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jimenez\Dropbox\2024\"/>
    </mc:Choice>
  </mc:AlternateContent>
  <xr:revisionPtr revIDLastSave="0" documentId="13_ncr:1_{EBB113C9-81A9-4A9E-8A6D-BA90CB839299}" xr6:coauthVersionLast="47" xr6:coauthVersionMax="47" xr10:uidLastSave="{00000000-0000-0000-0000-000000000000}"/>
  <bookViews>
    <workbookView showSheetTabs="0" xWindow="-120" yWindow="-120" windowWidth="21840" windowHeight="13140" activeTab="4" xr2:uid="{A389BD4E-3E88-4245-89D4-F57F59E0544E}"/>
  </bookViews>
  <sheets>
    <sheet name="MENÚ" sheetId="9" r:id="rId1"/>
    <sheet name="Registro" sheetId="2" r:id="rId2"/>
    <sheet name="Data" sheetId="1" r:id="rId3"/>
    <sheet name="Listas" sheetId="8" r:id="rId4"/>
    <sheet name="Inf_Detallado" sheetId="3" r:id="rId5"/>
    <sheet name="Inf_x_Clientes" sheetId="6" r:id="rId6"/>
    <sheet name="Resumen" sheetId="7" r:id="rId7"/>
    <sheet name="Data2" sheetId="10" state="hidden" r:id="rId8"/>
  </sheets>
  <externalReferences>
    <externalReference r:id="rId9"/>
    <externalReference r:id="rId10"/>
  </externalReferences>
  <definedNames>
    <definedName name="_xlnm.Print_Area" localSheetId="2">BD[[#All],[Nota]:[Monto Total]]</definedName>
    <definedName name="_xlnm.Print_Area" localSheetId="4">Inf_Detallado!$C$1:$L$33</definedName>
    <definedName name="_xlnm.Print_Area" localSheetId="5">Inf_x_Clientes!$C$1:$K$500</definedName>
    <definedName name="_xlnm.Print_Area" localSheetId="3">Listas!$P$2:$P$16</definedName>
    <definedName name="_xlnm.Print_Area" localSheetId="6">Resumen!$C$1:$H$300</definedName>
    <definedName name="CLI_1">Listas!$P$4:$P$13</definedName>
    <definedName name="CLI_10">Listas!$Y$4:$Y$13</definedName>
    <definedName name="CLI_11">Listas!$Z$4:$Z$13</definedName>
    <definedName name="CLI_12">Listas!$AA$4:$AA$13</definedName>
    <definedName name="CLI_13">Listas!$AB$4:$AB$13</definedName>
    <definedName name="CLI_14">Listas!$AC$4:$AC$13</definedName>
    <definedName name="CLI_15">Listas!$AD$4:$AD$13</definedName>
    <definedName name="CLI_16">Listas!$AE$4:$AE$20</definedName>
    <definedName name="CLI_17">Listas!$AF$4:$AF$13</definedName>
    <definedName name="CLI_18">Listas!$AG$4:$AG$13</definedName>
    <definedName name="CLI_19">Listas!$AH$4:$AH$13</definedName>
    <definedName name="CLI_2">Listas!$Q$4:$Q$16</definedName>
    <definedName name="CLI_20">Listas!$AI$4:$AI$13</definedName>
    <definedName name="CLI_21">Listas!$AJ$4:$AJ$13</definedName>
    <definedName name="CLI_22">Listas!$AK$4:$AK$13</definedName>
    <definedName name="CLI_23">Listas!$AL$4:$AL$13</definedName>
    <definedName name="CLI_24">Listas!$AM$4:$AM$13</definedName>
    <definedName name="CLI_25">Listas!$AN$4:$AN$13</definedName>
    <definedName name="CLI_26">Listas!$AO$4:$AO$13</definedName>
    <definedName name="CLI_27">Listas!$AP$4:$AP$13</definedName>
    <definedName name="CLI_28">Listas!$AQ$4:$AQ$13</definedName>
    <definedName name="CLI_29">Listas!$AR$4:$AR$13</definedName>
    <definedName name="CLI_3">Listas!$R$4:$R$13</definedName>
    <definedName name="CLI_30">Listas!$AS$4:$AS$13</definedName>
    <definedName name="CLI_31">Listas!$AT$4:$AT$13</definedName>
    <definedName name="CLI_32">Listas!$AU$4:$AU$13</definedName>
    <definedName name="CLI_33">Listas!$AV$4:$AV$13</definedName>
    <definedName name="CLI_34">Listas!$AW$4:$AW$13</definedName>
    <definedName name="CLI_35">Listas!$AX$4:$AX$13</definedName>
    <definedName name="CLI_36">Listas!$AY$4:$AY$13</definedName>
    <definedName name="CLI_37">Listas!$AZ$4:$AZ$13</definedName>
    <definedName name="CLI_38">Listas!$BA$4:$BA$13</definedName>
    <definedName name="CLI_39">Listas!$BB$4:$BB$13</definedName>
    <definedName name="CLI_4">Listas!$S$4:$S$13</definedName>
    <definedName name="CLI_40">Listas!$BC$4:$BC$13</definedName>
    <definedName name="CLI_41">Listas!$BD$4:$BD$13</definedName>
    <definedName name="CLI_42">Listas!$BE$4:$BE$13</definedName>
    <definedName name="CLI_43">Listas!$BF$4:$BF$13</definedName>
    <definedName name="CLI_44">Listas!$BG$4:$BG$13</definedName>
    <definedName name="CLI_45">Listas!$BH$4:$BH$13</definedName>
    <definedName name="CLI_46">Listas!$BI$4:$BI$13</definedName>
    <definedName name="CLI_47">Listas!$BJ$4:$BJ$13</definedName>
    <definedName name="CLI_48">Listas!$BK$4:$BK$13</definedName>
    <definedName name="CLI_49">Listas!$BL$4:$BL$13</definedName>
    <definedName name="CLI_5">Listas!$T$4:$T$13</definedName>
    <definedName name="CLI_50">Listas!$BM$4:$BM$13</definedName>
    <definedName name="CLI_51">Listas!$BN$4:$BN$13</definedName>
    <definedName name="CLI_52">Listas!$BO$4:$BO$13</definedName>
    <definedName name="CLI_53">Listas!$BP$4:$BP$13</definedName>
    <definedName name="CLI_54">Listas!$BQ$4:$BQ$13</definedName>
    <definedName name="CLI_55">Listas!$BR$4:$BR$13</definedName>
    <definedName name="CLI_56">Listas!$BS$4:$BS$13</definedName>
    <definedName name="CLI_57">Listas!$BT$4:$BT$13</definedName>
    <definedName name="CLI_58">Listas!$BU$4:$BU$13</definedName>
    <definedName name="CLI_59">Listas!$BV$4:$BV$13</definedName>
    <definedName name="CLI_6">Listas!$U$4:$U$13</definedName>
    <definedName name="CLI_60">Listas!$BW$4:$BW$13</definedName>
    <definedName name="CLI_61">Listas!$BX$4:$BX$13</definedName>
    <definedName name="CLI_62">Listas!$BY$4:$BY$13</definedName>
    <definedName name="CLI_63">Listas!$BZ$4:$BZ$13</definedName>
    <definedName name="CLI_64">Listas!$CA$4:$CA$13</definedName>
    <definedName name="CLI_65">Listas!$CB$4:$CB$13</definedName>
    <definedName name="CLI_66">Listas!$CC$4:$CC$13</definedName>
    <definedName name="CLI_67">Listas!$CD$4:$CD$13</definedName>
    <definedName name="CLI_68">Listas!$CE$4:$CE$106</definedName>
    <definedName name="CLI_69">Listas!$CF$4:$CF$13</definedName>
    <definedName name="CLI_7">Listas!$V$4:$V$86</definedName>
    <definedName name="CLI_70">Listas!#REF!</definedName>
    <definedName name="CLI_71">Listas!$CH$4:$CH$13</definedName>
    <definedName name="CLI_72">Listas!$CI$4:$CI$13</definedName>
    <definedName name="CLI_73">Listas!$CJ$4:$CJ$13</definedName>
    <definedName name="CLI_74">Listas!$CK$4:$CK$13</definedName>
    <definedName name="CLI_8">Listas!$W$4:$W$13</definedName>
    <definedName name="CLI_9">Listas!$X$4:$X$13</definedName>
    <definedName name="CLIENTE">Registro!$F$13</definedName>
    <definedName name="COD_CLI">Registro!$F$16</definedName>
    <definedName name="CODCLIENTE">[1]Registro_NE!$D$12</definedName>
    <definedName name="Productos">[2]Hoja1!$I$25:$I$278</definedName>
  </definedNames>
  <calcPr calcId="191029"/>
  <pivotCaches>
    <pivotCache cacheId="252" r:id="rId11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89" i="1" l="1"/>
  <c r="M661" i="1"/>
  <c r="M192" i="1" l="1"/>
  <c r="M221" i="1"/>
  <c r="M222" i="1"/>
  <c r="M239" i="1"/>
  <c r="M253" i="1"/>
  <c r="M252" i="1"/>
  <c r="M282" i="1"/>
  <c r="M283" i="1"/>
  <c r="I8" i="1"/>
  <c r="L8" i="1"/>
  <c r="N8" i="1" s="1"/>
  <c r="O8" i="1" s="1"/>
  <c r="P8" i="1"/>
  <c r="Q8" i="1" s="1"/>
  <c r="L9" i="1"/>
  <c r="N9" i="1" s="1"/>
  <c r="O9" i="1" s="1"/>
  <c r="P9" i="1"/>
  <c r="Q9" i="1" s="1"/>
  <c r="L10" i="1"/>
  <c r="N10" i="1" s="1"/>
  <c r="O10" i="1" s="1"/>
  <c r="P10" i="1"/>
  <c r="Q10" i="1" s="1"/>
  <c r="L11" i="1"/>
  <c r="N11" i="1" s="1"/>
  <c r="O11" i="1" s="1"/>
  <c r="P11" i="1"/>
  <c r="Q11" i="1" s="1"/>
  <c r="L12" i="1"/>
  <c r="N12" i="1" s="1"/>
  <c r="O12" i="1" s="1"/>
  <c r="P12" i="1"/>
  <c r="Q12" i="1" s="1"/>
  <c r="L13" i="1"/>
  <c r="N13" i="1" s="1"/>
  <c r="O13" i="1" s="1"/>
  <c r="P13" i="1"/>
  <c r="Q13" i="1" s="1"/>
  <c r="L14" i="1"/>
  <c r="N14" i="1" s="1"/>
  <c r="O14" i="1" s="1"/>
  <c r="P14" i="1"/>
  <c r="Q14" i="1" s="1"/>
  <c r="L15" i="1"/>
  <c r="N15" i="1" s="1"/>
  <c r="O15" i="1" s="1"/>
  <c r="P15" i="1"/>
  <c r="Q15" i="1" s="1"/>
  <c r="L16" i="1"/>
  <c r="N16" i="1" s="1"/>
  <c r="O16" i="1" s="1"/>
  <c r="P16" i="1"/>
  <c r="Q16" i="1" s="1"/>
  <c r="L17" i="1"/>
  <c r="N17" i="1" s="1"/>
  <c r="O17" i="1" s="1"/>
  <c r="P17" i="1"/>
  <c r="Q17" i="1" s="1"/>
  <c r="L18" i="1"/>
  <c r="N18" i="1" s="1"/>
  <c r="O18" i="1" s="1"/>
  <c r="P18" i="1"/>
  <c r="Q18" i="1" s="1"/>
  <c r="L19" i="1"/>
  <c r="N19" i="1" s="1"/>
  <c r="O19" i="1" s="1"/>
  <c r="P19" i="1"/>
  <c r="Q19" i="1" s="1"/>
  <c r="L20" i="1"/>
  <c r="N20" i="1" s="1"/>
  <c r="O20" i="1" s="1"/>
  <c r="P20" i="1"/>
  <c r="Q20" i="1" s="1"/>
  <c r="L21" i="1"/>
  <c r="N21" i="1" s="1"/>
  <c r="O21" i="1" s="1"/>
  <c r="P21" i="1"/>
  <c r="Q21" i="1" s="1"/>
  <c r="L22" i="1"/>
  <c r="N22" i="1" s="1"/>
  <c r="O22" i="1" s="1"/>
  <c r="P22" i="1"/>
  <c r="Q22" i="1" s="1"/>
  <c r="L23" i="1"/>
  <c r="N23" i="1" s="1"/>
  <c r="O23" i="1" s="1"/>
  <c r="P23" i="1"/>
  <c r="Q23" i="1" s="1"/>
  <c r="L24" i="1"/>
  <c r="M24" i="1"/>
  <c r="P24" i="1"/>
  <c r="Q24" i="1" s="1"/>
  <c r="L25" i="1"/>
  <c r="M25" i="1"/>
  <c r="P25" i="1"/>
  <c r="Q25" i="1" s="1"/>
  <c r="L26" i="1"/>
  <c r="M26" i="1"/>
  <c r="P26" i="1"/>
  <c r="Q26" i="1" s="1"/>
  <c r="L27" i="1"/>
  <c r="N27" i="1" s="1"/>
  <c r="O27" i="1" s="1"/>
  <c r="P27" i="1"/>
  <c r="Q27" i="1" s="1"/>
  <c r="L28" i="1"/>
  <c r="M28" i="1"/>
  <c r="P28" i="1"/>
  <c r="Q28" i="1" s="1"/>
  <c r="L29" i="1"/>
  <c r="M29" i="1"/>
  <c r="P29" i="1"/>
  <c r="Q29" i="1" s="1"/>
  <c r="L30" i="1"/>
  <c r="N30" i="1" s="1"/>
  <c r="O30" i="1" s="1"/>
  <c r="P30" i="1"/>
  <c r="Q30" i="1" s="1"/>
  <c r="L31" i="1"/>
  <c r="M31" i="1"/>
  <c r="P31" i="1"/>
  <c r="Q31" i="1" s="1"/>
  <c r="L32" i="1"/>
  <c r="M32" i="1"/>
  <c r="P32" i="1"/>
  <c r="Q32" i="1" s="1"/>
  <c r="L33" i="1"/>
  <c r="N33" i="1" s="1"/>
  <c r="O33" i="1" s="1"/>
  <c r="P33" i="1"/>
  <c r="Q33" i="1" s="1"/>
  <c r="L34" i="1"/>
  <c r="N34" i="1" s="1"/>
  <c r="O34" i="1" s="1"/>
  <c r="P34" i="1"/>
  <c r="Q34" i="1" s="1"/>
  <c r="L35" i="1"/>
  <c r="N35" i="1" s="1"/>
  <c r="O35" i="1" s="1"/>
  <c r="P35" i="1"/>
  <c r="Q35" i="1" s="1"/>
  <c r="L36" i="1"/>
  <c r="N36" i="1" s="1"/>
  <c r="O36" i="1" s="1"/>
  <c r="P36" i="1"/>
  <c r="Q36" i="1" s="1"/>
  <c r="L37" i="1"/>
  <c r="N37" i="1" s="1"/>
  <c r="O37" i="1" s="1"/>
  <c r="P37" i="1"/>
  <c r="Q37" i="1" s="1"/>
  <c r="L38" i="1"/>
  <c r="N38" i="1" s="1"/>
  <c r="O38" i="1" s="1"/>
  <c r="P38" i="1"/>
  <c r="Q38" i="1" s="1"/>
  <c r="L39" i="1"/>
  <c r="N39" i="1" s="1"/>
  <c r="O39" i="1" s="1"/>
  <c r="P39" i="1"/>
  <c r="Q39" i="1" s="1"/>
  <c r="L40" i="1"/>
  <c r="M40" i="1"/>
  <c r="P40" i="1"/>
  <c r="Q40" i="1" s="1"/>
  <c r="L41" i="1"/>
  <c r="N41" i="1" s="1"/>
  <c r="O41" i="1" s="1"/>
  <c r="P41" i="1"/>
  <c r="Q41" i="1" s="1"/>
  <c r="L42" i="1"/>
  <c r="N42" i="1" s="1"/>
  <c r="O42" i="1" s="1"/>
  <c r="P42" i="1"/>
  <c r="Q42" i="1" s="1"/>
  <c r="L43" i="1"/>
  <c r="N43" i="1" s="1"/>
  <c r="O43" i="1" s="1"/>
  <c r="P43" i="1"/>
  <c r="Q43" i="1" s="1"/>
  <c r="L44" i="1"/>
  <c r="N44" i="1" s="1"/>
  <c r="O44" i="1" s="1"/>
  <c r="P44" i="1"/>
  <c r="Q44" i="1" s="1"/>
  <c r="L45" i="1"/>
  <c r="N45" i="1" s="1"/>
  <c r="O45" i="1" s="1"/>
  <c r="P45" i="1"/>
  <c r="Q45" i="1" s="1"/>
  <c r="L46" i="1"/>
  <c r="N46" i="1" s="1"/>
  <c r="O46" i="1" s="1"/>
  <c r="P46" i="1"/>
  <c r="Q46" i="1" s="1"/>
  <c r="L47" i="1"/>
  <c r="N47" i="1" s="1"/>
  <c r="O47" i="1" s="1"/>
  <c r="P47" i="1"/>
  <c r="Q47" i="1" s="1"/>
  <c r="L48" i="1"/>
  <c r="N48" i="1" s="1"/>
  <c r="O48" i="1" s="1"/>
  <c r="P48" i="1"/>
  <c r="Q48" i="1" s="1"/>
  <c r="L49" i="1"/>
  <c r="N49" i="1" s="1"/>
  <c r="O49" i="1" s="1"/>
  <c r="P49" i="1"/>
  <c r="Q49" i="1" s="1"/>
  <c r="L50" i="1"/>
  <c r="N50" i="1" s="1"/>
  <c r="O50" i="1" s="1"/>
  <c r="P50" i="1"/>
  <c r="Q50" i="1" s="1"/>
  <c r="L51" i="1"/>
  <c r="N51" i="1" s="1"/>
  <c r="O51" i="1" s="1"/>
  <c r="P51" i="1"/>
  <c r="Q51" i="1" s="1"/>
  <c r="L52" i="1"/>
  <c r="N52" i="1" s="1"/>
  <c r="O52" i="1" s="1"/>
  <c r="P52" i="1"/>
  <c r="Q52" i="1" s="1"/>
  <c r="L53" i="1"/>
  <c r="N53" i="1" s="1"/>
  <c r="O53" i="1" s="1"/>
  <c r="P53" i="1"/>
  <c r="Q53" i="1" s="1"/>
  <c r="L54" i="1"/>
  <c r="N54" i="1" s="1"/>
  <c r="O54" i="1" s="1"/>
  <c r="P54" i="1"/>
  <c r="Q54" i="1" s="1"/>
  <c r="L55" i="1"/>
  <c r="M55" i="1"/>
  <c r="P55" i="1"/>
  <c r="Q55" i="1" s="1"/>
  <c r="L56" i="1"/>
  <c r="M56" i="1"/>
  <c r="P56" i="1"/>
  <c r="Q56" i="1" s="1"/>
  <c r="L57" i="1"/>
  <c r="M57" i="1"/>
  <c r="P57" i="1"/>
  <c r="Q57" i="1" s="1"/>
  <c r="L58" i="1"/>
  <c r="N58" i="1" s="1"/>
  <c r="O58" i="1" s="1"/>
  <c r="P58" i="1"/>
  <c r="Q58" i="1" s="1"/>
  <c r="L59" i="1"/>
  <c r="N59" i="1" s="1"/>
  <c r="O59" i="1" s="1"/>
  <c r="P59" i="1"/>
  <c r="Q59" i="1" s="1"/>
  <c r="L60" i="1"/>
  <c r="N60" i="1" s="1"/>
  <c r="O60" i="1" s="1"/>
  <c r="P60" i="1"/>
  <c r="Q60" i="1" s="1"/>
  <c r="L61" i="1"/>
  <c r="N61" i="1" s="1"/>
  <c r="O61" i="1" s="1"/>
  <c r="P61" i="1"/>
  <c r="Q61" i="1" s="1"/>
  <c r="L62" i="1"/>
  <c r="M62" i="1"/>
  <c r="P62" i="1"/>
  <c r="Q62" i="1" s="1"/>
  <c r="L63" i="1"/>
  <c r="N63" i="1" s="1"/>
  <c r="O63" i="1" s="1"/>
  <c r="P63" i="1"/>
  <c r="Q63" i="1" s="1"/>
  <c r="L64" i="1"/>
  <c r="N64" i="1" s="1"/>
  <c r="O64" i="1" s="1"/>
  <c r="P64" i="1"/>
  <c r="Q64" i="1" s="1"/>
  <c r="L65" i="1"/>
  <c r="M65" i="1"/>
  <c r="P65" i="1"/>
  <c r="Q65" i="1" s="1"/>
  <c r="L66" i="1"/>
  <c r="N66" i="1" s="1"/>
  <c r="O66" i="1" s="1"/>
  <c r="P66" i="1"/>
  <c r="Q66" i="1" s="1"/>
  <c r="L67" i="1"/>
  <c r="N67" i="1" s="1"/>
  <c r="O67" i="1" s="1"/>
  <c r="P67" i="1"/>
  <c r="Q67" i="1" s="1"/>
  <c r="L68" i="1"/>
  <c r="N68" i="1" s="1"/>
  <c r="O68" i="1" s="1"/>
  <c r="P68" i="1"/>
  <c r="Q68" i="1" s="1"/>
  <c r="L69" i="1"/>
  <c r="M69" i="1"/>
  <c r="P69" i="1"/>
  <c r="Q69" i="1" s="1"/>
  <c r="L70" i="1"/>
  <c r="M70" i="1"/>
  <c r="P70" i="1"/>
  <c r="Q70" i="1" s="1"/>
  <c r="L71" i="1"/>
  <c r="M71" i="1"/>
  <c r="P71" i="1"/>
  <c r="Q71" i="1" s="1"/>
  <c r="L72" i="1"/>
  <c r="M72" i="1"/>
  <c r="P72" i="1"/>
  <c r="Q72" i="1" s="1"/>
  <c r="L73" i="1"/>
  <c r="M73" i="1"/>
  <c r="P73" i="1"/>
  <c r="Q73" i="1" s="1"/>
  <c r="L74" i="1"/>
  <c r="M74" i="1"/>
  <c r="P74" i="1"/>
  <c r="Q74" i="1" s="1"/>
  <c r="L75" i="1"/>
  <c r="N75" i="1" s="1"/>
  <c r="O75" i="1" s="1"/>
  <c r="P75" i="1"/>
  <c r="Q75" i="1" s="1"/>
  <c r="L76" i="1"/>
  <c r="N76" i="1" s="1"/>
  <c r="O76" i="1" s="1"/>
  <c r="P76" i="1"/>
  <c r="Q76" i="1" s="1"/>
  <c r="L77" i="1"/>
  <c r="N77" i="1" s="1"/>
  <c r="O77" i="1" s="1"/>
  <c r="P77" i="1"/>
  <c r="Q77" i="1" s="1"/>
  <c r="L78" i="1"/>
  <c r="N78" i="1" s="1"/>
  <c r="O78" i="1" s="1"/>
  <c r="P78" i="1"/>
  <c r="Q78" i="1" s="1"/>
  <c r="L79" i="1"/>
  <c r="N79" i="1" s="1"/>
  <c r="O79" i="1" s="1"/>
  <c r="P79" i="1"/>
  <c r="Q79" i="1" s="1"/>
  <c r="L80" i="1"/>
  <c r="N80" i="1" s="1"/>
  <c r="O80" i="1" s="1"/>
  <c r="P80" i="1"/>
  <c r="Q80" i="1" s="1"/>
  <c r="L81" i="1"/>
  <c r="M81" i="1"/>
  <c r="P81" i="1"/>
  <c r="Q81" i="1" s="1"/>
  <c r="L82" i="1"/>
  <c r="N82" i="1" s="1"/>
  <c r="O82" i="1" s="1"/>
  <c r="P82" i="1"/>
  <c r="Q82" i="1" s="1"/>
  <c r="L83" i="1"/>
  <c r="M83" i="1"/>
  <c r="P83" i="1"/>
  <c r="Q83" i="1" s="1"/>
  <c r="L84" i="1"/>
  <c r="M84" i="1"/>
  <c r="P84" i="1"/>
  <c r="Q84" i="1" s="1"/>
  <c r="L85" i="1"/>
  <c r="M85" i="1"/>
  <c r="P85" i="1"/>
  <c r="Q85" i="1" s="1"/>
  <c r="L86" i="1"/>
  <c r="M86" i="1"/>
  <c r="P86" i="1"/>
  <c r="Q86" i="1" s="1"/>
  <c r="L87" i="1"/>
  <c r="N87" i="1" s="1"/>
  <c r="O87" i="1" s="1"/>
  <c r="P87" i="1"/>
  <c r="Q87" i="1" s="1"/>
  <c r="L88" i="1"/>
  <c r="N88" i="1" s="1"/>
  <c r="O88" i="1" s="1"/>
  <c r="P88" i="1"/>
  <c r="Q88" i="1" s="1"/>
  <c r="L89" i="1"/>
  <c r="M89" i="1"/>
  <c r="P89" i="1"/>
  <c r="Q89" i="1" s="1"/>
  <c r="L90" i="1"/>
  <c r="M90" i="1"/>
  <c r="P90" i="1"/>
  <c r="Q90" i="1" s="1"/>
  <c r="L91" i="1"/>
  <c r="M91" i="1"/>
  <c r="P91" i="1"/>
  <c r="Q91" i="1" s="1"/>
  <c r="L92" i="1"/>
  <c r="N92" i="1" s="1"/>
  <c r="O92" i="1" s="1"/>
  <c r="P92" i="1"/>
  <c r="Q92" i="1" s="1"/>
  <c r="L93" i="1"/>
  <c r="N93" i="1" s="1"/>
  <c r="O93" i="1" s="1"/>
  <c r="P93" i="1"/>
  <c r="Q93" i="1" s="1"/>
  <c r="L94" i="1"/>
  <c r="N94" i="1" s="1"/>
  <c r="O94" i="1" s="1"/>
  <c r="P94" i="1"/>
  <c r="Q94" i="1" s="1"/>
  <c r="L95" i="1"/>
  <c r="M95" i="1"/>
  <c r="P95" i="1"/>
  <c r="Q95" i="1" s="1"/>
  <c r="L96" i="1"/>
  <c r="M96" i="1"/>
  <c r="P96" i="1"/>
  <c r="Q96" i="1" s="1"/>
  <c r="L97" i="1"/>
  <c r="M97" i="1"/>
  <c r="P97" i="1"/>
  <c r="Q97" i="1" s="1"/>
  <c r="L98" i="1"/>
  <c r="M98" i="1"/>
  <c r="P98" i="1"/>
  <c r="Q98" i="1" s="1"/>
  <c r="L99" i="1"/>
  <c r="M99" i="1"/>
  <c r="P99" i="1"/>
  <c r="Q99" i="1" s="1"/>
  <c r="L100" i="1"/>
  <c r="M100" i="1"/>
  <c r="P100" i="1"/>
  <c r="Q100" i="1" s="1"/>
  <c r="L101" i="1"/>
  <c r="N101" i="1" s="1"/>
  <c r="O101" i="1" s="1"/>
  <c r="P101" i="1"/>
  <c r="Q101" i="1" s="1"/>
  <c r="L102" i="1"/>
  <c r="M102" i="1"/>
  <c r="P102" i="1"/>
  <c r="Q102" i="1" s="1"/>
  <c r="L103" i="1"/>
  <c r="N103" i="1" s="1"/>
  <c r="O103" i="1" s="1"/>
  <c r="P103" i="1"/>
  <c r="Q103" i="1" s="1"/>
  <c r="L104" i="1"/>
  <c r="M104" i="1"/>
  <c r="P104" i="1"/>
  <c r="Q104" i="1" s="1"/>
  <c r="L105" i="1"/>
  <c r="M105" i="1"/>
  <c r="P105" i="1"/>
  <c r="Q105" i="1" s="1"/>
  <c r="L106" i="1"/>
  <c r="M106" i="1"/>
  <c r="P106" i="1"/>
  <c r="Q106" i="1" s="1"/>
  <c r="L107" i="1"/>
  <c r="M107" i="1"/>
  <c r="P107" i="1"/>
  <c r="Q107" i="1" s="1"/>
  <c r="L108" i="1"/>
  <c r="M108" i="1"/>
  <c r="P108" i="1"/>
  <c r="Q108" i="1" s="1"/>
  <c r="L109" i="1"/>
  <c r="M109" i="1"/>
  <c r="P109" i="1"/>
  <c r="Q109" i="1" s="1"/>
  <c r="L110" i="1"/>
  <c r="M110" i="1"/>
  <c r="P110" i="1"/>
  <c r="Q110" i="1" s="1"/>
  <c r="L111" i="1"/>
  <c r="M111" i="1"/>
  <c r="P111" i="1"/>
  <c r="Q111" i="1" s="1"/>
  <c r="L112" i="1"/>
  <c r="M112" i="1"/>
  <c r="P112" i="1"/>
  <c r="Q112" i="1" s="1"/>
  <c r="L113" i="1"/>
  <c r="N113" i="1" s="1"/>
  <c r="O113" i="1" s="1"/>
  <c r="P113" i="1"/>
  <c r="Q113" i="1" s="1"/>
  <c r="L114" i="1"/>
  <c r="N114" i="1" s="1"/>
  <c r="O114" i="1" s="1"/>
  <c r="P114" i="1"/>
  <c r="Q114" i="1" s="1"/>
  <c r="L115" i="1"/>
  <c r="N115" i="1" s="1"/>
  <c r="O115" i="1" s="1"/>
  <c r="P115" i="1"/>
  <c r="Q115" i="1" s="1"/>
  <c r="L116" i="1"/>
  <c r="N116" i="1" s="1"/>
  <c r="O116" i="1" s="1"/>
  <c r="P116" i="1"/>
  <c r="Q116" i="1" s="1"/>
  <c r="L117" i="1"/>
  <c r="N117" i="1" s="1"/>
  <c r="O117" i="1" s="1"/>
  <c r="P117" i="1"/>
  <c r="Q117" i="1" s="1"/>
  <c r="L118" i="1"/>
  <c r="N118" i="1" s="1"/>
  <c r="O118" i="1" s="1"/>
  <c r="P118" i="1"/>
  <c r="Q118" i="1" s="1"/>
  <c r="L119" i="1"/>
  <c r="M119" i="1"/>
  <c r="P119" i="1"/>
  <c r="Q119" i="1" s="1"/>
  <c r="L120" i="1"/>
  <c r="M120" i="1"/>
  <c r="P120" i="1"/>
  <c r="Q120" i="1" s="1"/>
  <c r="L121" i="1"/>
  <c r="M121" i="1"/>
  <c r="P121" i="1"/>
  <c r="Q121" i="1" s="1"/>
  <c r="L122" i="1"/>
  <c r="M122" i="1"/>
  <c r="P122" i="1"/>
  <c r="Q122" i="1" s="1"/>
  <c r="L123" i="1"/>
  <c r="M123" i="1"/>
  <c r="P123" i="1"/>
  <c r="Q123" i="1" s="1"/>
  <c r="L124" i="1"/>
  <c r="M124" i="1"/>
  <c r="P124" i="1"/>
  <c r="Q124" i="1" s="1"/>
  <c r="L125" i="1"/>
  <c r="N125" i="1" s="1"/>
  <c r="O125" i="1" s="1"/>
  <c r="P125" i="1"/>
  <c r="Q125" i="1" s="1"/>
  <c r="L126" i="1"/>
  <c r="N126" i="1" s="1"/>
  <c r="O126" i="1" s="1"/>
  <c r="P126" i="1"/>
  <c r="Q126" i="1" s="1"/>
  <c r="L127" i="1"/>
  <c r="N127" i="1" s="1"/>
  <c r="O127" i="1" s="1"/>
  <c r="P127" i="1"/>
  <c r="Q127" i="1" s="1"/>
  <c r="L128" i="1"/>
  <c r="N128" i="1" s="1"/>
  <c r="O128" i="1" s="1"/>
  <c r="P128" i="1"/>
  <c r="Q128" i="1" s="1"/>
  <c r="L129" i="1"/>
  <c r="N129" i="1" s="1"/>
  <c r="O129" i="1" s="1"/>
  <c r="P129" i="1"/>
  <c r="Q129" i="1" s="1"/>
  <c r="L130" i="1"/>
  <c r="N130" i="1" s="1"/>
  <c r="O130" i="1" s="1"/>
  <c r="P130" i="1"/>
  <c r="Q130" i="1" s="1"/>
  <c r="L131" i="1"/>
  <c r="N131" i="1" s="1"/>
  <c r="O131" i="1" s="1"/>
  <c r="P131" i="1"/>
  <c r="Q131" i="1" s="1"/>
  <c r="L132" i="1"/>
  <c r="M132" i="1"/>
  <c r="P132" i="1"/>
  <c r="Q132" i="1" s="1"/>
  <c r="L133" i="1"/>
  <c r="M133" i="1"/>
  <c r="P133" i="1"/>
  <c r="Q133" i="1" s="1"/>
  <c r="L134" i="1"/>
  <c r="M134" i="1"/>
  <c r="P134" i="1"/>
  <c r="Q134" i="1" s="1"/>
  <c r="L135" i="1"/>
  <c r="M135" i="1"/>
  <c r="P135" i="1"/>
  <c r="Q135" i="1" s="1"/>
  <c r="L136" i="1"/>
  <c r="M136" i="1"/>
  <c r="P136" i="1"/>
  <c r="Q136" i="1" s="1"/>
  <c r="L137" i="1"/>
  <c r="M137" i="1"/>
  <c r="P137" i="1"/>
  <c r="Q137" i="1" s="1"/>
  <c r="L138" i="1"/>
  <c r="M138" i="1"/>
  <c r="P138" i="1"/>
  <c r="Q138" i="1" s="1"/>
  <c r="L139" i="1"/>
  <c r="M139" i="1"/>
  <c r="P139" i="1"/>
  <c r="Q139" i="1" s="1"/>
  <c r="L140" i="1"/>
  <c r="N140" i="1" s="1"/>
  <c r="O140" i="1" s="1"/>
  <c r="P140" i="1"/>
  <c r="Q140" i="1" s="1"/>
  <c r="L141" i="1"/>
  <c r="N141" i="1" s="1"/>
  <c r="O141" i="1" s="1"/>
  <c r="P141" i="1"/>
  <c r="Q141" i="1" s="1"/>
  <c r="L142" i="1"/>
  <c r="N142" i="1" s="1"/>
  <c r="O142" i="1" s="1"/>
  <c r="P142" i="1"/>
  <c r="Q142" i="1" s="1"/>
  <c r="L143" i="1"/>
  <c r="N143" i="1" s="1"/>
  <c r="O143" i="1" s="1"/>
  <c r="P143" i="1"/>
  <c r="Q143" i="1" s="1"/>
  <c r="L144" i="1"/>
  <c r="M144" i="1"/>
  <c r="P144" i="1"/>
  <c r="Q144" i="1" s="1"/>
  <c r="L145" i="1"/>
  <c r="M145" i="1"/>
  <c r="P145" i="1"/>
  <c r="Q145" i="1" s="1"/>
  <c r="L146" i="1"/>
  <c r="M146" i="1"/>
  <c r="P146" i="1"/>
  <c r="Q146" i="1" s="1"/>
  <c r="L147" i="1"/>
  <c r="M147" i="1"/>
  <c r="P147" i="1"/>
  <c r="Q147" i="1" s="1"/>
  <c r="L148" i="1"/>
  <c r="M148" i="1"/>
  <c r="P148" i="1"/>
  <c r="Q148" i="1" s="1"/>
  <c r="L149" i="1"/>
  <c r="M149" i="1"/>
  <c r="P149" i="1"/>
  <c r="Q149" i="1" s="1"/>
  <c r="L150" i="1"/>
  <c r="M150" i="1"/>
  <c r="P150" i="1"/>
  <c r="Q150" i="1" s="1"/>
  <c r="L151" i="1"/>
  <c r="M151" i="1"/>
  <c r="P151" i="1"/>
  <c r="Q151" i="1" s="1"/>
  <c r="L152" i="1"/>
  <c r="M152" i="1"/>
  <c r="P152" i="1"/>
  <c r="Q152" i="1" s="1"/>
  <c r="L153" i="1"/>
  <c r="M153" i="1"/>
  <c r="P153" i="1"/>
  <c r="Q153" i="1" s="1"/>
  <c r="L154" i="1"/>
  <c r="M154" i="1"/>
  <c r="P154" i="1"/>
  <c r="Q154" i="1" s="1"/>
  <c r="L155" i="1"/>
  <c r="M155" i="1"/>
  <c r="P155" i="1"/>
  <c r="Q155" i="1" s="1"/>
  <c r="L156" i="1"/>
  <c r="M156" i="1"/>
  <c r="P156" i="1"/>
  <c r="Q156" i="1" s="1"/>
  <c r="L157" i="1"/>
  <c r="M157" i="1"/>
  <c r="P157" i="1"/>
  <c r="Q157" i="1" s="1"/>
  <c r="L158" i="1"/>
  <c r="M158" i="1"/>
  <c r="P158" i="1"/>
  <c r="Q158" i="1" s="1"/>
  <c r="L159" i="1"/>
  <c r="N159" i="1" s="1"/>
  <c r="O159" i="1" s="1"/>
  <c r="P159" i="1"/>
  <c r="Q159" i="1" s="1"/>
  <c r="L160" i="1"/>
  <c r="N160" i="1" s="1"/>
  <c r="O160" i="1" s="1"/>
  <c r="P160" i="1"/>
  <c r="Q160" i="1" s="1"/>
  <c r="L161" i="1"/>
  <c r="N161" i="1" s="1"/>
  <c r="O161" i="1" s="1"/>
  <c r="P161" i="1"/>
  <c r="Q161" i="1" s="1"/>
  <c r="L162" i="1"/>
  <c r="M162" i="1"/>
  <c r="P162" i="1"/>
  <c r="Q162" i="1" s="1"/>
  <c r="L163" i="1"/>
  <c r="M163" i="1"/>
  <c r="P163" i="1"/>
  <c r="Q163" i="1" s="1"/>
  <c r="L164" i="1"/>
  <c r="M164" i="1"/>
  <c r="P164" i="1"/>
  <c r="Q164" i="1" s="1"/>
  <c r="L165" i="1"/>
  <c r="M165" i="1"/>
  <c r="P165" i="1"/>
  <c r="Q165" i="1" s="1"/>
  <c r="L166" i="1"/>
  <c r="M166" i="1"/>
  <c r="P166" i="1"/>
  <c r="Q166" i="1" s="1"/>
  <c r="L167" i="1"/>
  <c r="M167" i="1"/>
  <c r="P167" i="1"/>
  <c r="Q167" i="1" s="1"/>
  <c r="L168" i="1"/>
  <c r="M168" i="1"/>
  <c r="P168" i="1"/>
  <c r="Q168" i="1" s="1"/>
  <c r="L169" i="1"/>
  <c r="N169" i="1" s="1"/>
  <c r="O169" i="1" s="1"/>
  <c r="P169" i="1"/>
  <c r="Q169" i="1" s="1"/>
  <c r="L170" i="1"/>
  <c r="M170" i="1"/>
  <c r="P170" i="1"/>
  <c r="Q170" i="1" s="1"/>
  <c r="L171" i="1"/>
  <c r="M171" i="1"/>
  <c r="P171" i="1"/>
  <c r="Q171" i="1" s="1"/>
  <c r="L172" i="1"/>
  <c r="M172" i="1"/>
  <c r="P172" i="1"/>
  <c r="Q172" i="1" s="1"/>
  <c r="L173" i="1"/>
  <c r="M173" i="1"/>
  <c r="P173" i="1"/>
  <c r="Q173" i="1" s="1"/>
  <c r="L174" i="1"/>
  <c r="M174" i="1"/>
  <c r="P174" i="1"/>
  <c r="Q174" i="1" s="1"/>
  <c r="L175" i="1"/>
  <c r="M175" i="1"/>
  <c r="P175" i="1"/>
  <c r="Q175" i="1" s="1"/>
  <c r="L176" i="1"/>
  <c r="M176" i="1"/>
  <c r="P176" i="1"/>
  <c r="Q176" i="1" s="1"/>
  <c r="L177" i="1"/>
  <c r="M177" i="1"/>
  <c r="P177" i="1"/>
  <c r="Q177" i="1" s="1"/>
  <c r="L178" i="1"/>
  <c r="M178" i="1"/>
  <c r="P178" i="1"/>
  <c r="Q178" i="1" s="1"/>
  <c r="L179" i="1"/>
  <c r="M179" i="1"/>
  <c r="P179" i="1"/>
  <c r="Q179" i="1" s="1"/>
  <c r="L180" i="1"/>
  <c r="M180" i="1"/>
  <c r="P180" i="1"/>
  <c r="Q180" i="1" s="1"/>
  <c r="L181" i="1"/>
  <c r="M181" i="1"/>
  <c r="P181" i="1"/>
  <c r="Q181" i="1" s="1"/>
  <c r="L182" i="1"/>
  <c r="M182" i="1"/>
  <c r="P182" i="1"/>
  <c r="Q182" i="1" s="1"/>
  <c r="L183" i="1"/>
  <c r="M183" i="1"/>
  <c r="P183" i="1"/>
  <c r="Q183" i="1" s="1"/>
  <c r="L184" i="1"/>
  <c r="M184" i="1"/>
  <c r="P184" i="1"/>
  <c r="Q184" i="1" s="1"/>
  <c r="L185" i="1"/>
  <c r="N185" i="1" s="1"/>
  <c r="O185" i="1" s="1"/>
  <c r="M185" i="1"/>
  <c r="P185" i="1"/>
  <c r="Q185" i="1" s="1"/>
  <c r="L186" i="1"/>
  <c r="N186" i="1" s="1"/>
  <c r="O186" i="1" s="1"/>
  <c r="P186" i="1"/>
  <c r="Q186" i="1" s="1"/>
  <c r="L187" i="1"/>
  <c r="N187" i="1" s="1"/>
  <c r="O187" i="1" s="1"/>
  <c r="P187" i="1"/>
  <c r="Q187" i="1" s="1"/>
  <c r="L188" i="1"/>
  <c r="M188" i="1"/>
  <c r="P188" i="1"/>
  <c r="Q188" i="1" s="1"/>
  <c r="L189" i="1"/>
  <c r="M189" i="1"/>
  <c r="P189" i="1"/>
  <c r="Q189" i="1" s="1"/>
  <c r="L190" i="1"/>
  <c r="M190" i="1"/>
  <c r="P190" i="1"/>
  <c r="Q190" i="1" s="1"/>
  <c r="L191" i="1"/>
  <c r="N191" i="1" s="1"/>
  <c r="O191" i="1" s="1"/>
  <c r="P191" i="1"/>
  <c r="Q191" i="1" s="1"/>
  <c r="L192" i="1"/>
  <c r="N192" i="1" s="1"/>
  <c r="O192" i="1" s="1"/>
  <c r="P192" i="1"/>
  <c r="Q192" i="1" s="1"/>
  <c r="L193" i="1"/>
  <c r="M193" i="1"/>
  <c r="P193" i="1"/>
  <c r="Q193" i="1" s="1"/>
  <c r="L194" i="1"/>
  <c r="M194" i="1"/>
  <c r="P194" i="1"/>
  <c r="Q194" i="1" s="1"/>
  <c r="L195" i="1"/>
  <c r="M195" i="1"/>
  <c r="P195" i="1"/>
  <c r="Q195" i="1" s="1"/>
  <c r="L196" i="1"/>
  <c r="M196" i="1"/>
  <c r="P196" i="1"/>
  <c r="Q196" i="1" s="1"/>
  <c r="L197" i="1"/>
  <c r="M197" i="1"/>
  <c r="P197" i="1"/>
  <c r="Q197" i="1" s="1"/>
  <c r="L198" i="1"/>
  <c r="M198" i="1"/>
  <c r="P198" i="1"/>
  <c r="Q198" i="1" s="1"/>
  <c r="L199" i="1"/>
  <c r="M199" i="1"/>
  <c r="P199" i="1"/>
  <c r="Q199" i="1" s="1"/>
  <c r="L200" i="1"/>
  <c r="M200" i="1"/>
  <c r="P200" i="1"/>
  <c r="Q200" i="1" s="1"/>
  <c r="L201" i="1"/>
  <c r="M201" i="1"/>
  <c r="P201" i="1"/>
  <c r="Q201" i="1" s="1"/>
  <c r="L202" i="1"/>
  <c r="M202" i="1"/>
  <c r="P202" i="1"/>
  <c r="Q202" i="1" s="1"/>
  <c r="L203" i="1"/>
  <c r="N203" i="1" s="1"/>
  <c r="O203" i="1" s="1"/>
  <c r="P203" i="1"/>
  <c r="Q203" i="1" s="1"/>
  <c r="L204" i="1"/>
  <c r="M204" i="1"/>
  <c r="P204" i="1"/>
  <c r="Q204" i="1" s="1"/>
  <c r="L205" i="1"/>
  <c r="M205" i="1"/>
  <c r="P205" i="1"/>
  <c r="Q205" i="1" s="1"/>
  <c r="L206" i="1"/>
  <c r="M206" i="1"/>
  <c r="P206" i="1"/>
  <c r="Q206" i="1" s="1"/>
  <c r="L207" i="1"/>
  <c r="M207" i="1"/>
  <c r="P207" i="1"/>
  <c r="Q207" i="1" s="1"/>
  <c r="L208" i="1"/>
  <c r="M208" i="1"/>
  <c r="P208" i="1"/>
  <c r="Q208" i="1" s="1"/>
  <c r="L209" i="1"/>
  <c r="M209" i="1"/>
  <c r="P209" i="1"/>
  <c r="Q209" i="1" s="1"/>
  <c r="L210" i="1"/>
  <c r="M210" i="1"/>
  <c r="P210" i="1"/>
  <c r="Q210" i="1" s="1"/>
  <c r="L211" i="1"/>
  <c r="M211" i="1"/>
  <c r="P211" i="1"/>
  <c r="Q211" i="1" s="1"/>
  <c r="L212" i="1"/>
  <c r="M212" i="1"/>
  <c r="P212" i="1"/>
  <c r="Q212" i="1" s="1"/>
  <c r="L213" i="1"/>
  <c r="M213" i="1"/>
  <c r="P213" i="1"/>
  <c r="Q213" i="1" s="1"/>
  <c r="L214" i="1"/>
  <c r="M214" i="1"/>
  <c r="P214" i="1"/>
  <c r="Q214" i="1" s="1"/>
  <c r="L215" i="1"/>
  <c r="M215" i="1"/>
  <c r="P215" i="1"/>
  <c r="Q215" i="1" s="1"/>
  <c r="L216" i="1"/>
  <c r="M216" i="1"/>
  <c r="P216" i="1"/>
  <c r="Q216" i="1" s="1"/>
  <c r="L217" i="1"/>
  <c r="M217" i="1"/>
  <c r="P217" i="1"/>
  <c r="Q217" i="1" s="1"/>
  <c r="L218" i="1"/>
  <c r="M218" i="1"/>
  <c r="P218" i="1"/>
  <c r="Q218" i="1" s="1"/>
  <c r="L219" i="1"/>
  <c r="M219" i="1"/>
  <c r="P219" i="1"/>
  <c r="Q219" i="1" s="1"/>
  <c r="L220" i="1"/>
  <c r="M220" i="1"/>
  <c r="P220" i="1"/>
  <c r="Q220" i="1" s="1"/>
  <c r="L221" i="1"/>
  <c r="N221" i="1" s="1"/>
  <c r="O221" i="1" s="1"/>
  <c r="P221" i="1"/>
  <c r="Q221" i="1" s="1"/>
  <c r="L222" i="1"/>
  <c r="N222" i="1" s="1"/>
  <c r="O222" i="1" s="1"/>
  <c r="P222" i="1"/>
  <c r="Q222" i="1" s="1"/>
  <c r="L223" i="1"/>
  <c r="N223" i="1" s="1"/>
  <c r="O223" i="1" s="1"/>
  <c r="P223" i="1"/>
  <c r="Q223" i="1" s="1"/>
  <c r="L224" i="1"/>
  <c r="N224" i="1" s="1"/>
  <c r="O224" i="1" s="1"/>
  <c r="P224" i="1"/>
  <c r="Q224" i="1" s="1"/>
  <c r="L225" i="1"/>
  <c r="N225" i="1" s="1"/>
  <c r="O225" i="1" s="1"/>
  <c r="P225" i="1"/>
  <c r="Q225" i="1" s="1"/>
  <c r="L226" i="1"/>
  <c r="M226" i="1"/>
  <c r="P226" i="1"/>
  <c r="Q226" i="1" s="1"/>
  <c r="L227" i="1"/>
  <c r="M227" i="1"/>
  <c r="P227" i="1"/>
  <c r="Q227" i="1" s="1"/>
  <c r="L228" i="1"/>
  <c r="N228" i="1" s="1"/>
  <c r="O228" i="1" s="1"/>
  <c r="P228" i="1"/>
  <c r="Q228" i="1" s="1"/>
  <c r="L229" i="1"/>
  <c r="M229" i="1"/>
  <c r="P229" i="1"/>
  <c r="Q229" i="1" s="1"/>
  <c r="L230" i="1"/>
  <c r="N230" i="1" s="1"/>
  <c r="O230" i="1" s="1"/>
  <c r="P230" i="1"/>
  <c r="Q230" i="1" s="1"/>
  <c r="L231" i="1"/>
  <c r="N231" i="1" s="1"/>
  <c r="O231" i="1" s="1"/>
  <c r="P231" i="1"/>
  <c r="Q231" i="1" s="1"/>
  <c r="L232" i="1"/>
  <c r="M232" i="1"/>
  <c r="P232" i="1"/>
  <c r="Q232" i="1" s="1"/>
  <c r="L233" i="1"/>
  <c r="M233" i="1"/>
  <c r="P233" i="1"/>
  <c r="Q233" i="1" s="1"/>
  <c r="L234" i="1"/>
  <c r="M234" i="1"/>
  <c r="P234" i="1"/>
  <c r="Q234" i="1" s="1"/>
  <c r="L235" i="1"/>
  <c r="M235" i="1"/>
  <c r="P235" i="1"/>
  <c r="Q235" i="1" s="1"/>
  <c r="L236" i="1"/>
  <c r="M236" i="1"/>
  <c r="P236" i="1"/>
  <c r="Q236" i="1" s="1"/>
  <c r="L237" i="1"/>
  <c r="M237" i="1"/>
  <c r="P237" i="1"/>
  <c r="Q237" i="1" s="1"/>
  <c r="L238" i="1"/>
  <c r="M238" i="1"/>
  <c r="P238" i="1"/>
  <c r="Q238" i="1" s="1"/>
  <c r="L239" i="1"/>
  <c r="P239" i="1"/>
  <c r="Q239" i="1" s="1"/>
  <c r="L240" i="1"/>
  <c r="M240" i="1"/>
  <c r="P240" i="1"/>
  <c r="Q240" i="1" s="1"/>
  <c r="L241" i="1"/>
  <c r="M241" i="1"/>
  <c r="P241" i="1"/>
  <c r="Q241" i="1" s="1"/>
  <c r="L242" i="1"/>
  <c r="M242" i="1"/>
  <c r="P242" i="1"/>
  <c r="Q242" i="1" s="1"/>
  <c r="L243" i="1"/>
  <c r="M243" i="1"/>
  <c r="P243" i="1"/>
  <c r="Q243" i="1" s="1"/>
  <c r="L244" i="1"/>
  <c r="M244" i="1"/>
  <c r="P244" i="1"/>
  <c r="Q244" i="1" s="1"/>
  <c r="L245" i="1"/>
  <c r="M245" i="1"/>
  <c r="P245" i="1"/>
  <c r="Q245" i="1" s="1"/>
  <c r="L246" i="1"/>
  <c r="M246" i="1"/>
  <c r="P246" i="1"/>
  <c r="Q246" i="1" s="1"/>
  <c r="L247" i="1"/>
  <c r="N247" i="1" s="1"/>
  <c r="O247" i="1" s="1"/>
  <c r="M247" i="1"/>
  <c r="P247" i="1"/>
  <c r="Q247" i="1" s="1"/>
  <c r="L248" i="1"/>
  <c r="N248" i="1" s="1"/>
  <c r="O248" i="1" s="1"/>
  <c r="P248" i="1"/>
  <c r="Q248" i="1" s="1"/>
  <c r="L249" i="1"/>
  <c r="M249" i="1"/>
  <c r="P249" i="1"/>
  <c r="Q249" i="1" s="1"/>
  <c r="L250" i="1"/>
  <c r="M250" i="1"/>
  <c r="P250" i="1"/>
  <c r="Q250" i="1" s="1"/>
  <c r="L251" i="1"/>
  <c r="N251" i="1" s="1"/>
  <c r="O251" i="1" s="1"/>
  <c r="P251" i="1"/>
  <c r="Q251" i="1" s="1"/>
  <c r="I252" i="1"/>
  <c r="L252" i="1"/>
  <c r="P252" i="1"/>
  <c r="Q252" i="1" s="1"/>
  <c r="L253" i="1"/>
  <c r="N253" i="1" s="1"/>
  <c r="O253" i="1" s="1"/>
  <c r="P253" i="1"/>
  <c r="Q253" i="1" s="1"/>
  <c r="L254" i="1"/>
  <c r="M254" i="1"/>
  <c r="P254" i="1"/>
  <c r="Q254" i="1" s="1"/>
  <c r="L255" i="1"/>
  <c r="M255" i="1"/>
  <c r="P255" i="1"/>
  <c r="Q255" i="1" s="1"/>
  <c r="L256" i="1"/>
  <c r="M256" i="1"/>
  <c r="P256" i="1"/>
  <c r="Q256" i="1" s="1"/>
  <c r="L257" i="1"/>
  <c r="M257" i="1"/>
  <c r="P257" i="1"/>
  <c r="Q257" i="1" s="1"/>
  <c r="L258" i="1"/>
  <c r="M258" i="1"/>
  <c r="P258" i="1"/>
  <c r="Q258" i="1" s="1"/>
  <c r="L259" i="1"/>
  <c r="M259" i="1"/>
  <c r="P259" i="1"/>
  <c r="Q259" i="1" s="1"/>
  <c r="L260" i="1"/>
  <c r="M260" i="1"/>
  <c r="P260" i="1"/>
  <c r="Q260" i="1" s="1"/>
  <c r="L261" i="1"/>
  <c r="M261" i="1"/>
  <c r="P261" i="1"/>
  <c r="Q261" i="1" s="1"/>
  <c r="L262" i="1"/>
  <c r="M262" i="1"/>
  <c r="P262" i="1"/>
  <c r="Q262" i="1" s="1"/>
  <c r="L263" i="1"/>
  <c r="M263" i="1"/>
  <c r="P263" i="1"/>
  <c r="Q263" i="1" s="1"/>
  <c r="L264" i="1"/>
  <c r="M264" i="1"/>
  <c r="P264" i="1"/>
  <c r="Q264" i="1" s="1"/>
  <c r="L265" i="1"/>
  <c r="M265" i="1"/>
  <c r="P265" i="1"/>
  <c r="Q265" i="1" s="1"/>
  <c r="L266" i="1"/>
  <c r="M266" i="1"/>
  <c r="P266" i="1"/>
  <c r="Q266" i="1" s="1"/>
  <c r="L267" i="1"/>
  <c r="M267" i="1"/>
  <c r="P267" i="1"/>
  <c r="Q267" i="1" s="1"/>
  <c r="L268" i="1"/>
  <c r="M268" i="1"/>
  <c r="P268" i="1"/>
  <c r="Q268" i="1" s="1"/>
  <c r="L269" i="1"/>
  <c r="M269" i="1"/>
  <c r="P269" i="1"/>
  <c r="Q269" i="1" s="1"/>
  <c r="L270" i="1"/>
  <c r="M270" i="1"/>
  <c r="P270" i="1"/>
  <c r="Q270" i="1" s="1"/>
  <c r="L271" i="1"/>
  <c r="M271" i="1"/>
  <c r="P271" i="1"/>
  <c r="Q271" i="1" s="1"/>
  <c r="L272" i="1"/>
  <c r="M272" i="1"/>
  <c r="P272" i="1"/>
  <c r="Q272" i="1" s="1"/>
  <c r="L273" i="1"/>
  <c r="M273" i="1"/>
  <c r="P273" i="1"/>
  <c r="Q273" i="1" s="1"/>
  <c r="L274" i="1"/>
  <c r="M274" i="1"/>
  <c r="P274" i="1"/>
  <c r="Q274" i="1" s="1"/>
  <c r="L275" i="1"/>
  <c r="N275" i="1" s="1"/>
  <c r="O275" i="1" s="1"/>
  <c r="P275" i="1"/>
  <c r="Q275" i="1" s="1"/>
  <c r="L276" i="1"/>
  <c r="M276" i="1"/>
  <c r="P276" i="1"/>
  <c r="Q276" i="1" s="1"/>
  <c r="L277" i="1"/>
  <c r="M277" i="1"/>
  <c r="P277" i="1"/>
  <c r="Q277" i="1" s="1"/>
  <c r="L278" i="1"/>
  <c r="M278" i="1"/>
  <c r="P278" i="1"/>
  <c r="Q278" i="1" s="1"/>
  <c r="L279" i="1"/>
  <c r="M279" i="1"/>
  <c r="P279" i="1"/>
  <c r="Q279" i="1" s="1"/>
  <c r="L280" i="1"/>
  <c r="M280" i="1"/>
  <c r="P280" i="1"/>
  <c r="Q280" i="1" s="1"/>
  <c r="L281" i="1"/>
  <c r="M281" i="1"/>
  <c r="P281" i="1"/>
  <c r="Q281" i="1" s="1"/>
  <c r="L282" i="1"/>
  <c r="P282" i="1"/>
  <c r="Q282" i="1" s="1"/>
  <c r="L283" i="1"/>
  <c r="P283" i="1"/>
  <c r="Q283" i="1" s="1"/>
  <c r="L284" i="1"/>
  <c r="M284" i="1"/>
  <c r="P284" i="1"/>
  <c r="Q284" i="1" s="1"/>
  <c r="L285" i="1"/>
  <c r="M285" i="1"/>
  <c r="P285" i="1"/>
  <c r="Q285" i="1" s="1"/>
  <c r="L286" i="1"/>
  <c r="M286" i="1"/>
  <c r="P286" i="1"/>
  <c r="Q286" i="1" s="1"/>
  <c r="I287" i="1"/>
  <c r="L287" i="1"/>
  <c r="M287" i="1"/>
  <c r="P287" i="1"/>
  <c r="Q287" i="1" s="1"/>
  <c r="L288" i="1"/>
  <c r="M288" i="1"/>
  <c r="P288" i="1"/>
  <c r="Q288" i="1" s="1"/>
  <c r="L289" i="1"/>
  <c r="M289" i="1"/>
  <c r="P289" i="1"/>
  <c r="Q289" i="1" s="1"/>
  <c r="L290" i="1"/>
  <c r="M290" i="1"/>
  <c r="P290" i="1"/>
  <c r="Q290" i="1" s="1"/>
  <c r="L291" i="1"/>
  <c r="M291" i="1"/>
  <c r="P291" i="1"/>
  <c r="Q291" i="1" s="1"/>
  <c r="L292" i="1"/>
  <c r="M292" i="1"/>
  <c r="P292" i="1"/>
  <c r="Q292" i="1" s="1"/>
  <c r="L293" i="1"/>
  <c r="M293" i="1"/>
  <c r="P293" i="1"/>
  <c r="Q293" i="1" s="1"/>
  <c r="L294" i="1"/>
  <c r="M294" i="1"/>
  <c r="P294" i="1"/>
  <c r="Q294" i="1" s="1"/>
  <c r="L295" i="1"/>
  <c r="M295" i="1"/>
  <c r="P295" i="1"/>
  <c r="Q295" i="1" s="1"/>
  <c r="L296" i="1"/>
  <c r="M296" i="1"/>
  <c r="P296" i="1"/>
  <c r="Q296" i="1" s="1"/>
  <c r="L297" i="1"/>
  <c r="M297" i="1"/>
  <c r="P297" i="1"/>
  <c r="Q297" i="1" s="1"/>
  <c r="L298" i="1"/>
  <c r="M298" i="1"/>
  <c r="P298" i="1"/>
  <c r="Q298" i="1" s="1"/>
  <c r="L299" i="1"/>
  <c r="M299" i="1"/>
  <c r="P299" i="1"/>
  <c r="Q299" i="1" s="1"/>
  <c r="L300" i="1"/>
  <c r="M300" i="1"/>
  <c r="P300" i="1"/>
  <c r="Q300" i="1" s="1"/>
  <c r="L301" i="1"/>
  <c r="M301" i="1"/>
  <c r="P301" i="1"/>
  <c r="Q301" i="1" s="1"/>
  <c r="L302" i="1"/>
  <c r="M302" i="1"/>
  <c r="P302" i="1"/>
  <c r="Q302" i="1" s="1"/>
  <c r="L303" i="1"/>
  <c r="M303" i="1"/>
  <c r="P303" i="1"/>
  <c r="Q303" i="1" s="1"/>
  <c r="L304" i="1"/>
  <c r="M304" i="1"/>
  <c r="P304" i="1"/>
  <c r="Q304" i="1" s="1"/>
  <c r="L305" i="1"/>
  <c r="M305" i="1"/>
  <c r="P305" i="1"/>
  <c r="Q305" i="1" s="1"/>
  <c r="L306" i="1"/>
  <c r="M306" i="1"/>
  <c r="P306" i="1"/>
  <c r="Q306" i="1" s="1"/>
  <c r="L307" i="1"/>
  <c r="M307" i="1"/>
  <c r="P307" i="1"/>
  <c r="Q307" i="1" s="1"/>
  <c r="L308" i="1"/>
  <c r="M308" i="1"/>
  <c r="P308" i="1"/>
  <c r="Q308" i="1" s="1"/>
  <c r="L309" i="1"/>
  <c r="M309" i="1"/>
  <c r="P309" i="1"/>
  <c r="Q309" i="1" s="1"/>
  <c r="L310" i="1"/>
  <c r="M310" i="1"/>
  <c r="P310" i="1"/>
  <c r="Q310" i="1" s="1"/>
  <c r="L311" i="1"/>
  <c r="M311" i="1"/>
  <c r="P311" i="1"/>
  <c r="Q311" i="1" s="1"/>
  <c r="L312" i="1"/>
  <c r="M312" i="1"/>
  <c r="P312" i="1"/>
  <c r="Q312" i="1" s="1"/>
  <c r="L313" i="1"/>
  <c r="M313" i="1"/>
  <c r="P313" i="1"/>
  <c r="Q313" i="1" s="1"/>
  <c r="L314" i="1"/>
  <c r="M314" i="1"/>
  <c r="P314" i="1"/>
  <c r="Q314" i="1" s="1"/>
  <c r="L315" i="1"/>
  <c r="M315" i="1"/>
  <c r="P315" i="1"/>
  <c r="Q315" i="1" s="1"/>
  <c r="L316" i="1"/>
  <c r="M316" i="1"/>
  <c r="P316" i="1"/>
  <c r="Q316" i="1" s="1"/>
  <c r="L317" i="1"/>
  <c r="M317" i="1"/>
  <c r="P317" i="1"/>
  <c r="Q317" i="1" s="1"/>
  <c r="L318" i="1"/>
  <c r="N318" i="1" s="1"/>
  <c r="O318" i="1" s="1"/>
  <c r="P318" i="1"/>
  <c r="Q318" i="1" s="1"/>
  <c r="L319" i="1"/>
  <c r="M319" i="1"/>
  <c r="P319" i="1"/>
  <c r="Q319" i="1" s="1"/>
  <c r="L320" i="1"/>
  <c r="M320" i="1"/>
  <c r="P320" i="1"/>
  <c r="Q320" i="1" s="1"/>
  <c r="L321" i="1"/>
  <c r="M321" i="1"/>
  <c r="P321" i="1"/>
  <c r="Q321" i="1" s="1"/>
  <c r="L322" i="1"/>
  <c r="M322" i="1"/>
  <c r="P322" i="1"/>
  <c r="Q322" i="1" s="1"/>
  <c r="L323" i="1"/>
  <c r="M323" i="1"/>
  <c r="P323" i="1"/>
  <c r="Q323" i="1" s="1"/>
  <c r="L324" i="1"/>
  <c r="M324" i="1"/>
  <c r="P324" i="1"/>
  <c r="Q324" i="1" s="1"/>
  <c r="L325" i="1"/>
  <c r="M325" i="1"/>
  <c r="P325" i="1"/>
  <c r="Q325" i="1" s="1"/>
  <c r="L326" i="1"/>
  <c r="M326" i="1"/>
  <c r="P326" i="1"/>
  <c r="Q326" i="1" s="1"/>
  <c r="L327" i="1"/>
  <c r="M327" i="1"/>
  <c r="P327" i="1"/>
  <c r="Q327" i="1" s="1"/>
  <c r="L328" i="1"/>
  <c r="M328" i="1"/>
  <c r="P328" i="1"/>
  <c r="Q328" i="1" s="1"/>
  <c r="L329" i="1"/>
  <c r="M329" i="1"/>
  <c r="P329" i="1"/>
  <c r="Q329" i="1" s="1"/>
  <c r="L330" i="1"/>
  <c r="M330" i="1"/>
  <c r="P330" i="1"/>
  <c r="Q330" i="1" s="1"/>
  <c r="L331" i="1"/>
  <c r="M331" i="1"/>
  <c r="P331" i="1"/>
  <c r="Q331" i="1" s="1"/>
  <c r="L332" i="1"/>
  <c r="M332" i="1"/>
  <c r="P332" i="1"/>
  <c r="Q332" i="1" s="1"/>
  <c r="L333" i="1"/>
  <c r="M333" i="1"/>
  <c r="P333" i="1"/>
  <c r="Q333" i="1" s="1"/>
  <c r="L334" i="1"/>
  <c r="M334" i="1"/>
  <c r="P334" i="1"/>
  <c r="Q334" i="1" s="1"/>
  <c r="L335" i="1"/>
  <c r="M335" i="1"/>
  <c r="P335" i="1"/>
  <c r="Q335" i="1" s="1"/>
  <c r="L336" i="1"/>
  <c r="M336" i="1"/>
  <c r="P336" i="1"/>
  <c r="Q336" i="1" s="1"/>
  <c r="L337" i="1"/>
  <c r="M337" i="1"/>
  <c r="P337" i="1"/>
  <c r="Q337" i="1" s="1"/>
  <c r="L338" i="1"/>
  <c r="M338" i="1"/>
  <c r="P338" i="1"/>
  <c r="Q338" i="1" s="1"/>
  <c r="L339" i="1"/>
  <c r="M339" i="1"/>
  <c r="P339" i="1"/>
  <c r="Q339" i="1" s="1"/>
  <c r="L340" i="1"/>
  <c r="M340" i="1"/>
  <c r="P340" i="1"/>
  <c r="Q340" i="1" s="1"/>
  <c r="L341" i="1"/>
  <c r="M341" i="1"/>
  <c r="P341" i="1"/>
  <c r="Q341" i="1" s="1"/>
  <c r="L342" i="1"/>
  <c r="M342" i="1"/>
  <c r="P342" i="1"/>
  <c r="Q342" i="1" s="1"/>
  <c r="L343" i="1"/>
  <c r="M343" i="1"/>
  <c r="P343" i="1"/>
  <c r="Q343" i="1" s="1"/>
  <c r="L344" i="1"/>
  <c r="M344" i="1"/>
  <c r="P344" i="1"/>
  <c r="Q344" i="1" s="1"/>
  <c r="L345" i="1"/>
  <c r="M345" i="1"/>
  <c r="P345" i="1"/>
  <c r="Q345" i="1" s="1"/>
  <c r="L346" i="1"/>
  <c r="M346" i="1"/>
  <c r="P346" i="1"/>
  <c r="Q346" i="1" s="1"/>
  <c r="L347" i="1"/>
  <c r="M347" i="1"/>
  <c r="P347" i="1"/>
  <c r="Q347" i="1" s="1"/>
  <c r="L348" i="1"/>
  <c r="M348" i="1"/>
  <c r="P348" i="1"/>
  <c r="Q348" i="1" s="1"/>
  <c r="L349" i="1"/>
  <c r="M349" i="1"/>
  <c r="P349" i="1"/>
  <c r="Q349" i="1" s="1"/>
  <c r="L350" i="1"/>
  <c r="M350" i="1"/>
  <c r="P350" i="1"/>
  <c r="Q350" i="1" s="1"/>
  <c r="L351" i="1"/>
  <c r="M351" i="1"/>
  <c r="P351" i="1"/>
  <c r="Q351" i="1" s="1"/>
  <c r="L352" i="1"/>
  <c r="M352" i="1"/>
  <c r="P352" i="1"/>
  <c r="Q352" i="1" s="1"/>
  <c r="L353" i="1"/>
  <c r="M353" i="1"/>
  <c r="P353" i="1"/>
  <c r="Q353" i="1" s="1"/>
  <c r="L354" i="1"/>
  <c r="M354" i="1"/>
  <c r="P354" i="1"/>
  <c r="Q354" i="1" s="1"/>
  <c r="L355" i="1"/>
  <c r="M355" i="1"/>
  <c r="P355" i="1"/>
  <c r="Q355" i="1" s="1"/>
  <c r="L356" i="1"/>
  <c r="N356" i="1" s="1"/>
  <c r="O356" i="1" s="1"/>
  <c r="P356" i="1"/>
  <c r="Q356" i="1" s="1"/>
  <c r="L357" i="1"/>
  <c r="M357" i="1"/>
  <c r="P357" i="1"/>
  <c r="Q357" i="1" s="1"/>
  <c r="L358" i="1"/>
  <c r="M358" i="1"/>
  <c r="P358" i="1"/>
  <c r="Q358" i="1" s="1"/>
  <c r="L359" i="1"/>
  <c r="M359" i="1"/>
  <c r="P359" i="1"/>
  <c r="Q359" i="1" s="1"/>
  <c r="L360" i="1"/>
  <c r="M360" i="1"/>
  <c r="P360" i="1"/>
  <c r="Q360" i="1" s="1"/>
  <c r="L361" i="1"/>
  <c r="M361" i="1"/>
  <c r="P361" i="1"/>
  <c r="Q361" i="1" s="1"/>
  <c r="L362" i="1"/>
  <c r="M362" i="1"/>
  <c r="P362" i="1"/>
  <c r="Q362" i="1" s="1"/>
  <c r="L363" i="1"/>
  <c r="M363" i="1"/>
  <c r="P363" i="1"/>
  <c r="Q363" i="1" s="1"/>
  <c r="L364" i="1"/>
  <c r="M364" i="1"/>
  <c r="P364" i="1"/>
  <c r="Q364" i="1" s="1"/>
  <c r="L365" i="1"/>
  <c r="M365" i="1"/>
  <c r="P365" i="1"/>
  <c r="Q365" i="1" s="1"/>
  <c r="L366" i="1"/>
  <c r="M366" i="1"/>
  <c r="P366" i="1"/>
  <c r="Q366" i="1" s="1"/>
  <c r="L367" i="1"/>
  <c r="M367" i="1"/>
  <c r="P367" i="1"/>
  <c r="Q367" i="1" s="1"/>
  <c r="L368" i="1"/>
  <c r="M368" i="1"/>
  <c r="P368" i="1"/>
  <c r="Q368" i="1" s="1"/>
  <c r="L369" i="1"/>
  <c r="M369" i="1"/>
  <c r="P369" i="1"/>
  <c r="Q369" i="1" s="1"/>
  <c r="L370" i="1"/>
  <c r="M370" i="1"/>
  <c r="P370" i="1"/>
  <c r="Q370" i="1" s="1"/>
  <c r="L371" i="1"/>
  <c r="M371" i="1"/>
  <c r="P371" i="1"/>
  <c r="Q371" i="1" s="1"/>
  <c r="L372" i="1"/>
  <c r="N372" i="1" s="1"/>
  <c r="O372" i="1" s="1"/>
  <c r="P372" i="1"/>
  <c r="Q372" i="1" s="1"/>
  <c r="L373" i="1"/>
  <c r="M373" i="1"/>
  <c r="P373" i="1"/>
  <c r="Q373" i="1" s="1"/>
  <c r="L374" i="1"/>
  <c r="M374" i="1"/>
  <c r="P374" i="1"/>
  <c r="Q374" i="1" s="1"/>
  <c r="L375" i="1"/>
  <c r="M375" i="1"/>
  <c r="P375" i="1"/>
  <c r="Q375" i="1" s="1"/>
  <c r="L376" i="1"/>
  <c r="M376" i="1"/>
  <c r="P376" i="1"/>
  <c r="Q376" i="1" s="1"/>
  <c r="L377" i="1"/>
  <c r="M377" i="1"/>
  <c r="P377" i="1"/>
  <c r="Q377" i="1" s="1"/>
  <c r="L378" i="1"/>
  <c r="M378" i="1"/>
  <c r="P378" i="1"/>
  <c r="Q378" i="1" s="1"/>
  <c r="L379" i="1"/>
  <c r="M379" i="1"/>
  <c r="P379" i="1"/>
  <c r="Q379" i="1" s="1"/>
  <c r="L380" i="1"/>
  <c r="M380" i="1"/>
  <c r="P380" i="1"/>
  <c r="Q380" i="1" s="1"/>
  <c r="L381" i="1"/>
  <c r="M381" i="1"/>
  <c r="P381" i="1"/>
  <c r="Q381" i="1" s="1"/>
  <c r="L382" i="1"/>
  <c r="M382" i="1"/>
  <c r="P382" i="1"/>
  <c r="Q382" i="1" s="1"/>
  <c r="L383" i="1"/>
  <c r="M383" i="1"/>
  <c r="P383" i="1"/>
  <c r="Q383" i="1" s="1"/>
  <c r="L384" i="1"/>
  <c r="M384" i="1"/>
  <c r="P384" i="1"/>
  <c r="Q384" i="1" s="1"/>
  <c r="L385" i="1"/>
  <c r="M385" i="1"/>
  <c r="P385" i="1"/>
  <c r="Q385" i="1" s="1"/>
  <c r="L386" i="1"/>
  <c r="M386" i="1"/>
  <c r="P386" i="1"/>
  <c r="Q386" i="1" s="1"/>
  <c r="L387" i="1"/>
  <c r="M387" i="1"/>
  <c r="P387" i="1"/>
  <c r="Q387" i="1" s="1"/>
  <c r="L388" i="1"/>
  <c r="M388" i="1"/>
  <c r="P388" i="1"/>
  <c r="Q388" i="1" s="1"/>
  <c r="L389" i="1"/>
  <c r="M389" i="1"/>
  <c r="P389" i="1"/>
  <c r="Q389" i="1" s="1"/>
  <c r="L390" i="1"/>
  <c r="M390" i="1"/>
  <c r="P390" i="1"/>
  <c r="Q390" i="1" s="1"/>
  <c r="L391" i="1"/>
  <c r="M391" i="1"/>
  <c r="P391" i="1"/>
  <c r="Q391" i="1" s="1"/>
  <c r="L392" i="1"/>
  <c r="M392" i="1"/>
  <c r="P392" i="1"/>
  <c r="Q392" i="1" s="1"/>
  <c r="L393" i="1"/>
  <c r="M393" i="1"/>
  <c r="P393" i="1"/>
  <c r="Q393" i="1" s="1"/>
  <c r="L394" i="1"/>
  <c r="M394" i="1"/>
  <c r="P394" i="1"/>
  <c r="Q394" i="1" s="1"/>
  <c r="L395" i="1"/>
  <c r="M395" i="1"/>
  <c r="P395" i="1"/>
  <c r="Q395" i="1" s="1"/>
  <c r="L396" i="1"/>
  <c r="N396" i="1" s="1"/>
  <c r="O396" i="1" s="1"/>
  <c r="P396" i="1"/>
  <c r="Q396" i="1" s="1"/>
  <c r="L397" i="1"/>
  <c r="M397" i="1"/>
  <c r="P397" i="1"/>
  <c r="Q397" i="1" s="1"/>
  <c r="L398" i="1"/>
  <c r="M398" i="1"/>
  <c r="P398" i="1"/>
  <c r="Q398" i="1" s="1"/>
  <c r="L399" i="1"/>
  <c r="M399" i="1"/>
  <c r="P399" i="1"/>
  <c r="Q399" i="1" s="1"/>
  <c r="L400" i="1"/>
  <c r="M400" i="1"/>
  <c r="P400" i="1"/>
  <c r="Q400" i="1" s="1"/>
  <c r="L401" i="1"/>
  <c r="M401" i="1"/>
  <c r="P401" i="1"/>
  <c r="Q401" i="1" s="1"/>
  <c r="L402" i="1"/>
  <c r="M402" i="1"/>
  <c r="P402" i="1"/>
  <c r="Q402" i="1" s="1"/>
  <c r="L403" i="1"/>
  <c r="M403" i="1"/>
  <c r="P403" i="1"/>
  <c r="Q403" i="1" s="1"/>
  <c r="L404" i="1"/>
  <c r="M404" i="1"/>
  <c r="P404" i="1"/>
  <c r="Q404" i="1" s="1"/>
  <c r="L405" i="1"/>
  <c r="M405" i="1"/>
  <c r="P405" i="1"/>
  <c r="Q405" i="1" s="1"/>
  <c r="L406" i="1"/>
  <c r="M406" i="1"/>
  <c r="P406" i="1"/>
  <c r="Q406" i="1" s="1"/>
  <c r="L407" i="1"/>
  <c r="M407" i="1"/>
  <c r="P407" i="1"/>
  <c r="Q407" i="1" s="1"/>
  <c r="L408" i="1"/>
  <c r="N408" i="1" s="1"/>
  <c r="O408" i="1" s="1"/>
  <c r="P408" i="1"/>
  <c r="Q408" i="1" s="1"/>
  <c r="L409" i="1"/>
  <c r="M409" i="1"/>
  <c r="P409" i="1"/>
  <c r="Q409" i="1" s="1"/>
  <c r="L410" i="1"/>
  <c r="M410" i="1"/>
  <c r="P410" i="1"/>
  <c r="Q410" i="1" s="1"/>
  <c r="L411" i="1"/>
  <c r="M411" i="1"/>
  <c r="P411" i="1"/>
  <c r="Q411" i="1" s="1"/>
  <c r="L412" i="1"/>
  <c r="M412" i="1"/>
  <c r="P412" i="1"/>
  <c r="Q412" i="1" s="1"/>
  <c r="L413" i="1"/>
  <c r="M413" i="1"/>
  <c r="P413" i="1"/>
  <c r="Q413" i="1" s="1"/>
  <c r="L414" i="1"/>
  <c r="M414" i="1"/>
  <c r="P414" i="1"/>
  <c r="Q414" i="1" s="1"/>
  <c r="L415" i="1"/>
  <c r="M415" i="1"/>
  <c r="P415" i="1"/>
  <c r="Q415" i="1" s="1"/>
  <c r="L416" i="1"/>
  <c r="M416" i="1"/>
  <c r="P416" i="1"/>
  <c r="Q416" i="1" s="1"/>
  <c r="L417" i="1"/>
  <c r="M417" i="1"/>
  <c r="P417" i="1"/>
  <c r="Q417" i="1" s="1"/>
  <c r="L418" i="1"/>
  <c r="M418" i="1"/>
  <c r="P418" i="1"/>
  <c r="Q418" i="1" s="1"/>
  <c r="L419" i="1"/>
  <c r="M419" i="1"/>
  <c r="P419" i="1"/>
  <c r="Q419" i="1" s="1"/>
  <c r="L420" i="1"/>
  <c r="M420" i="1"/>
  <c r="P420" i="1"/>
  <c r="Q420" i="1" s="1"/>
  <c r="L421" i="1"/>
  <c r="M421" i="1"/>
  <c r="P421" i="1"/>
  <c r="Q421" i="1" s="1"/>
  <c r="L422" i="1"/>
  <c r="N422" i="1" s="1"/>
  <c r="O422" i="1" s="1"/>
  <c r="P422" i="1"/>
  <c r="Q422" i="1" s="1"/>
  <c r="L423" i="1"/>
  <c r="M423" i="1"/>
  <c r="P423" i="1"/>
  <c r="Q423" i="1" s="1"/>
  <c r="L424" i="1"/>
  <c r="M424" i="1"/>
  <c r="P424" i="1"/>
  <c r="Q424" i="1" s="1"/>
  <c r="L425" i="1"/>
  <c r="N425" i="1" s="1"/>
  <c r="O425" i="1" s="1"/>
  <c r="P425" i="1"/>
  <c r="Q425" i="1" s="1"/>
  <c r="L426" i="1"/>
  <c r="M426" i="1"/>
  <c r="P426" i="1"/>
  <c r="Q426" i="1" s="1"/>
  <c r="L427" i="1"/>
  <c r="M427" i="1"/>
  <c r="P427" i="1"/>
  <c r="Q427" i="1" s="1"/>
  <c r="L428" i="1"/>
  <c r="M428" i="1"/>
  <c r="P428" i="1"/>
  <c r="Q428" i="1" s="1"/>
  <c r="L429" i="1"/>
  <c r="M429" i="1"/>
  <c r="P429" i="1"/>
  <c r="Q429" i="1" s="1"/>
  <c r="L430" i="1"/>
  <c r="M430" i="1"/>
  <c r="P430" i="1"/>
  <c r="Q430" i="1" s="1"/>
  <c r="L431" i="1"/>
  <c r="M431" i="1"/>
  <c r="P431" i="1"/>
  <c r="Q431" i="1" s="1"/>
  <c r="L432" i="1"/>
  <c r="M432" i="1"/>
  <c r="P432" i="1"/>
  <c r="Q432" i="1" s="1"/>
  <c r="L433" i="1"/>
  <c r="M433" i="1"/>
  <c r="P433" i="1"/>
  <c r="Q433" i="1" s="1"/>
  <c r="L434" i="1"/>
  <c r="M434" i="1"/>
  <c r="P434" i="1"/>
  <c r="Q434" i="1" s="1"/>
  <c r="I435" i="1"/>
  <c r="L435" i="1"/>
  <c r="M435" i="1"/>
  <c r="P435" i="1"/>
  <c r="Q435" i="1" s="1"/>
  <c r="L436" i="1"/>
  <c r="M436" i="1"/>
  <c r="P436" i="1"/>
  <c r="Q436" i="1" s="1"/>
  <c r="L437" i="1"/>
  <c r="N437" i="1" s="1"/>
  <c r="O437" i="1" s="1"/>
  <c r="P437" i="1"/>
  <c r="Q437" i="1" s="1"/>
  <c r="L438" i="1"/>
  <c r="M438" i="1"/>
  <c r="P438" i="1"/>
  <c r="Q438" i="1" s="1"/>
  <c r="L439" i="1"/>
  <c r="M439" i="1"/>
  <c r="P439" i="1"/>
  <c r="Q439" i="1" s="1"/>
  <c r="L440" i="1"/>
  <c r="M440" i="1"/>
  <c r="P440" i="1"/>
  <c r="Q440" i="1" s="1"/>
  <c r="L441" i="1"/>
  <c r="M441" i="1"/>
  <c r="P441" i="1"/>
  <c r="Q441" i="1" s="1"/>
  <c r="L442" i="1"/>
  <c r="M442" i="1"/>
  <c r="P442" i="1"/>
  <c r="Q442" i="1" s="1"/>
  <c r="L443" i="1"/>
  <c r="M443" i="1"/>
  <c r="P443" i="1"/>
  <c r="Q443" i="1" s="1"/>
  <c r="L444" i="1"/>
  <c r="M444" i="1"/>
  <c r="P444" i="1"/>
  <c r="Q444" i="1" s="1"/>
  <c r="L445" i="1"/>
  <c r="M445" i="1"/>
  <c r="P445" i="1"/>
  <c r="Q445" i="1" s="1"/>
  <c r="L446" i="1"/>
  <c r="M446" i="1"/>
  <c r="P446" i="1"/>
  <c r="Q446" i="1" s="1"/>
  <c r="L447" i="1"/>
  <c r="M447" i="1"/>
  <c r="P447" i="1"/>
  <c r="Q447" i="1" s="1"/>
  <c r="L448" i="1"/>
  <c r="M448" i="1"/>
  <c r="P448" i="1"/>
  <c r="Q448" i="1" s="1"/>
  <c r="L449" i="1"/>
  <c r="M449" i="1"/>
  <c r="P449" i="1"/>
  <c r="Q449" i="1" s="1"/>
  <c r="L450" i="1"/>
  <c r="M450" i="1"/>
  <c r="P450" i="1"/>
  <c r="Q450" i="1" s="1"/>
  <c r="L451" i="1"/>
  <c r="M451" i="1"/>
  <c r="P451" i="1"/>
  <c r="Q451" i="1" s="1"/>
  <c r="L452" i="1"/>
  <c r="M452" i="1"/>
  <c r="P452" i="1"/>
  <c r="Q452" i="1" s="1"/>
  <c r="L453" i="1"/>
  <c r="M453" i="1"/>
  <c r="P453" i="1"/>
  <c r="Q453" i="1" s="1"/>
  <c r="L454" i="1"/>
  <c r="M454" i="1"/>
  <c r="P454" i="1"/>
  <c r="Q454" i="1" s="1"/>
  <c r="L455" i="1"/>
  <c r="M455" i="1"/>
  <c r="P455" i="1"/>
  <c r="Q455" i="1" s="1"/>
  <c r="L456" i="1"/>
  <c r="M456" i="1"/>
  <c r="P456" i="1"/>
  <c r="Q456" i="1" s="1"/>
  <c r="L457" i="1"/>
  <c r="M457" i="1"/>
  <c r="P457" i="1"/>
  <c r="Q457" i="1" s="1"/>
  <c r="L458" i="1"/>
  <c r="M458" i="1"/>
  <c r="P458" i="1"/>
  <c r="Q458" i="1" s="1"/>
  <c r="L459" i="1"/>
  <c r="M459" i="1"/>
  <c r="P459" i="1"/>
  <c r="Q459" i="1" s="1"/>
  <c r="L460" i="1"/>
  <c r="M460" i="1"/>
  <c r="P460" i="1"/>
  <c r="Q460" i="1" s="1"/>
  <c r="L461" i="1"/>
  <c r="M461" i="1"/>
  <c r="P461" i="1"/>
  <c r="Q461" i="1" s="1"/>
  <c r="L462" i="1"/>
  <c r="M462" i="1"/>
  <c r="P462" i="1"/>
  <c r="Q462" i="1" s="1"/>
  <c r="L463" i="1"/>
  <c r="M463" i="1"/>
  <c r="P463" i="1"/>
  <c r="Q463" i="1" s="1"/>
  <c r="L464" i="1"/>
  <c r="M464" i="1"/>
  <c r="P464" i="1"/>
  <c r="Q464" i="1" s="1"/>
  <c r="L465" i="1"/>
  <c r="M465" i="1"/>
  <c r="P465" i="1"/>
  <c r="Q465" i="1" s="1"/>
  <c r="L466" i="1"/>
  <c r="M466" i="1"/>
  <c r="P466" i="1"/>
  <c r="Q466" i="1" s="1"/>
  <c r="L467" i="1"/>
  <c r="M467" i="1"/>
  <c r="P467" i="1"/>
  <c r="Q467" i="1" s="1"/>
  <c r="L468" i="1"/>
  <c r="M468" i="1"/>
  <c r="P468" i="1"/>
  <c r="Q468" i="1" s="1"/>
  <c r="L469" i="1"/>
  <c r="M469" i="1"/>
  <c r="P469" i="1"/>
  <c r="Q469" i="1" s="1"/>
  <c r="L470" i="1"/>
  <c r="M470" i="1"/>
  <c r="P470" i="1"/>
  <c r="Q470" i="1" s="1"/>
  <c r="L471" i="1"/>
  <c r="M471" i="1"/>
  <c r="P471" i="1"/>
  <c r="Q471" i="1" s="1"/>
  <c r="L472" i="1"/>
  <c r="M472" i="1"/>
  <c r="P472" i="1"/>
  <c r="Q472" i="1" s="1"/>
  <c r="L473" i="1"/>
  <c r="M473" i="1"/>
  <c r="P473" i="1"/>
  <c r="Q473" i="1" s="1"/>
  <c r="L474" i="1"/>
  <c r="M474" i="1"/>
  <c r="P474" i="1"/>
  <c r="Q474" i="1" s="1"/>
  <c r="L475" i="1"/>
  <c r="M475" i="1"/>
  <c r="P475" i="1"/>
  <c r="Q475" i="1" s="1"/>
  <c r="L476" i="1"/>
  <c r="M476" i="1"/>
  <c r="P476" i="1"/>
  <c r="Q476" i="1" s="1"/>
  <c r="L477" i="1"/>
  <c r="M477" i="1"/>
  <c r="P477" i="1"/>
  <c r="Q477" i="1" s="1"/>
  <c r="L478" i="1"/>
  <c r="M478" i="1"/>
  <c r="P478" i="1"/>
  <c r="Q478" i="1" s="1"/>
  <c r="L479" i="1"/>
  <c r="M479" i="1"/>
  <c r="P479" i="1"/>
  <c r="Q479" i="1" s="1"/>
  <c r="L480" i="1"/>
  <c r="M480" i="1"/>
  <c r="P480" i="1"/>
  <c r="Q480" i="1" s="1"/>
  <c r="L481" i="1"/>
  <c r="M481" i="1"/>
  <c r="P481" i="1"/>
  <c r="Q481" i="1" s="1"/>
  <c r="L482" i="1"/>
  <c r="N482" i="1" s="1"/>
  <c r="O482" i="1" s="1"/>
  <c r="P482" i="1"/>
  <c r="Q482" i="1" s="1"/>
  <c r="I483" i="1"/>
  <c r="L483" i="1"/>
  <c r="M483" i="1"/>
  <c r="P483" i="1"/>
  <c r="Q483" i="1" s="1"/>
  <c r="I484" i="1"/>
  <c r="L484" i="1"/>
  <c r="M484" i="1"/>
  <c r="P484" i="1"/>
  <c r="Q484" i="1" s="1"/>
  <c r="L485" i="1"/>
  <c r="M485" i="1"/>
  <c r="P485" i="1"/>
  <c r="Q485" i="1" s="1"/>
  <c r="L486" i="1"/>
  <c r="N486" i="1" s="1"/>
  <c r="O486" i="1" s="1"/>
  <c r="P486" i="1"/>
  <c r="Q486" i="1" s="1"/>
  <c r="L487" i="1"/>
  <c r="M487" i="1"/>
  <c r="P487" i="1"/>
  <c r="Q487" i="1" s="1"/>
  <c r="L488" i="1"/>
  <c r="M488" i="1"/>
  <c r="P488" i="1"/>
  <c r="Q488" i="1" s="1"/>
  <c r="L489" i="1"/>
  <c r="M489" i="1"/>
  <c r="P489" i="1"/>
  <c r="Q489" i="1" s="1"/>
  <c r="L490" i="1"/>
  <c r="M490" i="1"/>
  <c r="P490" i="1"/>
  <c r="Q490" i="1" s="1"/>
  <c r="L491" i="1"/>
  <c r="M491" i="1"/>
  <c r="P491" i="1"/>
  <c r="Q491" i="1" s="1"/>
  <c r="L492" i="1"/>
  <c r="M492" i="1"/>
  <c r="P492" i="1"/>
  <c r="Q492" i="1" s="1"/>
  <c r="L493" i="1"/>
  <c r="M493" i="1"/>
  <c r="P493" i="1"/>
  <c r="Q493" i="1" s="1"/>
  <c r="L494" i="1"/>
  <c r="M494" i="1"/>
  <c r="P494" i="1"/>
  <c r="Q494" i="1" s="1"/>
  <c r="L495" i="1"/>
  <c r="M495" i="1"/>
  <c r="P495" i="1"/>
  <c r="Q495" i="1" s="1"/>
  <c r="L496" i="1"/>
  <c r="N496" i="1" s="1"/>
  <c r="O496" i="1" s="1"/>
  <c r="P496" i="1"/>
  <c r="Q496" i="1" s="1"/>
  <c r="L497" i="1"/>
  <c r="N497" i="1" s="1"/>
  <c r="O497" i="1" s="1"/>
  <c r="P497" i="1"/>
  <c r="Q497" i="1" s="1"/>
  <c r="L498" i="1"/>
  <c r="M498" i="1"/>
  <c r="P498" i="1"/>
  <c r="Q498" i="1" s="1"/>
  <c r="L499" i="1"/>
  <c r="M499" i="1"/>
  <c r="P499" i="1"/>
  <c r="Q499" i="1" s="1"/>
  <c r="L500" i="1"/>
  <c r="M500" i="1"/>
  <c r="P500" i="1"/>
  <c r="Q500" i="1" s="1"/>
  <c r="L501" i="1"/>
  <c r="M501" i="1"/>
  <c r="P501" i="1"/>
  <c r="Q501" i="1" s="1"/>
  <c r="L502" i="1"/>
  <c r="M502" i="1"/>
  <c r="P502" i="1"/>
  <c r="Q502" i="1" s="1"/>
  <c r="L503" i="1"/>
  <c r="M503" i="1"/>
  <c r="P503" i="1"/>
  <c r="Q503" i="1" s="1"/>
  <c r="L504" i="1"/>
  <c r="M504" i="1"/>
  <c r="P504" i="1"/>
  <c r="Q504" i="1" s="1"/>
  <c r="L505" i="1"/>
  <c r="M505" i="1"/>
  <c r="P505" i="1"/>
  <c r="Q505" i="1" s="1"/>
  <c r="L506" i="1"/>
  <c r="M506" i="1"/>
  <c r="P506" i="1"/>
  <c r="Q506" i="1" s="1"/>
  <c r="L507" i="1"/>
  <c r="M507" i="1"/>
  <c r="P507" i="1"/>
  <c r="Q507" i="1" s="1"/>
  <c r="L508" i="1"/>
  <c r="M508" i="1"/>
  <c r="P508" i="1"/>
  <c r="Q508" i="1" s="1"/>
  <c r="L509" i="1"/>
  <c r="N509" i="1" s="1"/>
  <c r="O509" i="1" s="1"/>
  <c r="P509" i="1"/>
  <c r="Q509" i="1" s="1"/>
  <c r="L510" i="1"/>
  <c r="N510" i="1" s="1"/>
  <c r="O510" i="1" s="1"/>
  <c r="P510" i="1"/>
  <c r="Q510" i="1" s="1"/>
  <c r="L511" i="1"/>
  <c r="M511" i="1"/>
  <c r="P511" i="1"/>
  <c r="Q511" i="1" s="1"/>
  <c r="L512" i="1"/>
  <c r="M512" i="1"/>
  <c r="P512" i="1"/>
  <c r="Q512" i="1" s="1"/>
  <c r="L513" i="1"/>
  <c r="M513" i="1"/>
  <c r="P513" i="1"/>
  <c r="Q513" i="1" s="1"/>
  <c r="L514" i="1"/>
  <c r="N514" i="1" s="1"/>
  <c r="O514" i="1" s="1"/>
  <c r="P514" i="1"/>
  <c r="Q514" i="1" s="1"/>
  <c r="L515" i="1"/>
  <c r="M515" i="1"/>
  <c r="P515" i="1"/>
  <c r="Q515" i="1" s="1"/>
  <c r="L516" i="1"/>
  <c r="M516" i="1"/>
  <c r="P516" i="1"/>
  <c r="Q516" i="1" s="1"/>
  <c r="L517" i="1"/>
  <c r="M517" i="1"/>
  <c r="P517" i="1"/>
  <c r="Q517" i="1" s="1"/>
  <c r="L518" i="1"/>
  <c r="M518" i="1"/>
  <c r="P518" i="1"/>
  <c r="Q518" i="1" s="1"/>
  <c r="L519" i="1"/>
  <c r="M519" i="1"/>
  <c r="P519" i="1"/>
  <c r="Q519" i="1" s="1"/>
  <c r="L520" i="1"/>
  <c r="M520" i="1"/>
  <c r="P520" i="1"/>
  <c r="Q520" i="1" s="1"/>
  <c r="L521" i="1"/>
  <c r="M521" i="1"/>
  <c r="P521" i="1"/>
  <c r="Q521" i="1" s="1"/>
  <c r="L522" i="1"/>
  <c r="M522" i="1"/>
  <c r="P522" i="1"/>
  <c r="Q522" i="1" s="1"/>
  <c r="L523" i="1"/>
  <c r="M523" i="1"/>
  <c r="P523" i="1"/>
  <c r="Q523" i="1" s="1"/>
  <c r="L524" i="1"/>
  <c r="M524" i="1"/>
  <c r="P524" i="1"/>
  <c r="Q524" i="1" s="1"/>
  <c r="L525" i="1"/>
  <c r="M525" i="1"/>
  <c r="P525" i="1"/>
  <c r="Q525" i="1" s="1"/>
  <c r="L526" i="1"/>
  <c r="M526" i="1"/>
  <c r="P526" i="1"/>
  <c r="Q526" i="1" s="1"/>
  <c r="L527" i="1"/>
  <c r="M527" i="1"/>
  <c r="P527" i="1"/>
  <c r="Q527" i="1" s="1"/>
  <c r="L528" i="1"/>
  <c r="M528" i="1"/>
  <c r="P528" i="1"/>
  <c r="Q528" i="1" s="1"/>
  <c r="L529" i="1"/>
  <c r="M529" i="1"/>
  <c r="P529" i="1"/>
  <c r="Q529" i="1" s="1"/>
  <c r="L530" i="1"/>
  <c r="M530" i="1"/>
  <c r="P530" i="1"/>
  <c r="Q530" i="1" s="1"/>
  <c r="L531" i="1"/>
  <c r="M531" i="1"/>
  <c r="P531" i="1"/>
  <c r="Q531" i="1" s="1"/>
  <c r="L532" i="1"/>
  <c r="M532" i="1"/>
  <c r="P532" i="1"/>
  <c r="Q532" i="1" s="1"/>
  <c r="L533" i="1"/>
  <c r="M533" i="1"/>
  <c r="P533" i="1"/>
  <c r="Q533" i="1" s="1"/>
  <c r="L534" i="1"/>
  <c r="M534" i="1"/>
  <c r="P534" i="1"/>
  <c r="Q534" i="1" s="1"/>
  <c r="L535" i="1"/>
  <c r="M535" i="1"/>
  <c r="P535" i="1"/>
  <c r="Q535" i="1" s="1"/>
  <c r="L536" i="1"/>
  <c r="M536" i="1"/>
  <c r="P536" i="1"/>
  <c r="Q536" i="1" s="1"/>
  <c r="L537" i="1"/>
  <c r="M537" i="1"/>
  <c r="P537" i="1"/>
  <c r="Q537" i="1" s="1"/>
  <c r="L538" i="1"/>
  <c r="M538" i="1"/>
  <c r="P538" i="1"/>
  <c r="Q538" i="1" s="1"/>
  <c r="L539" i="1"/>
  <c r="M539" i="1"/>
  <c r="P539" i="1"/>
  <c r="Q539" i="1" s="1"/>
  <c r="L540" i="1"/>
  <c r="M540" i="1"/>
  <c r="P540" i="1"/>
  <c r="Q540" i="1" s="1"/>
  <c r="L541" i="1"/>
  <c r="M541" i="1"/>
  <c r="P541" i="1"/>
  <c r="Q541" i="1" s="1"/>
  <c r="L542" i="1"/>
  <c r="M542" i="1"/>
  <c r="P542" i="1"/>
  <c r="Q542" i="1" s="1"/>
  <c r="L543" i="1"/>
  <c r="M543" i="1"/>
  <c r="P543" i="1"/>
  <c r="Q543" i="1" s="1"/>
  <c r="L544" i="1"/>
  <c r="M544" i="1"/>
  <c r="P544" i="1"/>
  <c r="Q544" i="1" s="1"/>
  <c r="L545" i="1"/>
  <c r="M545" i="1"/>
  <c r="P545" i="1"/>
  <c r="Q545" i="1" s="1"/>
  <c r="L546" i="1"/>
  <c r="M546" i="1"/>
  <c r="P546" i="1"/>
  <c r="Q546" i="1" s="1"/>
  <c r="L547" i="1"/>
  <c r="M547" i="1"/>
  <c r="P547" i="1"/>
  <c r="Q547" i="1" s="1"/>
  <c r="L548" i="1"/>
  <c r="M548" i="1"/>
  <c r="P548" i="1"/>
  <c r="Q548" i="1" s="1"/>
  <c r="L549" i="1"/>
  <c r="M549" i="1"/>
  <c r="P549" i="1"/>
  <c r="Q549" i="1" s="1"/>
  <c r="L550" i="1"/>
  <c r="M550" i="1"/>
  <c r="P550" i="1"/>
  <c r="Q550" i="1" s="1"/>
  <c r="L551" i="1"/>
  <c r="M551" i="1"/>
  <c r="P551" i="1"/>
  <c r="Q551" i="1" s="1"/>
  <c r="L552" i="1"/>
  <c r="M552" i="1"/>
  <c r="P552" i="1"/>
  <c r="Q552" i="1" s="1"/>
  <c r="L553" i="1"/>
  <c r="M553" i="1"/>
  <c r="P553" i="1"/>
  <c r="Q553" i="1" s="1"/>
  <c r="L554" i="1"/>
  <c r="M554" i="1"/>
  <c r="P554" i="1"/>
  <c r="Q554" i="1" s="1"/>
  <c r="L555" i="1"/>
  <c r="M555" i="1"/>
  <c r="P555" i="1"/>
  <c r="Q555" i="1" s="1"/>
  <c r="L556" i="1"/>
  <c r="M556" i="1"/>
  <c r="P556" i="1"/>
  <c r="Q556" i="1" s="1"/>
  <c r="L557" i="1"/>
  <c r="M557" i="1"/>
  <c r="P557" i="1"/>
  <c r="Q557" i="1" s="1"/>
  <c r="L558" i="1"/>
  <c r="M558" i="1"/>
  <c r="P558" i="1"/>
  <c r="Q558" i="1" s="1"/>
  <c r="L559" i="1"/>
  <c r="M559" i="1"/>
  <c r="P559" i="1"/>
  <c r="Q559" i="1" s="1"/>
  <c r="L560" i="1"/>
  <c r="N560" i="1" s="1"/>
  <c r="O560" i="1" s="1"/>
  <c r="P560" i="1"/>
  <c r="Q560" i="1" s="1"/>
  <c r="L561" i="1"/>
  <c r="M561" i="1"/>
  <c r="P561" i="1"/>
  <c r="Q561" i="1" s="1"/>
  <c r="L562" i="1"/>
  <c r="M562" i="1"/>
  <c r="P562" i="1"/>
  <c r="Q562" i="1" s="1"/>
  <c r="L563" i="1"/>
  <c r="M563" i="1"/>
  <c r="P563" i="1"/>
  <c r="Q563" i="1" s="1"/>
  <c r="L564" i="1"/>
  <c r="M564" i="1"/>
  <c r="P564" i="1"/>
  <c r="Q564" i="1" s="1"/>
  <c r="L565" i="1"/>
  <c r="M565" i="1"/>
  <c r="P565" i="1"/>
  <c r="Q565" i="1" s="1"/>
  <c r="L566" i="1"/>
  <c r="M566" i="1"/>
  <c r="P566" i="1"/>
  <c r="Q566" i="1" s="1"/>
  <c r="L567" i="1"/>
  <c r="M567" i="1"/>
  <c r="P567" i="1"/>
  <c r="Q567" i="1" s="1"/>
  <c r="L568" i="1"/>
  <c r="M568" i="1"/>
  <c r="P568" i="1"/>
  <c r="Q568" i="1" s="1"/>
  <c r="L569" i="1"/>
  <c r="M569" i="1"/>
  <c r="P569" i="1"/>
  <c r="Q569" i="1" s="1"/>
  <c r="L570" i="1"/>
  <c r="M570" i="1"/>
  <c r="P570" i="1"/>
  <c r="Q570" i="1" s="1"/>
  <c r="L571" i="1"/>
  <c r="M571" i="1"/>
  <c r="P571" i="1"/>
  <c r="Q571" i="1" s="1"/>
  <c r="L572" i="1"/>
  <c r="M572" i="1"/>
  <c r="P572" i="1"/>
  <c r="Q572" i="1" s="1"/>
  <c r="L573" i="1"/>
  <c r="M573" i="1"/>
  <c r="P573" i="1"/>
  <c r="Q573" i="1" s="1"/>
  <c r="L574" i="1"/>
  <c r="M574" i="1"/>
  <c r="P574" i="1"/>
  <c r="Q574" i="1" s="1"/>
  <c r="L575" i="1"/>
  <c r="M575" i="1"/>
  <c r="P575" i="1"/>
  <c r="Q575" i="1" s="1"/>
  <c r="L576" i="1"/>
  <c r="M576" i="1"/>
  <c r="P576" i="1"/>
  <c r="Q576" i="1" s="1"/>
  <c r="L577" i="1"/>
  <c r="M577" i="1"/>
  <c r="P577" i="1"/>
  <c r="Q577" i="1" s="1"/>
  <c r="L578" i="1"/>
  <c r="M578" i="1"/>
  <c r="P578" i="1"/>
  <c r="Q578" i="1" s="1"/>
  <c r="L579" i="1"/>
  <c r="M579" i="1"/>
  <c r="P579" i="1"/>
  <c r="Q579" i="1" s="1"/>
  <c r="L580" i="1"/>
  <c r="M580" i="1"/>
  <c r="P580" i="1"/>
  <c r="Q580" i="1" s="1"/>
  <c r="L581" i="1"/>
  <c r="M581" i="1"/>
  <c r="O581" i="1"/>
  <c r="P581" i="1"/>
  <c r="Q581" i="1" s="1"/>
  <c r="L582" i="1"/>
  <c r="M582" i="1"/>
  <c r="P582" i="1"/>
  <c r="Q582" i="1" s="1"/>
  <c r="L583" i="1"/>
  <c r="M583" i="1"/>
  <c r="P583" i="1"/>
  <c r="Q583" i="1" s="1"/>
  <c r="L584" i="1"/>
  <c r="M584" i="1"/>
  <c r="P584" i="1"/>
  <c r="Q584" i="1" s="1"/>
  <c r="L585" i="1"/>
  <c r="M585" i="1"/>
  <c r="P585" i="1"/>
  <c r="Q585" i="1" s="1"/>
  <c r="L586" i="1"/>
  <c r="M586" i="1"/>
  <c r="P586" i="1"/>
  <c r="Q586" i="1" s="1"/>
  <c r="L587" i="1"/>
  <c r="M587" i="1"/>
  <c r="P587" i="1"/>
  <c r="Q587" i="1" s="1"/>
  <c r="L588" i="1"/>
  <c r="M588" i="1"/>
  <c r="P588" i="1"/>
  <c r="Q588" i="1" s="1"/>
  <c r="L589" i="1"/>
  <c r="M589" i="1"/>
  <c r="P589" i="1"/>
  <c r="Q589" i="1" s="1"/>
  <c r="L590" i="1"/>
  <c r="M590" i="1"/>
  <c r="P590" i="1"/>
  <c r="Q590" i="1" s="1"/>
  <c r="L591" i="1"/>
  <c r="M591" i="1"/>
  <c r="P591" i="1"/>
  <c r="Q591" i="1" s="1"/>
  <c r="L592" i="1"/>
  <c r="M592" i="1"/>
  <c r="P592" i="1"/>
  <c r="Q592" i="1" s="1"/>
  <c r="L593" i="1"/>
  <c r="M593" i="1"/>
  <c r="P593" i="1"/>
  <c r="Q593" i="1" s="1"/>
  <c r="L594" i="1"/>
  <c r="M594" i="1"/>
  <c r="P594" i="1"/>
  <c r="Q594" i="1" s="1"/>
  <c r="L595" i="1"/>
  <c r="M595" i="1"/>
  <c r="P595" i="1"/>
  <c r="Q595" i="1" s="1"/>
  <c r="L596" i="1"/>
  <c r="M596" i="1"/>
  <c r="P596" i="1"/>
  <c r="Q596" i="1" s="1"/>
  <c r="L597" i="1"/>
  <c r="M597" i="1"/>
  <c r="P597" i="1"/>
  <c r="Q597" i="1" s="1"/>
  <c r="L598" i="1"/>
  <c r="M598" i="1"/>
  <c r="P598" i="1"/>
  <c r="Q598" i="1" s="1"/>
  <c r="L599" i="1"/>
  <c r="M599" i="1"/>
  <c r="P599" i="1"/>
  <c r="Q599" i="1" s="1"/>
  <c r="L600" i="1"/>
  <c r="M600" i="1"/>
  <c r="P600" i="1"/>
  <c r="Q600" i="1" s="1"/>
  <c r="L601" i="1"/>
  <c r="M601" i="1"/>
  <c r="P601" i="1"/>
  <c r="Q601" i="1" s="1"/>
  <c r="L602" i="1"/>
  <c r="N602" i="1" s="1"/>
  <c r="O602" i="1" s="1"/>
  <c r="P602" i="1"/>
  <c r="Q602" i="1" s="1"/>
  <c r="L603" i="1"/>
  <c r="M603" i="1"/>
  <c r="P603" i="1"/>
  <c r="Q603" i="1" s="1"/>
  <c r="L604" i="1"/>
  <c r="N604" i="1" s="1"/>
  <c r="O604" i="1" s="1"/>
  <c r="P604" i="1"/>
  <c r="Q604" i="1" s="1"/>
  <c r="L605" i="1"/>
  <c r="N605" i="1" s="1"/>
  <c r="O605" i="1" s="1"/>
  <c r="P605" i="1"/>
  <c r="Q605" i="1" s="1"/>
  <c r="L606" i="1"/>
  <c r="N606" i="1" s="1"/>
  <c r="O606" i="1" s="1"/>
  <c r="P606" i="1"/>
  <c r="Q606" i="1" s="1"/>
  <c r="L607" i="1"/>
  <c r="N607" i="1" s="1"/>
  <c r="O607" i="1" s="1"/>
  <c r="P607" i="1"/>
  <c r="Q607" i="1" s="1"/>
  <c r="L608" i="1"/>
  <c r="M608" i="1"/>
  <c r="P608" i="1"/>
  <c r="Q608" i="1" s="1"/>
  <c r="L609" i="1"/>
  <c r="M609" i="1"/>
  <c r="P609" i="1"/>
  <c r="Q609" i="1" s="1"/>
  <c r="L610" i="1"/>
  <c r="M610" i="1"/>
  <c r="P610" i="1"/>
  <c r="Q610" i="1" s="1"/>
  <c r="L611" i="1"/>
  <c r="M611" i="1"/>
  <c r="P611" i="1"/>
  <c r="Q611" i="1" s="1"/>
  <c r="L612" i="1"/>
  <c r="M612" i="1"/>
  <c r="P612" i="1"/>
  <c r="Q612" i="1" s="1"/>
  <c r="L613" i="1"/>
  <c r="M613" i="1"/>
  <c r="P613" i="1"/>
  <c r="Q613" i="1" s="1"/>
  <c r="L614" i="1"/>
  <c r="M614" i="1"/>
  <c r="P614" i="1"/>
  <c r="Q614" i="1" s="1"/>
  <c r="L615" i="1"/>
  <c r="M615" i="1"/>
  <c r="P615" i="1"/>
  <c r="Q615" i="1" s="1"/>
  <c r="L616" i="1"/>
  <c r="M616" i="1"/>
  <c r="P616" i="1"/>
  <c r="Q616" i="1" s="1"/>
  <c r="L617" i="1"/>
  <c r="M617" i="1"/>
  <c r="P617" i="1"/>
  <c r="Q617" i="1" s="1"/>
  <c r="L618" i="1"/>
  <c r="M618" i="1"/>
  <c r="P618" i="1"/>
  <c r="Q618" i="1" s="1"/>
  <c r="L619" i="1"/>
  <c r="N619" i="1" s="1"/>
  <c r="O619" i="1" s="1"/>
  <c r="P619" i="1"/>
  <c r="Q619" i="1" s="1"/>
  <c r="L620" i="1"/>
  <c r="N620" i="1" s="1"/>
  <c r="O620" i="1" s="1"/>
  <c r="P620" i="1"/>
  <c r="Q620" i="1" s="1"/>
  <c r="L621" i="1"/>
  <c r="M621" i="1"/>
  <c r="P621" i="1"/>
  <c r="Q621" i="1" s="1"/>
  <c r="L622" i="1"/>
  <c r="M622" i="1"/>
  <c r="P622" i="1"/>
  <c r="Q622" i="1" s="1"/>
  <c r="L623" i="1"/>
  <c r="M623" i="1"/>
  <c r="P623" i="1"/>
  <c r="Q623" i="1" s="1"/>
  <c r="L624" i="1"/>
  <c r="M624" i="1"/>
  <c r="P624" i="1"/>
  <c r="Q624" i="1" s="1"/>
  <c r="L625" i="1"/>
  <c r="M625" i="1"/>
  <c r="P625" i="1"/>
  <c r="Q625" i="1" s="1"/>
  <c r="L626" i="1"/>
  <c r="M626" i="1"/>
  <c r="P626" i="1"/>
  <c r="Q626" i="1" s="1"/>
  <c r="L627" i="1"/>
  <c r="M627" i="1"/>
  <c r="P627" i="1"/>
  <c r="Q627" i="1" s="1"/>
  <c r="L628" i="1"/>
  <c r="M628" i="1"/>
  <c r="P628" i="1"/>
  <c r="Q628" i="1" s="1"/>
  <c r="L629" i="1"/>
  <c r="N629" i="1" s="1"/>
  <c r="O629" i="1" s="1"/>
  <c r="P629" i="1"/>
  <c r="Q629" i="1" s="1"/>
  <c r="L630" i="1"/>
  <c r="N630" i="1" s="1"/>
  <c r="O630" i="1" s="1"/>
  <c r="P630" i="1"/>
  <c r="Q630" i="1" s="1"/>
  <c r="L631" i="1"/>
  <c r="M631" i="1"/>
  <c r="P631" i="1"/>
  <c r="Q631" i="1" s="1"/>
  <c r="L632" i="1"/>
  <c r="M632" i="1"/>
  <c r="P632" i="1"/>
  <c r="Q632" i="1" s="1"/>
  <c r="L633" i="1"/>
  <c r="M633" i="1"/>
  <c r="P633" i="1"/>
  <c r="Q633" i="1" s="1"/>
  <c r="L634" i="1"/>
  <c r="M634" i="1"/>
  <c r="P634" i="1"/>
  <c r="Q634" i="1" s="1"/>
  <c r="L635" i="1"/>
  <c r="M635" i="1"/>
  <c r="P635" i="1"/>
  <c r="Q635" i="1" s="1"/>
  <c r="L636" i="1"/>
  <c r="M636" i="1"/>
  <c r="P636" i="1"/>
  <c r="Q636" i="1" s="1"/>
  <c r="L637" i="1"/>
  <c r="M637" i="1"/>
  <c r="P637" i="1"/>
  <c r="Q637" i="1" s="1"/>
  <c r="L638" i="1"/>
  <c r="M638" i="1"/>
  <c r="P638" i="1"/>
  <c r="Q638" i="1" s="1"/>
  <c r="L639" i="1"/>
  <c r="M639" i="1"/>
  <c r="P639" i="1"/>
  <c r="Q639" i="1" s="1"/>
  <c r="L640" i="1"/>
  <c r="M640" i="1"/>
  <c r="P640" i="1"/>
  <c r="Q640" i="1" s="1"/>
  <c r="L641" i="1"/>
  <c r="N641" i="1" s="1"/>
  <c r="O641" i="1" s="1"/>
  <c r="P641" i="1"/>
  <c r="Q641" i="1" s="1"/>
  <c r="L642" i="1"/>
  <c r="N642" i="1" s="1"/>
  <c r="O642" i="1" s="1"/>
  <c r="P642" i="1"/>
  <c r="Q642" i="1" s="1"/>
  <c r="L643" i="1"/>
  <c r="N643" i="1" s="1"/>
  <c r="O643" i="1" s="1"/>
  <c r="P643" i="1"/>
  <c r="Q643" i="1" s="1"/>
  <c r="L644" i="1"/>
  <c r="N644" i="1" s="1"/>
  <c r="O644" i="1" s="1"/>
  <c r="P644" i="1"/>
  <c r="Q644" i="1" s="1"/>
  <c r="L645" i="1"/>
  <c r="N645" i="1" s="1"/>
  <c r="O645" i="1" s="1"/>
  <c r="P645" i="1"/>
  <c r="Q645" i="1" s="1"/>
  <c r="L646" i="1"/>
  <c r="N646" i="1" s="1"/>
  <c r="O646" i="1" s="1"/>
  <c r="P646" i="1"/>
  <c r="Q646" i="1" s="1"/>
  <c r="L647" i="1"/>
  <c r="N647" i="1" s="1"/>
  <c r="O647" i="1" s="1"/>
  <c r="P647" i="1"/>
  <c r="Q647" i="1" s="1"/>
  <c r="L648" i="1"/>
  <c r="M648" i="1"/>
  <c r="P648" i="1"/>
  <c r="Q648" i="1" s="1"/>
  <c r="L649" i="1"/>
  <c r="M649" i="1"/>
  <c r="P649" i="1"/>
  <c r="Q649" i="1" s="1"/>
  <c r="L650" i="1"/>
  <c r="M650" i="1"/>
  <c r="P650" i="1"/>
  <c r="Q650" i="1" s="1"/>
  <c r="L651" i="1"/>
  <c r="M651" i="1"/>
  <c r="P651" i="1"/>
  <c r="Q651" i="1" s="1"/>
  <c r="L652" i="1"/>
  <c r="M652" i="1"/>
  <c r="P652" i="1"/>
  <c r="Q652" i="1" s="1"/>
  <c r="L653" i="1"/>
  <c r="M653" i="1"/>
  <c r="P653" i="1"/>
  <c r="Q653" i="1" s="1"/>
  <c r="L654" i="1"/>
  <c r="M654" i="1"/>
  <c r="P654" i="1"/>
  <c r="Q654" i="1" s="1"/>
  <c r="L655" i="1"/>
  <c r="N655" i="1" s="1"/>
  <c r="O655" i="1" s="1"/>
  <c r="P655" i="1"/>
  <c r="Q655" i="1" s="1"/>
  <c r="L656" i="1"/>
  <c r="M656" i="1"/>
  <c r="P656" i="1"/>
  <c r="Q656" i="1" s="1"/>
  <c r="L657" i="1"/>
  <c r="M657" i="1"/>
  <c r="P657" i="1"/>
  <c r="Q657" i="1" s="1"/>
  <c r="L658" i="1"/>
  <c r="M658" i="1"/>
  <c r="P658" i="1"/>
  <c r="Q658" i="1" s="1"/>
  <c r="L659" i="1"/>
  <c r="M659" i="1"/>
  <c r="P659" i="1"/>
  <c r="Q659" i="1" s="1"/>
  <c r="L660" i="1"/>
  <c r="M660" i="1"/>
  <c r="P660" i="1"/>
  <c r="Q660" i="1" s="1"/>
  <c r="L661" i="1"/>
  <c r="N661" i="1" s="1"/>
  <c r="O661" i="1" s="1"/>
  <c r="P661" i="1"/>
  <c r="Q661" i="1" s="1"/>
  <c r="L662" i="1"/>
  <c r="M662" i="1"/>
  <c r="P662" i="1"/>
  <c r="Q662" i="1" s="1"/>
  <c r="L663" i="1"/>
  <c r="M663" i="1"/>
  <c r="P663" i="1"/>
  <c r="Q663" i="1" s="1"/>
  <c r="L664" i="1"/>
  <c r="M664" i="1"/>
  <c r="P664" i="1"/>
  <c r="Q664" i="1" s="1"/>
  <c r="L665" i="1"/>
  <c r="M665" i="1"/>
  <c r="P665" i="1"/>
  <c r="Q665" i="1" s="1"/>
  <c r="L666" i="1"/>
  <c r="M666" i="1"/>
  <c r="P666" i="1"/>
  <c r="Q666" i="1" s="1"/>
  <c r="L667" i="1"/>
  <c r="M667" i="1"/>
  <c r="P667" i="1"/>
  <c r="Q667" i="1" s="1"/>
  <c r="L668" i="1"/>
  <c r="M668" i="1"/>
  <c r="P668" i="1"/>
  <c r="Q668" i="1" s="1"/>
  <c r="L669" i="1"/>
  <c r="M669" i="1"/>
  <c r="P669" i="1"/>
  <c r="Q669" i="1" s="1"/>
  <c r="L670" i="1"/>
  <c r="M670" i="1"/>
  <c r="P670" i="1"/>
  <c r="Q670" i="1" s="1"/>
  <c r="L671" i="1"/>
  <c r="M671" i="1"/>
  <c r="P671" i="1"/>
  <c r="Q671" i="1" s="1"/>
  <c r="L672" i="1"/>
  <c r="M672" i="1"/>
  <c r="P672" i="1"/>
  <c r="Q672" i="1" s="1"/>
  <c r="L673" i="1"/>
  <c r="N673" i="1" s="1"/>
  <c r="O673" i="1" s="1"/>
  <c r="P673" i="1"/>
  <c r="Q673" i="1" s="1"/>
  <c r="L674" i="1"/>
  <c r="M674" i="1"/>
  <c r="P674" i="1"/>
  <c r="Q674" i="1" s="1"/>
  <c r="L675" i="1"/>
  <c r="M675" i="1"/>
  <c r="P675" i="1"/>
  <c r="Q675" i="1" s="1"/>
  <c r="L676" i="1"/>
  <c r="M676" i="1"/>
  <c r="P676" i="1"/>
  <c r="Q676" i="1" s="1"/>
  <c r="L677" i="1"/>
  <c r="M677" i="1"/>
  <c r="P677" i="1"/>
  <c r="Q677" i="1" s="1"/>
  <c r="L678" i="1"/>
  <c r="M678" i="1"/>
  <c r="P678" i="1"/>
  <c r="Q678" i="1" s="1"/>
  <c r="L679" i="1"/>
  <c r="M679" i="1"/>
  <c r="P679" i="1"/>
  <c r="Q679" i="1" s="1"/>
  <c r="L680" i="1"/>
  <c r="M680" i="1"/>
  <c r="P680" i="1"/>
  <c r="Q680" i="1" s="1"/>
  <c r="L682" i="1"/>
  <c r="M682" i="1"/>
  <c r="P682" i="1"/>
  <c r="Q682" i="1" s="1"/>
  <c r="L683" i="1"/>
  <c r="M683" i="1"/>
  <c r="P683" i="1"/>
  <c r="Q683" i="1" s="1"/>
  <c r="L684" i="1"/>
  <c r="M684" i="1"/>
  <c r="P684" i="1"/>
  <c r="Q684" i="1" s="1"/>
  <c r="L685" i="1"/>
  <c r="M685" i="1"/>
  <c r="P685" i="1"/>
  <c r="Q685" i="1" s="1"/>
  <c r="L686" i="1"/>
  <c r="M686" i="1"/>
  <c r="P686" i="1"/>
  <c r="Q686" i="1" s="1"/>
  <c r="L687" i="1"/>
  <c r="M687" i="1"/>
  <c r="P687" i="1"/>
  <c r="Q687" i="1" s="1"/>
  <c r="L688" i="1"/>
  <c r="M688" i="1"/>
  <c r="P688" i="1"/>
  <c r="Q688" i="1" s="1"/>
  <c r="L689" i="1"/>
  <c r="N689" i="1" s="1"/>
  <c r="O689" i="1" s="1"/>
  <c r="P689" i="1"/>
  <c r="Q689" i="1" s="1"/>
  <c r="L690" i="1"/>
  <c r="M690" i="1"/>
  <c r="P690" i="1"/>
  <c r="Q690" i="1" s="1"/>
  <c r="L691" i="1"/>
  <c r="N691" i="1" s="1"/>
  <c r="O691" i="1" s="1"/>
  <c r="P691" i="1"/>
  <c r="Q691" i="1" s="1"/>
  <c r="L692" i="1"/>
  <c r="N692" i="1" s="1"/>
  <c r="O692" i="1" s="1"/>
  <c r="P692" i="1"/>
  <c r="Q692" i="1" s="1"/>
  <c r="L693" i="1"/>
  <c r="M693" i="1"/>
  <c r="P693" i="1"/>
  <c r="Q693" i="1" s="1"/>
  <c r="L694" i="1"/>
  <c r="M694" i="1"/>
  <c r="P694" i="1"/>
  <c r="Q694" i="1" s="1"/>
  <c r="L695" i="1"/>
  <c r="M695" i="1"/>
  <c r="P695" i="1"/>
  <c r="Q695" i="1" s="1"/>
  <c r="L696" i="1"/>
  <c r="M696" i="1"/>
  <c r="P696" i="1"/>
  <c r="Q696" i="1" s="1"/>
  <c r="L697" i="1"/>
  <c r="M697" i="1"/>
  <c r="P697" i="1"/>
  <c r="Q697" i="1" s="1"/>
  <c r="L698" i="1"/>
  <c r="M698" i="1"/>
  <c r="P698" i="1"/>
  <c r="Q698" i="1" s="1"/>
  <c r="L700" i="1"/>
  <c r="M700" i="1"/>
  <c r="P700" i="1"/>
  <c r="Q700" i="1" s="1"/>
  <c r="L701" i="1"/>
  <c r="M701" i="1"/>
  <c r="P701" i="1"/>
  <c r="Q701" i="1" s="1"/>
  <c r="L702" i="1"/>
  <c r="N702" i="1" s="1"/>
  <c r="O702" i="1" s="1"/>
  <c r="P702" i="1"/>
  <c r="Q702" i="1" s="1"/>
  <c r="L703" i="1"/>
  <c r="M703" i="1"/>
  <c r="P703" i="1"/>
  <c r="Q703" i="1" s="1"/>
  <c r="L704" i="1"/>
  <c r="M704" i="1"/>
  <c r="P704" i="1"/>
  <c r="Q704" i="1" s="1"/>
  <c r="L705" i="1"/>
  <c r="M705" i="1"/>
  <c r="P705" i="1"/>
  <c r="Q705" i="1" s="1"/>
  <c r="L706" i="1"/>
  <c r="M706" i="1"/>
  <c r="P706" i="1"/>
  <c r="Q706" i="1" s="1"/>
  <c r="L707" i="1"/>
  <c r="M707" i="1"/>
  <c r="P707" i="1"/>
  <c r="Q707" i="1" s="1"/>
  <c r="L708" i="1"/>
  <c r="M708" i="1"/>
  <c r="P708" i="1"/>
  <c r="Q708" i="1" s="1"/>
  <c r="L709" i="1"/>
  <c r="M709" i="1"/>
  <c r="P709" i="1"/>
  <c r="Q709" i="1" s="1"/>
  <c r="L710" i="1"/>
  <c r="M710" i="1"/>
  <c r="P710" i="1"/>
  <c r="Q710" i="1" s="1"/>
  <c r="L711" i="1"/>
  <c r="M711" i="1"/>
  <c r="P711" i="1"/>
  <c r="Q711" i="1" s="1"/>
  <c r="L716" i="1"/>
  <c r="M716" i="1"/>
  <c r="P716" i="1"/>
  <c r="Q716" i="1" s="1"/>
  <c r="L717" i="1"/>
  <c r="M717" i="1"/>
  <c r="P717" i="1"/>
  <c r="Q717" i="1" s="1"/>
  <c r="L718" i="1"/>
  <c r="M718" i="1"/>
  <c r="P718" i="1"/>
  <c r="Q718" i="1" s="1"/>
  <c r="L719" i="1"/>
  <c r="M719" i="1"/>
  <c r="P719" i="1"/>
  <c r="Q719" i="1" s="1"/>
  <c r="L720" i="1"/>
  <c r="M720" i="1"/>
  <c r="P720" i="1"/>
  <c r="Q720" i="1" s="1"/>
  <c r="L721" i="1"/>
  <c r="M721" i="1"/>
  <c r="P721" i="1"/>
  <c r="Q721" i="1" s="1"/>
  <c r="L722" i="1"/>
  <c r="M722" i="1"/>
  <c r="P722" i="1"/>
  <c r="Q722" i="1" s="1"/>
  <c r="L723" i="1"/>
  <c r="M723" i="1"/>
  <c r="P723" i="1"/>
  <c r="Q723" i="1" s="1"/>
  <c r="L724" i="1"/>
  <c r="M724" i="1"/>
  <c r="P724" i="1"/>
  <c r="Q724" i="1" s="1"/>
  <c r="L725" i="1"/>
  <c r="M725" i="1"/>
  <c r="P725" i="1"/>
  <c r="Q725" i="1" s="1"/>
  <c r="L726" i="1"/>
  <c r="N726" i="1" s="1"/>
  <c r="O726" i="1" s="1"/>
  <c r="P726" i="1"/>
  <c r="Q726" i="1" s="1"/>
  <c r="L727" i="1"/>
  <c r="N727" i="1" s="1"/>
  <c r="O727" i="1" s="1"/>
  <c r="P727" i="1"/>
  <c r="Q727" i="1" s="1"/>
  <c r="L728" i="1"/>
  <c r="M728" i="1"/>
  <c r="P728" i="1"/>
  <c r="Q728" i="1" s="1"/>
  <c r="L729" i="1"/>
  <c r="M729" i="1"/>
  <c r="P729" i="1"/>
  <c r="Q729" i="1" s="1"/>
  <c r="L730" i="1"/>
  <c r="M730" i="1"/>
  <c r="P730" i="1"/>
  <c r="Q730" i="1" s="1"/>
  <c r="L731" i="1"/>
  <c r="M731" i="1"/>
  <c r="P731" i="1"/>
  <c r="Q731" i="1" s="1"/>
  <c r="L732" i="1"/>
  <c r="M732" i="1"/>
  <c r="P732" i="1"/>
  <c r="Q732" i="1" s="1"/>
  <c r="L733" i="1"/>
  <c r="M733" i="1"/>
  <c r="P733" i="1"/>
  <c r="Q733" i="1" s="1"/>
  <c r="L734" i="1"/>
  <c r="M734" i="1"/>
  <c r="P734" i="1"/>
  <c r="Q734" i="1" s="1"/>
  <c r="L735" i="1"/>
  <c r="M735" i="1"/>
  <c r="P735" i="1"/>
  <c r="Q735" i="1" s="1"/>
  <c r="L736" i="1"/>
  <c r="M736" i="1"/>
  <c r="P736" i="1"/>
  <c r="Q736" i="1" s="1"/>
  <c r="L737" i="1"/>
  <c r="M737" i="1"/>
  <c r="P737" i="1"/>
  <c r="Q737" i="1" s="1"/>
  <c r="L738" i="1"/>
  <c r="M738" i="1"/>
  <c r="P738" i="1"/>
  <c r="Q738" i="1" s="1"/>
  <c r="L739" i="1"/>
  <c r="M739" i="1"/>
  <c r="P739" i="1"/>
  <c r="Q739" i="1" s="1"/>
  <c r="L740" i="1"/>
  <c r="M740" i="1"/>
  <c r="P740" i="1"/>
  <c r="Q740" i="1" s="1"/>
  <c r="L741" i="1"/>
  <c r="M741" i="1"/>
  <c r="P741" i="1"/>
  <c r="Q741" i="1" s="1"/>
  <c r="L742" i="1"/>
  <c r="M742" i="1"/>
  <c r="P742" i="1"/>
  <c r="Q742" i="1" s="1"/>
  <c r="L743" i="1"/>
  <c r="M743" i="1"/>
  <c r="P743" i="1"/>
  <c r="Q743" i="1" s="1"/>
  <c r="L744" i="1"/>
  <c r="M744" i="1"/>
  <c r="P744" i="1"/>
  <c r="Q744" i="1" s="1"/>
  <c r="L745" i="1"/>
  <c r="M745" i="1"/>
  <c r="P745" i="1"/>
  <c r="Q745" i="1" s="1"/>
  <c r="L746" i="1"/>
  <c r="M746" i="1"/>
  <c r="P746" i="1"/>
  <c r="Q746" i="1" s="1"/>
  <c r="L747" i="1"/>
  <c r="M747" i="1"/>
  <c r="P747" i="1"/>
  <c r="Q747" i="1" s="1"/>
  <c r="L748" i="1"/>
  <c r="M748" i="1"/>
  <c r="P748" i="1"/>
  <c r="Q748" i="1" s="1"/>
  <c r="L749" i="1"/>
  <c r="M749" i="1"/>
  <c r="P749" i="1"/>
  <c r="Q749" i="1" s="1"/>
  <c r="L750" i="1"/>
  <c r="M750" i="1"/>
  <c r="P750" i="1"/>
  <c r="Q750" i="1" s="1"/>
  <c r="L751" i="1"/>
  <c r="M751" i="1"/>
  <c r="P751" i="1"/>
  <c r="Q751" i="1" s="1"/>
  <c r="L752" i="1"/>
  <c r="M752" i="1"/>
  <c r="P752" i="1"/>
  <c r="Q752" i="1" s="1"/>
  <c r="L753" i="1"/>
  <c r="M753" i="1"/>
  <c r="P753" i="1"/>
  <c r="Q753" i="1" s="1"/>
  <c r="L754" i="1"/>
  <c r="M754" i="1"/>
  <c r="P754" i="1"/>
  <c r="Q754" i="1" s="1"/>
  <c r="L755" i="1"/>
  <c r="M755" i="1"/>
  <c r="P755" i="1"/>
  <c r="Q755" i="1" s="1"/>
  <c r="L756" i="1"/>
  <c r="M756" i="1"/>
  <c r="P756" i="1"/>
  <c r="Q756" i="1" s="1"/>
  <c r="L757" i="1"/>
  <c r="M757" i="1"/>
  <c r="P757" i="1"/>
  <c r="Q757" i="1" s="1"/>
  <c r="L758" i="1"/>
  <c r="M758" i="1"/>
  <c r="P758" i="1"/>
  <c r="Q758" i="1" s="1"/>
  <c r="L759" i="1"/>
  <c r="M759" i="1"/>
  <c r="P759" i="1"/>
  <c r="Q759" i="1" s="1"/>
  <c r="L760" i="1"/>
  <c r="M760" i="1"/>
  <c r="P760" i="1"/>
  <c r="Q760" i="1" s="1"/>
  <c r="L761" i="1"/>
  <c r="M761" i="1"/>
  <c r="P761" i="1"/>
  <c r="Q761" i="1" s="1"/>
  <c r="L762" i="1"/>
  <c r="M762" i="1"/>
  <c r="P762" i="1"/>
  <c r="Q762" i="1" s="1"/>
  <c r="L763" i="1"/>
  <c r="M763" i="1"/>
  <c r="P763" i="1"/>
  <c r="Q763" i="1" s="1"/>
  <c r="L764" i="1"/>
  <c r="M764" i="1"/>
  <c r="P764" i="1"/>
  <c r="Q764" i="1" s="1"/>
  <c r="L765" i="1"/>
  <c r="M765" i="1"/>
  <c r="P765" i="1"/>
  <c r="Q765" i="1" s="1"/>
  <c r="L766" i="1"/>
  <c r="M766" i="1"/>
  <c r="P766" i="1"/>
  <c r="Q766" i="1" s="1"/>
  <c r="L767" i="1"/>
  <c r="M767" i="1"/>
  <c r="P767" i="1"/>
  <c r="Q767" i="1" s="1"/>
  <c r="L770" i="1"/>
  <c r="M770" i="1"/>
  <c r="P770" i="1"/>
  <c r="Q770" i="1" s="1"/>
  <c r="L771" i="1"/>
  <c r="M771" i="1"/>
  <c r="P771" i="1"/>
  <c r="Q771" i="1" s="1"/>
  <c r="L772" i="1"/>
  <c r="M772" i="1"/>
  <c r="P772" i="1"/>
  <c r="Q772" i="1" s="1"/>
  <c r="L773" i="1"/>
  <c r="M773" i="1"/>
  <c r="P773" i="1"/>
  <c r="Q773" i="1" s="1"/>
  <c r="L774" i="1"/>
  <c r="M774" i="1"/>
  <c r="P774" i="1"/>
  <c r="Q774" i="1" s="1"/>
  <c r="L775" i="1"/>
  <c r="M775" i="1"/>
  <c r="P775" i="1"/>
  <c r="Q775" i="1" s="1"/>
  <c r="L776" i="1"/>
  <c r="M776" i="1"/>
  <c r="P776" i="1"/>
  <c r="Q776" i="1" s="1"/>
  <c r="L777" i="1"/>
  <c r="M777" i="1"/>
  <c r="P777" i="1"/>
  <c r="Q777" i="1" s="1"/>
  <c r="L778" i="1"/>
  <c r="N778" i="1" s="1"/>
  <c r="O778" i="1" s="1"/>
  <c r="P778" i="1"/>
  <c r="Q778" i="1" s="1"/>
  <c r="L779" i="1"/>
  <c r="M779" i="1"/>
  <c r="P779" i="1"/>
  <c r="Q779" i="1" s="1"/>
  <c r="L780" i="1"/>
  <c r="N780" i="1" s="1"/>
  <c r="O780" i="1" s="1"/>
  <c r="P780" i="1"/>
  <c r="Q780" i="1" s="1"/>
  <c r="L781" i="1"/>
  <c r="M781" i="1"/>
  <c r="P781" i="1"/>
  <c r="Q781" i="1" s="1"/>
  <c r="L782" i="1"/>
  <c r="M782" i="1"/>
  <c r="P782" i="1"/>
  <c r="Q782" i="1" s="1"/>
  <c r="L783" i="1"/>
  <c r="N783" i="1" s="1"/>
  <c r="O783" i="1" s="1"/>
  <c r="P783" i="1"/>
  <c r="Q783" i="1" s="1"/>
  <c r="L784" i="1"/>
  <c r="M784" i="1"/>
  <c r="P784" i="1"/>
  <c r="Q784" i="1" s="1"/>
  <c r="L785" i="1"/>
  <c r="M785" i="1"/>
  <c r="P785" i="1"/>
  <c r="Q785" i="1" s="1"/>
  <c r="L786" i="1"/>
  <c r="M786" i="1"/>
  <c r="P786" i="1"/>
  <c r="Q786" i="1" s="1"/>
  <c r="L787" i="1"/>
  <c r="M787" i="1"/>
  <c r="P787" i="1"/>
  <c r="Q787" i="1" s="1"/>
  <c r="L788" i="1"/>
  <c r="M788" i="1"/>
  <c r="P788" i="1"/>
  <c r="Q788" i="1" s="1"/>
  <c r="L789" i="1"/>
  <c r="M789" i="1"/>
  <c r="P789" i="1"/>
  <c r="Q789" i="1" s="1"/>
  <c r="L790" i="1"/>
  <c r="M790" i="1"/>
  <c r="P790" i="1"/>
  <c r="Q790" i="1" s="1"/>
  <c r="L791" i="1"/>
  <c r="M791" i="1"/>
  <c r="P791" i="1"/>
  <c r="Q791" i="1" s="1"/>
  <c r="L792" i="1"/>
  <c r="M792" i="1"/>
  <c r="P792" i="1"/>
  <c r="Q792" i="1" s="1"/>
  <c r="L793" i="1"/>
  <c r="M793" i="1"/>
  <c r="P793" i="1"/>
  <c r="Q793" i="1" s="1"/>
  <c r="L794" i="1"/>
  <c r="M794" i="1"/>
  <c r="P794" i="1"/>
  <c r="Q794" i="1" s="1"/>
  <c r="L795" i="1"/>
  <c r="M795" i="1"/>
  <c r="P795" i="1"/>
  <c r="Q795" i="1" s="1"/>
  <c r="L796" i="1"/>
  <c r="N796" i="1" s="1"/>
  <c r="O796" i="1" s="1"/>
  <c r="P796" i="1"/>
  <c r="Q796" i="1" s="1"/>
  <c r="L797" i="1"/>
  <c r="M797" i="1"/>
  <c r="P797" i="1"/>
  <c r="Q797" i="1" s="1"/>
  <c r="L798" i="1"/>
  <c r="M798" i="1"/>
  <c r="P798" i="1"/>
  <c r="Q798" i="1" s="1"/>
  <c r="L799" i="1"/>
  <c r="N799" i="1" s="1"/>
  <c r="O799" i="1" s="1"/>
  <c r="P799" i="1"/>
  <c r="Q799" i="1" s="1"/>
  <c r="L800" i="1"/>
  <c r="N800" i="1" s="1"/>
  <c r="O800" i="1" s="1"/>
  <c r="P800" i="1"/>
  <c r="Q800" i="1" s="1"/>
  <c r="L801" i="1"/>
  <c r="M801" i="1"/>
  <c r="P801" i="1"/>
  <c r="Q801" i="1" s="1"/>
  <c r="L802" i="1"/>
  <c r="M802" i="1"/>
  <c r="P802" i="1"/>
  <c r="Q802" i="1" s="1"/>
  <c r="L803" i="1"/>
  <c r="M803" i="1"/>
  <c r="P803" i="1"/>
  <c r="Q803" i="1" s="1"/>
  <c r="L804" i="1"/>
  <c r="M804" i="1"/>
  <c r="P804" i="1"/>
  <c r="Q804" i="1" s="1"/>
  <c r="L805" i="1"/>
  <c r="M805" i="1"/>
  <c r="P805" i="1"/>
  <c r="Q805" i="1" s="1"/>
  <c r="L806" i="1"/>
  <c r="M806" i="1"/>
  <c r="P806" i="1"/>
  <c r="Q806" i="1" s="1"/>
  <c r="L807" i="1"/>
  <c r="M807" i="1"/>
  <c r="P807" i="1"/>
  <c r="Q807" i="1" s="1"/>
  <c r="L808" i="1"/>
  <c r="M808" i="1"/>
  <c r="P808" i="1"/>
  <c r="Q808" i="1" s="1"/>
  <c r="L809" i="1"/>
  <c r="O809" i="1"/>
  <c r="P809" i="1"/>
  <c r="Q809" i="1" s="1"/>
  <c r="L810" i="1"/>
  <c r="N810" i="1" s="1"/>
  <c r="O810" i="1" s="1"/>
  <c r="P810" i="1"/>
  <c r="Q810" i="1" s="1"/>
  <c r="L811" i="1"/>
  <c r="N811" i="1" s="1"/>
  <c r="O811" i="1" s="1"/>
  <c r="P811" i="1"/>
  <c r="Q811" i="1" s="1"/>
  <c r="L812" i="1"/>
  <c r="N812" i="1" s="1"/>
  <c r="O812" i="1" s="1"/>
  <c r="P812" i="1"/>
  <c r="Q812" i="1" s="1"/>
  <c r="L813" i="1"/>
  <c r="M813" i="1"/>
  <c r="P813" i="1"/>
  <c r="Q813" i="1" s="1"/>
  <c r="L814" i="1"/>
  <c r="M814" i="1"/>
  <c r="P814" i="1"/>
  <c r="Q814" i="1" s="1"/>
  <c r="L815" i="1"/>
  <c r="M815" i="1"/>
  <c r="P815" i="1"/>
  <c r="Q815" i="1" s="1"/>
  <c r="L816" i="1"/>
  <c r="M816" i="1"/>
  <c r="P816" i="1"/>
  <c r="Q816" i="1" s="1"/>
  <c r="L817" i="1"/>
  <c r="M817" i="1"/>
  <c r="P817" i="1"/>
  <c r="Q817" i="1" s="1"/>
  <c r="L818" i="1"/>
  <c r="O818" i="1"/>
  <c r="P818" i="1"/>
  <c r="Q818" i="1" s="1"/>
  <c r="L819" i="1"/>
  <c r="M819" i="1"/>
  <c r="P819" i="1"/>
  <c r="Q819" i="1" s="1"/>
  <c r="L820" i="1"/>
  <c r="M820" i="1"/>
  <c r="P820" i="1"/>
  <c r="Q820" i="1" s="1"/>
  <c r="L821" i="1"/>
  <c r="M821" i="1"/>
  <c r="P821" i="1"/>
  <c r="Q821" i="1" s="1"/>
  <c r="L822" i="1"/>
  <c r="M822" i="1"/>
  <c r="P822" i="1"/>
  <c r="Q822" i="1" s="1"/>
  <c r="L823" i="1"/>
  <c r="M823" i="1"/>
  <c r="P823" i="1"/>
  <c r="Q823" i="1" s="1"/>
  <c r="L824" i="1"/>
  <c r="M824" i="1"/>
  <c r="P824" i="1"/>
  <c r="Q824" i="1" s="1"/>
  <c r="L825" i="1"/>
  <c r="M825" i="1"/>
  <c r="P825" i="1"/>
  <c r="Q825" i="1" s="1"/>
  <c r="L826" i="1"/>
  <c r="M826" i="1"/>
  <c r="P826" i="1"/>
  <c r="Q826" i="1" s="1"/>
  <c r="L827" i="1"/>
  <c r="M827" i="1"/>
  <c r="P827" i="1"/>
  <c r="Q827" i="1" s="1"/>
  <c r="L828" i="1"/>
  <c r="M828" i="1"/>
  <c r="P828" i="1"/>
  <c r="Q828" i="1" s="1"/>
  <c r="L829" i="1"/>
  <c r="M829" i="1"/>
  <c r="P829" i="1"/>
  <c r="Q829" i="1" s="1"/>
  <c r="L830" i="1"/>
  <c r="M830" i="1"/>
  <c r="P830" i="1"/>
  <c r="Q830" i="1" s="1"/>
  <c r="L831" i="1"/>
  <c r="M831" i="1"/>
  <c r="P831" i="1"/>
  <c r="Q831" i="1" s="1"/>
  <c r="L832" i="1"/>
  <c r="M832" i="1"/>
  <c r="P832" i="1"/>
  <c r="Q832" i="1" s="1"/>
  <c r="L833" i="1"/>
  <c r="M833" i="1"/>
  <c r="P833" i="1"/>
  <c r="Q833" i="1" s="1"/>
  <c r="L834" i="1"/>
  <c r="O834" i="1"/>
  <c r="P834" i="1"/>
  <c r="Q834" i="1" s="1"/>
  <c r="L835" i="1"/>
  <c r="N835" i="1" s="1"/>
  <c r="O835" i="1" s="1"/>
  <c r="P835" i="1"/>
  <c r="Q835" i="1" s="1"/>
  <c r="L836" i="1"/>
  <c r="N836" i="1" s="1"/>
  <c r="O836" i="1" s="1"/>
  <c r="P836" i="1"/>
  <c r="Q836" i="1" s="1"/>
  <c r="L837" i="1"/>
  <c r="M837" i="1"/>
  <c r="P837" i="1"/>
  <c r="Q837" i="1" s="1"/>
  <c r="L838" i="1"/>
  <c r="M838" i="1"/>
  <c r="P838" i="1"/>
  <c r="Q838" i="1" s="1"/>
  <c r="L839" i="1"/>
  <c r="M839" i="1"/>
  <c r="P839" i="1"/>
  <c r="Q839" i="1" s="1"/>
  <c r="L840" i="1"/>
  <c r="M840" i="1"/>
  <c r="P840" i="1"/>
  <c r="Q840" i="1" s="1"/>
  <c r="L841" i="1"/>
  <c r="M841" i="1"/>
  <c r="P841" i="1"/>
  <c r="Q841" i="1" s="1"/>
  <c r="L842" i="1"/>
  <c r="M842" i="1"/>
  <c r="P842" i="1"/>
  <c r="Q842" i="1" s="1"/>
  <c r="L843" i="1"/>
  <c r="M843" i="1"/>
  <c r="P843" i="1"/>
  <c r="Q843" i="1" s="1"/>
  <c r="L844" i="1"/>
  <c r="M844" i="1"/>
  <c r="P844" i="1"/>
  <c r="Q844" i="1" s="1"/>
  <c r="L845" i="1"/>
  <c r="M845" i="1"/>
  <c r="P845" i="1"/>
  <c r="Q845" i="1" s="1"/>
  <c r="L846" i="1"/>
  <c r="M846" i="1"/>
  <c r="P846" i="1"/>
  <c r="Q846" i="1" s="1"/>
  <c r="L847" i="1"/>
  <c r="M847" i="1"/>
  <c r="P847" i="1"/>
  <c r="Q847" i="1" s="1"/>
  <c r="L848" i="1"/>
  <c r="M848" i="1"/>
  <c r="P848" i="1"/>
  <c r="Q848" i="1" s="1"/>
  <c r="L849" i="1"/>
  <c r="M849" i="1"/>
  <c r="P849" i="1"/>
  <c r="Q849" i="1" s="1"/>
  <c r="L850" i="1"/>
  <c r="M850" i="1"/>
  <c r="P850" i="1"/>
  <c r="Q850" i="1" s="1"/>
  <c r="L851" i="1"/>
  <c r="M851" i="1"/>
  <c r="P851" i="1"/>
  <c r="Q851" i="1" s="1"/>
  <c r="L852" i="1"/>
  <c r="M852" i="1"/>
  <c r="P852" i="1"/>
  <c r="Q852" i="1" s="1"/>
  <c r="L853" i="1"/>
  <c r="M853" i="1"/>
  <c r="P853" i="1"/>
  <c r="Q853" i="1" s="1"/>
  <c r="L854" i="1"/>
  <c r="O854" i="1"/>
  <c r="P854" i="1"/>
  <c r="Q854" i="1" s="1"/>
  <c r="L855" i="1"/>
  <c r="M855" i="1"/>
  <c r="P855" i="1"/>
  <c r="Q855" i="1" s="1"/>
  <c r="L856" i="1"/>
  <c r="M856" i="1"/>
  <c r="P856" i="1"/>
  <c r="Q856" i="1" s="1"/>
  <c r="L857" i="1"/>
  <c r="N857" i="1" s="1"/>
  <c r="O857" i="1" s="1"/>
  <c r="P857" i="1"/>
  <c r="Q857" i="1" s="1"/>
  <c r="L858" i="1"/>
  <c r="M858" i="1"/>
  <c r="P858" i="1"/>
  <c r="Q858" i="1" s="1"/>
  <c r="L859" i="1"/>
  <c r="M859" i="1"/>
  <c r="P859" i="1"/>
  <c r="Q859" i="1" s="1"/>
  <c r="L860" i="1"/>
  <c r="M860" i="1"/>
  <c r="P860" i="1"/>
  <c r="Q860" i="1" s="1"/>
  <c r="L861" i="1"/>
  <c r="M861" i="1"/>
  <c r="P861" i="1"/>
  <c r="Q861" i="1" s="1"/>
  <c r="L862" i="1"/>
  <c r="M862" i="1"/>
  <c r="P862" i="1"/>
  <c r="Q862" i="1" s="1"/>
  <c r="L863" i="1"/>
  <c r="M863" i="1"/>
  <c r="P863" i="1"/>
  <c r="Q863" i="1" s="1"/>
  <c r="L864" i="1"/>
  <c r="M864" i="1"/>
  <c r="P864" i="1"/>
  <c r="Q864" i="1" s="1"/>
  <c r="L865" i="1"/>
  <c r="M865" i="1"/>
  <c r="P865" i="1"/>
  <c r="Q865" i="1" s="1"/>
  <c r="L866" i="1"/>
  <c r="M866" i="1"/>
  <c r="P866" i="1"/>
  <c r="Q866" i="1" s="1"/>
  <c r="L867" i="1"/>
  <c r="M867" i="1"/>
  <c r="P867" i="1"/>
  <c r="Q867" i="1" s="1"/>
  <c r="L868" i="1"/>
  <c r="M868" i="1"/>
  <c r="P868" i="1"/>
  <c r="Q868" i="1" s="1"/>
  <c r="L869" i="1"/>
  <c r="M869" i="1"/>
  <c r="P869" i="1"/>
  <c r="Q869" i="1" s="1"/>
  <c r="L870" i="1"/>
  <c r="O870" i="1"/>
  <c r="P870" i="1"/>
  <c r="Q870" i="1" s="1"/>
  <c r="L871" i="1"/>
  <c r="M871" i="1"/>
  <c r="P871" i="1"/>
  <c r="Q871" i="1" s="1"/>
  <c r="L872" i="1"/>
  <c r="M872" i="1"/>
  <c r="P872" i="1"/>
  <c r="Q872" i="1" s="1"/>
  <c r="L873" i="1"/>
  <c r="M873" i="1"/>
  <c r="P873" i="1"/>
  <c r="Q873" i="1" s="1"/>
  <c r="L874" i="1"/>
  <c r="M874" i="1"/>
  <c r="P874" i="1"/>
  <c r="Q874" i="1" s="1"/>
  <c r="L875" i="1"/>
  <c r="M875" i="1"/>
  <c r="P875" i="1"/>
  <c r="Q875" i="1" s="1"/>
  <c r="L876" i="1"/>
  <c r="M876" i="1"/>
  <c r="P876" i="1"/>
  <c r="Q876" i="1" s="1"/>
  <c r="L877" i="1"/>
  <c r="M877" i="1"/>
  <c r="P877" i="1"/>
  <c r="Q877" i="1" s="1"/>
  <c r="L878" i="1"/>
  <c r="M878" i="1"/>
  <c r="P878" i="1"/>
  <c r="Q878" i="1" s="1"/>
  <c r="L879" i="1"/>
  <c r="M879" i="1"/>
  <c r="P879" i="1"/>
  <c r="Q879" i="1" s="1"/>
  <c r="L880" i="1"/>
  <c r="M880" i="1"/>
  <c r="P880" i="1"/>
  <c r="Q880" i="1" s="1"/>
  <c r="L881" i="1"/>
  <c r="M881" i="1"/>
  <c r="P881" i="1"/>
  <c r="Q881" i="1" s="1"/>
  <c r="L882" i="1"/>
  <c r="M882" i="1"/>
  <c r="P882" i="1"/>
  <c r="Q882" i="1" s="1"/>
  <c r="L883" i="1"/>
  <c r="M883" i="1"/>
  <c r="P883" i="1"/>
  <c r="Q883" i="1" s="1"/>
  <c r="L884" i="1"/>
  <c r="M884" i="1"/>
  <c r="P884" i="1"/>
  <c r="Q884" i="1" s="1"/>
  <c r="L885" i="1"/>
  <c r="M885" i="1"/>
  <c r="P885" i="1"/>
  <c r="Q885" i="1" s="1"/>
  <c r="L886" i="1"/>
  <c r="M886" i="1"/>
  <c r="P886" i="1"/>
  <c r="Q886" i="1" s="1"/>
  <c r="L887" i="1"/>
  <c r="M887" i="1"/>
  <c r="P887" i="1"/>
  <c r="Q887" i="1" s="1"/>
  <c r="L888" i="1"/>
  <c r="M888" i="1"/>
  <c r="P888" i="1"/>
  <c r="Q888" i="1" s="1"/>
  <c r="L889" i="1"/>
  <c r="M889" i="1"/>
  <c r="P889" i="1"/>
  <c r="Q889" i="1" s="1"/>
  <c r="L890" i="1"/>
  <c r="N890" i="1" s="1"/>
  <c r="O890" i="1" s="1"/>
  <c r="P890" i="1"/>
  <c r="Q890" i="1" s="1"/>
  <c r="L891" i="1"/>
  <c r="N891" i="1" s="1"/>
  <c r="O891" i="1" s="1"/>
  <c r="P891" i="1"/>
  <c r="Q891" i="1" s="1"/>
  <c r="L892" i="1"/>
  <c r="N892" i="1" s="1"/>
  <c r="O892" i="1" s="1"/>
  <c r="P892" i="1"/>
  <c r="Q892" i="1" s="1"/>
  <c r="L893" i="1"/>
  <c r="N893" i="1" s="1"/>
  <c r="O893" i="1" s="1"/>
  <c r="P893" i="1"/>
  <c r="Q893" i="1" s="1"/>
  <c r="L894" i="1"/>
  <c r="M894" i="1"/>
  <c r="P894" i="1"/>
  <c r="Q894" i="1" s="1"/>
  <c r="L895" i="1"/>
  <c r="M895" i="1"/>
  <c r="P895" i="1"/>
  <c r="Q895" i="1" s="1"/>
  <c r="L896" i="1"/>
  <c r="M896" i="1"/>
  <c r="P896" i="1"/>
  <c r="Q896" i="1" s="1"/>
  <c r="L897" i="1"/>
  <c r="M897" i="1"/>
  <c r="P897" i="1"/>
  <c r="Q897" i="1" s="1"/>
  <c r="L898" i="1"/>
  <c r="M898" i="1"/>
  <c r="P898" i="1"/>
  <c r="Q898" i="1" s="1"/>
  <c r="L899" i="1"/>
  <c r="M899" i="1"/>
  <c r="P899" i="1"/>
  <c r="Q899" i="1" s="1"/>
  <c r="L900" i="1"/>
  <c r="M900" i="1"/>
  <c r="P900" i="1"/>
  <c r="Q900" i="1" s="1"/>
  <c r="L901" i="1"/>
  <c r="M901" i="1"/>
  <c r="P901" i="1"/>
  <c r="Q901" i="1" s="1"/>
  <c r="L902" i="1"/>
  <c r="M902" i="1"/>
  <c r="P902" i="1"/>
  <c r="Q902" i="1" s="1"/>
  <c r="L903" i="1"/>
  <c r="M903" i="1"/>
  <c r="P903" i="1"/>
  <c r="Q903" i="1" s="1"/>
  <c r="L904" i="1"/>
  <c r="M904" i="1"/>
  <c r="P904" i="1"/>
  <c r="Q904" i="1" s="1"/>
  <c r="L905" i="1"/>
  <c r="M905" i="1"/>
  <c r="P905" i="1"/>
  <c r="Q905" i="1" s="1"/>
  <c r="L907" i="1"/>
  <c r="M907" i="1"/>
  <c r="P907" i="1"/>
  <c r="Q907" i="1" s="1"/>
  <c r="L908" i="1"/>
  <c r="M908" i="1"/>
  <c r="P908" i="1"/>
  <c r="Q908" i="1" s="1"/>
  <c r="L909" i="1"/>
  <c r="M909" i="1"/>
  <c r="P909" i="1"/>
  <c r="Q909" i="1" s="1"/>
  <c r="L910" i="1"/>
  <c r="M910" i="1"/>
  <c r="P910" i="1"/>
  <c r="Q910" i="1" s="1"/>
  <c r="L911" i="1"/>
  <c r="M911" i="1"/>
  <c r="P911" i="1"/>
  <c r="Q911" i="1" s="1"/>
  <c r="L912" i="1"/>
  <c r="M912" i="1"/>
  <c r="P912" i="1"/>
  <c r="Q912" i="1" s="1"/>
  <c r="L913" i="1"/>
  <c r="M913" i="1"/>
  <c r="P913" i="1"/>
  <c r="Q913" i="1" s="1"/>
  <c r="L914" i="1"/>
  <c r="M914" i="1"/>
  <c r="P914" i="1"/>
  <c r="Q914" i="1" s="1"/>
  <c r="L915" i="1"/>
  <c r="M915" i="1"/>
  <c r="P915" i="1"/>
  <c r="Q915" i="1" s="1"/>
  <c r="L916" i="1"/>
  <c r="M916" i="1"/>
  <c r="P916" i="1"/>
  <c r="Q916" i="1" s="1"/>
  <c r="L917" i="1"/>
  <c r="M917" i="1"/>
  <c r="P917" i="1"/>
  <c r="Q917" i="1" s="1"/>
  <c r="L918" i="1"/>
  <c r="M918" i="1"/>
  <c r="P918" i="1"/>
  <c r="Q918" i="1" s="1"/>
  <c r="L919" i="1"/>
  <c r="M919" i="1"/>
  <c r="P919" i="1"/>
  <c r="Q919" i="1" s="1"/>
  <c r="L920" i="1"/>
  <c r="M920" i="1"/>
  <c r="P920" i="1"/>
  <c r="Q920" i="1" s="1"/>
  <c r="L921" i="1"/>
  <c r="M921" i="1"/>
  <c r="P921" i="1"/>
  <c r="Q921" i="1" s="1"/>
  <c r="L922" i="1"/>
  <c r="M922" i="1"/>
  <c r="P922" i="1"/>
  <c r="Q922" i="1" s="1"/>
  <c r="L923" i="1"/>
  <c r="M923" i="1"/>
  <c r="P923" i="1"/>
  <c r="Q923" i="1" s="1"/>
  <c r="L924" i="1"/>
  <c r="M924" i="1"/>
  <c r="P924" i="1"/>
  <c r="Q924" i="1" s="1"/>
  <c r="L925" i="1"/>
  <c r="M925" i="1"/>
  <c r="P925" i="1"/>
  <c r="Q925" i="1" s="1"/>
  <c r="L926" i="1"/>
  <c r="M926" i="1"/>
  <c r="P926" i="1"/>
  <c r="Q926" i="1" s="1"/>
  <c r="L927" i="1"/>
  <c r="M927" i="1"/>
  <c r="P927" i="1"/>
  <c r="Q927" i="1" s="1"/>
  <c r="L928" i="1"/>
  <c r="M928" i="1"/>
  <c r="P928" i="1"/>
  <c r="Q928" i="1" s="1"/>
  <c r="L929" i="1"/>
  <c r="M929" i="1"/>
  <c r="P929" i="1"/>
  <c r="Q929" i="1" s="1"/>
  <c r="L930" i="1"/>
  <c r="M930" i="1"/>
  <c r="P930" i="1"/>
  <c r="Q930" i="1" s="1"/>
  <c r="L931" i="1"/>
  <c r="M931" i="1"/>
  <c r="O931" i="1"/>
  <c r="P931" i="1"/>
  <c r="Q931" i="1" s="1"/>
  <c r="L932" i="1"/>
  <c r="M932" i="1"/>
  <c r="P932" i="1"/>
  <c r="Q932" i="1" s="1"/>
  <c r="L933" i="1"/>
  <c r="N933" i="1" s="1"/>
  <c r="O933" i="1" s="1"/>
  <c r="P933" i="1"/>
  <c r="Q933" i="1" s="1"/>
  <c r="L934" i="1"/>
  <c r="M934" i="1"/>
  <c r="P934" i="1"/>
  <c r="Q934" i="1" s="1"/>
  <c r="L935" i="1"/>
  <c r="O935" i="1"/>
  <c r="P935" i="1"/>
  <c r="Q935" i="1" s="1"/>
  <c r="L936" i="1"/>
  <c r="M936" i="1"/>
  <c r="P936" i="1"/>
  <c r="Q936" i="1" s="1"/>
  <c r="L937" i="1"/>
  <c r="M937" i="1"/>
  <c r="P937" i="1"/>
  <c r="Q937" i="1" s="1"/>
  <c r="L938" i="1"/>
  <c r="N938" i="1" s="1"/>
  <c r="O938" i="1" s="1"/>
  <c r="P938" i="1"/>
  <c r="Q938" i="1" s="1"/>
  <c r="L939" i="1"/>
  <c r="M939" i="1"/>
  <c r="P939" i="1"/>
  <c r="Q939" i="1" s="1"/>
  <c r="L940" i="1"/>
  <c r="M940" i="1"/>
  <c r="P940" i="1"/>
  <c r="Q940" i="1" s="1"/>
  <c r="L941" i="1"/>
  <c r="M941" i="1"/>
  <c r="P941" i="1"/>
  <c r="Q941" i="1" s="1"/>
  <c r="L942" i="1"/>
  <c r="M942" i="1"/>
  <c r="P942" i="1"/>
  <c r="Q942" i="1" s="1"/>
  <c r="L943" i="1"/>
  <c r="N943" i="1" s="1"/>
  <c r="O943" i="1" s="1"/>
  <c r="P943" i="1"/>
  <c r="Q943" i="1" s="1"/>
  <c r="L944" i="1"/>
  <c r="M944" i="1"/>
  <c r="P944" i="1"/>
  <c r="Q944" i="1" s="1"/>
  <c r="L945" i="1"/>
  <c r="M945" i="1"/>
  <c r="P945" i="1"/>
  <c r="Q945" i="1" s="1"/>
  <c r="L946" i="1"/>
  <c r="M946" i="1"/>
  <c r="P946" i="1"/>
  <c r="Q946" i="1" s="1"/>
  <c r="L947" i="1"/>
  <c r="M947" i="1"/>
  <c r="P947" i="1"/>
  <c r="Q947" i="1" s="1"/>
  <c r="L948" i="1"/>
  <c r="M948" i="1"/>
  <c r="P948" i="1"/>
  <c r="Q948" i="1" s="1"/>
  <c r="L949" i="1"/>
  <c r="M949" i="1"/>
  <c r="P949" i="1"/>
  <c r="Q949" i="1" s="1"/>
  <c r="L950" i="1"/>
  <c r="M950" i="1"/>
  <c r="P950" i="1"/>
  <c r="Q950" i="1" s="1"/>
  <c r="L951" i="1"/>
  <c r="M951" i="1"/>
  <c r="P951" i="1"/>
  <c r="Q951" i="1" s="1"/>
  <c r="L952" i="1"/>
  <c r="N952" i="1" s="1"/>
  <c r="O952" i="1" s="1"/>
  <c r="P952" i="1"/>
  <c r="Q952" i="1" s="1"/>
  <c r="L953" i="1"/>
  <c r="N953" i="1" s="1"/>
  <c r="O953" i="1" s="1"/>
  <c r="P953" i="1"/>
  <c r="Q953" i="1" s="1"/>
  <c r="L954" i="1"/>
  <c r="N954" i="1" s="1"/>
  <c r="O954" i="1" s="1"/>
  <c r="P954" i="1"/>
  <c r="Q954" i="1" s="1"/>
  <c r="L955" i="1"/>
  <c r="M955" i="1"/>
  <c r="O955" i="1"/>
  <c r="P955" i="1"/>
  <c r="Q955" i="1" s="1"/>
  <c r="L956" i="1"/>
  <c r="M956" i="1"/>
  <c r="P956" i="1"/>
  <c r="Q956" i="1" s="1"/>
  <c r="L957" i="1"/>
  <c r="M957" i="1"/>
  <c r="P957" i="1"/>
  <c r="Q957" i="1" s="1"/>
  <c r="L958" i="1"/>
  <c r="M958" i="1"/>
  <c r="P958" i="1"/>
  <c r="Q958" i="1" s="1"/>
  <c r="L959" i="1"/>
  <c r="M959" i="1"/>
  <c r="P959" i="1"/>
  <c r="Q959" i="1" s="1"/>
  <c r="L960" i="1"/>
  <c r="N960" i="1" s="1"/>
  <c r="O960" i="1" s="1"/>
  <c r="P960" i="1"/>
  <c r="Q960" i="1" s="1"/>
  <c r="L961" i="1"/>
  <c r="M961" i="1"/>
  <c r="P961" i="1"/>
  <c r="Q961" i="1" s="1"/>
  <c r="L962" i="1"/>
  <c r="M962" i="1"/>
  <c r="P962" i="1"/>
  <c r="Q962" i="1" s="1"/>
  <c r="L963" i="1"/>
  <c r="M963" i="1"/>
  <c r="P963" i="1"/>
  <c r="Q963" i="1" s="1"/>
  <c r="L964" i="1"/>
  <c r="M964" i="1"/>
  <c r="P964" i="1"/>
  <c r="Q964" i="1" s="1"/>
  <c r="L965" i="1"/>
  <c r="M965" i="1"/>
  <c r="P965" i="1"/>
  <c r="Q965" i="1" s="1"/>
  <c r="L966" i="1"/>
  <c r="M966" i="1"/>
  <c r="P966" i="1"/>
  <c r="Q966" i="1" s="1"/>
  <c r="L967" i="1"/>
  <c r="M967" i="1"/>
  <c r="P967" i="1"/>
  <c r="Q967" i="1" s="1"/>
  <c r="L968" i="1"/>
  <c r="M968" i="1"/>
  <c r="P968" i="1"/>
  <c r="Q968" i="1" s="1"/>
  <c r="L969" i="1"/>
  <c r="M969" i="1"/>
  <c r="P969" i="1"/>
  <c r="Q969" i="1" s="1"/>
  <c r="L970" i="1"/>
  <c r="M970" i="1"/>
  <c r="P970" i="1"/>
  <c r="Q970" i="1" s="1"/>
  <c r="L971" i="1"/>
  <c r="M971" i="1"/>
  <c r="P971" i="1"/>
  <c r="Q971" i="1" s="1"/>
  <c r="L972" i="1"/>
  <c r="M972" i="1"/>
  <c r="P972" i="1"/>
  <c r="Q972" i="1" s="1"/>
  <c r="L974" i="1"/>
  <c r="M974" i="1"/>
  <c r="P974" i="1"/>
  <c r="Q974" i="1" s="1"/>
  <c r="L975" i="1"/>
  <c r="M975" i="1"/>
  <c r="P975" i="1"/>
  <c r="Q975" i="1" s="1"/>
  <c r="L976" i="1"/>
  <c r="M976" i="1"/>
  <c r="P976" i="1"/>
  <c r="Q976" i="1" s="1"/>
  <c r="L977" i="1"/>
  <c r="M977" i="1"/>
  <c r="P977" i="1"/>
  <c r="Q977" i="1" s="1"/>
  <c r="L978" i="1"/>
  <c r="M978" i="1"/>
  <c r="P978" i="1"/>
  <c r="Q978" i="1" s="1"/>
  <c r="L979" i="1"/>
  <c r="M979" i="1"/>
  <c r="P979" i="1"/>
  <c r="Q979" i="1" s="1"/>
  <c r="L980" i="1"/>
  <c r="M980" i="1"/>
  <c r="P980" i="1"/>
  <c r="Q980" i="1" s="1"/>
  <c r="L981" i="1"/>
  <c r="M981" i="1"/>
  <c r="P981" i="1"/>
  <c r="Q981" i="1" s="1"/>
  <c r="L982" i="1"/>
  <c r="M982" i="1"/>
  <c r="P982" i="1"/>
  <c r="Q982" i="1" s="1"/>
  <c r="L983" i="1"/>
  <c r="M983" i="1"/>
  <c r="P983" i="1"/>
  <c r="Q983" i="1" s="1"/>
  <c r="L984" i="1"/>
  <c r="M984" i="1"/>
  <c r="P984" i="1"/>
  <c r="Q984" i="1" s="1"/>
  <c r="L985" i="1"/>
  <c r="M985" i="1"/>
  <c r="P985" i="1"/>
  <c r="Q985" i="1" s="1"/>
  <c r="L986" i="1"/>
  <c r="M986" i="1"/>
  <c r="P986" i="1"/>
  <c r="Q986" i="1" s="1"/>
  <c r="L987" i="1"/>
  <c r="M987" i="1"/>
  <c r="P987" i="1"/>
  <c r="Q987" i="1" s="1"/>
  <c r="L988" i="1"/>
  <c r="M988" i="1"/>
  <c r="P988" i="1"/>
  <c r="Q988" i="1" s="1"/>
  <c r="L989" i="1"/>
  <c r="M989" i="1"/>
  <c r="P989" i="1"/>
  <c r="Q989" i="1" s="1"/>
  <c r="L990" i="1"/>
  <c r="M990" i="1"/>
  <c r="P990" i="1"/>
  <c r="Q990" i="1" s="1"/>
  <c r="L991" i="1"/>
  <c r="M991" i="1"/>
  <c r="P991" i="1"/>
  <c r="Q991" i="1" s="1"/>
  <c r="L992" i="1"/>
  <c r="M992" i="1"/>
  <c r="P992" i="1"/>
  <c r="Q992" i="1" s="1"/>
  <c r="L993" i="1"/>
  <c r="M993" i="1"/>
  <c r="P993" i="1"/>
  <c r="Q993" i="1" s="1"/>
  <c r="L994" i="1"/>
  <c r="M994" i="1"/>
  <c r="P994" i="1"/>
  <c r="Q994" i="1" s="1"/>
  <c r="L995" i="1"/>
  <c r="M995" i="1"/>
  <c r="P995" i="1"/>
  <c r="Q995" i="1" s="1"/>
  <c r="L996" i="1"/>
  <c r="N996" i="1" s="1"/>
  <c r="O996" i="1" s="1"/>
  <c r="P996" i="1"/>
  <c r="Q996" i="1" s="1"/>
  <c r="L997" i="1"/>
  <c r="M997" i="1"/>
  <c r="P997" i="1"/>
  <c r="Q997" i="1" s="1"/>
  <c r="L998" i="1"/>
  <c r="M998" i="1"/>
  <c r="P998" i="1"/>
  <c r="Q998" i="1" s="1"/>
  <c r="L999" i="1"/>
  <c r="M999" i="1"/>
  <c r="P999" i="1"/>
  <c r="Q999" i="1" s="1"/>
  <c r="L1000" i="1"/>
  <c r="M1000" i="1"/>
  <c r="P1000" i="1"/>
  <c r="Q1000" i="1" s="1"/>
  <c r="L1001" i="1"/>
  <c r="M1001" i="1"/>
  <c r="P1001" i="1"/>
  <c r="Q1001" i="1" s="1"/>
  <c r="L1002" i="1"/>
  <c r="M1002" i="1"/>
  <c r="P1002" i="1"/>
  <c r="Q1002" i="1" s="1"/>
  <c r="L1003" i="1"/>
  <c r="M1003" i="1"/>
  <c r="P1003" i="1"/>
  <c r="Q1003" i="1" s="1"/>
  <c r="L1004" i="1"/>
  <c r="M1004" i="1"/>
  <c r="P1004" i="1"/>
  <c r="Q1004" i="1" s="1"/>
  <c r="L1005" i="1"/>
  <c r="M1005" i="1"/>
  <c r="P1005" i="1"/>
  <c r="Q1005" i="1" s="1"/>
  <c r="L1006" i="1"/>
  <c r="N1006" i="1" s="1"/>
  <c r="O1006" i="1" s="1"/>
  <c r="P1006" i="1"/>
  <c r="Q1006" i="1" s="1"/>
  <c r="L1007" i="1"/>
  <c r="M1007" i="1"/>
  <c r="P1007" i="1"/>
  <c r="Q1007" i="1" s="1"/>
  <c r="L1008" i="1"/>
  <c r="N1008" i="1" s="1"/>
  <c r="O1008" i="1" s="1"/>
  <c r="P1008" i="1"/>
  <c r="Q1008" i="1" s="1"/>
  <c r="L1009" i="1"/>
  <c r="M1009" i="1"/>
  <c r="P1009" i="1"/>
  <c r="Q1009" i="1" s="1"/>
  <c r="L1010" i="1"/>
  <c r="M1010" i="1"/>
  <c r="P1010" i="1"/>
  <c r="Q1010" i="1" s="1"/>
  <c r="L1011" i="1"/>
  <c r="M1011" i="1"/>
  <c r="P1011" i="1"/>
  <c r="Q1011" i="1" s="1"/>
  <c r="L1012" i="1"/>
  <c r="M1012" i="1"/>
  <c r="P1012" i="1"/>
  <c r="Q1012" i="1" s="1"/>
  <c r="L1013" i="1"/>
  <c r="M1013" i="1"/>
  <c r="P1013" i="1"/>
  <c r="Q1013" i="1" s="1"/>
  <c r="L1014" i="1"/>
  <c r="M1014" i="1"/>
  <c r="P1014" i="1"/>
  <c r="Q1014" i="1" s="1"/>
  <c r="L1015" i="1"/>
  <c r="M1015" i="1"/>
  <c r="P1015" i="1"/>
  <c r="Q1015" i="1" s="1"/>
  <c r="L1016" i="1"/>
  <c r="M1016" i="1"/>
  <c r="P1016" i="1"/>
  <c r="Q1016" i="1" s="1"/>
  <c r="L1017" i="1"/>
  <c r="M1017" i="1"/>
  <c r="P1017" i="1"/>
  <c r="Q1017" i="1" s="1"/>
  <c r="L1018" i="1"/>
  <c r="M1018" i="1"/>
  <c r="P1018" i="1"/>
  <c r="Q1018" i="1" s="1"/>
  <c r="L1019" i="1"/>
  <c r="M1019" i="1"/>
  <c r="P1019" i="1"/>
  <c r="Q1019" i="1" s="1"/>
  <c r="L1020" i="1"/>
  <c r="M1020" i="1"/>
  <c r="P1020" i="1"/>
  <c r="Q1020" i="1" s="1"/>
  <c r="L1021" i="1"/>
  <c r="M1021" i="1"/>
  <c r="P1021" i="1"/>
  <c r="Q1021" i="1" s="1"/>
  <c r="L1022" i="1"/>
  <c r="M1022" i="1"/>
  <c r="P1022" i="1"/>
  <c r="Q1022" i="1" s="1"/>
  <c r="L1023" i="1"/>
  <c r="M1023" i="1"/>
  <c r="P1023" i="1"/>
  <c r="Q1023" i="1" s="1"/>
  <c r="L1024" i="1"/>
  <c r="M1024" i="1"/>
  <c r="P1024" i="1"/>
  <c r="Q1024" i="1" s="1"/>
  <c r="L1025" i="1"/>
  <c r="M1025" i="1"/>
  <c r="P1025" i="1"/>
  <c r="Q1025" i="1" s="1"/>
  <c r="L1026" i="1"/>
  <c r="M1026" i="1"/>
  <c r="P1026" i="1"/>
  <c r="Q1026" i="1" s="1"/>
  <c r="L1027" i="1"/>
  <c r="M1027" i="1"/>
  <c r="P1027" i="1"/>
  <c r="Q1027" i="1" s="1"/>
  <c r="L1028" i="1"/>
  <c r="M1028" i="1"/>
  <c r="P1028" i="1"/>
  <c r="Q1028" i="1" s="1"/>
  <c r="L1029" i="1"/>
  <c r="M1029" i="1"/>
  <c r="P1029" i="1"/>
  <c r="Q1029" i="1" s="1"/>
  <c r="L1030" i="1"/>
  <c r="M1030" i="1"/>
  <c r="P1030" i="1"/>
  <c r="Q1030" i="1" s="1"/>
  <c r="L1031" i="1"/>
  <c r="M1031" i="1"/>
  <c r="P1031" i="1"/>
  <c r="Q1031" i="1" s="1"/>
  <c r="L1032" i="1"/>
  <c r="M1032" i="1"/>
  <c r="P1032" i="1"/>
  <c r="Q1032" i="1" s="1"/>
  <c r="L1033" i="1"/>
  <c r="M1033" i="1"/>
  <c r="P1033" i="1"/>
  <c r="Q1033" i="1" s="1"/>
  <c r="L1034" i="1"/>
  <c r="M1034" i="1"/>
  <c r="P1034" i="1"/>
  <c r="Q1034" i="1" s="1"/>
  <c r="L1035" i="1"/>
  <c r="M1035" i="1"/>
  <c r="P1035" i="1"/>
  <c r="Q1035" i="1" s="1"/>
  <c r="L1036" i="1"/>
  <c r="M1036" i="1"/>
  <c r="P1036" i="1"/>
  <c r="Q1036" i="1" s="1"/>
  <c r="L1037" i="1"/>
  <c r="M1037" i="1"/>
  <c r="P1037" i="1"/>
  <c r="Q1037" i="1" s="1"/>
  <c r="L1038" i="1"/>
  <c r="M1038" i="1"/>
  <c r="P1038" i="1"/>
  <c r="Q1038" i="1" s="1"/>
  <c r="L1039" i="1"/>
  <c r="M1039" i="1"/>
  <c r="P1039" i="1"/>
  <c r="Q1039" i="1" s="1"/>
  <c r="L1040" i="1"/>
  <c r="M1040" i="1"/>
  <c r="P1040" i="1"/>
  <c r="Q1040" i="1" s="1"/>
  <c r="L1041" i="1"/>
  <c r="M1041" i="1"/>
  <c r="P1041" i="1"/>
  <c r="Q1041" i="1" s="1"/>
  <c r="L1042" i="1"/>
  <c r="M1042" i="1"/>
  <c r="P1042" i="1"/>
  <c r="Q1042" i="1" s="1"/>
  <c r="L1043" i="1"/>
  <c r="M1043" i="1"/>
  <c r="P1043" i="1"/>
  <c r="Q1043" i="1" s="1"/>
  <c r="L1044" i="1"/>
  <c r="M1044" i="1"/>
  <c r="P1044" i="1"/>
  <c r="Q1044" i="1" s="1"/>
  <c r="L1045" i="1"/>
  <c r="M1045" i="1"/>
  <c r="P1045" i="1"/>
  <c r="Q1045" i="1" s="1"/>
  <c r="L1046" i="1"/>
  <c r="M1046" i="1"/>
  <c r="P1046" i="1"/>
  <c r="Q1046" i="1" s="1"/>
  <c r="L1047" i="1"/>
  <c r="N1047" i="1" s="1"/>
  <c r="O1047" i="1" s="1"/>
  <c r="P1047" i="1"/>
  <c r="Q1047" i="1" s="1"/>
  <c r="L1048" i="1"/>
  <c r="M1048" i="1"/>
  <c r="P1048" i="1"/>
  <c r="Q1048" i="1" s="1"/>
  <c r="L1049" i="1"/>
  <c r="M1049" i="1"/>
  <c r="P1049" i="1"/>
  <c r="Q1049" i="1" s="1"/>
  <c r="L1050" i="1"/>
  <c r="M1050" i="1"/>
  <c r="P1050" i="1"/>
  <c r="Q1050" i="1" s="1"/>
  <c r="L1051" i="1"/>
  <c r="M1051" i="1"/>
  <c r="P1051" i="1"/>
  <c r="Q1051" i="1" s="1"/>
  <c r="L1052" i="1"/>
  <c r="M1052" i="1"/>
  <c r="P1052" i="1"/>
  <c r="Q1052" i="1" s="1"/>
  <c r="L1053" i="1"/>
  <c r="M1053" i="1"/>
  <c r="P1053" i="1"/>
  <c r="Q1053" i="1" s="1"/>
  <c r="L1054" i="1"/>
  <c r="M1054" i="1"/>
  <c r="P1054" i="1"/>
  <c r="Q1054" i="1" s="1"/>
  <c r="L1055" i="1"/>
  <c r="M1055" i="1"/>
  <c r="P1055" i="1"/>
  <c r="Q1055" i="1" s="1"/>
  <c r="L1056" i="1"/>
  <c r="M1056" i="1"/>
  <c r="P1056" i="1"/>
  <c r="Q1056" i="1" s="1"/>
  <c r="L1057" i="1"/>
  <c r="M1057" i="1"/>
  <c r="P1057" i="1"/>
  <c r="Q1057" i="1" s="1"/>
  <c r="L1058" i="1"/>
  <c r="M1058" i="1"/>
  <c r="P1058" i="1"/>
  <c r="Q1058" i="1" s="1"/>
  <c r="L1059" i="1"/>
  <c r="M1059" i="1"/>
  <c r="P1059" i="1"/>
  <c r="Q1059" i="1" s="1"/>
  <c r="L1060" i="1"/>
  <c r="M1060" i="1"/>
  <c r="P1060" i="1"/>
  <c r="Q1060" i="1" s="1"/>
  <c r="L1061" i="1"/>
  <c r="M1061" i="1"/>
  <c r="P1061" i="1"/>
  <c r="Q1061" i="1" s="1"/>
  <c r="L1062" i="1"/>
  <c r="M1062" i="1"/>
  <c r="P1062" i="1"/>
  <c r="Q1062" i="1" s="1"/>
  <c r="L1063" i="1"/>
  <c r="M1063" i="1"/>
  <c r="P1063" i="1"/>
  <c r="Q1063" i="1" s="1"/>
  <c r="L1064" i="1"/>
  <c r="M1064" i="1"/>
  <c r="P1064" i="1"/>
  <c r="Q1064" i="1" s="1"/>
  <c r="L1069" i="1"/>
  <c r="M1069" i="1"/>
  <c r="P1069" i="1"/>
  <c r="Q1069" i="1" s="1"/>
  <c r="L1070" i="1"/>
  <c r="M1070" i="1"/>
  <c r="P1070" i="1"/>
  <c r="Q1070" i="1" s="1"/>
  <c r="L1071" i="1"/>
  <c r="M1071" i="1"/>
  <c r="P1071" i="1"/>
  <c r="Q1071" i="1" s="1"/>
  <c r="L1072" i="1"/>
  <c r="M1072" i="1"/>
  <c r="P1072" i="1"/>
  <c r="Q1072" i="1" s="1"/>
  <c r="L1073" i="1"/>
  <c r="M1073" i="1"/>
  <c r="P1073" i="1"/>
  <c r="Q1073" i="1" s="1"/>
  <c r="L1074" i="1"/>
  <c r="M1074" i="1"/>
  <c r="P1074" i="1"/>
  <c r="Q1074" i="1" s="1"/>
  <c r="L1075" i="1"/>
  <c r="M1075" i="1"/>
  <c r="P1075" i="1"/>
  <c r="Q1075" i="1" s="1"/>
  <c r="L1076" i="1"/>
  <c r="M1076" i="1"/>
  <c r="P1076" i="1"/>
  <c r="Q1076" i="1" s="1"/>
  <c r="L1077" i="1"/>
  <c r="M1077" i="1"/>
  <c r="P1077" i="1"/>
  <c r="Q1077" i="1" s="1"/>
  <c r="L1078" i="1"/>
  <c r="M1078" i="1"/>
  <c r="P1078" i="1"/>
  <c r="Q1078" i="1" s="1"/>
  <c r="L1079" i="1"/>
  <c r="M1079" i="1"/>
  <c r="P1079" i="1"/>
  <c r="Q1079" i="1" s="1"/>
  <c r="L1080" i="1"/>
  <c r="M1080" i="1"/>
  <c r="P1080" i="1"/>
  <c r="Q1080" i="1" s="1"/>
  <c r="L1081" i="1"/>
  <c r="M1081" i="1"/>
  <c r="P1081" i="1"/>
  <c r="Q1081" i="1" s="1"/>
  <c r="L1082" i="1"/>
  <c r="M1082" i="1"/>
  <c r="P1082" i="1"/>
  <c r="Q1082" i="1" s="1"/>
  <c r="L1083" i="1"/>
  <c r="M1083" i="1"/>
  <c r="P1083" i="1"/>
  <c r="Q1083" i="1" s="1"/>
  <c r="L1084" i="1"/>
  <c r="M1084" i="1"/>
  <c r="P1084" i="1"/>
  <c r="Q1084" i="1" s="1"/>
  <c r="L1085" i="1"/>
  <c r="M1085" i="1"/>
  <c r="P1085" i="1"/>
  <c r="Q1085" i="1" s="1"/>
  <c r="L1086" i="1"/>
  <c r="M1086" i="1"/>
  <c r="P1086" i="1"/>
  <c r="Q1086" i="1" s="1"/>
  <c r="L1087" i="1"/>
  <c r="M1087" i="1"/>
  <c r="P1087" i="1"/>
  <c r="Q1087" i="1" s="1"/>
  <c r="L1088" i="1"/>
  <c r="M1088" i="1"/>
  <c r="P1088" i="1"/>
  <c r="Q1088" i="1" s="1"/>
  <c r="L1089" i="1"/>
  <c r="M1089" i="1"/>
  <c r="P1089" i="1"/>
  <c r="Q1089" i="1" s="1"/>
  <c r="L1090" i="1"/>
  <c r="M1090" i="1"/>
  <c r="P1090" i="1"/>
  <c r="Q1090" i="1" s="1"/>
  <c r="L1091" i="1"/>
  <c r="M1091" i="1"/>
  <c r="P1091" i="1"/>
  <c r="Q1091" i="1" s="1"/>
  <c r="L1092" i="1"/>
  <c r="M1092" i="1"/>
  <c r="P1092" i="1"/>
  <c r="Q1092" i="1" s="1"/>
  <c r="L1093" i="1"/>
  <c r="M1093" i="1"/>
  <c r="P1093" i="1"/>
  <c r="Q1093" i="1" s="1"/>
  <c r="L1094" i="1"/>
  <c r="M1094" i="1"/>
  <c r="P1094" i="1"/>
  <c r="Q1094" i="1" s="1"/>
  <c r="L1095" i="1"/>
  <c r="M1095" i="1"/>
  <c r="P1095" i="1"/>
  <c r="Q1095" i="1" s="1"/>
  <c r="L1096" i="1"/>
  <c r="M1096" i="1"/>
  <c r="P1096" i="1"/>
  <c r="Q1096" i="1" s="1"/>
  <c r="L1097" i="1"/>
  <c r="M1097" i="1"/>
  <c r="P1097" i="1"/>
  <c r="Q1097" i="1" s="1"/>
  <c r="L1098" i="1"/>
  <c r="M1098" i="1"/>
  <c r="P1098" i="1"/>
  <c r="Q1098" i="1" s="1"/>
  <c r="L1099" i="1"/>
  <c r="M1099" i="1"/>
  <c r="P1099" i="1"/>
  <c r="Q1099" i="1" s="1"/>
  <c r="L1100" i="1"/>
  <c r="M1100" i="1"/>
  <c r="P1100" i="1"/>
  <c r="Q1100" i="1" s="1"/>
  <c r="L1101" i="1"/>
  <c r="M1101" i="1"/>
  <c r="P1101" i="1"/>
  <c r="Q1101" i="1" s="1"/>
  <c r="L1102" i="1"/>
  <c r="M1102" i="1"/>
  <c r="P1102" i="1"/>
  <c r="Q1102" i="1" s="1"/>
  <c r="L1103" i="1"/>
  <c r="M1103" i="1"/>
  <c r="P1103" i="1"/>
  <c r="Q1103" i="1" s="1"/>
  <c r="L1104" i="1"/>
  <c r="M1104" i="1"/>
  <c r="P1104" i="1"/>
  <c r="Q1104" i="1" s="1"/>
  <c r="L1105" i="1"/>
  <c r="M1105" i="1"/>
  <c r="P1105" i="1"/>
  <c r="Q1105" i="1" s="1"/>
  <c r="L1106" i="1"/>
  <c r="M1106" i="1"/>
  <c r="P1106" i="1"/>
  <c r="Q1106" i="1" s="1"/>
  <c r="L1107" i="1"/>
  <c r="M1107" i="1"/>
  <c r="P1107" i="1"/>
  <c r="Q1107" i="1" s="1"/>
  <c r="L1108" i="1"/>
  <c r="M1108" i="1"/>
  <c r="P1108" i="1"/>
  <c r="Q1108" i="1" s="1"/>
  <c r="L1109" i="1"/>
  <c r="M1109" i="1"/>
  <c r="P1109" i="1"/>
  <c r="Q1109" i="1" s="1"/>
  <c r="L1110" i="1"/>
  <c r="N1110" i="1" s="1"/>
  <c r="O1110" i="1" s="1"/>
  <c r="P1110" i="1"/>
  <c r="Q1110" i="1" s="1"/>
  <c r="L1111" i="1"/>
  <c r="N1111" i="1" s="1"/>
  <c r="O1111" i="1" s="1"/>
  <c r="P1111" i="1"/>
  <c r="Q1111" i="1" s="1"/>
  <c r="L1112" i="1"/>
  <c r="M1112" i="1"/>
  <c r="P1112" i="1"/>
  <c r="Q1112" i="1" s="1"/>
  <c r="L1113" i="1"/>
  <c r="M1113" i="1"/>
  <c r="P1113" i="1"/>
  <c r="Q1113" i="1" s="1"/>
  <c r="L1114" i="1"/>
  <c r="M1114" i="1"/>
  <c r="P1114" i="1"/>
  <c r="Q1114" i="1" s="1"/>
  <c r="L1116" i="1"/>
  <c r="M1116" i="1"/>
  <c r="P1116" i="1"/>
  <c r="Q1116" i="1" s="1"/>
  <c r="L1117" i="1"/>
  <c r="M1117" i="1"/>
  <c r="P1117" i="1"/>
  <c r="Q1117" i="1" s="1"/>
  <c r="L1118" i="1"/>
  <c r="M1118" i="1"/>
  <c r="P1118" i="1"/>
  <c r="Q1118" i="1" s="1"/>
  <c r="L1119" i="1"/>
  <c r="M1119" i="1"/>
  <c r="P1119" i="1"/>
  <c r="Q1119" i="1" s="1"/>
  <c r="L1120" i="1"/>
  <c r="M1120" i="1"/>
  <c r="P1120" i="1"/>
  <c r="Q1120" i="1" s="1"/>
  <c r="L1121" i="1"/>
  <c r="M1121" i="1"/>
  <c r="P1121" i="1"/>
  <c r="Q1121" i="1" s="1"/>
  <c r="L1122" i="1"/>
  <c r="M1122" i="1"/>
  <c r="P1122" i="1"/>
  <c r="Q1122" i="1" s="1"/>
  <c r="L1123" i="1"/>
  <c r="M1123" i="1"/>
  <c r="P1123" i="1"/>
  <c r="Q1123" i="1" s="1"/>
  <c r="L1124" i="1"/>
  <c r="M1124" i="1"/>
  <c r="P1124" i="1"/>
  <c r="Q1124" i="1" s="1"/>
  <c r="L1125" i="1"/>
  <c r="M1125" i="1"/>
  <c r="P1125" i="1"/>
  <c r="Q1125" i="1" s="1"/>
  <c r="L1126" i="1"/>
  <c r="M1126" i="1"/>
  <c r="P1126" i="1"/>
  <c r="Q1126" i="1" s="1"/>
  <c r="L1127" i="1"/>
  <c r="M1127" i="1"/>
  <c r="P1127" i="1"/>
  <c r="Q1127" i="1" s="1"/>
  <c r="L1128" i="1"/>
  <c r="N1128" i="1" s="1"/>
  <c r="O1128" i="1" s="1"/>
  <c r="P1128" i="1"/>
  <c r="Q1128" i="1" s="1"/>
  <c r="L1129" i="1"/>
  <c r="N1129" i="1" s="1"/>
  <c r="O1129" i="1" s="1"/>
  <c r="P1129" i="1"/>
  <c r="Q1129" i="1" s="1"/>
  <c r="L1130" i="1"/>
  <c r="M1130" i="1"/>
  <c r="P1130" i="1"/>
  <c r="Q1130" i="1" s="1"/>
  <c r="L1131" i="1"/>
  <c r="N1131" i="1" s="1"/>
  <c r="O1131" i="1" s="1"/>
  <c r="P1131" i="1"/>
  <c r="Q1131" i="1" s="1"/>
  <c r="L1132" i="1"/>
  <c r="N1132" i="1" s="1"/>
  <c r="O1132" i="1" s="1"/>
  <c r="P1132" i="1"/>
  <c r="Q1132" i="1" s="1"/>
  <c r="L1133" i="1"/>
  <c r="M1133" i="1"/>
  <c r="P1133" i="1"/>
  <c r="Q1133" i="1" s="1"/>
  <c r="L1134" i="1"/>
  <c r="M1134" i="1"/>
  <c r="P1134" i="1"/>
  <c r="Q1134" i="1" s="1"/>
  <c r="L1135" i="1"/>
  <c r="M1135" i="1"/>
  <c r="P1135" i="1"/>
  <c r="Q1135" i="1" s="1"/>
  <c r="L1141" i="1"/>
  <c r="M1141" i="1"/>
  <c r="P1141" i="1"/>
  <c r="Q1141" i="1" s="1"/>
  <c r="L1142" i="1"/>
  <c r="M1142" i="1"/>
  <c r="P1142" i="1"/>
  <c r="Q1142" i="1" s="1"/>
  <c r="L1143" i="1"/>
  <c r="M1143" i="1"/>
  <c r="P1143" i="1"/>
  <c r="Q1143" i="1" s="1"/>
  <c r="L1144" i="1"/>
  <c r="M1144" i="1"/>
  <c r="P1144" i="1"/>
  <c r="Q1144" i="1" s="1"/>
  <c r="L1145" i="1"/>
  <c r="M1145" i="1"/>
  <c r="P1145" i="1"/>
  <c r="Q1145" i="1" s="1"/>
  <c r="L1146" i="1"/>
  <c r="M1146" i="1"/>
  <c r="P1146" i="1"/>
  <c r="Q1146" i="1" s="1"/>
  <c r="L1147" i="1"/>
  <c r="M1147" i="1"/>
  <c r="P1147" i="1"/>
  <c r="Q1147" i="1" s="1"/>
  <c r="L1148" i="1"/>
  <c r="M1148" i="1"/>
  <c r="P1148" i="1"/>
  <c r="Q1148" i="1" s="1"/>
  <c r="L1149" i="1"/>
  <c r="N1149" i="1" s="1"/>
  <c r="O1149" i="1" s="1"/>
  <c r="P1149" i="1"/>
  <c r="Q1149" i="1" s="1"/>
  <c r="L1150" i="1"/>
  <c r="N1150" i="1" s="1"/>
  <c r="O1150" i="1" s="1"/>
  <c r="P1150" i="1"/>
  <c r="Q1150" i="1" s="1"/>
  <c r="L1151" i="1"/>
  <c r="M1151" i="1"/>
  <c r="P1151" i="1"/>
  <c r="Q1151" i="1" s="1"/>
  <c r="L1152" i="1"/>
  <c r="M1152" i="1"/>
  <c r="P1152" i="1"/>
  <c r="Q1152" i="1" s="1"/>
  <c r="L1153" i="1"/>
  <c r="M1153" i="1"/>
  <c r="P1153" i="1"/>
  <c r="Q1153" i="1" s="1"/>
  <c r="L1154" i="1"/>
  <c r="M1154" i="1"/>
  <c r="P1154" i="1"/>
  <c r="Q1154" i="1" s="1"/>
  <c r="L1157" i="1"/>
  <c r="M1157" i="1"/>
  <c r="P1157" i="1"/>
  <c r="Q1157" i="1" s="1"/>
  <c r="L1158" i="1"/>
  <c r="M1158" i="1"/>
  <c r="P1158" i="1"/>
  <c r="Q1158" i="1" s="1"/>
  <c r="L1159" i="1"/>
  <c r="M1159" i="1"/>
  <c r="P1159" i="1"/>
  <c r="Q1159" i="1" s="1"/>
  <c r="L1160" i="1"/>
  <c r="M1160" i="1"/>
  <c r="P1160" i="1"/>
  <c r="Q1160" i="1" s="1"/>
  <c r="L1161" i="1"/>
  <c r="M1161" i="1"/>
  <c r="P1161" i="1"/>
  <c r="Q1161" i="1" s="1"/>
  <c r="L1162" i="1"/>
  <c r="M1162" i="1"/>
  <c r="P1162" i="1"/>
  <c r="Q1162" i="1" s="1"/>
  <c r="L1163" i="1"/>
  <c r="M1163" i="1"/>
  <c r="P1163" i="1"/>
  <c r="Q1163" i="1" s="1"/>
  <c r="L1164" i="1"/>
  <c r="M1164" i="1"/>
  <c r="P1164" i="1"/>
  <c r="Q1164" i="1" s="1"/>
  <c r="L1165" i="1"/>
  <c r="M1165" i="1"/>
  <c r="P1165" i="1"/>
  <c r="Q1165" i="1" s="1"/>
  <c r="L1166" i="1"/>
  <c r="M1166" i="1"/>
  <c r="P1166" i="1"/>
  <c r="Q1166" i="1" s="1"/>
  <c r="L1167" i="1"/>
  <c r="M1167" i="1"/>
  <c r="P1167" i="1"/>
  <c r="Q1167" i="1" s="1"/>
  <c r="L1168" i="1"/>
  <c r="M1168" i="1"/>
  <c r="P1168" i="1"/>
  <c r="Q1168" i="1" s="1"/>
  <c r="L1169" i="1"/>
  <c r="M1169" i="1"/>
  <c r="P1169" i="1"/>
  <c r="Q1169" i="1" s="1"/>
  <c r="L1170" i="1"/>
  <c r="M1170" i="1"/>
  <c r="P1170" i="1"/>
  <c r="Q1170" i="1" s="1"/>
  <c r="L1171" i="1"/>
  <c r="M1171" i="1"/>
  <c r="P1171" i="1"/>
  <c r="Q1171" i="1" s="1"/>
  <c r="L1172" i="1"/>
  <c r="M1172" i="1"/>
  <c r="P1172" i="1"/>
  <c r="Q1172" i="1" s="1"/>
  <c r="L1173" i="1"/>
  <c r="M1173" i="1"/>
  <c r="P1173" i="1"/>
  <c r="Q1173" i="1" s="1"/>
  <c r="L1174" i="1"/>
  <c r="M1174" i="1"/>
  <c r="P1174" i="1"/>
  <c r="Q1174" i="1" s="1"/>
  <c r="L1175" i="1"/>
  <c r="M1175" i="1"/>
  <c r="P1175" i="1"/>
  <c r="Q1175" i="1" s="1"/>
  <c r="L1176" i="1"/>
  <c r="M1176" i="1"/>
  <c r="P1176" i="1"/>
  <c r="Q1176" i="1" s="1"/>
  <c r="L1177" i="1"/>
  <c r="M1177" i="1"/>
  <c r="P1177" i="1"/>
  <c r="Q1177" i="1" s="1"/>
  <c r="L1178" i="1"/>
  <c r="M1178" i="1"/>
  <c r="P1178" i="1"/>
  <c r="Q1178" i="1" s="1"/>
  <c r="L1180" i="1"/>
  <c r="M1180" i="1"/>
  <c r="P1180" i="1"/>
  <c r="Q1180" i="1" s="1"/>
  <c r="L1181" i="1"/>
  <c r="O1181" i="1"/>
  <c r="P1181" i="1"/>
  <c r="Q1181" i="1" s="1"/>
  <c r="L1182" i="1"/>
  <c r="M1182" i="1"/>
  <c r="P1182" i="1"/>
  <c r="Q1182" i="1" s="1"/>
  <c r="L1183" i="1"/>
  <c r="M1183" i="1"/>
  <c r="P1183" i="1"/>
  <c r="Q1183" i="1" s="1"/>
  <c r="L1184" i="1"/>
  <c r="N1184" i="1" s="1"/>
  <c r="O1184" i="1" s="1"/>
  <c r="P1184" i="1"/>
  <c r="Q1184" i="1" s="1"/>
  <c r="L1185" i="1"/>
  <c r="N1185" i="1" s="1"/>
  <c r="O1185" i="1" s="1"/>
  <c r="P1185" i="1"/>
  <c r="Q1185" i="1" s="1"/>
  <c r="L1186" i="1"/>
  <c r="M1186" i="1"/>
  <c r="P1186" i="1"/>
  <c r="Q1186" i="1" s="1"/>
  <c r="L1187" i="1"/>
  <c r="M1187" i="1"/>
  <c r="P1187" i="1"/>
  <c r="Q1187" i="1" s="1"/>
  <c r="L1188" i="1"/>
  <c r="M1188" i="1"/>
  <c r="P1188" i="1"/>
  <c r="Q1188" i="1" s="1"/>
  <c r="L1189" i="1"/>
  <c r="M1189" i="1"/>
  <c r="P1189" i="1"/>
  <c r="Q1189" i="1" s="1"/>
  <c r="L1190" i="1"/>
  <c r="M1190" i="1"/>
  <c r="P1190" i="1"/>
  <c r="Q1190" i="1" s="1"/>
  <c r="L1191" i="1"/>
  <c r="M1191" i="1"/>
  <c r="P1191" i="1"/>
  <c r="Q1191" i="1" s="1"/>
  <c r="L1192" i="1"/>
  <c r="M1192" i="1"/>
  <c r="P1192" i="1"/>
  <c r="Q1192" i="1" s="1"/>
  <c r="L1193" i="1"/>
  <c r="M1193" i="1"/>
  <c r="P1193" i="1"/>
  <c r="Q1193" i="1" s="1"/>
  <c r="L1194" i="1"/>
  <c r="O1194" i="1"/>
  <c r="P1194" i="1"/>
  <c r="Q1194" i="1" s="1"/>
  <c r="L1195" i="1"/>
  <c r="M1195" i="1"/>
  <c r="P1195" i="1"/>
  <c r="Q1195" i="1" s="1"/>
  <c r="L1196" i="1"/>
  <c r="M1196" i="1"/>
  <c r="P1196" i="1"/>
  <c r="Q1196" i="1" s="1"/>
  <c r="L1197" i="1"/>
  <c r="M1197" i="1"/>
  <c r="P1197" i="1"/>
  <c r="Q1197" i="1" s="1"/>
  <c r="L1198" i="1"/>
  <c r="M1198" i="1"/>
  <c r="P1198" i="1"/>
  <c r="Q1198" i="1" s="1"/>
  <c r="L1199" i="1"/>
  <c r="M1199" i="1"/>
  <c r="P1199" i="1"/>
  <c r="Q1199" i="1" s="1"/>
  <c r="L1200" i="1"/>
  <c r="M1200" i="1"/>
  <c r="P1200" i="1"/>
  <c r="Q1200" i="1" s="1"/>
  <c r="L1201" i="1"/>
  <c r="M1201" i="1"/>
  <c r="P1201" i="1"/>
  <c r="Q1201" i="1" s="1"/>
  <c r="L1202" i="1"/>
  <c r="M1202" i="1"/>
  <c r="P1202" i="1"/>
  <c r="Q1202" i="1" s="1"/>
  <c r="L1203" i="1"/>
  <c r="M1203" i="1"/>
  <c r="P1203" i="1"/>
  <c r="Q1203" i="1" s="1"/>
  <c r="L1204" i="1"/>
  <c r="M1204" i="1"/>
  <c r="P1204" i="1"/>
  <c r="Q1204" i="1" s="1"/>
  <c r="L1205" i="1"/>
  <c r="M1205" i="1"/>
  <c r="P1205" i="1"/>
  <c r="Q1205" i="1" s="1"/>
  <c r="L1206" i="1"/>
  <c r="M1206" i="1"/>
  <c r="P1206" i="1"/>
  <c r="Q1206" i="1" s="1"/>
  <c r="L1207" i="1"/>
  <c r="M1207" i="1"/>
  <c r="P1207" i="1"/>
  <c r="Q1207" i="1" s="1"/>
  <c r="L1209" i="1"/>
  <c r="M1209" i="1"/>
  <c r="P1209" i="1"/>
  <c r="Q1209" i="1" s="1"/>
  <c r="L1210" i="1"/>
  <c r="M1210" i="1"/>
  <c r="P1210" i="1"/>
  <c r="Q1210" i="1" s="1"/>
  <c r="L1211" i="1"/>
  <c r="M1211" i="1"/>
  <c r="P1211" i="1"/>
  <c r="Q1211" i="1" s="1"/>
  <c r="L1212" i="1"/>
  <c r="M1212" i="1"/>
  <c r="P1212" i="1"/>
  <c r="Q1212" i="1" s="1"/>
  <c r="L1213" i="1"/>
  <c r="M1213" i="1"/>
  <c r="O1213" i="1"/>
  <c r="P1213" i="1"/>
  <c r="Q1213" i="1" s="1"/>
  <c r="L1214" i="1"/>
  <c r="N1214" i="1" s="1"/>
  <c r="O1214" i="1" s="1"/>
  <c r="P1214" i="1"/>
  <c r="Q1214" i="1" s="1"/>
  <c r="L1215" i="1"/>
  <c r="M1215" i="1"/>
  <c r="P1215" i="1"/>
  <c r="Q1215" i="1" s="1"/>
  <c r="L1216" i="1"/>
  <c r="M1216" i="1"/>
  <c r="P1216" i="1"/>
  <c r="Q1216" i="1" s="1"/>
  <c r="L1217" i="1"/>
  <c r="M1217" i="1"/>
  <c r="P1217" i="1"/>
  <c r="Q1217" i="1" s="1"/>
  <c r="L1218" i="1"/>
  <c r="M1218" i="1"/>
  <c r="P1218" i="1"/>
  <c r="Q1218" i="1" s="1"/>
  <c r="L1219" i="1"/>
  <c r="M1219" i="1"/>
  <c r="P1219" i="1"/>
  <c r="Q1219" i="1" s="1"/>
  <c r="L1220" i="1"/>
  <c r="M1220" i="1"/>
  <c r="P1220" i="1"/>
  <c r="Q1220" i="1" s="1"/>
  <c r="L1221" i="1"/>
  <c r="M1221" i="1"/>
  <c r="P1221" i="1"/>
  <c r="Q1221" i="1" s="1"/>
  <c r="L1222" i="1"/>
  <c r="M1222" i="1"/>
  <c r="P1222" i="1"/>
  <c r="Q1222" i="1" s="1"/>
  <c r="L1223" i="1"/>
  <c r="M1223" i="1"/>
  <c r="P1223" i="1"/>
  <c r="Q1223" i="1" s="1"/>
  <c r="L1224" i="1"/>
  <c r="M1224" i="1"/>
  <c r="P1224" i="1"/>
  <c r="Q1224" i="1" s="1"/>
  <c r="L1225" i="1"/>
  <c r="M1225" i="1"/>
  <c r="P1225" i="1"/>
  <c r="Q1225" i="1" s="1"/>
  <c r="L1226" i="1"/>
  <c r="M1226" i="1"/>
  <c r="P1226" i="1"/>
  <c r="Q1226" i="1" s="1"/>
  <c r="L1227" i="1"/>
  <c r="M1227" i="1"/>
  <c r="P1227" i="1"/>
  <c r="Q1227" i="1" s="1"/>
  <c r="L1228" i="1"/>
  <c r="M1228" i="1"/>
  <c r="P1228" i="1"/>
  <c r="Q1228" i="1" s="1"/>
  <c r="L1229" i="1"/>
  <c r="M1229" i="1"/>
  <c r="P1229" i="1"/>
  <c r="Q1229" i="1" s="1"/>
  <c r="L1230" i="1"/>
  <c r="M1230" i="1"/>
  <c r="P1230" i="1"/>
  <c r="Q1230" i="1" s="1"/>
  <c r="L1231" i="1"/>
  <c r="M1231" i="1"/>
  <c r="P1231" i="1"/>
  <c r="Q1231" i="1" s="1"/>
  <c r="L1232" i="1"/>
  <c r="M1232" i="1"/>
  <c r="P1232" i="1"/>
  <c r="Q1232" i="1" s="1"/>
  <c r="L1233" i="1"/>
  <c r="M1233" i="1"/>
  <c r="P1233" i="1"/>
  <c r="Q1233" i="1" s="1"/>
  <c r="L1234" i="1"/>
  <c r="M1234" i="1"/>
  <c r="P1234" i="1"/>
  <c r="Q1234" i="1" s="1"/>
  <c r="L1235" i="1"/>
  <c r="M1235" i="1"/>
  <c r="P1235" i="1"/>
  <c r="Q1235" i="1" s="1"/>
  <c r="L1236" i="1"/>
  <c r="M1236" i="1"/>
  <c r="P1236" i="1"/>
  <c r="Q1236" i="1" s="1"/>
  <c r="L1237" i="1"/>
  <c r="M1237" i="1"/>
  <c r="P1237" i="1"/>
  <c r="Q1237" i="1" s="1"/>
  <c r="L1238" i="1"/>
  <c r="M1238" i="1"/>
  <c r="P1238" i="1"/>
  <c r="Q1238" i="1" s="1"/>
  <c r="L1239" i="1"/>
  <c r="M1239" i="1"/>
  <c r="P1239" i="1"/>
  <c r="Q1239" i="1" s="1"/>
  <c r="L1240" i="1"/>
  <c r="M1240" i="1"/>
  <c r="P1240" i="1"/>
  <c r="Q1240" i="1" s="1"/>
  <c r="L1241" i="1"/>
  <c r="M1241" i="1"/>
  <c r="P1241" i="1"/>
  <c r="Q1241" i="1" s="1"/>
  <c r="L1242" i="1"/>
  <c r="M1242" i="1"/>
  <c r="P1242" i="1"/>
  <c r="Q1242" i="1" s="1"/>
  <c r="L1243" i="1"/>
  <c r="M1243" i="1"/>
  <c r="P1243" i="1"/>
  <c r="Q1243" i="1" s="1"/>
  <c r="L1244" i="1"/>
  <c r="M1244" i="1"/>
  <c r="P1244" i="1"/>
  <c r="Q1244" i="1" s="1"/>
  <c r="L1245" i="1"/>
  <c r="M1245" i="1"/>
  <c r="P1245" i="1"/>
  <c r="Q1245" i="1" s="1"/>
  <c r="L1246" i="1"/>
  <c r="N1246" i="1" s="1"/>
  <c r="O1246" i="1" s="1"/>
  <c r="P1246" i="1"/>
  <c r="Q1246" i="1" s="1"/>
  <c r="L1247" i="1"/>
  <c r="M1247" i="1"/>
  <c r="P1247" i="1"/>
  <c r="Q1247" i="1" s="1"/>
  <c r="L1248" i="1"/>
  <c r="M1248" i="1"/>
  <c r="P1248" i="1"/>
  <c r="Q1248" i="1" s="1"/>
  <c r="L1249" i="1"/>
  <c r="M1249" i="1"/>
  <c r="P1249" i="1"/>
  <c r="Q1249" i="1" s="1"/>
  <c r="L1250" i="1"/>
  <c r="M1250" i="1"/>
  <c r="P1250" i="1"/>
  <c r="Q1250" i="1" s="1"/>
  <c r="L1251" i="1"/>
  <c r="M1251" i="1"/>
  <c r="P1251" i="1"/>
  <c r="Q1251" i="1" s="1"/>
  <c r="L1252" i="1"/>
  <c r="M1252" i="1"/>
  <c r="P1252" i="1"/>
  <c r="Q1252" i="1" s="1"/>
  <c r="L1253" i="1"/>
  <c r="M1253" i="1"/>
  <c r="P1253" i="1"/>
  <c r="Q1253" i="1" s="1"/>
  <c r="L1254" i="1"/>
  <c r="M1254" i="1"/>
  <c r="P1254" i="1"/>
  <c r="Q1254" i="1" s="1"/>
  <c r="L1255" i="1"/>
  <c r="M1255" i="1"/>
  <c r="P1255" i="1"/>
  <c r="Q1255" i="1" s="1"/>
  <c r="L1256" i="1"/>
  <c r="M1256" i="1"/>
  <c r="P1256" i="1"/>
  <c r="Q1256" i="1" s="1"/>
  <c r="L1257" i="1"/>
  <c r="M1257" i="1"/>
  <c r="P1257" i="1"/>
  <c r="Q1257" i="1" s="1"/>
  <c r="L1258" i="1"/>
  <c r="M1258" i="1"/>
  <c r="P1258" i="1"/>
  <c r="Q1258" i="1" s="1"/>
  <c r="L1259" i="1"/>
  <c r="N1259" i="1" s="1"/>
  <c r="O1259" i="1" s="1"/>
  <c r="M1259" i="1"/>
  <c r="P1259" i="1"/>
  <c r="Q1259" i="1" s="1"/>
  <c r="L1260" i="1"/>
  <c r="M1260" i="1"/>
  <c r="P1260" i="1"/>
  <c r="Q1260" i="1" s="1"/>
  <c r="L1261" i="1"/>
  <c r="M1261" i="1"/>
  <c r="P1261" i="1"/>
  <c r="Q1261" i="1" s="1"/>
  <c r="L1262" i="1"/>
  <c r="M1262" i="1"/>
  <c r="P1262" i="1"/>
  <c r="Q1262" i="1" s="1"/>
  <c r="L1263" i="1"/>
  <c r="M1263" i="1"/>
  <c r="P1263" i="1"/>
  <c r="Q1263" i="1" s="1"/>
  <c r="L1264" i="1"/>
  <c r="M1264" i="1"/>
  <c r="P1264" i="1"/>
  <c r="Q1264" i="1" s="1"/>
  <c r="L1265" i="1"/>
  <c r="M1265" i="1"/>
  <c r="P1265" i="1"/>
  <c r="Q1265" i="1" s="1"/>
  <c r="L1266" i="1"/>
  <c r="M1266" i="1"/>
  <c r="P1266" i="1"/>
  <c r="Q1266" i="1" s="1"/>
  <c r="L1267" i="1"/>
  <c r="N1267" i="1" s="1"/>
  <c r="O1267" i="1" s="1"/>
  <c r="P1267" i="1"/>
  <c r="Q1267" i="1" s="1"/>
  <c r="L1268" i="1"/>
  <c r="N1268" i="1" s="1"/>
  <c r="O1268" i="1" s="1"/>
  <c r="P1268" i="1"/>
  <c r="Q1268" i="1" s="1"/>
  <c r="L1269" i="1"/>
  <c r="M1269" i="1"/>
  <c r="P1269" i="1"/>
  <c r="Q1269" i="1" s="1"/>
  <c r="L1270" i="1"/>
  <c r="M1270" i="1"/>
  <c r="P1270" i="1"/>
  <c r="Q1270" i="1" s="1"/>
  <c r="L1271" i="1"/>
  <c r="M1271" i="1"/>
  <c r="P1271" i="1"/>
  <c r="Q1271" i="1" s="1"/>
  <c r="L1272" i="1"/>
  <c r="M1272" i="1"/>
  <c r="P1272" i="1"/>
  <c r="Q1272" i="1" s="1"/>
  <c r="L1273" i="1"/>
  <c r="M1273" i="1"/>
  <c r="P1273" i="1"/>
  <c r="Q1273" i="1" s="1"/>
  <c r="L1274" i="1"/>
  <c r="M1274" i="1"/>
  <c r="P1274" i="1"/>
  <c r="Q1274" i="1" s="1"/>
  <c r="L1275" i="1"/>
  <c r="M1275" i="1"/>
  <c r="P1275" i="1"/>
  <c r="Q1275" i="1" s="1"/>
  <c r="L1276" i="1"/>
  <c r="M1276" i="1"/>
  <c r="P1276" i="1"/>
  <c r="Q1276" i="1" s="1"/>
  <c r="L1277" i="1"/>
  <c r="M1277" i="1"/>
  <c r="P1277" i="1"/>
  <c r="Q1277" i="1" s="1"/>
  <c r="L1278" i="1"/>
  <c r="M1278" i="1"/>
  <c r="P1278" i="1"/>
  <c r="Q1278" i="1" s="1"/>
  <c r="L1279" i="1"/>
  <c r="M1279" i="1"/>
  <c r="P1279" i="1"/>
  <c r="Q1279" i="1" s="1"/>
  <c r="L1280" i="1"/>
  <c r="M1280" i="1"/>
  <c r="P1280" i="1"/>
  <c r="Q1280" i="1" s="1"/>
  <c r="L1281" i="1"/>
  <c r="M1281" i="1"/>
  <c r="P1281" i="1"/>
  <c r="Q1281" i="1" s="1"/>
  <c r="L1282" i="1"/>
  <c r="M1282" i="1"/>
  <c r="P1282" i="1"/>
  <c r="Q1282" i="1" s="1"/>
  <c r="L1283" i="1"/>
  <c r="M1283" i="1"/>
  <c r="P1283" i="1"/>
  <c r="Q1283" i="1" s="1"/>
  <c r="L1284" i="1"/>
  <c r="M1284" i="1"/>
  <c r="P1284" i="1"/>
  <c r="Q1284" i="1" s="1"/>
  <c r="L1285" i="1"/>
  <c r="M1285" i="1"/>
  <c r="P1285" i="1"/>
  <c r="Q1285" i="1" s="1"/>
  <c r="L1286" i="1"/>
  <c r="M1286" i="1"/>
  <c r="P1286" i="1"/>
  <c r="Q1286" i="1" s="1"/>
  <c r="L1287" i="1"/>
  <c r="M1287" i="1"/>
  <c r="P1287" i="1"/>
  <c r="Q1287" i="1" s="1"/>
  <c r="L1288" i="1"/>
  <c r="M1288" i="1"/>
  <c r="P1288" i="1"/>
  <c r="Q1288" i="1" s="1"/>
  <c r="L1289" i="1"/>
  <c r="M1289" i="1"/>
  <c r="P1289" i="1"/>
  <c r="Q1289" i="1" s="1"/>
  <c r="L1290" i="1"/>
  <c r="M1290" i="1"/>
  <c r="P1290" i="1"/>
  <c r="Q1290" i="1" s="1"/>
  <c r="L1291" i="1"/>
  <c r="M1291" i="1"/>
  <c r="P1291" i="1"/>
  <c r="Q1291" i="1" s="1"/>
  <c r="L1292" i="1"/>
  <c r="M1292" i="1"/>
  <c r="P1292" i="1"/>
  <c r="Q1292" i="1" s="1"/>
  <c r="L1293" i="1"/>
  <c r="M1293" i="1"/>
  <c r="P1293" i="1"/>
  <c r="Q1293" i="1" s="1"/>
  <c r="L1294" i="1"/>
  <c r="M1294" i="1"/>
  <c r="P1294" i="1"/>
  <c r="Q1294" i="1" s="1"/>
  <c r="L1295" i="1"/>
  <c r="M1295" i="1"/>
  <c r="P1295" i="1"/>
  <c r="Q1295" i="1" s="1"/>
  <c r="L1296" i="1"/>
  <c r="M1296" i="1"/>
  <c r="P1296" i="1"/>
  <c r="Q1296" i="1" s="1"/>
  <c r="L1297" i="1"/>
  <c r="N1297" i="1" s="1"/>
  <c r="O1297" i="1" s="1"/>
  <c r="P1297" i="1"/>
  <c r="Q1297" i="1" s="1"/>
  <c r="L1298" i="1"/>
  <c r="M1298" i="1"/>
  <c r="P1298" i="1"/>
  <c r="Q1298" i="1" s="1"/>
  <c r="L1299" i="1"/>
  <c r="M1299" i="1"/>
  <c r="P1299" i="1"/>
  <c r="Q1299" i="1" s="1"/>
  <c r="L1300" i="1"/>
  <c r="M1300" i="1"/>
  <c r="P1300" i="1"/>
  <c r="Q1300" i="1" s="1"/>
  <c r="L1301" i="1"/>
  <c r="M1301" i="1"/>
  <c r="P1301" i="1"/>
  <c r="Q1301" i="1" s="1"/>
  <c r="L1302" i="1"/>
  <c r="M1302" i="1"/>
  <c r="P1302" i="1"/>
  <c r="Q1302" i="1" s="1"/>
  <c r="L1303" i="1"/>
  <c r="N1303" i="1" s="1"/>
  <c r="O1303" i="1" s="1"/>
  <c r="P1303" i="1"/>
  <c r="Q1303" i="1" s="1"/>
  <c r="L1304" i="1"/>
  <c r="M1304" i="1"/>
  <c r="P1304" i="1"/>
  <c r="Q1304" i="1" s="1"/>
  <c r="L1305" i="1"/>
  <c r="M1305" i="1"/>
  <c r="P1305" i="1"/>
  <c r="Q1305" i="1" s="1"/>
  <c r="L1306" i="1"/>
  <c r="M1306" i="1"/>
  <c r="P1306" i="1"/>
  <c r="Q1306" i="1" s="1"/>
  <c r="L1307" i="1"/>
  <c r="M1307" i="1"/>
  <c r="P1307" i="1"/>
  <c r="Q1307" i="1" s="1"/>
  <c r="L1308" i="1"/>
  <c r="M1308" i="1"/>
  <c r="P1308" i="1"/>
  <c r="Q1308" i="1" s="1"/>
  <c r="L1309" i="1"/>
  <c r="M1309" i="1"/>
  <c r="P1309" i="1"/>
  <c r="Q1309" i="1" s="1"/>
  <c r="L1310" i="1"/>
  <c r="M1310" i="1"/>
  <c r="P1310" i="1"/>
  <c r="Q1310" i="1" s="1"/>
  <c r="L1311" i="1"/>
  <c r="M1311" i="1"/>
  <c r="P1311" i="1"/>
  <c r="Q1311" i="1" s="1"/>
  <c r="L1312" i="1"/>
  <c r="M1312" i="1"/>
  <c r="P1312" i="1"/>
  <c r="Q1312" i="1" s="1"/>
  <c r="L1313" i="1"/>
  <c r="M1313" i="1"/>
  <c r="P1313" i="1"/>
  <c r="Q1313" i="1" s="1"/>
  <c r="L1314" i="1"/>
  <c r="M1314" i="1"/>
  <c r="P1314" i="1"/>
  <c r="Q1314" i="1" s="1"/>
  <c r="L1315" i="1"/>
  <c r="M1315" i="1"/>
  <c r="P1315" i="1"/>
  <c r="Q1315" i="1" s="1"/>
  <c r="L1316" i="1"/>
  <c r="M1316" i="1"/>
  <c r="P1316" i="1"/>
  <c r="Q1316" i="1" s="1"/>
  <c r="L1317" i="1"/>
  <c r="N1317" i="1" s="1"/>
  <c r="O1317" i="1" s="1"/>
  <c r="P1317" i="1"/>
  <c r="Q1317" i="1" s="1"/>
  <c r="L1318" i="1"/>
  <c r="M1318" i="1"/>
  <c r="P1318" i="1"/>
  <c r="Q1318" i="1" s="1"/>
  <c r="L1319" i="1"/>
  <c r="M1319" i="1"/>
  <c r="P1319" i="1"/>
  <c r="Q1319" i="1" s="1"/>
  <c r="L1320" i="1"/>
  <c r="M1320" i="1"/>
  <c r="P1320" i="1"/>
  <c r="Q1320" i="1" s="1"/>
  <c r="L1321" i="1"/>
  <c r="M1321" i="1"/>
  <c r="P1321" i="1"/>
  <c r="Q1321" i="1" s="1"/>
  <c r="L1322" i="1"/>
  <c r="M1322" i="1"/>
  <c r="P1322" i="1"/>
  <c r="Q1322" i="1" s="1"/>
  <c r="L1323" i="1"/>
  <c r="M1323" i="1"/>
  <c r="P1323" i="1"/>
  <c r="Q1323" i="1" s="1"/>
  <c r="L1324" i="1"/>
  <c r="M1324" i="1"/>
  <c r="P1324" i="1"/>
  <c r="Q1324" i="1" s="1"/>
  <c r="L1325" i="1"/>
  <c r="M1325" i="1"/>
  <c r="P1325" i="1"/>
  <c r="Q1325" i="1" s="1"/>
  <c r="L1326" i="1"/>
  <c r="M1326" i="1"/>
  <c r="P1326" i="1"/>
  <c r="Q1326" i="1" s="1"/>
  <c r="L1327" i="1"/>
  <c r="M1327" i="1"/>
  <c r="P1327" i="1"/>
  <c r="Q1327" i="1" s="1"/>
  <c r="L1328" i="1"/>
  <c r="M1328" i="1"/>
  <c r="P1328" i="1"/>
  <c r="Q1328" i="1" s="1"/>
  <c r="L1329" i="1"/>
  <c r="O1329" i="1"/>
  <c r="P1329" i="1"/>
  <c r="Q1329" i="1" s="1"/>
  <c r="L1330" i="1"/>
  <c r="M1330" i="1"/>
  <c r="P1330" i="1"/>
  <c r="Q1330" i="1" s="1"/>
  <c r="L1331" i="1"/>
  <c r="M1331" i="1"/>
  <c r="P1331" i="1"/>
  <c r="Q1331" i="1" s="1"/>
  <c r="L1332" i="1"/>
  <c r="M1332" i="1"/>
  <c r="P1332" i="1"/>
  <c r="Q1332" i="1" s="1"/>
  <c r="L1333" i="1"/>
  <c r="M1333" i="1"/>
  <c r="P1333" i="1"/>
  <c r="Q1333" i="1" s="1"/>
  <c r="L1334" i="1"/>
  <c r="M1334" i="1"/>
  <c r="P1334" i="1"/>
  <c r="Q1334" i="1" s="1"/>
  <c r="L1335" i="1"/>
  <c r="M1335" i="1"/>
  <c r="P1335" i="1"/>
  <c r="Q1335" i="1" s="1"/>
  <c r="L1336" i="1"/>
  <c r="M1336" i="1"/>
  <c r="P1336" i="1"/>
  <c r="Q1336" i="1" s="1"/>
  <c r="L1337" i="1"/>
  <c r="M1337" i="1"/>
  <c r="P1337" i="1"/>
  <c r="Q1337" i="1" s="1"/>
  <c r="L1338" i="1"/>
  <c r="M1338" i="1"/>
  <c r="P1338" i="1"/>
  <c r="Q1338" i="1" s="1"/>
  <c r="L1339" i="1"/>
  <c r="M1339" i="1"/>
  <c r="P1339" i="1"/>
  <c r="Q1339" i="1" s="1"/>
  <c r="L1340" i="1"/>
  <c r="M1340" i="1"/>
  <c r="P1340" i="1"/>
  <c r="Q1340" i="1" s="1"/>
  <c r="L1341" i="1"/>
  <c r="M1341" i="1"/>
  <c r="P1341" i="1"/>
  <c r="Q1341" i="1" s="1"/>
  <c r="L1342" i="1"/>
  <c r="M1342" i="1"/>
  <c r="P1342" i="1"/>
  <c r="Q1342" i="1" s="1"/>
  <c r="L1343" i="1"/>
  <c r="M1343" i="1"/>
  <c r="P1343" i="1"/>
  <c r="Q1343" i="1" s="1"/>
  <c r="L1344" i="1"/>
  <c r="M1344" i="1"/>
  <c r="P1344" i="1"/>
  <c r="Q1344" i="1" s="1"/>
  <c r="L1345" i="1"/>
  <c r="M1345" i="1"/>
  <c r="P1345" i="1"/>
  <c r="Q1345" i="1" s="1"/>
  <c r="L1346" i="1"/>
  <c r="M1346" i="1"/>
  <c r="P1346" i="1"/>
  <c r="Q1346" i="1" s="1"/>
  <c r="L1347" i="1"/>
  <c r="M1347" i="1"/>
  <c r="P1347" i="1"/>
  <c r="Q1347" i="1" s="1"/>
  <c r="L1348" i="1"/>
  <c r="M1348" i="1"/>
  <c r="P1348" i="1"/>
  <c r="Q1348" i="1" s="1"/>
  <c r="L1349" i="1"/>
  <c r="M1349" i="1"/>
  <c r="P1349" i="1"/>
  <c r="Q1349" i="1" s="1"/>
  <c r="L1350" i="1"/>
  <c r="M1350" i="1"/>
  <c r="P1350" i="1"/>
  <c r="Q1350" i="1" s="1"/>
  <c r="L1351" i="1"/>
  <c r="M1351" i="1"/>
  <c r="P1351" i="1"/>
  <c r="Q1351" i="1" s="1"/>
  <c r="L1352" i="1"/>
  <c r="M1352" i="1"/>
  <c r="P1352" i="1"/>
  <c r="Q1352" i="1" s="1"/>
  <c r="L1353" i="1"/>
  <c r="M1353" i="1"/>
  <c r="P1353" i="1"/>
  <c r="Q1353" i="1" s="1"/>
  <c r="L1354" i="1"/>
  <c r="M1354" i="1"/>
  <c r="P1354" i="1"/>
  <c r="Q1354" i="1" s="1"/>
  <c r="L1355" i="1"/>
  <c r="M1355" i="1"/>
  <c r="P1355" i="1"/>
  <c r="Q1355" i="1" s="1"/>
  <c r="L1356" i="1"/>
  <c r="N1356" i="1" s="1"/>
  <c r="O1356" i="1" s="1"/>
  <c r="P1356" i="1"/>
  <c r="Q1356" i="1" s="1"/>
  <c r="L1357" i="1"/>
  <c r="M1357" i="1"/>
  <c r="P1357" i="1"/>
  <c r="Q1357" i="1" s="1"/>
  <c r="L1358" i="1"/>
  <c r="M1358" i="1"/>
  <c r="P1358" i="1"/>
  <c r="Q1358" i="1" s="1"/>
  <c r="L1359" i="1"/>
  <c r="M1359" i="1"/>
  <c r="P1359" i="1"/>
  <c r="Q1359" i="1" s="1"/>
  <c r="L1360" i="1"/>
  <c r="M1360" i="1"/>
  <c r="P1360" i="1"/>
  <c r="Q1360" i="1" s="1"/>
  <c r="L1361" i="1"/>
  <c r="M1361" i="1"/>
  <c r="P1361" i="1"/>
  <c r="Q1361" i="1" s="1"/>
  <c r="L1362" i="1"/>
  <c r="M1362" i="1"/>
  <c r="P1362" i="1"/>
  <c r="Q1362" i="1" s="1"/>
  <c r="L1364" i="1"/>
  <c r="M1364" i="1"/>
  <c r="P1364" i="1"/>
  <c r="Q1364" i="1" s="1"/>
  <c r="L1365" i="1"/>
  <c r="M1365" i="1"/>
  <c r="P1365" i="1"/>
  <c r="Q1365" i="1" s="1"/>
  <c r="L1366" i="1"/>
  <c r="M1366" i="1"/>
  <c r="P1366" i="1"/>
  <c r="Q1366" i="1" s="1"/>
  <c r="L1367" i="1"/>
  <c r="M1367" i="1"/>
  <c r="P1367" i="1"/>
  <c r="Q1367" i="1" s="1"/>
  <c r="L1368" i="1"/>
  <c r="M1368" i="1"/>
  <c r="P1368" i="1"/>
  <c r="Q1368" i="1" s="1"/>
  <c r="L1369" i="1"/>
  <c r="M1369" i="1"/>
  <c r="P1369" i="1"/>
  <c r="Q1369" i="1" s="1"/>
  <c r="L1370" i="1"/>
  <c r="M1370" i="1"/>
  <c r="P1370" i="1"/>
  <c r="Q1370" i="1" s="1"/>
  <c r="L1371" i="1"/>
  <c r="M1371" i="1"/>
  <c r="P1371" i="1"/>
  <c r="Q1371" i="1" s="1"/>
  <c r="L1372" i="1"/>
  <c r="N1372" i="1" s="1"/>
  <c r="O1372" i="1" s="1"/>
  <c r="P1372" i="1"/>
  <c r="Q1372" i="1" s="1"/>
  <c r="L1373" i="1"/>
  <c r="M1373" i="1"/>
  <c r="P1373" i="1"/>
  <c r="Q1373" i="1" s="1"/>
  <c r="L1374" i="1"/>
  <c r="M1374" i="1"/>
  <c r="P1374" i="1"/>
  <c r="Q1374" i="1" s="1"/>
  <c r="L1375" i="1"/>
  <c r="M1375" i="1"/>
  <c r="P1375" i="1"/>
  <c r="Q1375" i="1" s="1"/>
  <c r="L1376" i="1"/>
  <c r="M1376" i="1"/>
  <c r="P1376" i="1"/>
  <c r="Q1376" i="1" s="1"/>
  <c r="L1377" i="1"/>
  <c r="M1377" i="1"/>
  <c r="P1377" i="1"/>
  <c r="Q1377" i="1" s="1"/>
  <c r="L1378" i="1"/>
  <c r="M1378" i="1"/>
  <c r="P1378" i="1"/>
  <c r="Q1378" i="1" s="1"/>
  <c r="L1379" i="1"/>
  <c r="M1379" i="1"/>
  <c r="P1379" i="1"/>
  <c r="Q1379" i="1" s="1"/>
  <c r="L1380" i="1"/>
  <c r="M1380" i="1"/>
  <c r="P1380" i="1"/>
  <c r="Q1380" i="1" s="1"/>
  <c r="L1381" i="1"/>
  <c r="M1381" i="1"/>
  <c r="P1381" i="1"/>
  <c r="Q1381" i="1" s="1"/>
  <c r="L1382" i="1"/>
  <c r="M1382" i="1"/>
  <c r="P1382" i="1"/>
  <c r="Q1382" i="1" s="1"/>
  <c r="L1383" i="1"/>
  <c r="M1383" i="1"/>
  <c r="P1383" i="1"/>
  <c r="Q1383" i="1" s="1"/>
  <c r="L1384" i="1"/>
  <c r="M1384" i="1"/>
  <c r="P1384" i="1"/>
  <c r="Q1384" i="1" s="1"/>
  <c r="L1385" i="1"/>
  <c r="N1385" i="1" s="1"/>
  <c r="O1385" i="1" s="1"/>
  <c r="P1385" i="1"/>
  <c r="Q1385" i="1" s="1"/>
  <c r="L1386" i="1"/>
  <c r="M1386" i="1"/>
  <c r="P1386" i="1"/>
  <c r="Q1386" i="1" s="1"/>
  <c r="L1387" i="1"/>
  <c r="M1387" i="1"/>
  <c r="P1387" i="1"/>
  <c r="Q1387" i="1" s="1"/>
  <c r="L1388" i="1"/>
  <c r="M1388" i="1"/>
  <c r="P1388" i="1"/>
  <c r="Q1388" i="1" s="1"/>
  <c r="L1389" i="1"/>
  <c r="M1389" i="1"/>
  <c r="P1389" i="1"/>
  <c r="Q1389" i="1" s="1"/>
  <c r="L1390" i="1"/>
  <c r="M1390" i="1"/>
  <c r="P1390" i="1"/>
  <c r="Q1390" i="1" s="1"/>
  <c r="L1391" i="1"/>
  <c r="M1391" i="1"/>
  <c r="P1391" i="1"/>
  <c r="Q1391" i="1" s="1"/>
  <c r="L1392" i="1"/>
  <c r="M1392" i="1"/>
  <c r="P1392" i="1"/>
  <c r="Q1392" i="1" s="1"/>
  <c r="L1393" i="1"/>
  <c r="M1393" i="1"/>
  <c r="P1393" i="1"/>
  <c r="Q1393" i="1" s="1"/>
  <c r="L1394" i="1"/>
  <c r="M1394" i="1"/>
  <c r="P1394" i="1"/>
  <c r="Q1394" i="1" s="1"/>
  <c r="L1395" i="1"/>
  <c r="M1395" i="1"/>
  <c r="P1395" i="1"/>
  <c r="Q1395" i="1" s="1"/>
  <c r="L1396" i="1"/>
  <c r="M1396" i="1"/>
  <c r="P1396" i="1"/>
  <c r="Q1396" i="1" s="1"/>
  <c r="L1397" i="1"/>
  <c r="M1397" i="1"/>
  <c r="P1397" i="1"/>
  <c r="Q1397" i="1" s="1"/>
  <c r="L1398" i="1"/>
  <c r="M1398" i="1"/>
  <c r="P1398" i="1"/>
  <c r="Q1398" i="1" s="1"/>
  <c r="L1399" i="1"/>
  <c r="M1399" i="1"/>
  <c r="P1399" i="1"/>
  <c r="Q1399" i="1" s="1"/>
  <c r="L1400" i="1"/>
  <c r="M1400" i="1"/>
  <c r="P1400" i="1"/>
  <c r="Q1400" i="1" s="1"/>
  <c r="L1401" i="1"/>
  <c r="M1401" i="1"/>
  <c r="P1401" i="1"/>
  <c r="Q1401" i="1" s="1"/>
  <c r="L1402" i="1"/>
  <c r="M1402" i="1"/>
  <c r="P1402" i="1"/>
  <c r="Q1402" i="1" s="1"/>
  <c r="L1403" i="1"/>
  <c r="M1403" i="1"/>
  <c r="P1403" i="1"/>
  <c r="Q1403" i="1" s="1"/>
  <c r="L1404" i="1"/>
  <c r="M1404" i="1"/>
  <c r="P1404" i="1"/>
  <c r="Q1404" i="1" s="1"/>
  <c r="L1405" i="1"/>
  <c r="M1405" i="1"/>
  <c r="P1405" i="1"/>
  <c r="Q1405" i="1" s="1"/>
  <c r="L1406" i="1"/>
  <c r="M1406" i="1"/>
  <c r="P1406" i="1"/>
  <c r="Q1406" i="1" s="1"/>
  <c r="L1407" i="1"/>
  <c r="N1407" i="1" s="1"/>
  <c r="O1407" i="1" s="1"/>
  <c r="P1407" i="1"/>
  <c r="Q1407" i="1" s="1"/>
  <c r="L1408" i="1"/>
  <c r="N1408" i="1" s="1"/>
  <c r="O1408" i="1" s="1"/>
  <c r="P1408" i="1"/>
  <c r="Q1408" i="1" s="1"/>
  <c r="L1409" i="1"/>
  <c r="N1409" i="1" s="1"/>
  <c r="O1409" i="1" s="1"/>
  <c r="P1409" i="1"/>
  <c r="Q1409" i="1" s="1"/>
  <c r="L1410" i="1"/>
  <c r="N1410" i="1" s="1"/>
  <c r="O1410" i="1" s="1"/>
  <c r="P1410" i="1"/>
  <c r="Q1410" i="1" s="1"/>
  <c r="L1411" i="1"/>
  <c r="M1411" i="1"/>
  <c r="P1411" i="1"/>
  <c r="Q1411" i="1" s="1"/>
  <c r="L1412" i="1"/>
  <c r="M1412" i="1"/>
  <c r="P1412" i="1"/>
  <c r="Q1412" i="1" s="1"/>
  <c r="L1413" i="1"/>
  <c r="M1413" i="1"/>
  <c r="P1413" i="1"/>
  <c r="Q1413" i="1" s="1"/>
  <c r="L1414" i="1"/>
  <c r="M1414" i="1"/>
  <c r="P1414" i="1"/>
  <c r="Q1414" i="1" s="1"/>
  <c r="L1415" i="1"/>
  <c r="M1415" i="1"/>
  <c r="P1415" i="1"/>
  <c r="Q1415" i="1" s="1"/>
  <c r="L1416" i="1"/>
  <c r="M1416" i="1"/>
  <c r="P1416" i="1"/>
  <c r="Q1416" i="1" s="1"/>
  <c r="L1417" i="1"/>
  <c r="M1417" i="1"/>
  <c r="P1417" i="1"/>
  <c r="Q1417" i="1" s="1"/>
  <c r="L1418" i="1"/>
  <c r="M1418" i="1"/>
  <c r="P1418" i="1"/>
  <c r="Q1418" i="1" s="1"/>
  <c r="L1419" i="1"/>
  <c r="M1419" i="1"/>
  <c r="P1419" i="1"/>
  <c r="Q1419" i="1" s="1"/>
  <c r="L1420" i="1"/>
  <c r="M1420" i="1"/>
  <c r="P1420" i="1"/>
  <c r="Q1420" i="1" s="1"/>
  <c r="L1421" i="1"/>
  <c r="M1421" i="1"/>
  <c r="P1421" i="1"/>
  <c r="Q1421" i="1" s="1"/>
  <c r="L1422" i="1"/>
  <c r="M1422" i="1"/>
  <c r="P1422" i="1"/>
  <c r="Q1422" i="1" s="1"/>
  <c r="L1423" i="1"/>
  <c r="M1423" i="1"/>
  <c r="P1423" i="1"/>
  <c r="Q1423" i="1" s="1"/>
  <c r="L1424" i="1"/>
  <c r="N1424" i="1" s="1"/>
  <c r="O1424" i="1" s="1"/>
  <c r="P1424" i="1"/>
  <c r="Q1424" i="1" s="1"/>
  <c r="L1425" i="1"/>
  <c r="M1425" i="1"/>
  <c r="P1425" i="1"/>
  <c r="Q1425" i="1" s="1"/>
  <c r="L1426" i="1"/>
  <c r="M1426" i="1"/>
  <c r="P1426" i="1"/>
  <c r="Q1426" i="1" s="1"/>
  <c r="L1427" i="1"/>
  <c r="M1427" i="1"/>
  <c r="P1427" i="1"/>
  <c r="Q1427" i="1" s="1"/>
  <c r="L1428" i="1"/>
  <c r="M1428" i="1"/>
  <c r="P1428" i="1"/>
  <c r="Q1428" i="1" s="1"/>
  <c r="L1429" i="1"/>
  <c r="M1429" i="1"/>
  <c r="P1429" i="1"/>
  <c r="Q1429" i="1" s="1"/>
  <c r="L1430" i="1"/>
  <c r="M1430" i="1"/>
  <c r="P1430" i="1"/>
  <c r="Q1430" i="1" s="1"/>
  <c r="L1431" i="1"/>
  <c r="M1431" i="1"/>
  <c r="P1431" i="1"/>
  <c r="Q1431" i="1" s="1"/>
  <c r="L1432" i="1"/>
  <c r="M1432" i="1"/>
  <c r="P1432" i="1"/>
  <c r="Q1432" i="1" s="1"/>
  <c r="L1433" i="1"/>
  <c r="M1433" i="1"/>
  <c r="P1433" i="1"/>
  <c r="Q1433" i="1" s="1"/>
  <c r="L1434" i="1"/>
  <c r="M1434" i="1"/>
  <c r="P1434" i="1"/>
  <c r="Q1434" i="1" s="1"/>
  <c r="L1435" i="1"/>
  <c r="M1435" i="1"/>
  <c r="P1435" i="1"/>
  <c r="Q1435" i="1" s="1"/>
  <c r="L1436" i="1"/>
  <c r="M1436" i="1"/>
  <c r="P1436" i="1"/>
  <c r="Q1436" i="1" s="1"/>
  <c r="L1437" i="1"/>
  <c r="M1437" i="1"/>
  <c r="P1437" i="1"/>
  <c r="Q1437" i="1" s="1"/>
  <c r="L1438" i="1"/>
  <c r="N1438" i="1" s="1"/>
  <c r="O1438" i="1" s="1"/>
  <c r="P1438" i="1"/>
  <c r="Q1438" i="1" s="1"/>
  <c r="L1439" i="1"/>
  <c r="M1439" i="1"/>
  <c r="P1439" i="1"/>
  <c r="Q1439" i="1" s="1"/>
  <c r="L1440" i="1"/>
  <c r="M1440" i="1"/>
  <c r="P1440" i="1"/>
  <c r="Q1440" i="1" s="1"/>
  <c r="L1441" i="1"/>
  <c r="M1441" i="1"/>
  <c r="P1441" i="1"/>
  <c r="Q1441" i="1" s="1"/>
  <c r="L1442" i="1"/>
  <c r="M1442" i="1"/>
  <c r="P1442" i="1"/>
  <c r="Q1442" i="1" s="1"/>
  <c r="L1443" i="1"/>
  <c r="M1443" i="1"/>
  <c r="P1443" i="1"/>
  <c r="Q1443" i="1" s="1"/>
  <c r="L1444" i="1"/>
  <c r="M1444" i="1"/>
  <c r="P1444" i="1"/>
  <c r="Q1444" i="1" s="1"/>
  <c r="L1445" i="1"/>
  <c r="M1445" i="1"/>
  <c r="P1445" i="1"/>
  <c r="Q1445" i="1" s="1"/>
  <c r="L1446" i="1"/>
  <c r="M1446" i="1" s="1"/>
  <c r="P1446" i="1"/>
  <c r="Q1446" i="1" s="1"/>
  <c r="L1447" i="1"/>
  <c r="M1447" i="1"/>
  <c r="P1447" i="1"/>
  <c r="Q1447" i="1" s="1"/>
  <c r="L1448" i="1"/>
  <c r="M1448" i="1"/>
  <c r="P1448" i="1"/>
  <c r="Q1448" i="1" s="1"/>
  <c r="L1449" i="1"/>
  <c r="M1449" i="1"/>
  <c r="P1449" i="1"/>
  <c r="Q1449" i="1" s="1"/>
  <c r="L1450" i="1"/>
  <c r="M1450" i="1"/>
  <c r="P1450" i="1"/>
  <c r="Q1450" i="1" s="1"/>
  <c r="L1451" i="1"/>
  <c r="M1451" i="1"/>
  <c r="P1451" i="1"/>
  <c r="Q1451" i="1" s="1"/>
  <c r="L1452" i="1"/>
  <c r="M1452" i="1"/>
  <c r="P1452" i="1"/>
  <c r="Q1452" i="1" s="1"/>
  <c r="L1453" i="1"/>
  <c r="M1453" i="1"/>
  <c r="P1453" i="1"/>
  <c r="Q1453" i="1" s="1"/>
  <c r="L1454" i="1"/>
  <c r="N1454" i="1" s="1"/>
  <c r="O1454" i="1" s="1"/>
  <c r="P1454" i="1"/>
  <c r="Q1454" i="1" s="1"/>
  <c r="L1455" i="1"/>
  <c r="M1455" i="1"/>
  <c r="P1455" i="1"/>
  <c r="Q1455" i="1" s="1"/>
  <c r="L1456" i="1"/>
  <c r="M1456" i="1"/>
  <c r="P1456" i="1"/>
  <c r="Q1456" i="1" s="1"/>
  <c r="L1457" i="1"/>
  <c r="M1457" i="1"/>
  <c r="P1457" i="1"/>
  <c r="Q1457" i="1" s="1"/>
  <c r="L1458" i="1"/>
  <c r="M1458" i="1"/>
  <c r="P1458" i="1"/>
  <c r="Q1458" i="1" s="1"/>
  <c r="L1459" i="1"/>
  <c r="M1459" i="1"/>
  <c r="P1459" i="1"/>
  <c r="Q1459" i="1" s="1"/>
  <c r="L1460" i="1"/>
  <c r="M1460" i="1"/>
  <c r="P1460" i="1"/>
  <c r="Q1460" i="1" s="1"/>
  <c r="L1461" i="1"/>
  <c r="M1461" i="1"/>
  <c r="P1461" i="1"/>
  <c r="Q1461" i="1" s="1"/>
  <c r="L1462" i="1"/>
  <c r="M1462" i="1"/>
  <c r="P1462" i="1"/>
  <c r="Q1462" i="1" s="1"/>
  <c r="L1463" i="1"/>
  <c r="M1463" i="1"/>
  <c r="P1463" i="1"/>
  <c r="Q1463" i="1" s="1"/>
  <c r="L1464" i="1"/>
  <c r="M1464" i="1"/>
  <c r="P1464" i="1"/>
  <c r="Q1464" i="1" s="1"/>
  <c r="L1465" i="1"/>
  <c r="M1465" i="1"/>
  <c r="P1465" i="1"/>
  <c r="Q1465" i="1" s="1"/>
  <c r="L1466" i="1"/>
  <c r="M1466" i="1"/>
  <c r="P1466" i="1"/>
  <c r="Q1466" i="1" s="1"/>
  <c r="L1467" i="1"/>
  <c r="N1467" i="1" s="1"/>
  <c r="O1467" i="1" s="1"/>
  <c r="P1467" i="1"/>
  <c r="Q1467" i="1" s="1"/>
  <c r="L1468" i="1"/>
  <c r="M1468" i="1"/>
  <c r="P1468" i="1"/>
  <c r="Q1468" i="1" s="1"/>
  <c r="L1469" i="1"/>
  <c r="M1469" i="1"/>
  <c r="P1469" i="1"/>
  <c r="Q1469" i="1" s="1"/>
  <c r="L1470" i="1"/>
  <c r="M1470" i="1"/>
  <c r="P1470" i="1"/>
  <c r="Q1470" i="1" s="1"/>
  <c r="L1471" i="1"/>
  <c r="M1471" i="1"/>
  <c r="P1471" i="1"/>
  <c r="Q1471" i="1" s="1"/>
  <c r="L1472" i="1"/>
  <c r="M1472" i="1"/>
  <c r="P1472" i="1"/>
  <c r="Q1472" i="1" s="1"/>
  <c r="L1473" i="1"/>
  <c r="M1473" i="1"/>
  <c r="P1473" i="1"/>
  <c r="Q1473" i="1" s="1"/>
  <c r="L1474" i="1"/>
  <c r="M1474" i="1"/>
  <c r="P1474" i="1"/>
  <c r="Q1474" i="1" s="1"/>
  <c r="L1475" i="1"/>
  <c r="M1475" i="1"/>
  <c r="P1475" i="1"/>
  <c r="Q1475" i="1" s="1"/>
  <c r="L1476" i="1"/>
  <c r="M1476" i="1"/>
  <c r="P1476" i="1"/>
  <c r="Q1476" i="1" s="1"/>
  <c r="L1477" i="1"/>
  <c r="M1477" i="1"/>
  <c r="P1477" i="1"/>
  <c r="Q1477" i="1" s="1"/>
  <c r="L1478" i="1"/>
  <c r="M1478" i="1"/>
  <c r="P1478" i="1"/>
  <c r="Q1478" i="1" s="1"/>
  <c r="L1479" i="1"/>
  <c r="N1479" i="1" s="1"/>
  <c r="O1479" i="1" s="1"/>
  <c r="P1479" i="1"/>
  <c r="Q1479" i="1" s="1"/>
  <c r="L1480" i="1"/>
  <c r="M1480" i="1"/>
  <c r="P1480" i="1"/>
  <c r="Q1480" i="1" s="1"/>
  <c r="L1481" i="1"/>
  <c r="N1481" i="1" s="1"/>
  <c r="P1481" i="1"/>
  <c r="Q1481" i="1" s="1"/>
  <c r="L1482" i="1"/>
  <c r="N1482" i="1" s="1"/>
  <c r="O1482" i="1" s="1"/>
  <c r="P1482" i="1"/>
  <c r="Q1482" i="1" s="1"/>
  <c r="L1483" i="1"/>
  <c r="P1483" i="1"/>
  <c r="Q1483" i="1" s="1"/>
  <c r="L1484" i="1"/>
  <c r="M1484" i="1"/>
  <c r="P1484" i="1"/>
  <c r="Q1484" i="1" s="1"/>
  <c r="L1485" i="1"/>
  <c r="M1485" i="1"/>
  <c r="P1485" i="1"/>
  <c r="Q1485" i="1" s="1"/>
  <c r="L1486" i="1"/>
  <c r="M1486" i="1"/>
  <c r="P1486" i="1"/>
  <c r="Q1486" i="1" s="1"/>
  <c r="L1487" i="1"/>
  <c r="M1487" i="1"/>
  <c r="P1487" i="1"/>
  <c r="Q1487" i="1" s="1"/>
  <c r="L1488" i="1"/>
  <c r="M1488" i="1"/>
  <c r="P1488" i="1"/>
  <c r="Q1488" i="1" s="1"/>
  <c r="L1489" i="1"/>
  <c r="M1489" i="1"/>
  <c r="P1489" i="1"/>
  <c r="Q1489" i="1" s="1"/>
  <c r="L1490" i="1"/>
  <c r="M1490" i="1"/>
  <c r="P1490" i="1"/>
  <c r="Q1490" i="1" s="1"/>
  <c r="L1491" i="1"/>
  <c r="M1491" i="1"/>
  <c r="P1491" i="1"/>
  <c r="Q1491" i="1" s="1"/>
  <c r="L1492" i="1"/>
  <c r="N1492" i="1" s="1"/>
  <c r="O1492" i="1" s="1"/>
  <c r="P1492" i="1"/>
  <c r="Q1492" i="1" s="1"/>
  <c r="L1493" i="1"/>
  <c r="M1493" i="1"/>
  <c r="P1493" i="1"/>
  <c r="Q1493" i="1" s="1"/>
  <c r="L1494" i="1"/>
  <c r="M1494" i="1"/>
  <c r="P1494" i="1"/>
  <c r="Q1494" i="1" s="1"/>
  <c r="L1495" i="1"/>
  <c r="M1495" i="1"/>
  <c r="P1495" i="1"/>
  <c r="Q1495" i="1" s="1"/>
  <c r="L1496" i="1"/>
  <c r="M1496" i="1"/>
  <c r="P1496" i="1"/>
  <c r="Q1496" i="1" s="1"/>
  <c r="L1497" i="1"/>
  <c r="M1497" i="1"/>
  <c r="P1497" i="1"/>
  <c r="Q1497" i="1" s="1"/>
  <c r="L1498" i="1"/>
  <c r="M1498" i="1"/>
  <c r="P1498" i="1"/>
  <c r="Q1498" i="1" s="1"/>
  <c r="L1499" i="1"/>
  <c r="M1499" i="1"/>
  <c r="P1499" i="1"/>
  <c r="Q1499" i="1" s="1"/>
  <c r="L1500" i="1"/>
  <c r="M1500" i="1"/>
  <c r="P1500" i="1"/>
  <c r="Q1500" i="1" s="1"/>
  <c r="L1501" i="1"/>
  <c r="M1501" i="1"/>
  <c r="P1501" i="1"/>
  <c r="Q1501" i="1" s="1"/>
  <c r="L1502" i="1"/>
  <c r="M1502" i="1"/>
  <c r="P1502" i="1"/>
  <c r="Q1502" i="1" s="1"/>
  <c r="L1503" i="1"/>
  <c r="M1503" i="1"/>
  <c r="P1503" i="1"/>
  <c r="Q1503" i="1" s="1"/>
  <c r="L1504" i="1"/>
  <c r="M1504" i="1"/>
  <c r="P1504" i="1"/>
  <c r="Q1504" i="1" s="1"/>
  <c r="L1505" i="1"/>
  <c r="M1505" i="1"/>
  <c r="P1505" i="1"/>
  <c r="Q1505" i="1" s="1"/>
  <c r="L1506" i="1"/>
  <c r="M1506" i="1"/>
  <c r="P1506" i="1"/>
  <c r="Q1506" i="1" s="1"/>
  <c r="L1507" i="1"/>
  <c r="M1507" i="1"/>
  <c r="P1507" i="1"/>
  <c r="Q1507" i="1" s="1"/>
  <c r="L1508" i="1"/>
  <c r="M1508" i="1"/>
  <c r="P1508" i="1"/>
  <c r="Q1508" i="1" s="1"/>
  <c r="L1509" i="1"/>
  <c r="M1509" i="1"/>
  <c r="P1509" i="1"/>
  <c r="Q1509" i="1" s="1"/>
  <c r="L1510" i="1"/>
  <c r="M1510" i="1"/>
  <c r="P1510" i="1"/>
  <c r="Q1510" i="1" s="1"/>
  <c r="L1511" i="1"/>
  <c r="N1511" i="1" s="1"/>
  <c r="O1511" i="1" s="1"/>
  <c r="P1511" i="1"/>
  <c r="Q1511" i="1" s="1"/>
  <c r="L1512" i="1"/>
  <c r="M1512" i="1"/>
  <c r="P1512" i="1"/>
  <c r="Q1512" i="1" s="1"/>
  <c r="L1513" i="1"/>
  <c r="M1513" i="1"/>
  <c r="P1513" i="1"/>
  <c r="Q1513" i="1" s="1"/>
  <c r="L1514" i="1"/>
  <c r="M1514" i="1"/>
  <c r="P1514" i="1"/>
  <c r="Q1514" i="1" s="1"/>
  <c r="L1515" i="1"/>
  <c r="M1515" i="1"/>
  <c r="P1515" i="1"/>
  <c r="Q1515" i="1" s="1"/>
  <c r="L1516" i="1"/>
  <c r="M1516" i="1"/>
  <c r="P1516" i="1"/>
  <c r="Q1516" i="1" s="1"/>
  <c r="L1517" i="1"/>
  <c r="M1517" i="1"/>
  <c r="P1517" i="1"/>
  <c r="Q1517" i="1" s="1"/>
  <c r="L1518" i="1"/>
  <c r="M1518" i="1"/>
  <c r="P1518" i="1"/>
  <c r="Q1518" i="1" s="1"/>
  <c r="L1519" i="1"/>
  <c r="M1519" i="1"/>
  <c r="P1519" i="1"/>
  <c r="Q1519" i="1" s="1"/>
  <c r="L1520" i="1"/>
  <c r="M1520" i="1"/>
  <c r="P1520" i="1"/>
  <c r="Q1520" i="1" s="1"/>
  <c r="L1521" i="1"/>
  <c r="M1521" i="1"/>
  <c r="P1521" i="1"/>
  <c r="Q1521" i="1" s="1"/>
  <c r="L1522" i="1"/>
  <c r="M1522" i="1"/>
  <c r="P1522" i="1"/>
  <c r="Q1522" i="1" s="1"/>
  <c r="L1523" i="1"/>
  <c r="M1523" i="1"/>
  <c r="P1523" i="1"/>
  <c r="Q1523" i="1" s="1"/>
  <c r="L1524" i="1"/>
  <c r="M1524" i="1"/>
  <c r="P1524" i="1"/>
  <c r="Q1524" i="1" s="1"/>
  <c r="L1525" i="1"/>
  <c r="M1525" i="1"/>
  <c r="P1525" i="1"/>
  <c r="Q1525" i="1" s="1"/>
  <c r="L1526" i="1"/>
  <c r="M1526" i="1"/>
  <c r="P1526" i="1"/>
  <c r="Q1526" i="1" s="1"/>
  <c r="L1527" i="1"/>
  <c r="M1527" i="1"/>
  <c r="P1527" i="1"/>
  <c r="Q1527" i="1" s="1"/>
  <c r="L1528" i="1"/>
  <c r="M1528" i="1"/>
  <c r="P1528" i="1"/>
  <c r="Q1528" i="1" s="1"/>
  <c r="L1529" i="1"/>
  <c r="M1529" i="1"/>
  <c r="P1529" i="1"/>
  <c r="Q1529" i="1" s="1"/>
  <c r="L1530" i="1"/>
  <c r="M1530" i="1"/>
  <c r="P1530" i="1"/>
  <c r="Q1530" i="1" s="1"/>
  <c r="L1531" i="1"/>
  <c r="M1531" i="1"/>
  <c r="P1531" i="1"/>
  <c r="Q1531" i="1" s="1"/>
  <c r="L1532" i="1"/>
  <c r="M1532" i="1"/>
  <c r="P1532" i="1"/>
  <c r="Q1532" i="1" s="1"/>
  <c r="L1533" i="1"/>
  <c r="M1533" i="1"/>
  <c r="P1533" i="1"/>
  <c r="Q1533" i="1" s="1"/>
  <c r="L1534" i="1"/>
  <c r="M1534" i="1"/>
  <c r="P1534" i="1"/>
  <c r="Q1534" i="1" s="1"/>
  <c r="L1535" i="1"/>
  <c r="M1535" i="1"/>
  <c r="P1535" i="1"/>
  <c r="Q1535" i="1" s="1"/>
  <c r="L1536" i="1"/>
  <c r="M1536" i="1"/>
  <c r="P1536" i="1"/>
  <c r="Q1536" i="1" s="1"/>
  <c r="L1537" i="1"/>
  <c r="M1537" i="1"/>
  <c r="P1537" i="1"/>
  <c r="Q1537" i="1" s="1"/>
  <c r="L1538" i="1"/>
  <c r="M1538" i="1"/>
  <c r="P1538" i="1"/>
  <c r="Q1538" i="1" s="1"/>
  <c r="L1539" i="1"/>
  <c r="M1539" i="1"/>
  <c r="P1539" i="1"/>
  <c r="Q1539" i="1" s="1"/>
  <c r="L1540" i="1"/>
  <c r="M1540" i="1"/>
  <c r="P1540" i="1"/>
  <c r="Q1540" i="1" s="1"/>
  <c r="L1541" i="1"/>
  <c r="M1541" i="1"/>
  <c r="P1541" i="1"/>
  <c r="Q1541" i="1" s="1"/>
  <c r="L1542" i="1"/>
  <c r="M1542" i="1"/>
  <c r="P1542" i="1"/>
  <c r="Q1542" i="1" s="1"/>
  <c r="L1543" i="1"/>
  <c r="M1543" i="1"/>
  <c r="P1543" i="1"/>
  <c r="Q1543" i="1" s="1"/>
  <c r="L1544" i="1"/>
  <c r="M1544" i="1"/>
  <c r="P1544" i="1"/>
  <c r="Q1544" i="1" s="1"/>
  <c r="L1545" i="1"/>
  <c r="M1545" i="1"/>
  <c r="P1545" i="1"/>
  <c r="Q1545" i="1" s="1"/>
  <c r="L1547" i="1"/>
  <c r="M1547" i="1"/>
  <c r="P1547" i="1"/>
  <c r="Q1547" i="1" s="1"/>
  <c r="L1548" i="1"/>
  <c r="M1548" i="1"/>
  <c r="P1548" i="1"/>
  <c r="Q1548" i="1" s="1"/>
  <c r="L1549" i="1"/>
  <c r="N1549" i="1" s="1"/>
  <c r="O1549" i="1" s="1"/>
  <c r="P1549" i="1"/>
  <c r="Q1549" i="1" s="1"/>
  <c r="L1550" i="1"/>
  <c r="M1550" i="1"/>
  <c r="P1550" i="1"/>
  <c r="Q1550" i="1" s="1"/>
  <c r="L1551" i="1"/>
  <c r="M1551" i="1"/>
  <c r="P1551" i="1"/>
  <c r="Q1551" i="1" s="1"/>
  <c r="L1552" i="1"/>
  <c r="M1552" i="1"/>
  <c r="P1552" i="1"/>
  <c r="Q1552" i="1" s="1"/>
  <c r="L1553" i="1"/>
  <c r="M1553" i="1"/>
  <c r="P1553" i="1"/>
  <c r="Q1553" i="1" s="1"/>
  <c r="L1554" i="1"/>
  <c r="N1554" i="1" s="1"/>
  <c r="O1554" i="1" s="1"/>
  <c r="P1554" i="1"/>
  <c r="Q1554" i="1" s="1"/>
  <c r="L1555" i="1"/>
  <c r="M1555" i="1"/>
  <c r="P1555" i="1"/>
  <c r="Q1555" i="1" s="1"/>
  <c r="L1556" i="1"/>
  <c r="M1556" i="1"/>
  <c r="P1556" i="1"/>
  <c r="Q1556" i="1" s="1"/>
  <c r="L1557" i="1"/>
  <c r="M1557" i="1"/>
  <c r="P1557" i="1"/>
  <c r="Q1557" i="1" s="1"/>
  <c r="L1558" i="1"/>
  <c r="M1558" i="1"/>
  <c r="P1558" i="1"/>
  <c r="Q1558" i="1" s="1"/>
  <c r="L1559" i="1"/>
  <c r="M1559" i="1"/>
  <c r="P1559" i="1"/>
  <c r="Q1559" i="1" s="1"/>
  <c r="L1560" i="1"/>
  <c r="N1560" i="1" s="1"/>
  <c r="O1560" i="1" s="1"/>
  <c r="P1560" i="1"/>
  <c r="Q1560" i="1" s="1"/>
  <c r="L1561" i="1"/>
  <c r="N1561" i="1" s="1"/>
  <c r="O1561" i="1" s="1"/>
  <c r="P1561" i="1"/>
  <c r="Q1561" i="1" s="1"/>
  <c r="L1562" i="1"/>
  <c r="M1562" i="1"/>
  <c r="P1562" i="1"/>
  <c r="Q1562" i="1" s="1"/>
  <c r="L1563" i="1"/>
  <c r="M1563" i="1"/>
  <c r="P1563" i="1"/>
  <c r="Q1563" i="1" s="1"/>
  <c r="L1564" i="1"/>
  <c r="M1564" i="1"/>
  <c r="P1564" i="1"/>
  <c r="Q1564" i="1" s="1"/>
  <c r="L1565" i="1"/>
  <c r="M1565" i="1"/>
  <c r="P1565" i="1"/>
  <c r="Q1565" i="1" s="1"/>
  <c r="L1566" i="1"/>
  <c r="M1566" i="1"/>
  <c r="P1566" i="1"/>
  <c r="Q1566" i="1" s="1"/>
  <c r="L1567" i="1"/>
  <c r="M1567" i="1"/>
  <c r="P1567" i="1"/>
  <c r="Q1567" i="1" s="1"/>
  <c r="L1568" i="1"/>
  <c r="M1568" i="1"/>
  <c r="P1568" i="1"/>
  <c r="Q1568" i="1" s="1"/>
  <c r="L1569" i="1"/>
  <c r="M1569" i="1"/>
  <c r="P1569" i="1"/>
  <c r="Q1569" i="1" s="1"/>
  <c r="L1570" i="1"/>
  <c r="M1570" i="1"/>
  <c r="P1570" i="1"/>
  <c r="Q1570" i="1" s="1"/>
  <c r="L1571" i="1"/>
  <c r="M1571" i="1"/>
  <c r="P1571" i="1"/>
  <c r="Q1571" i="1" s="1"/>
  <c r="L1572" i="1"/>
  <c r="M1572" i="1"/>
  <c r="P1572" i="1"/>
  <c r="Q1572" i="1" s="1"/>
  <c r="L1573" i="1"/>
  <c r="M1573" i="1"/>
  <c r="P1573" i="1"/>
  <c r="Q1573" i="1" s="1"/>
  <c r="L1574" i="1"/>
  <c r="M1574" i="1"/>
  <c r="P1574" i="1"/>
  <c r="Q1574" i="1" s="1"/>
  <c r="L1575" i="1"/>
  <c r="M1575" i="1"/>
  <c r="P1575" i="1"/>
  <c r="Q1575" i="1" s="1"/>
  <c r="L1576" i="1"/>
  <c r="N1576" i="1" s="1"/>
  <c r="O1576" i="1" s="1"/>
  <c r="P1576" i="1"/>
  <c r="Q1576" i="1" s="1"/>
  <c r="L1577" i="1"/>
  <c r="M1577" i="1"/>
  <c r="P1577" i="1"/>
  <c r="Q1577" i="1" s="1"/>
  <c r="L1578" i="1"/>
  <c r="M1578" i="1"/>
  <c r="P1578" i="1"/>
  <c r="Q1578" i="1" s="1"/>
  <c r="L1579" i="1"/>
  <c r="M1579" i="1"/>
  <c r="P1579" i="1"/>
  <c r="Q1579" i="1" s="1"/>
  <c r="L1580" i="1"/>
  <c r="M1580" i="1"/>
  <c r="P1580" i="1"/>
  <c r="Q1580" i="1" s="1"/>
  <c r="L1581" i="1"/>
  <c r="M1581" i="1"/>
  <c r="P1581" i="1"/>
  <c r="Q1581" i="1" s="1"/>
  <c r="L1582" i="1"/>
  <c r="N1582" i="1" s="1"/>
  <c r="O1582" i="1" s="1"/>
  <c r="P1582" i="1"/>
  <c r="Q1582" i="1" s="1"/>
  <c r="L1583" i="1"/>
  <c r="M1583" i="1"/>
  <c r="P1583" i="1"/>
  <c r="Q1583" i="1" s="1"/>
  <c r="L1584" i="1"/>
  <c r="M1584" i="1"/>
  <c r="P1584" i="1"/>
  <c r="Q1584" i="1" s="1"/>
  <c r="L1585" i="1"/>
  <c r="M1585" i="1"/>
  <c r="P1585" i="1"/>
  <c r="Q1585" i="1" s="1"/>
  <c r="L1586" i="1"/>
  <c r="M1586" i="1"/>
  <c r="P1586" i="1"/>
  <c r="Q1586" i="1" s="1"/>
  <c r="L1587" i="1"/>
  <c r="N1587" i="1" s="1"/>
  <c r="O1587" i="1" s="1"/>
  <c r="P1587" i="1"/>
  <c r="Q1587" i="1" s="1"/>
  <c r="L1588" i="1"/>
  <c r="N1588" i="1" s="1"/>
  <c r="O1588" i="1" s="1"/>
  <c r="P1588" i="1"/>
  <c r="Q1588" i="1" s="1"/>
  <c r="L1589" i="1"/>
  <c r="M1589" i="1"/>
  <c r="P1589" i="1"/>
  <c r="Q1589" i="1" s="1"/>
  <c r="L1590" i="1"/>
  <c r="M1590" i="1"/>
  <c r="P1590" i="1"/>
  <c r="Q1590" i="1" s="1"/>
  <c r="L1591" i="1"/>
  <c r="M1591" i="1"/>
  <c r="P1591" i="1"/>
  <c r="Q1591" i="1" s="1"/>
  <c r="L1592" i="1"/>
  <c r="M1592" i="1"/>
  <c r="P1592" i="1"/>
  <c r="Q1592" i="1" s="1"/>
  <c r="L1593" i="1"/>
  <c r="M1593" i="1"/>
  <c r="P1593" i="1"/>
  <c r="Q1593" i="1" s="1"/>
  <c r="L1594" i="1"/>
  <c r="N1594" i="1" s="1"/>
  <c r="O1594" i="1" s="1"/>
  <c r="P1594" i="1"/>
  <c r="Q1594" i="1" s="1"/>
  <c r="L1595" i="1"/>
  <c r="M1595" i="1"/>
  <c r="P1595" i="1"/>
  <c r="Q1595" i="1" s="1"/>
  <c r="L1596" i="1"/>
  <c r="N1596" i="1" s="1"/>
  <c r="O1596" i="1" s="1"/>
  <c r="M1596" i="1"/>
  <c r="P1596" i="1"/>
  <c r="Q1596" i="1" s="1"/>
  <c r="L1597" i="1"/>
  <c r="N1597" i="1" s="1"/>
  <c r="O1597" i="1" s="1"/>
  <c r="P1597" i="1"/>
  <c r="Q1597" i="1" s="1"/>
  <c r="L1598" i="1"/>
  <c r="N1598" i="1" s="1"/>
  <c r="O1598" i="1" s="1"/>
  <c r="P1598" i="1"/>
  <c r="Q1598" i="1" s="1"/>
  <c r="L1599" i="1"/>
  <c r="N1599" i="1" s="1"/>
  <c r="O1599" i="1" s="1"/>
  <c r="P1599" i="1"/>
  <c r="Q1599" i="1" s="1"/>
  <c r="L1600" i="1"/>
  <c r="M1600" i="1"/>
  <c r="P1600" i="1"/>
  <c r="Q1600" i="1" s="1"/>
  <c r="L1601" i="1"/>
  <c r="M1601" i="1"/>
  <c r="P1601" i="1"/>
  <c r="Q1601" i="1" s="1"/>
  <c r="L1602" i="1"/>
  <c r="M1602" i="1"/>
  <c r="P1602" i="1"/>
  <c r="Q1602" i="1" s="1"/>
  <c r="L1603" i="1"/>
  <c r="M1603" i="1"/>
  <c r="P1603" i="1"/>
  <c r="Q1603" i="1" s="1"/>
  <c r="L1604" i="1"/>
  <c r="M1604" i="1"/>
  <c r="P1604" i="1"/>
  <c r="Q1604" i="1" s="1"/>
  <c r="L1605" i="1"/>
  <c r="M1605" i="1"/>
  <c r="P1605" i="1"/>
  <c r="Q1605" i="1" s="1"/>
  <c r="L1606" i="1"/>
  <c r="M1606" i="1"/>
  <c r="P1606" i="1"/>
  <c r="Q1606" i="1" s="1"/>
  <c r="L1607" i="1"/>
  <c r="M1607" i="1"/>
  <c r="P1607" i="1"/>
  <c r="Q1607" i="1" s="1"/>
  <c r="L1608" i="1"/>
  <c r="M1608" i="1"/>
  <c r="P1608" i="1"/>
  <c r="Q1608" i="1" s="1"/>
  <c r="L1609" i="1"/>
  <c r="N1609" i="1" s="1"/>
  <c r="O1609" i="1" s="1"/>
  <c r="P1609" i="1"/>
  <c r="Q1609" i="1" s="1"/>
  <c r="L1610" i="1"/>
  <c r="N1610" i="1" s="1"/>
  <c r="O1610" i="1" s="1"/>
  <c r="P1610" i="1"/>
  <c r="Q1610" i="1" s="1"/>
  <c r="L1611" i="1"/>
  <c r="M1611" i="1"/>
  <c r="P1611" i="1"/>
  <c r="Q1611" i="1" s="1"/>
  <c r="L1612" i="1"/>
  <c r="M1612" i="1"/>
  <c r="P1612" i="1"/>
  <c r="Q1612" i="1" s="1"/>
  <c r="L1613" i="1"/>
  <c r="M1613" i="1"/>
  <c r="P1613" i="1"/>
  <c r="Q1613" i="1" s="1"/>
  <c r="L1614" i="1"/>
  <c r="M1614" i="1"/>
  <c r="P1614" i="1"/>
  <c r="Q1614" i="1" s="1"/>
  <c r="L1615" i="1"/>
  <c r="M1615" i="1"/>
  <c r="P1615" i="1"/>
  <c r="Q1615" i="1" s="1"/>
  <c r="L1616" i="1"/>
  <c r="M1616" i="1"/>
  <c r="P1616" i="1"/>
  <c r="Q1616" i="1" s="1"/>
  <c r="L1617" i="1"/>
  <c r="M1617" i="1"/>
  <c r="P1617" i="1"/>
  <c r="Q1617" i="1" s="1"/>
  <c r="L1618" i="1"/>
  <c r="M1618" i="1"/>
  <c r="P1618" i="1"/>
  <c r="Q1618" i="1" s="1"/>
  <c r="L1619" i="1"/>
  <c r="M1619" i="1"/>
  <c r="P1619" i="1"/>
  <c r="Q1619" i="1" s="1"/>
  <c r="L1620" i="1"/>
  <c r="M1620" i="1"/>
  <c r="P1620" i="1"/>
  <c r="Q1620" i="1" s="1"/>
  <c r="L1621" i="1"/>
  <c r="M1621" i="1"/>
  <c r="P1621" i="1"/>
  <c r="Q1621" i="1" s="1"/>
  <c r="L1622" i="1"/>
  <c r="M1622" i="1"/>
  <c r="P1622" i="1"/>
  <c r="Q1622" i="1" s="1"/>
  <c r="L1623" i="1"/>
  <c r="M1623" i="1"/>
  <c r="P1623" i="1"/>
  <c r="Q1623" i="1" s="1"/>
  <c r="L1624" i="1"/>
  <c r="M1624" i="1"/>
  <c r="P1624" i="1"/>
  <c r="Q1624" i="1" s="1"/>
  <c r="L1625" i="1"/>
  <c r="M1625" i="1"/>
  <c r="P1625" i="1"/>
  <c r="Q1625" i="1" s="1"/>
  <c r="L1626" i="1"/>
  <c r="M1626" i="1"/>
  <c r="P1626" i="1"/>
  <c r="Q1626" i="1" s="1"/>
  <c r="L1627" i="1"/>
  <c r="N1627" i="1" s="1"/>
  <c r="O1627" i="1" s="1"/>
  <c r="P1627" i="1"/>
  <c r="Q1627" i="1" s="1"/>
  <c r="L1628" i="1"/>
  <c r="M1628" i="1"/>
  <c r="P1628" i="1"/>
  <c r="Q1628" i="1" s="1"/>
  <c r="L1629" i="1"/>
  <c r="N1629" i="1" s="1"/>
  <c r="O1629" i="1" s="1"/>
  <c r="P1629" i="1"/>
  <c r="Q1629" i="1" s="1"/>
  <c r="L1630" i="1"/>
  <c r="N1630" i="1" s="1"/>
  <c r="O1630" i="1" s="1"/>
  <c r="P1630" i="1"/>
  <c r="Q1630" i="1" s="1"/>
  <c r="L1631" i="1"/>
  <c r="N1631" i="1" s="1"/>
  <c r="O1631" i="1" s="1"/>
  <c r="P1631" i="1"/>
  <c r="Q1631" i="1" s="1"/>
  <c r="L1632" i="1"/>
  <c r="N1632" i="1" s="1"/>
  <c r="O1632" i="1" s="1"/>
  <c r="P1632" i="1"/>
  <c r="Q1632" i="1" s="1"/>
  <c r="L1633" i="1"/>
  <c r="M1633" i="1"/>
  <c r="P1633" i="1"/>
  <c r="Q1633" i="1" s="1"/>
  <c r="L1634" i="1"/>
  <c r="M1634" i="1"/>
  <c r="P1634" i="1"/>
  <c r="Q1634" i="1" s="1"/>
  <c r="L1635" i="1"/>
  <c r="M1635" i="1"/>
  <c r="P1635" i="1"/>
  <c r="Q1635" i="1" s="1"/>
  <c r="L1636" i="1"/>
  <c r="M1636" i="1"/>
  <c r="P1636" i="1"/>
  <c r="Q1636" i="1" s="1"/>
  <c r="L1637" i="1"/>
  <c r="N1637" i="1" s="1"/>
  <c r="O1637" i="1" s="1"/>
  <c r="P1637" i="1"/>
  <c r="Q1637" i="1" s="1"/>
  <c r="L1638" i="1"/>
  <c r="M1638" i="1"/>
  <c r="P1638" i="1"/>
  <c r="Q1638" i="1" s="1"/>
  <c r="L1639" i="1"/>
  <c r="M1639" i="1"/>
  <c r="P1639" i="1"/>
  <c r="Q1639" i="1" s="1"/>
  <c r="L1640" i="1"/>
  <c r="M1640" i="1"/>
  <c r="P1640" i="1"/>
  <c r="Q1640" i="1" s="1"/>
  <c r="L1641" i="1"/>
  <c r="M1641" i="1"/>
  <c r="P1641" i="1"/>
  <c r="Q1641" i="1" s="1"/>
  <c r="L1642" i="1"/>
  <c r="N1642" i="1" s="1"/>
  <c r="O1642" i="1" s="1"/>
  <c r="P1642" i="1"/>
  <c r="Q1642" i="1" s="1"/>
  <c r="L1643" i="1"/>
  <c r="M1643" i="1"/>
  <c r="P1643" i="1"/>
  <c r="Q1643" i="1" s="1"/>
  <c r="L1644" i="1"/>
  <c r="M1644" i="1"/>
  <c r="P1644" i="1"/>
  <c r="Q1644" i="1" s="1"/>
  <c r="L1645" i="1"/>
  <c r="M1645" i="1"/>
  <c r="P1645" i="1"/>
  <c r="Q1645" i="1" s="1"/>
  <c r="L1646" i="1"/>
  <c r="M1646" i="1"/>
  <c r="P1646" i="1"/>
  <c r="Q1646" i="1" s="1"/>
  <c r="L1647" i="1"/>
  <c r="M1647" i="1"/>
  <c r="P1647" i="1"/>
  <c r="Q1647" i="1" s="1"/>
  <c r="L1648" i="1"/>
  <c r="M1648" i="1"/>
  <c r="P1648" i="1"/>
  <c r="Q1648" i="1" s="1"/>
  <c r="L1649" i="1"/>
  <c r="M1649" i="1"/>
  <c r="P1649" i="1"/>
  <c r="Q1649" i="1" s="1"/>
  <c r="L1650" i="1"/>
  <c r="M1650" i="1"/>
  <c r="P1650" i="1"/>
  <c r="Q1650" i="1" s="1"/>
  <c r="L1651" i="1"/>
  <c r="M1651" i="1"/>
  <c r="P1651" i="1"/>
  <c r="Q1651" i="1" s="1"/>
  <c r="L1652" i="1"/>
  <c r="M1652" i="1"/>
  <c r="P1652" i="1"/>
  <c r="Q1652" i="1" s="1"/>
  <c r="L1653" i="1"/>
  <c r="M1653" i="1"/>
  <c r="P1653" i="1"/>
  <c r="Q1653" i="1" s="1"/>
  <c r="L1654" i="1"/>
  <c r="M1654" i="1"/>
  <c r="P1654" i="1"/>
  <c r="Q1654" i="1" s="1"/>
  <c r="L1655" i="1"/>
  <c r="M1655" i="1"/>
  <c r="P1655" i="1"/>
  <c r="Q1655" i="1" s="1"/>
  <c r="L1656" i="1"/>
  <c r="M1656" i="1"/>
  <c r="P1656" i="1"/>
  <c r="Q1656" i="1" s="1"/>
  <c r="L1657" i="1"/>
  <c r="M1657" i="1"/>
  <c r="P1657" i="1"/>
  <c r="Q1657" i="1" s="1"/>
  <c r="L1658" i="1"/>
  <c r="M1658" i="1"/>
  <c r="P1658" i="1"/>
  <c r="Q1658" i="1" s="1"/>
  <c r="L1659" i="1"/>
  <c r="M1659" i="1"/>
  <c r="P1659" i="1"/>
  <c r="Q1659" i="1" s="1"/>
  <c r="L1660" i="1"/>
  <c r="M1660" i="1"/>
  <c r="P1660" i="1"/>
  <c r="Q1660" i="1" s="1"/>
  <c r="L1661" i="1"/>
  <c r="M1661" i="1"/>
  <c r="P1661" i="1"/>
  <c r="Q1661" i="1" s="1"/>
  <c r="L1662" i="1"/>
  <c r="M1662" i="1"/>
  <c r="P1662" i="1"/>
  <c r="Q1662" i="1" s="1"/>
  <c r="L1663" i="1"/>
  <c r="M1663" i="1"/>
  <c r="P1663" i="1"/>
  <c r="Q1663" i="1" s="1"/>
  <c r="L1664" i="1"/>
  <c r="M1664" i="1"/>
  <c r="P1664" i="1"/>
  <c r="Q1664" i="1" s="1"/>
  <c r="L1665" i="1"/>
  <c r="M1665" i="1"/>
  <c r="P1665" i="1"/>
  <c r="Q1665" i="1" s="1"/>
  <c r="L1666" i="1"/>
  <c r="M1666" i="1"/>
  <c r="P1666" i="1"/>
  <c r="Q1666" i="1" s="1"/>
  <c r="L1667" i="1"/>
  <c r="M1667" i="1"/>
  <c r="P1667" i="1"/>
  <c r="Q1667" i="1" s="1"/>
  <c r="L1668" i="1"/>
  <c r="M1668" i="1"/>
  <c r="P1668" i="1"/>
  <c r="Q1668" i="1" s="1"/>
  <c r="L1669" i="1"/>
  <c r="M1669" i="1"/>
  <c r="P1669" i="1"/>
  <c r="Q1669" i="1" s="1"/>
  <c r="L1670" i="1"/>
  <c r="M1670" i="1"/>
  <c r="P1670" i="1"/>
  <c r="Q1670" i="1" s="1"/>
  <c r="L1671" i="1"/>
  <c r="M1671" i="1"/>
  <c r="P1671" i="1"/>
  <c r="Q1671" i="1" s="1"/>
  <c r="L1672" i="1"/>
  <c r="M1672" i="1"/>
  <c r="P1672" i="1"/>
  <c r="Q1672" i="1" s="1"/>
  <c r="L1673" i="1"/>
  <c r="M1673" i="1"/>
  <c r="P1673" i="1"/>
  <c r="Q1673" i="1" s="1"/>
  <c r="L1674" i="1"/>
  <c r="M1674" i="1"/>
  <c r="P1674" i="1"/>
  <c r="Q1674" i="1" s="1"/>
  <c r="L1675" i="1"/>
  <c r="M1675" i="1"/>
  <c r="P1675" i="1"/>
  <c r="Q1675" i="1" s="1"/>
  <c r="L1676" i="1"/>
  <c r="M1676" i="1"/>
  <c r="P1676" i="1"/>
  <c r="Q1676" i="1" s="1"/>
  <c r="L1677" i="1"/>
  <c r="M1677" i="1"/>
  <c r="P1677" i="1"/>
  <c r="Q1677" i="1" s="1"/>
  <c r="L1678" i="1"/>
  <c r="M1678" i="1"/>
  <c r="P1678" i="1"/>
  <c r="Q1678" i="1" s="1"/>
  <c r="L1679" i="1"/>
  <c r="M1679" i="1"/>
  <c r="P1679" i="1"/>
  <c r="Q1679" i="1" s="1"/>
  <c r="L1680" i="1"/>
  <c r="M1680" i="1"/>
  <c r="P1680" i="1"/>
  <c r="Q1680" i="1" s="1"/>
  <c r="L1681" i="1"/>
  <c r="M1681" i="1"/>
  <c r="P1681" i="1"/>
  <c r="Q1681" i="1" s="1"/>
  <c r="L1682" i="1"/>
  <c r="M1682" i="1"/>
  <c r="P1682" i="1"/>
  <c r="Q1682" i="1" s="1"/>
  <c r="L1683" i="1"/>
  <c r="M1683" i="1"/>
  <c r="P1683" i="1"/>
  <c r="Q1683" i="1" s="1"/>
  <c r="L1684" i="1"/>
  <c r="M1684" i="1"/>
  <c r="P1684" i="1"/>
  <c r="Q1684" i="1" s="1"/>
  <c r="L1685" i="1"/>
  <c r="M1685" i="1"/>
  <c r="P1685" i="1"/>
  <c r="Q1685" i="1" s="1"/>
  <c r="L1686" i="1"/>
  <c r="M1686" i="1"/>
  <c r="P1686" i="1"/>
  <c r="Q1686" i="1" s="1"/>
  <c r="L1687" i="1"/>
  <c r="M1687" i="1"/>
  <c r="P1687" i="1"/>
  <c r="Q1687" i="1" s="1"/>
  <c r="L1688" i="1"/>
  <c r="M1688" i="1"/>
  <c r="P1688" i="1"/>
  <c r="Q1688" i="1" s="1"/>
  <c r="L1689" i="1"/>
  <c r="M1689" i="1"/>
  <c r="P1689" i="1"/>
  <c r="Q1689" i="1" s="1"/>
  <c r="L1690" i="1"/>
  <c r="N1690" i="1" s="1"/>
  <c r="O1690" i="1" s="1"/>
  <c r="P1690" i="1"/>
  <c r="Q1690" i="1" s="1"/>
  <c r="L1691" i="1"/>
  <c r="M1691" i="1"/>
  <c r="P1691" i="1"/>
  <c r="Q1691" i="1" s="1"/>
  <c r="L1692" i="1"/>
  <c r="M1692" i="1"/>
  <c r="P1692" i="1"/>
  <c r="Q1692" i="1" s="1"/>
  <c r="L1693" i="1"/>
  <c r="M1693" i="1"/>
  <c r="P1693" i="1"/>
  <c r="Q1693" i="1" s="1"/>
  <c r="L1694" i="1"/>
  <c r="M1694" i="1"/>
  <c r="P1694" i="1"/>
  <c r="Q1694" i="1" s="1"/>
  <c r="L1695" i="1"/>
  <c r="M1695" i="1"/>
  <c r="P1695" i="1"/>
  <c r="Q1695" i="1" s="1"/>
  <c r="L1696" i="1"/>
  <c r="M1696" i="1"/>
  <c r="P1696" i="1"/>
  <c r="Q1696" i="1" s="1"/>
  <c r="L1697" i="1"/>
  <c r="M1697" i="1"/>
  <c r="P1697" i="1"/>
  <c r="Q1697" i="1" s="1"/>
  <c r="L1698" i="1"/>
  <c r="M1698" i="1"/>
  <c r="P1698" i="1"/>
  <c r="Q1698" i="1" s="1"/>
  <c r="L1699" i="1"/>
  <c r="M1699" i="1"/>
  <c r="P1699" i="1"/>
  <c r="Q1699" i="1" s="1"/>
  <c r="L1700" i="1"/>
  <c r="M1700" i="1"/>
  <c r="P1700" i="1"/>
  <c r="Q1700" i="1" s="1"/>
  <c r="L1701" i="1"/>
  <c r="M1701" i="1"/>
  <c r="P1701" i="1"/>
  <c r="Q1701" i="1" s="1"/>
  <c r="L1702" i="1"/>
  <c r="M1702" i="1"/>
  <c r="P1702" i="1"/>
  <c r="Q1702" i="1" s="1"/>
  <c r="L1703" i="1"/>
  <c r="M1703" i="1"/>
  <c r="P1703" i="1"/>
  <c r="Q1703" i="1" s="1"/>
  <c r="L1704" i="1"/>
  <c r="M1704" i="1"/>
  <c r="P1704" i="1"/>
  <c r="Q1704" i="1" s="1"/>
  <c r="L1705" i="1"/>
  <c r="M1705" i="1"/>
  <c r="P1705" i="1"/>
  <c r="Q1705" i="1" s="1"/>
  <c r="L1706" i="1"/>
  <c r="M1706" i="1"/>
  <c r="P1706" i="1"/>
  <c r="Q1706" i="1" s="1"/>
  <c r="L1707" i="1"/>
  <c r="N1707" i="1" s="1"/>
  <c r="O1707" i="1" s="1"/>
  <c r="P1707" i="1"/>
  <c r="Q1707" i="1" s="1"/>
  <c r="L1708" i="1"/>
  <c r="M1708" i="1"/>
  <c r="P1708" i="1"/>
  <c r="Q1708" i="1" s="1"/>
  <c r="L1709" i="1"/>
  <c r="N1709" i="1" s="1"/>
  <c r="O1709" i="1" s="1"/>
  <c r="P1709" i="1"/>
  <c r="Q1709" i="1" s="1"/>
  <c r="L1710" i="1"/>
  <c r="M1710" i="1"/>
  <c r="P1710" i="1"/>
  <c r="Q1710" i="1" s="1"/>
  <c r="L1711" i="1"/>
  <c r="M1711" i="1"/>
  <c r="P1711" i="1"/>
  <c r="Q1711" i="1" s="1"/>
  <c r="L1712" i="1"/>
  <c r="O1712" i="1"/>
  <c r="P1712" i="1"/>
  <c r="Q1712" i="1" s="1"/>
  <c r="L1713" i="1"/>
  <c r="M1713" i="1"/>
  <c r="P1713" i="1"/>
  <c r="Q1713" i="1" s="1"/>
  <c r="L1714" i="1"/>
  <c r="M1714" i="1"/>
  <c r="P1714" i="1"/>
  <c r="Q1714" i="1" s="1"/>
  <c r="L1715" i="1"/>
  <c r="N1715" i="1" s="1"/>
  <c r="O1715" i="1" s="1"/>
  <c r="M1715" i="1"/>
  <c r="P1715" i="1"/>
  <c r="Q1715" i="1" s="1"/>
  <c r="L1716" i="1"/>
  <c r="M1716" i="1"/>
  <c r="P1716" i="1"/>
  <c r="Q1716" i="1" s="1"/>
  <c r="L1717" i="1"/>
  <c r="M1717" i="1"/>
  <c r="P1717" i="1"/>
  <c r="Q1717" i="1" s="1"/>
  <c r="L1718" i="1"/>
  <c r="M1718" i="1"/>
  <c r="P1718" i="1"/>
  <c r="Q1718" i="1" s="1"/>
  <c r="L1719" i="1"/>
  <c r="M1719" i="1"/>
  <c r="P1719" i="1"/>
  <c r="Q1719" i="1" s="1"/>
  <c r="L1720" i="1"/>
  <c r="M1720" i="1"/>
  <c r="P1720" i="1"/>
  <c r="Q1720" i="1" s="1"/>
  <c r="L1721" i="1"/>
  <c r="M1721" i="1"/>
  <c r="P1721" i="1"/>
  <c r="Q1721" i="1" s="1"/>
  <c r="L1722" i="1"/>
  <c r="M1722" i="1"/>
  <c r="P1722" i="1"/>
  <c r="Q1722" i="1" s="1"/>
  <c r="L1723" i="1"/>
  <c r="M1723" i="1"/>
  <c r="P1723" i="1"/>
  <c r="Q1723" i="1" s="1"/>
  <c r="L1724" i="1"/>
  <c r="M1724" i="1"/>
  <c r="P1724" i="1"/>
  <c r="Q1724" i="1" s="1"/>
  <c r="L1725" i="1"/>
  <c r="M1725" i="1"/>
  <c r="P1725" i="1"/>
  <c r="Q1725" i="1" s="1"/>
  <c r="L1726" i="1"/>
  <c r="M1726" i="1"/>
  <c r="P1726" i="1"/>
  <c r="Q1726" i="1" s="1"/>
  <c r="L1727" i="1"/>
  <c r="M1727" i="1"/>
  <c r="P1727" i="1"/>
  <c r="Q1727" i="1" s="1"/>
  <c r="L1728" i="1"/>
  <c r="M1728" i="1"/>
  <c r="P1728" i="1"/>
  <c r="Q1728" i="1" s="1"/>
  <c r="L1729" i="1"/>
  <c r="M1729" i="1"/>
  <c r="P1729" i="1"/>
  <c r="Q1729" i="1" s="1"/>
  <c r="L1730" i="1"/>
  <c r="M1730" i="1"/>
  <c r="P1730" i="1"/>
  <c r="Q1730" i="1" s="1"/>
  <c r="L1731" i="1"/>
  <c r="M1731" i="1"/>
  <c r="P1731" i="1"/>
  <c r="Q1731" i="1" s="1"/>
  <c r="L1732" i="1"/>
  <c r="M1732" i="1"/>
  <c r="P1732" i="1"/>
  <c r="Q1732" i="1" s="1"/>
  <c r="L1733" i="1"/>
  <c r="N1733" i="1" s="1"/>
  <c r="O1733" i="1" s="1"/>
  <c r="P1733" i="1"/>
  <c r="Q1733" i="1" s="1"/>
  <c r="L1734" i="1"/>
  <c r="M1734" i="1"/>
  <c r="P1734" i="1"/>
  <c r="Q1734" i="1" s="1"/>
  <c r="L1735" i="1"/>
  <c r="M1735" i="1"/>
  <c r="P1735" i="1"/>
  <c r="Q1735" i="1" s="1"/>
  <c r="L1736" i="1"/>
  <c r="M1736" i="1"/>
  <c r="P1736" i="1"/>
  <c r="Q1736" i="1" s="1"/>
  <c r="L1737" i="1"/>
  <c r="M1737" i="1"/>
  <c r="P1737" i="1"/>
  <c r="Q1737" i="1" s="1"/>
  <c r="L1738" i="1"/>
  <c r="N1738" i="1" s="1"/>
  <c r="O1738" i="1" s="1"/>
  <c r="P1738" i="1"/>
  <c r="Q1738" i="1" s="1"/>
  <c r="L1739" i="1"/>
  <c r="M1739" i="1"/>
  <c r="P1739" i="1"/>
  <c r="Q1739" i="1" s="1"/>
  <c r="L1740" i="1"/>
  <c r="M1740" i="1"/>
  <c r="P1740" i="1"/>
  <c r="Q1740" i="1" s="1"/>
  <c r="L1741" i="1"/>
  <c r="M1741" i="1"/>
  <c r="P1741" i="1"/>
  <c r="Q1741" i="1" s="1"/>
  <c r="L1742" i="1"/>
  <c r="M1742" i="1"/>
  <c r="P1742" i="1"/>
  <c r="Q1742" i="1" s="1"/>
  <c r="L1743" i="1"/>
  <c r="M1743" i="1"/>
  <c r="P1743" i="1"/>
  <c r="Q1743" i="1" s="1"/>
  <c r="L1744" i="1"/>
  <c r="M1744" i="1"/>
  <c r="P1744" i="1"/>
  <c r="Q1744" i="1" s="1"/>
  <c r="L1745" i="1"/>
  <c r="M1745" i="1"/>
  <c r="P1745" i="1"/>
  <c r="Q1745" i="1" s="1"/>
  <c r="L1746" i="1"/>
  <c r="M1746" i="1"/>
  <c r="P1746" i="1"/>
  <c r="Q1746" i="1" s="1"/>
  <c r="L1747" i="1"/>
  <c r="M1747" i="1"/>
  <c r="P1747" i="1"/>
  <c r="Q1747" i="1" s="1"/>
  <c r="L1748" i="1"/>
  <c r="M1748" i="1"/>
  <c r="P1748" i="1"/>
  <c r="Q1748" i="1" s="1"/>
  <c r="L1749" i="1"/>
  <c r="M1749" i="1"/>
  <c r="P1749" i="1"/>
  <c r="Q1749" i="1" s="1"/>
  <c r="L1750" i="1"/>
  <c r="M1750" i="1"/>
  <c r="P1750" i="1"/>
  <c r="Q1750" i="1" s="1"/>
  <c r="L1751" i="1"/>
  <c r="M1751" i="1"/>
  <c r="P1751" i="1"/>
  <c r="Q1751" i="1" s="1"/>
  <c r="L1752" i="1"/>
  <c r="M1752" i="1"/>
  <c r="P1752" i="1"/>
  <c r="Q1752" i="1" s="1"/>
  <c r="L1753" i="1"/>
  <c r="M1753" i="1"/>
  <c r="P1753" i="1"/>
  <c r="Q1753" i="1" s="1"/>
  <c r="L1754" i="1"/>
  <c r="M1754" i="1"/>
  <c r="P1754" i="1"/>
  <c r="Q1754" i="1" s="1"/>
  <c r="L1755" i="1"/>
  <c r="M1755" i="1"/>
  <c r="P1755" i="1"/>
  <c r="Q1755" i="1" s="1"/>
  <c r="L1756" i="1"/>
  <c r="M1756" i="1"/>
  <c r="P1756" i="1"/>
  <c r="Q1756" i="1" s="1"/>
  <c r="L1757" i="1"/>
  <c r="M1757" i="1"/>
  <c r="P1757" i="1"/>
  <c r="Q1757" i="1" s="1"/>
  <c r="L1758" i="1"/>
  <c r="M1758" i="1"/>
  <c r="P1758" i="1"/>
  <c r="Q1758" i="1" s="1"/>
  <c r="L1759" i="1"/>
  <c r="M1759" i="1"/>
  <c r="P1759" i="1"/>
  <c r="Q1759" i="1" s="1"/>
  <c r="L1760" i="1"/>
  <c r="M1760" i="1"/>
  <c r="P1760" i="1"/>
  <c r="Q1760" i="1" s="1"/>
  <c r="L1761" i="1"/>
  <c r="M1761" i="1"/>
  <c r="P1761" i="1"/>
  <c r="Q1761" i="1" s="1"/>
  <c r="L1762" i="1"/>
  <c r="M1762" i="1"/>
  <c r="P1762" i="1"/>
  <c r="Q1762" i="1" s="1"/>
  <c r="L1763" i="1"/>
  <c r="M1763" i="1"/>
  <c r="P1763" i="1"/>
  <c r="Q1763" i="1" s="1"/>
  <c r="L1764" i="1"/>
  <c r="M1764" i="1"/>
  <c r="P1764" i="1"/>
  <c r="Q1764" i="1" s="1"/>
  <c r="L1765" i="1"/>
  <c r="M1765" i="1"/>
  <c r="P1765" i="1"/>
  <c r="Q1765" i="1" s="1"/>
  <c r="L1766" i="1"/>
  <c r="M1766" i="1"/>
  <c r="P1766" i="1"/>
  <c r="Q1766" i="1" s="1"/>
  <c r="L1767" i="1"/>
  <c r="M1767" i="1"/>
  <c r="P1767" i="1"/>
  <c r="Q1767" i="1" s="1"/>
  <c r="L1768" i="1"/>
  <c r="M1768" i="1"/>
  <c r="P1768" i="1"/>
  <c r="Q1768" i="1" s="1"/>
  <c r="L1769" i="1"/>
  <c r="M1769" i="1"/>
  <c r="P1769" i="1"/>
  <c r="Q1769" i="1" s="1"/>
  <c r="L1770" i="1"/>
  <c r="M1770" i="1"/>
  <c r="P1770" i="1"/>
  <c r="Q1770" i="1" s="1"/>
  <c r="L1771" i="1"/>
  <c r="M1771" i="1"/>
  <c r="P1771" i="1"/>
  <c r="Q1771" i="1" s="1"/>
  <c r="L1772" i="1"/>
  <c r="M1772" i="1"/>
  <c r="P1772" i="1"/>
  <c r="Q1772" i="1" s="1"/>
  <c r="L1773" i="1"/>
  <c r="M1773" i="1"/>
  <c r="P1773" i="1"/>
  <c r="Q1773" i="1" s="1"/>
  <c r="L1774" i="1"/>
  <c r="M1774" i="1"/>
  <c r="P1774" i="1"/>
  <c r="Q1774" i="1" s="1"/>
  <c r="L1775" i="1"/>
  <c r="M1775" i="1"/>
  <c r="P1775" i="1"/>
  <c r="Q1775" i="1" s="1"/>
  <c r="L1776" i="1"/>
  <c r="M1776" i="1"/>
  <c r="P1776" i="1"/>
  <c r="Q1776" i="1" s="1"/>
  <c r="L1777" i="1"/>
  <c r="M1777" i="1"/>
  <c r="P1777" i="1"/>
  <c r="Q1777" i="1" s="1"/>
  <c r="L1778" i="1"/>
  <c r="M1778" i="1"/>
  <c r="P1778" i="1"/>
  <c r="Q1778" i="1" s="1"/>
  <c r="L1779" i="1"/>
  <c r="M1779" i="1"/>
  <c r="P1779" i="1"/>
  <c r="Q1779" i="1" s="1"/>
  <c r="L1780" i="1"/>
  <c r="M1780" i="1"/>
  <c r="P1780" i="1"/>
  <c r="Q1780" i="1" s="1"/>
  <c r="L1781" i="1"/>
  <c r="M1781" i="1"/>
  <c r="P1781" i="1"/>
  <c r="Q1781" i="1" s="1"/>
  <c r="L1782" i="1"/>
  <c r="M1782" i="1"/>
  <c r="P1782" i="1"/>
  <c r="Q1782" i="1" s="1"/>
  <c r="L1783" i="1"/>
  <c r="M1783" i="1"/>
  <c r="P1783" i="1"/>
  <c r="Q1783" i="1" s="1"/>
  <c r="L1784" i="1"/>
  <c r="M1784" i="1"/>
  <c r="P1784" i="1"/>
  <c r="Q1784" i="1" s="1"/>
  <c r="L1785" i="1"/>
  <c r="M1785" i="1"/>
  <c r="P1785" i="1"/>
  <c r="Q1785" i="1" s="1"/>
  <c r="L1786" i="1"/>
  <c r="M1786" i="1"/>
  <c r="P1786" i="1"/>
  <c r="Q1786" i="1" s="1"/>
  <c r="L1787" i="1"/>
  <c r="M1787" i="1"/>
  <c r="P1787" i="1"/>
  <c r="Q1787" i="1" s="1"/>
  <c r="L1788" i="1"/>
  <c r="M1788" i="1"/>
  <c r="P1788" i="1"/>
  <c r="Q1788" i="1" s="1"/>
  <c r="L1789" i="1"/>
  <c r="M1789" i="1"/>
  <c r="P1789" i="1"/>
  <c r="Q1789" i="1" s="1"/>
  <c r="L1790" i="1"/>
  <c r="M1790" i="1"/>
  <c r="P1790" i="1"/>
  <c r="Q1790" i="1" s="1"/>
  <c r="L1791" i="1"/>
  <c r="M1791" i="1"/>
  <c r="P1791" i="1"/>
  <c r="Q1791" i="1" s="1"/>
  <c r="L1792" i="1"/>
  <c r="N1792" i="1" s="1"/>
  <c r="O1792" i="1" s="1"/>
  <c r="P1792" i="1"/>
  <c r="Q1792" i="1" s="1"/>
  <c r="L1793" i="1"/>
  <c r="M1793" i="1"/>
  <c r="P1793" i="1"/>
  <c r="Q1793" i="1" s="1"/>
  <c r="L1794" i="1"/>
  <c r="M1794" i="1"/>
  <c r="P1794" i="1"/>
  <c r="Q1794" i="1" s="1"/>
  <c r="L1795" i="1"/>
  <c r="M1795" i="1"/>
  <c r="P1795" i="1"/>
  <c r="Q1795" i="1" s="1"/>
  <c r="L1796" i="1"/>
  <c r="N1796" i="1" s="1"/>
  <c r="O1796" i="1" s="1"/>
  <c r="P1796" i="1"/>
  <c r="Q1796" i="1" s="1"/>
  <c r="L1797" i="1"/>
  <c r="M1797" i="1"/>
  <c r="P1797" i="1"/>
  <c r="Q1797" i="1" s="1"/>
  <c r="L1798" i="1"/>
  <c r="M1798" i="1"/>
  <c r="P1798" i="1"/>
  <c r="Q1798" i="1" s="1"/>
  <c r="L1799" i="1"/>
  <c r="M1799" i="1"/>
  <c r="P1799" i="1"/>
  <c r="Q1799" i="1" s="1"/>
  <c r="L1800" i="1"/>
  <c r="M1800" i="1"/>
  <c r="P1800" i="1"/>
  <c r="Q1800" i="1" s="1"/>
  <c r="L1801" i="1"/>
  <c r="M1801" i="1"/>
  <c r="P1801" i="1"/>
  <c r="Q1801" i="1" s="1"/>
  <c r="L1802" i="1"/>
  <c r="M1802" i="1"/>
  <c r="P1802" i="1"/>
  <c r="Q1802" i="1" s="1"/>
  <c r="L1803" i="1"/>
  <c r="M1803" i="1"/>
  <c r="P1803" i="1"/>
  <c r="Q1803" i="1" s="1"/>
  <c r="L1804" i="1"/>
  <c r="M1804" i="1"/>
  <c r="P1804" i="1"/>
  <c r="Q1804" i="1" s="1"/>
  <c r="L1805" i="1"/>
  <c r="M1805" i="1"/>
  <c r="P1805" i="1"/>
  <c r="Q1805" i="1" s="1"/>
  <c r="L1806" i="1"/>
  <c r="M1806" i="1"/>
  <c r="P1806" i="1"/>
  <c r="Q1806" i="1" s="1"/>
  <c r="L1807" i="1"/>
  <c r="M1807" i="1"/>
  <c r="P1807" i="1"/>
  <c r="Q1807" i="1" s="1"/>
  <c r="L1808" i="1"/>
  <c r="M1808" i="1"/>
  <c r="P1808" i="1"/>
  <c r="Q1808" i="1" s="1"/>
  <c r="L1809" i="1"/>
  <c r="M1809" i="1"/>
  <c r="P1809" i="1"/>
  <c r="Q1809" i="1" s="1"/>
  <c r="L1810" i="1"/>
  <c r="M1810" i="1"/>
  <c r="P1810" i="1"/>
  <c r="Q1810" i="1" s="1"/>
  <c r="L1811" i="1"/>
  <c r="M1811" i="1"/>
  <c r="P1811" i="1"/>
  <c r="Q1811" i="1" s="1"/>
  <c r="L1812" i="1"/>
  <c r="M1812" i="1"/>
  <c r="P1812" i="1"/>
  <c r="Q1812" i="1" s="1"/>
  <c r="L1813" i="1"/>
  <c r="M1813" i="1"/>
  <c r="P1813" i="1"/>
  <c r="Q1813" i="1" s="1"/>
  <c r="L1814" i="1"/>
  <c r="M1814" i="1"/>
  <c r="P1814" i="1"/>
  <c r="Q1814" i="1" s="1"/>
  <c r="L1815" i="1"/>
  <c r="M1815" i="1"/>
  <c r="P1815" i="1"/>
  <c r="Q1815" i="1" s="1"/>
  <c r="L1816" i="1"/>
  <c r="M1816" i="1"/>
  <c r="P1816" i="1"/>
  <c r="Q1816" i="1" s="1"/>
  <c r="L1817" i="1"/>
  <c r="M1817" i="1"/>
  <c r="P1817" i="1"/>
  <c r="Q1817" i="1" s="1"/>
  <c r="L1818" i="1"/>
  <c r="M1818" i="1"/>
  <c r="P1818" i="1"/>
  <c r="Q1818" i="1" s="1"/>
  <c r="L1819" i="1"/>
  <c r="M1819" i="1"/>
  <c r="P1819" i="1"/>
  <c r="Q1819" i="1" s="1"/>
  <c r="L1820" i="1"/>
  <c r="M1820" i="1"/>
  <c r="P1820" i="1"/>
  <c r="Q1820" i="1" s="1"/>
  <c r="L1821" i="1"/>
  <c r="M1821" i="1"/>
  <c r="P1821" i="1"/>
  <c r="Q1821" i="1" s="1"/>
  <c r="L1822" i="1"/>
  <c r="M1822" i="1"/>
  <c r="P1822" i="1"/>
  <c r="Q1822" i="1" s="1"/>
  <c r="L1823" i="1"/>
  <c r="M1823" i="1"/>
  <c r="P1823" i="1"/>
  <c r="Q1823" i="1" s="1"/>
  <c r="L1824" i="1"/>
  <c r="M1824" i="1"/>
  <c r="P1824" i="1"/>
  <c r="Q1824" i="1" s="1"/>
  <c r="L1825" i="1"/>
  <c r="M1825" i="1"/>
  <c r="P1825" i="1"/>
  <c r="Q1825" i="1" s="1"/>
  <c r="L1826" i="1"/>
  <c r="M1826" i="1"/>
  <c r="P1826" i="1"/>
  <c r="Q1826" i="1" s="1"/>
  <c r="L1827" i="1"/>
  <c r="M1827" i="1"/>
  <c r="P1827" i="1"/>
  <c r="Q1827" i="1" s="1"/>
  <c r="L1828" i="1"/>
  <c r="M1828" i="1"/>
  <c r="P1828" i="1"/>
  <c r="Q1828" i="1" s="1"/>
  <c r="L1829" i="1"/>
  <c r="M1829" i="1"/>
  <c r="P1829" i="1"/>
  <c r="Q1829" i="1" s="1"/>
  <c r="L1830" i="1"/>
  <c r="M1830" i="1"/>
  <c r="P1830" i="1"/>
  <c r="Q1830" i="1" s="1"/>
  <c r="L1831" i="1"/>
  <c r="M1831" i="1"/>
  <c r="P1831" i="1"/>
  <c r="Q1831" i="1" s="1"/>
  <c r="L1832" i="1"/>
  <c r="M1832" i="1"/>
  <c r="P1832" i="1"/>
  <c r="Q1832" i="1" s="1"/>
  <c r="L1833" i="1"/>
  <c r="N1833" i="1" s="1"/>
  <c r="O1833" i="1" s="1"/>
  <c r="P1833" i="1"/>
  <c r="Q1833" i="1" s="1"/>
  <c r="L1834" i="1"/>
  <c r="M1834" i="1"/>
  <c r="P1834" i="1"/>
  <c r="Q1834" i="1" s="1"/>
  <c r="L1835" i="1"/>
  <c r="M1835" i="1"/>
  <c r="P1835" i="1"/>
  <c r="Q1835" i="1" s="1"/>
  <c r="L1836" i="1"/>
  <c r="M1836" i="1"/>
  <c r="P1836" i="1"/>
  <c r="Q1836" i="1" s="1"/>
  <c r="L1837" i="1"/>
  <c r="M1837" i="1"/>
  <c r="P1837" i="1"/>
  <c r="Q1837" i="1" s="1"/>
  <c r="L1838" i="1"/>
  <c r="M1838" i="1"/>
  <c r="P1838" i="1"/>
  <c r="Q1838" i="1" s="1"/>
  <c r="L1839" i="1"/>
  <c r="M1839" i="1"/>
  <c r="P1839" i="1"/>
  <c r="Q1839" i="1" s="1"/>
  <c r="L1840" i="1"/>
  <c r="N1840" i="1" s="1"/>
  <c r="O1840" i="1" s="1"/>
  <c r="M1840" i="1"/>
  <c r="P1840" i="1"/>
  <c r="Q1840" i="1" s="1"/>
  <c r="L1841" i="1"/>
  <c r="N1841" i="1" s="1"/>
  <c r="O1841" i="1" s="1"/>
  <c r="P1841" i="1"/>
  <c r="Q1841" i="1" s="1"/>
  <c r="L1842" i="1"/>
  <c r="M1842" i="1"/>
  <c r="P1842" i="1"/>
  <c r="Q1842" i="1" s="1"/>
  <c r="L1843" i="1"/>
  <c r="M1843" i="1"/>
  <c r="P1843" i="1"/>
  <c r="Q1843" i="1" s="1"/>
  <c r="L1844" i="1"/>
  <c r="M1844" i="1"/>
  <c r="P1844" i="1"/>
  <c r="Q1844" i="1" s="1"/>
  <c r="L1845" i="1"/>
  <c r="M1845" i="1"/>
  <c r="P1845" i="1"/>
  <c r="Q1845" i="1" s="1"/>
  <c r="L1846" i="1"/>
  <c r="M1846" i="1"/>
  <c r="P1846" i="1"/>
  <c r="Q1846" i="1" s="1"/>
  <c r="L1847" i="1"/>
  <c r="N1847" i="1" s="1"/>
  <c r="O1847" i="1" s="1"/>
  <c r="M1847" i="1"/>
  <c r="P1847" i="1"/>
  <c r="Q1847" i="1" s="1"/>
  <c r="L1848" i="1"/>
  <c r="M1848" i="1"/>
  <c r="P1848" i="1"/>
  <c r="Q1848" i="1" s="1"/>
  <c r="L1849" i="1"/>
  <c r="M1849" i="1"/>
  <c r="P1849" i="1"/>
  <c r="Q1849" i="1" s="1"/>
  <c r="L1850" i="1"/>
  <c r="M1850" i="1"/>
  <c r="P1850" i="1"/>
  <c r="Q1850" i="1" s="1"/>
  <c r="L1851" i="1"/>
  <c r="N1851" i="1" s="1"/>
  <c r="O1851" i="1" s="1"/>
  <c r="P1851" i="1"/>
  <c r="Q1851" i="1" s="1"/>
  <c r="L1852" i="1"/>
  <c r="N1852" i="1" s="1"/>
  <c r="O1852" i="1" s="1"/>
  <c r="P1852" i="1"/>
  <c r="Q1852" i="1" s="1"/>
  <c r="L1853" i="1"/>
  <c r="M1853" i="1"/>
  <c r="P1853" i="1"/>
  <c r="Q1853" i="1" s="1"/>
  <c r="L1854" i="1"/>
  <c r="M1854" i="1"/>
  <c r="P1854" i="1"/>
  <c r="Q1854" i="1" s="1"/>
  <c r="L1855" i="1"/>
  <c r="M1855" i="1"/>
  <c r="P1855" i="1"/>
  <c r="Q1855" i="1" s="1"/>
  <c r="L1856" i="1"/>
  <c r="M1856" i="1"/>
  <c r="P1856" i="1"/>
  <c r="Q1856" i="1" s="1"/>
  <c r="L1857" i="1"/>
  <c r="M1857" i="1"/>
  <c r="P1857" i="1"/>
  <c r="Q1857" i="1" s="1"/>
  <c r="L1858" i="1"/>
  <c r="M1858" i="1"/>
  <c r="P1858" i="1"/>
  <c r="Q1858" i="1" s="1"/>
  <c r="L1859" i="1"/>
  <c r="N1859" i="1" s="1"/>
  <c r="O1859" i="1" s="1"/>
  <c r="P1859" i="1"/>
  <c r="Q1859" i="1" s="1"/>
  <c r="L1860" i="1"/>
  <c r="N1860" i="1" s="1"/>
  <c r="O1860" i="1" s="1"/>
  <c r="P1860" i="1"/>
  <c r="Q1860" i="1" s="1"/>
  <c r="L1861" i="1"/>
  <c r="M1861" i="1"/>
  <c r="P1861" i="1"/>
  <c r="Q1861" i="1" s="1"/>
  <c r="L1862" i="1"/>
  <c r="M1862" i="1"/>
  <c r="P1862" i="1"/>
  <c r="Q1862" i="1" s="1"/>
  <c r="L1863" i="1"/>
  <c r="M1863" i="1"/>
  <c r="P1863" i="1"/>
  <c r="Q1863" i="1" s="1"/>
  <c r="L1864" i="1"/>
  <c r="M1864" i="1"/>
  <c r="P1864" i="1"/>
  <c r="Q1864" i="1" s="1"/>
  <c r="L1865" i="1"/>
  <c r="M1865" i="1"/>
  <c r="P1865" i="1"/>
  <c r="Q1865" i="1" s="1"/>
  <c r="L1866" i="1"/>
  <c r="M1866" i="1"/>
  <c r="P1866" i="1"/>
  <c r="Q1866" i="1" s="1"/>
  <c r="L1867" i="1"/>
  <c r="M1867" i="1"/>
  <c r="P1867" i="1"/>
  <c r="Q1867" i="1" s="1"/>
  <c r="L1868" i="1"/>
  <c r="M1868" i="1"/>
  <c r="P1868" i="1"/>
  <c r="Q1868" i="1" s="1"/>
  <c r="L1869" i="1"/>
  <c r="N1869" i="1" s="1"/>
  <c r="O1869" i="1" s="1"/>
  <c r="P1869" i="1"/>
  <c r="Q1869" i="1" s="1"/>
  <c r="L1870" i="1"/>
  <c r="M1870" i="1"/>
  <c r="P1870" i="1"/>
  <c r="Q1870" i="1" s="1"/>
  <c r="L1871" i="1"/>
  <c r="M1871" i="1"/>
  <c r="P1871" i="1"/>
  <c r="Q1871" i="1" s="1"/>
  <c r="L1872" i="1"/>
  <c r="M1872" i="1"/>
  <c r="P1872" i="1"/>
  <c r="Q1872" i="1" s="1"/>
  <c r="L1873" i="1"/>
  <c r="M1873" i="1"/>
  <c r="P1873" i="1"/>
  <c r="Q1873" i="1" s="1"/>
  <c r="L1874" i="1"/>
  <c r="M1874" i="1"/>
  <c r="P1874" i="1"/>
  <c r="Q1874" i="1" s="1"/>
  <c r="L1875" i="1"/>
  <c r="M1875" i="1"/>
  <c r="P1875" i="1"/>
  <c r="Q1875" i="1" s="1"/>
  <c r="L1876" i="1"/>
  <c r="M1876" i="1"/>
  <c r="P1876" i="1"/>
  <c r="Q1876" i="1" s="1"/>
  <c r="L1877" i="1"/>
  <c r="M1877" i="1"/>
  <c r="P1877" i="1"/>
  <c r="Q1877" i="1" s="1"/>
  <c r="L1878" i="1"/>
  <c r="M1878" i="1"/>
  <c r="P1878" i="1"/>
  <c r="Q1878" i="1" s="1"/>
  <c r="L1879" i="1"/>
  <c r="M1879" i="1"/>
  <c r="P1879" i="1"/>
  <c r="Q1879" i="1" s="1"/>
  <c r="L1880" i="1"/>
  <c r="M1880" i="1"/>
  <c r="P1880" i="1"/>
  <c r="Q1880" i="1" s="1"/>
  <c r="L1881" i="1"/>
  <c r="M1881" i="1"/>
  <c r="P1881" i="1"/>
  <c r="Q1881" i="1" s="1"/>
  <c r="L1882" i="1"/>
  <c r="M1882" i="1"/>
  <c r="P1882" i="1"/>
  <c r="Q1882" i="1" s="1"/>
  <c r="L1883" i="1"/>
  <c r="N1883" i="1" s="1"/>
  <c r="O1883" i="1" s="1"/>
  <c r="P1883" i="1"/>
  <c r="Q1883" i="1" s="1"/>
  <c r="L1884" i="1"/>
  <c r="N1884" i="1" s="1"/>
  <c r="O1884" i="1" s="1"/>
  <c r="P1884" i="1"/>
  <c r="Q1884" i="1" s="1"/>
  <c r="L1885" i="1"/>
  <c r="M1885" i="1"/>
  <c r="P1885" i="1"/>
  <c r="Q1885" i="1" s="1"/>
  <c r="L1886" i="1"/>
  <c r="M1886" i="1"/>
  <c r="P1886" i="1"/>
  <c r="Q1886" i="1" s="1"/>
  <c r="L1887" i="1"/>
  <c r="M1887" i="1"/>
  <c r="P1887" i="1"/>
  <c r="Q1887" i="1" s="1"/>
  <c r="J1888" i="1"/>
  <c r="L1888" i="1" s="1"/>
  <c r="M1888" i="1"/>
  <c r="P1888" i="1"/>
  <c r="Q1888" i="1" s="1"/>
  <c r="L1889" i="1"/>
  <c r="M1889" i="1"/>
  <c r="P1889" i="1"/>
  <c r="Q1889" i="1" s="1"/>
  <c r="L1890" i="1"/>
  <c r="M1890" i="1"/>
  <c r="P1890" i="1"/>
  <c r="Q1890" i="1" s="1"/>
  <c r="L1891" i="1"/>
  <c r="M1891" i="1"/>
  <c r="P1891" i="1"/>
  <c r="Q1891" i="1" s="1"/>
  <c r="L1892" i="1"/>
  <c r="M1892" i="1"/>
  <c r="P1892" i="1"/>
  <c r="Q1892" i="1" s="1"/>
  <c r="L1893" i="1"/>
  <c r="M1893" i="1"/>
  <c r="P1893" i="1"/>
  <c r="Q1893" i="1" s="1"/>
  <c r="L1894" i="1"/>
  <c r="M1894" i="1"/>
  <c r="P1894" i="1"/>
  <c r="Q1894" i="1" s="1"/>
  <c r="L1895" i="1"/>
  <c r="M1895" i="1"/>
  <c r="P1895" i="1"/>
  <c r="Q1895" i="1" s="1"/>
  <c r="L1896" i="1"/>
  <c r="M1896" i="1"/>
  <c r="P1896" i="1"/>
  <c r="Q1896" i="1" s="1"/>
  <c r="L1897" i="1"/>
  <c r="M1897" i="1"/>
  <c r="P1897" i="1"/>
  <c r="Q1897" i="1" s="1"/>
  <c r="L1898" i="1"/>
  <c r="M1898" i="1"/>
  <c r="P1898" i="1"/>
  <c r="Q1898" i="1" s="1"/>
  <c r="L1899" i="1"/>
  <c r="M1899" i="1"/>
  <c r="P1899" i="1"/>
  <c r="Q1899" i="1" s="1"/>
  <c r="L1900" i="1"/>
  <c r="M1900" i="1"/>
  <c r="P1900" i="1"/>
  <c r="Q1900" i="1" s="1"/>
  <c r="L1901" i="1"/>
  <c r="M1901" i="1"/>
  <c r="P1901" i="1"/>
  <c r="Q1901" i="1" s="1"/>
  <c r="L1902" i="1"/>
  <c r="M1902" i="1"/>
  <c r="P1902" i="1"/>
  <c r="Q1902" i="1" s="1"/>
  <c r="L1903" i="1"/>
  <c r="M1903" i="1"/>
  <c r="P1903" i="1"/>
  <c r="Q1903" i="1" s="1"/>
  <c r="L1904" i="1"/>
  <c r="M1904" i="1"/>
  <c r="P1904" i="1"/>
  <c r="Q1904" i="1" s="1"/>
  <c r="L1905" i="1"/>
  <c r="M1905" i="1"/>
  <c r="P1905" i="1"/>
  <c r="Q1905" i="1" s="1"/>
  <c r="L1906" i="1"/>
  <c r="M1906" i="1"/>
  <c r="P1906" i="1"/>
  <c r="Q1906" i="1" s="1"/>
  <c r="L1907" i="1"/>
  <c r="M1907" i="1"/>
  <c r="P1907" i="1"/>
  <c r="Q1907" i="1" s="1"/>
  <c r="L1908" i="1"/>
  <c r="N1908" i="1" s="1"/>
  <c r="O1908" i="1" s="1"/>
  <c r="M1908" i="1"/>
  <c r="P1908" i="1"/>
  <c r="Q1908" i="1" s="1"/>
  <c r="L1909" i="1"/>
  <c r="M1909" i="1"/>
  <c r="P1909" i="1"/>
  <c r="Q1909" i="1" s="1"/>
  <c r="L1910" i="1"/>
  <c r="M1910" i="1"/>
  <c r="P1910" i="1"/>
  <c r="Q1910" i="1" s="1"/>
  <c r="L1911" i="1"/>
  <c r="M1911" i="1"/>
  <c r="P1911" i="1"/>
  <c r="Q1911" i="1" s="1"/>
  <c r="L1912" i="1"/>
  <c r="M1912" i="1"/>
  <c r="P1912" i="1"/>
  <c r="Q1912" i="1" s="1"/>
  <c r="L1913" i="1"/>
  <c r="M1913" i="1"/>
  <c r="P1913" i="1"/>
  <c r="Q1913" i="1" s="1"/>
  <c r="L1914" i="1"/>
  <c r="M1914" i="1"/>
  <c r="P1914" i="1"/>
  <c r="Q1914" i="1" s="1"/>
  <c r="L1915" i="1"/>
  <c r="M1915" i="1"/>
  <c r="P1915" i="1"/>
  <c r="Q1915" i="1" s="1"/>
  <c r="L1916" i="1"/>
  <c r="M1916" i="1"/>
  <c r="P1916" i="1"/>
  <c r="Q1916" i="1" s="1"/>
  <c r="L1917" i="1"/>
  <c r="M1917" i="1"/>
  <c r="P1917" i="1"/>
  <c r="Q1917" i="1" s="1"/>
  <c r="L1918" i="1"/>
  <c r="M1918" i="1"/>
  <c r="P1918" i="1"/>
  <c r="Q1918" i="1" s="1"/>
  <c r="L1919" i="1"/>
  <c r="N1919" i="1" s="1"/>
  <c r="O1919" i="1" s="1"/>
  <c r="P1919" i="1"/>
  <c r="Q1919" i="1" s="1"/>
  <c r="L1920" i="1"/>
  <c r="N1920" i="1" s="1"/>
  <c r="O1920" i="1" s="1"/>
  <c r="P1920" i="1"/>
  <c r="Q1920" i="1" s="1"/>
  <c r="L1921" i="1"/>
  <c r="N1921" i="1" s="1"/>
  <c r="O1921" i="1" s="1"/>
  <c r="P1921" i="1"/>
  <c r="Q1921" i="1" s="1"/>
  <c r="L1922" i="1"/>
  <c r="M1922" i="1"/>
  <c r="P1922" i="1"/>
  <c r="Q1922" i="1" s="1"/>
  <c r="L1923" i="1"/>
  <c r="M1923" i="1"/>
  <c r="P1923" i="1"/>
  <c r="Q1923" i="1" s="1"/>
  <c r="L1924" i="1"/>
  <c r="M1924" i="1"/>
  <c r="P1924" i="1"/>
  <c r="Q1924" i="1" s="1"/>
  <c r="L1925" i="1"/>
  <c r="M1925" i="1"/>
  <c r="P1925" i="1"/>
  <c r="Q1925" i="1" s="1"/>
  <c r="L1926" i="1"/>
  <c r="M1926" i="1"/>
  <c r="P1926" i="1"/>
  <c r="Q1926" i="1" s="1"/>
  <c r="L1927" i="1"/>
  <c r="M1927" i="1"/>
  <c r="P1927" i="1"/>
  <c r="Q1927" i="1" s="1"/>
  <c r="L1928" i="1"/>
  <c r="M1928" i="1"/>
  <c r="P1928" i="1"/>
  <c r="Q1928" i="1" s="1"/>
  <c r="L1929" i="1"/>
  <c r="M1929" i="1"/>
  <c r="P1929" i="1"/>
  <c r="Q1929" i="1" s="1"/>
  <c r="L1930" i="1"/>
  <c r="M1930" i="1"/>
  <c r="P1930" i="1"/>
  <c r="Q1930" i="1" s="1"/>
  <c r="L1931" i="1"/>
  <c r="M1931" i="1"/>
  <c r="P1931" i="1"/>
  <c r="Q1931" i="1" s="1"/>
  <c r="L1932" i="1"/>
  <c r="M1932" i="1"/>
  <c r="P1932" i="1"/>
  <c r="Q1932" i="1" s="1"/>
  <c r="L1933" i="1"/>
  <c r="M1933" i="1"/>
  <c r="P1933" i="1"/>
  <c r="Q1933" i="1" s="1"/>
  <c r="L1934" i="1"/>
  <c r="M1934" i="1"/>
  <c r="P1934" i="1"/>
  <c r="Q1934" i="1" s="1"/>
  <c r="L1935" i="1"/>
  <c r="N1935" i="1" s="1"/>
  <c r="O1935" i="1" s="1"/>
  <c r="P1935" i="1"/>
  <c r="Q1935" i="1" s="1"/>
  <c r="L1936" i="1"/>
  <c r="N1936" i="1" s="1"/>
  <c r="O1936" i="1" s="1"/>
  <c r="P1936" i="1"/>
  <c r="Q1936" i="1" s="1"/>
  <c r="L1937" i="1"/>
  <c r="M1937" i="1"/>
  <c r="P1937" i="1"/>
  <c r="Q1937" i="1" s="1"/>
  <c r="L1938" i="1"/>
  <c r="N1938" i="1" s="1"/>
  <c r="O1938" i="1" s="1"/>
  <c r="P1938" i="1"/>
  <c r="Q1938" i="1" s="1"/>
  <c r="L1939" i="1"/>
  <c r="M1939" i="1"/>
  <c r="P1939" i="1"/>
  <c r="Q1939" i="1" s="1"/>
  <c r="L1940" i="1"/>
  <c r="N1940" i="1" s="1"/>
  <c r="O1940" i="1" s="1"/>
  <c r="P1940" i="1"/>
  <c r="Q1940" i="1" s="1"/>
  <c r="L1941" i="1"/>
  <c r="N1941" i="1" s="1"/>
  <c r="O1941" i="1" s="1"/>
  <c r="P1941" i="1"/>
  <c r="Q1941" i="1" s="1"/>
  <c r="L1942" i="1"/>
  <c r="N1942" i="1" s="1"/>
  <c r="O1942" i="1" s="1"/>
  <c r="P1942" i="1"/>
  <c r="Q1942" i="1" s="1"/>
  <c r="L1943" i="1"/>
  <c r="M1943" i="1"/>
  <c r="P1943" i="1"/>
  <c r="Q1943" i="1" s="1"/>
  <c r="L1944" i="1"/>
  <c r="N1944" i="1" s="1"/>
  <c r="O1944" i="1" s="1"/>
  <c r="P1944" i="1"/>
  <c r="Q1944" i="1" s="1"/>
  <c r="L1945" i="1"/>
  <c r="M1945" i="1"/>
  <c r="P1945" i="1"/>
  <c r="Q1945" i="1" s="1"/>
  <c r="L1946" i="1"/>
  <c r="N1946" i="1" s="1"/>
  <c r="O1946" i="1" s="1"/>
  <c r="P1946" i="1"/>
  <c r="Q1946" i="1" s="1"/>
  <c r="L1947" i="1"/>
  <c r="M1947" i="1"/>
  <c r="P1947" i="1"/>
  <c r="Q1947" i="1" s="1"/>
  <c r="L1948" i="1"/>
  <c r="N1948" i="1" s="1"/>
  <c r="O1948" i="1" s="1"/>
  <c r="P1948" i="1"/>
  <c r="Q1948" i="1" s="1"/>
  <c r="L1949" i="1"/>
  <c r="M1949" i="1"/>
  <c r="P1949" i="1"/>
  <c r="Q1949" i="1" s="1"/>
  <c r="L1950" i="1"/>
  <c r="N1950" i="1" s="1"/>
  <c r="O1950" i="1" s="1"/>
  <c r="P1950" i="1"/>
  <c r="Q1950" i="1" s="1"/>
  <c r="L1951" i="1"/>
  <c r="M1951" i="1"/>
  <c r="P1951" i="1"/>
  <c r="Q1951" i="1" s="1"/>
  <c r="L1952" i="1"/>
  <c r="M1952" i="1"/>
  <c r="P1952" i="1"/>
  <c r="Q1952" i="1" s="1"/>
  <c r="L1953" i="1"/>
  <c r="M1953" i="1"/>
  <c r="P1953" i="1"/>
  <c r="Q1953" i="1" s="1"/>
  <c r="L1954" i="1"/>
  <c r="M1954" i="1"/>
  <c r="P1954" i="1"/>
  <c r="Q1954" i="1" s="1"/>
  <c r="L1955" i="1"/>
  <c r="M1955" i="1"/>
  <c r="P1955" i="1"/>
  <c r="Q1955" i="1" s="1"/>
  <c r="L1956" i="1"/>
  <c r="M1956" i="1"/>
  <c r="P1956" i="1"/>
  <c r="Q1956" i="1" s="1"/>
  <c r="L1957" i="1"/>
  <c r="M1957" i="1"/>
  <c r="P1957" i="1"/>
  <c r="Q1957" i="1" s="1"/>
  <c r="L1958" i="1"/>
  <c r="M1958" i="1"/>
  <c r="P1958" i="1"/>
  <c r="Q1958" i="1" s="1"/>
  <c r="L1959" i="1"/>
  <c r="N1959" i="1" s="1"/>
  <c r="O1959" i="1" s="1"/>
  <c r="P1959" i="1"/>
  <c r="Q1959" i="1" s="1"/>
  <c r="L1960" i="1"/>
  <c r="N1960" i="1" s="1"/>
  <c r="O1960" i="1" s="1"/>
  <c r="P1960" i="1"/>
  <c r="Q1960" i="1" s="1"/>
  <c r="L1961" i="1"/>
  <c r="M1961" i="1"/>
  <c r="P1961" i="1"/>
  <c r="Q1961" i="1" s="1"/>
  <c r="L1962" i="1"/>
  <c r="M1962" i="1"/>
  <c r="P1962" i="1"/>
  <c r="Q1962" i="1" s="1"/>
  <c r="L1963" i="1"/>
  <c r="M1963" i="1"/>
  <c r="P1963" i="1"/>
  <c r="Q1963" i="1" s="1"/>
  <c r="L1964" i="1"/>
  <c r="N1964" i="1" s="1"/>
  <c r="O1964" i="1" s="1"/>
  <c r="P1964" i="1"/>
  <c r="Q1964" i="1" s="1"/>
  <c r="L1965" i="1"/>
  <c r="M1965" i="1"/>
  <c r="P1965" i="1"/>
  <c r="Q1965" i="1" s="1"/>
  <c r="L1966" i="1"/>
  <c r="N1966" i="1" s="1"/>
  <c r="O1966" i="1" s="1"/>
  <c r="P1966" i="1"/>
  <c r="Q1966" i="1" s="1"/>
  <c r="L1967" i="1"/>
  <c r="M1967" i="1"/>
  <c r="P1967" i="1"/>
  <c r="Q1967" i="1" s="1"/>
  <c r="L1968" i="1"/>
  <c r="N1968" i="1" s="1"/>
  <c r="O1968" i="1" s="1"/>
  <c r="P1968" i="1"/>
  <c r="Q1968" i="1" s="1"/>
  <c r="L1969" i="1"/>
  <c r="M1969" i="1"/>
  <c r="P1969" i="1"/>
  <c r="Q1969" i="1" s="1"/>
  <c r="L1970" i="1"/>
  <c r="M1970" i="1"/>
  <c r="P1970" i="1"/>
  <c r="Q1970" i="1" s="1"/>
  <c r="L1971" i="1"/>
  <c r="N1971" i="1" s="1"/>
  <c r="O1971" i="1" s="1"/>
  <c r="P1971" i="1"/>
  <c r="Q1971" i="1" s="1"/>
  <c r="L1972" i="1"/>
  <c r="M1972" i="1"/>
  <c r="P1972" i="1"/>
  <c r="Q1972" i="1" s="1"/>
  <c r="L1973" i="1"/>
  <c r="N1973" i="1" s="1"/>
  <c r="O1973" i="1" s="1"/>
  <c r="P1973" i="1"/>
  <c r="Q1973" i="1" s="1"/>
  <c r="L1974" i="1"/>
  <c r="M1974" i="1"/>
  <c r="P1974" i="1"/>
  <c r="Q1974" i="1" s="1"/>
  <c r="L1975" i="1"/>
  <c r="M1975" i="1"/>
  <c r="P1975" i="1"/>
  <c r="Q1975" i="1" s="1"/>
  <c r="L1976" i="1"/>
  <c r="M1976" i="1"/>
  <c r="P1976" i="1"/>
  <c r="Q1976" i="1" s="1"/>
  <c r="L1977" i="1"/>
  <c r="N1977" i="1" s="1"/>
  <c r="O1977" i="1" s="1"/>
  <c r="P1977" i="1"/>
  <c r="Q1977" i="1" s="1"/>
  <c r="L1978" i="1"/>
  <c r="M1978" i="1"/>
  <c r="P1978" i="1"/>
  <c r="Q1978" i="1" s="1"/>
  <c r="L1979" i="1"/>
  <c r="N1979" i="1" s="1"/>
  <c r="O1979" i="1" s="1"/>
  <c r="P1979" i="1"/>
  <c r="Q1979" i="1" s="1"/>
  <c r="L1980" i="1"/>
  <c r="M1980" i="1"/>
  <c r="P1980" i="1"/>
  <c r="Q1980" i="1" s="1"/>
  <c r="L1981" i="1"/>
  <c r="M1981" i="1"/>
  <c r="P1981" i="1"/>
  <c r="Q1981" i="1" s="1"/>
  <c r="L1982" i="1"/>
  <c r="N1982" i="1" s="1"/>
  <c r="O1982" i="1" s="1"/>
  <c r="P1982" i="1"/>
  <c r="Q1982" i="1" s="1"/>
  <c r="L1983" i="1"/>
  <c r="M1983" i="1"/>
  <c r="P1983" i="1"/>
  <c r="Q1983" i="1" s="1"/>
  <c r="L1984" i="1"/>
  <c r="N1984" i="1" s="1"/>
  <c r="O1984" i="1" s="1"/>
  <c r="P1984" i="1"/>
  <c r="Q1984" i="1" s="1"/>
  <c r="L1985" i="1"/>
  <c r="N1985" i="1" s="1"/>
  <c r="O1985" i="1" s="1"/>
  <c r="P1985" i="1"/>
  <c r="Q1985" i="1" s="1"/>
  <c r="L1986" i="1"/>
  <c r="M1986" i="1"/>
  <c r="P1986" i="1"/>
  <c r="Q1986" i="1" s="1"/>
  <c r="L1987" i="1"/>
  <c r="M1987" i="1"/>
  <c r="P1987" i="1"/>
  <c r="Q1987" i="1" s="1"/>
  <c r="L1988" i="1"/>
  <c r="M1988" i="1"/>
  <c r="P1988" i="1"/>
  <c r="Q1988" i="1" s="1"/>
  <c r="L1989" i="1"/>
  <c r="M1989" i="1"/>
  <c r="P1989" i="1"/>
  <c r="Q1989" i="1" s="1"/>
  <c r="L1990" i="1"/>
  <c r="N1990" i="1" s="1"/>
  <c r="O1990" i="1" s="1"/>
  <c r="P1990" i="1"/>
  <c r="Q1990" i="1" s="1"/>
  <c r="L1991" i="1"/>
  <c r="M1991" i="1"/>
  <c r="P1991" i="1"/>
  <c r="Q1991" i="1" s="1"/>
  <c r="L1992" i="1"/>
  <c r="N1992" i="1" s="1"/>
  <c r="O1992" i="1" s="1"/>
  <c r="P1992" i="1"/>
  <c r="Q1992" i="1" s="1"/>
  <c r="L1993" i="1"/>
  <c r="M1993" i="1"/>
  <c r="P1993" i="1"/>
  <c r="Q1993" i="1" s="1"/>
  <c r="L1994" i="1"/>
  <c r="M1994" i="1"/>
  <c r="P1994" i="1"/>
  <c r="Q1994" i="1" s="1"/>
  <c r="L1995" i="1"/>
  <c r="M1995" i="1"/>
  <c r="P1995" i="1"/>
  <c r="Q1995" i="1" s="1"/>
  <c r="L1996" i="1"/>
  <c r="N1996" i="1" s="1"/>
  <c r="O1996" i="1" s="1"/>
  <c r="P1996" i="1"/>
  <c r="Q1996" i="1" s="1"/>
  <c r="L1997" i="1"/>
  <c r="N1997" i="1" s="1"/>
  <c r="O1997" i="1" s="1"/>
  <c r="P1997" i="1"/>
  <c r="Q1997" i="1" s="1"/>
  <c r="L1998" i="1"/>
  <c r="M1998" i="1"/>
  <c r="P1998" i="1"/>
  <c r="Q1998" i="1" s="1"/>
  <c r="L1999" i="1"/>
  <c r="M1999" i="1"/>
  <c r="P1999" i="1"/>
  <c r="Q1999" i="1" s="1"/>
  <c r="L2000" i="1"/>
  <c r="M2000" i="1"/>
  <c r="P2000" i="1"/>
  <c r="Q2000" i="1" s="1"/>
  <c r="L2001" i="1"/>
  <c r="M2001" i="1"/>
  <c r="P2001" i="1"/>
  <c r="Q2001" i="1" s="1"/>
  <c r="L2002" i="1"/>
  <c r="N2002" i="1" s="1"/>
  <c r="O2002" i="1" s="1"/>
  <c r="P2002" i="1"/>
  <c r="Q2002" i="1" s="1"/>
  <c r="L2003" i="1"/>
  <c r="M2003" i="1"/>
  <c r="P2003" i="1"/>
  <c r="Q2003" i="1" s="1"/>
  <c r="L2004" i="1"/>
  <c r="M2004" i="1"/>
  <c r="P2004" i="1"/>
  <c r="Q2004" i="1" s="1"/>
  <c r="L2005" i="1"/>
  <c r="M2005" i="1"/>
  <c r="P2005" i="1"/>
  <c r="Q2005" i="1" s="1"/>
  <c r="L2006" i="1"/>
  <c r="M2006" i="1"/>
  <c r="P2006" i="1"/>
  <c r="Q2006" i="1" s="1"/>
  <c r="L2007" i="1"/>
  <c r="M2007" i="1"/>
  <c r="P2007" i="1"/>
  <c r="Q2007" i="1" s="1"/>
  <c r="L2008" i="1"/>
  <c r="M2008" i="1"/>
  <c r="P2008" i="1"/>
  <c r="Q2008" i="1" s="1"/>
  <c r="L2009" i="1"/>
  <c r="M2009" i="1"/>
  <c r="P2009" i="1"/>
  <c r="Q2009" i="1" s="1"/>
  <c r="L2010" i="1"/>
  <c r="M2010" i="1"/>
  <c r="P2010" i="1"/>
  <c r="Q2010" i="1" s="1"/>
  <c r="L2011" i="1"/>
  <c r="M2011" i="1"/>
  <c r="P2011" i="1"/>
  <c r="Q2011" i="1" s="1"/>
  <c r="L2012" i="1"/>
  <c r="M2012" i="1"/>
  <c r="P2012" i="1"/>
  <c r="Q2012" i="1" s="1"/>
  <c r="L2013" i="1"/>
  <c r="M2013" i="1"/>
  <c r="P2013" i="1"/>
  <c r="Q2013" i="1" s="1"/>
  <c r="L2014" i="1"/>
  <c r="M2014" i="1"/>
  <c r="P2014" i="1"/>
  <c r="Q2014" i="1" s="1"/>
  <c r="L2015" i="1"/>
  <c r="M2015" i="1"/>
  <c r="P2015" i="1"/>
  <c r="Q2015" i="1" s="1"/>
  <c r="L2016" i="1"/>
  <c r="M2016" i="1"/>
  <c r="P2016" i="1"/>
  <c r="Q2016" i="1" s="1"/>
  <c r="L2017" i="1"/>
  <c r="N2017" i="1" s="1"/>
  <c r="O2017" i="1" s="1"/>
  <c r="P2017" i="1"/>
  <c r="Q2017" i="1" s="1"/>
  <c r="L2018" i="1"/>
  <c r="N2018" i="1" s="1"/>
  <c r="O2018" i="1" s="1"/>
  <c r="P2018" i="1"/>
  <c r="Q2018" i="1" s="1"/>
  <c r="L2019" i="1"/>
  <c r="M2019" i="1"/>
  <c r="P2019" i="1"/>
  <c r="Q2019" i="1" s="1"/>
  <c r="L2020" i="1"/>
  <c r="M2020" i="1"/>
  <c r="P2020" i="1"/>
  <c r="Q2020" i="1" s="1"/>
  <c r="L2021" i="1"/>
  <c r="N2021" i="1" s="1"/>
  <c r="O2021" i="1" s="1"/>
  <c r="P2021" i="1"/>
  <c r="Q2021" i="1" s="1"/>
  <c r="L2022" i="1"/>
  <c r="M2022" i="1"/>
  <c r="P2022" i="1"/>
  <c r="Q2022" i="1" s="1"/>
  <c r="L2023" i="1"/>
  <c r="M2023" i="1"/>
  <c r="P2023" i="1"/>
  <c r="Q2023" i="1" s="1"/>
  <c r="L2024" i="1"/>
  <c r="M2024" i="1"/>
  <c r="P2024" i="1"/>
  <c r="Q2024" i="1" s="1"/>
  <c r="L2025" i="1"/>
  <c r="M2025" i="1"/>
  <c r="P2025" i="1"/>
  <c r="Q2025" i="1" s="1"/>
  <c r="L2026" i="1"/>
  <c r="M2026" i="1"/>
  <c r="O2026" i="1"/>
  <c r="P2026" i="1"/>
  <c r="Q2026" i="1" s="1"/>
  <c r="L2027" i="1"/>
  <c r="N2027" i="1" s="1"/>
  <c r="O2027" i="1" s="1"/>
  <c r="P2027" i="1"/>
  <c r="Q2027" i="1" s="1"/>
  <c r="L2028" i="1"/>
  <c r="N2028" i="1" s="1"/>
  <c r="O2028" i="1" s="1"/>
  <c r="P2028" i="1"/>
  <c r="Q2028" i="1" s="1"/>
  <c r="L2029" i="1"/>
  <c r="M2029" i="1"/>
  <c r="P2029" i="1"/>
  <c r="Q2029" i="1" s="1"/>
  <c r="L2030" i="1"/>
  <c r="M2030" i="1"/>
  <c r="P2030" i="1"/>
  <c r="Q2030" i="1" s="1"/>
  <c r="L2031" i="1"/>
  <c r="M2031" i="1"/>
  <c r="P2031" i="1"/>
  <c r="Q2031" i="1" s="1"/>
  <c r="L2032" i="1"/>
  <c r="M2032" i="1"/>
  <c r="P2032" i="1"/>
  <c r="Q2032" i="1" s="1"/>
  <c r="L2033" i="1"/>
  <c r="M2033" i="1"/>
  <c r="P2033" i="1"/>
  <c r="Q2033" i="1" s="1"/>
  <c r="L2034" i="1"/>
  <c r="M2034" i="1"/>
  <c r="P2034" i="1"/>
  <c r="Q2034" i="1" s="1"/>
  <c r="L2035" i="1"/>
  <c r="N2035" i="1" s="1"/>
  <c r="O2035" i="1" s="1"/>
  <c r="P2035" i="1"/>
  <c r="Q2035" i="1" s="1"/>
  <c r="L2036" i="1"/>
  <c r="N2036" i="1" s="1"/>
  <c r="O2036" i="1" s="1"/>
  <c r="P2036" i="1"/>
  <c r="Q2036" i="1" s="1"/>
  <c r="L2037" i="1"/>
  <c r="M2037" i="1"/>
  <c r="P2037" i="1"/>
  <c r="Q2037" i="1" s="1"/>
  <c r="L2038" i="1"/>
  <c r="M2038" i="1"/>
  <c r="P2038" i="1"/>
  <c r="Q2038" i="1" s="1"/>
  <c r="L2039" i="1"/>
  <c r="M2039" i="1"/>
  <c r="P2039" i="1"/>
  <c r="Q2039" i="1" s="1"/>
  <c r="L2040" i="1"/>
  <c r="M2040" i="1"/>
  <c r="P2040" i="1"/>
  <c r="Q2040" i="1" s="1"/>
  <c r="L2041" i="1"/>
  <c r="M2041" i="1"/>
  <c r="P2041" i="1"/>
  <c r="Q2041" i="1" s="1"/>
  <c r="L2042" i="1"/>
  <c r="M2042" i="1"/>
  <c r="P2042" i="1"/>
  <c r="Q2042" i="1" s="1"/>
  <c r="L2043" i="1"/>
  <c r="M2043" i="1"/>
  <c r="P2043" i="1"/>
  <c r="Q2043" i="1" s="1"/>
  <c r="L2044" i="1"/>
  <c r="M2044" i="1"/>
  <c r="P2044" i="1"/>
  <c r="Q2044" i="1" s="1"/>
  <c r="L2045" i="1"/>
  <c r="M2045" i="1"/>
  <c r="P2045" i="1"/>
  <c r="Q2045" i="1" s="1"/>
  <c r="L2046" i="1"/>
  <c r="N2046" i="1" s="1"/>
  <c r="O2046" i="1" s="1"/>
  <c r="P2046" i="1"/>
  <c r="Q2046" i="1" s="1"/>
  <c r="L2047" i="1"/>
  <c r="M2047" i="1"/>
  <c r="P2047" i="1"/>
  <c r="Q2047" i="1" s="1"/>
  <c r="L2048" i="1"/>
  <c r="M2048" i="1"/>
  <c r="P2048" i="1"/>
  <c r="Q2048" i="1" s="1"/>
  <c r="L2049" i="1"/>
  <c r="M2049" i="1"/>
  <c r="P2049" i="1"/>
  <c r="Q2049" i="1" s="1"/>
  <c r="L2050" i="1"/>
  <c r="M2050" i="1"/>
  <c r="P2050" i="1"/>
  <c r="Q2050" i="1" s="1"/>
  <c r="L2051" i="1"/>
  <c r="N2051" i="1" s="1"/>
  <c r="O2051" i="1" s="1"/>
  <c r="P2051" i="1"/>
  <c r="Q2051" i="1" s="1"/>
  <c r="L2052" i="1"/>
  <c r="N2052" i="1" s="1"/>
  <c r="O2052" i="1" s="1"/>
  <c r="P2052" i="1"/>
  <c r="Q2052" i="1" s="1"/>
  <c r="L2053" i="1"/>
  <c r="N2053" i="1" s="1"/>
  <c r="O2053" i="1" s="1"/>
  <c r="P2053" i="1"/>
  <c r="Q2053" i="1" s="1"/>
  <c r="L2054" i="1"/>
  <c r="M2054" i="1"/>
  <c r="P2054" i="1"/>
  <c r="Q2054" i="1" s="1"/>
  <c r="L2055" i="1"/>
  <c r="M2055" i="1"/>
  <c r="P2055" i="1"/>
  <c r="Q2055" i="1" s="1"/>
  <c r="L2056" i="1"/>
  <c r="M2056" i="1"/>
  <c r="P2056" i="1"/>
  <c r="Q2056" i="1" s="1"/>
  <c r="L2057" i="1"/>
  <c r="M2057" i="1"/>
  <c r="P2057" i="1"/>
  <c r="Q2057" i="1" s="1"/>
  <c r="L2058" i="1"/>
  <c r="N2058" i="1" s="1"/>
  <c r="O2058" i="1" s="1"/>
  <c r="P2058" i="1"/>
  <c r="Q2058" i="1" s="1"/>
  <c r="L2059" i="1"/>
  <c r="M2059" i="1"/>
  <c r="P2059" i="1"/>
  <c r="Q2059" i="1" s="1"/>
  <c r="L2060" i="1"/>
  <c r="N2060" i="1" s="1"/>
  <c r="O2060" i="1" s="1"/>
  <c r="P2060" i="1"/>
  <c r="Q2060" i="1" s="1"/>
  <c r="L2061" i="1"/>
  <c r="N2061" i="1" s="1"/>
  <c r="O2061" i="1" s="1"/>
  <c r="P2061" i="1"/>
  <c r="Q2061" i="1" s="1"/>
  <c r="L2062" i="1"/>
  <c r="N2062" i="1" s="1"/>
  <c r="O2062" i="1" s="1"/>
  <c r="P2062" i="1"/>
  <c r="Q2062" i="1" s="1"/>
  <c r="L2063" i="1"/>
  <c r="N2063" i="1" s="1"/>
  <c r="O2063" i="1" s="1"/>
  <c r="P2063" i="1"/>
  <c r="Q2063" i="1" s="1"/>
  <c r="L2064" i="1"/>
  <c r="M2064" i="1"/>
  <c r="P2064" i="1"/>
  <c r="Q2064" i="1" s="1"/>
  <c r="L2065" i="1"/>
  <c r="M2065" i="1"/>
  <c r="P2065" i="1"/>
  <c r="Q2065" i="1" s="1"/>
  <c r="L2066" i="1"/>
  <c r="M2066" i="1"/>
  <c r="P2066" i="1"/>
  <c r="Q2066" i="1" s="1"/>
  <c r="L2067" i="1"/>
  <c r="M2067" i="1"/>
  <c r="P2067" i="1"/>
  <c r="Q2067" i="1" s="1"/>
  <c r="L2068" i="1"/>
  <c r="M2068" i="1"/>
  <c r="P2068" i="1"/>
  <c r="Q2068" i="1" s="1"/>
  <c r="L2069" i="1"/>
  <c r="N2069" i="1" s="1"/>
  <c r="O2069" i="1" s="1"/>
  <c r="P2069" i="1"/>
  <c r="Q2069" i="1" s="1"/>
  <c r="L2070" i="1"/>
  <c r="N2070" i="1" s="1"/>
  <c r="O2070" i="1" s="1"/>
  <c r="P2070" i="1"/>
  <c r="Q2070" i="1" s="1"/>
  <c r="L2071" i="1"/>
  <c r="N2071" i="1" s="1"/>
  <c r="O2071" i="1" s="1"/>
  <c r="P2071" i="1"/>
  <c r="Q2071" i="1" s="1"/>
  <c r="L2072" i="1"/>
  <c r="M2072" i="1"/>
  <c r="P2072" i="1"/>
  <c r="Q2072" i="1" s="1"/>
  <c r="L2073" i="1"/>
  <c r="M2073" i="1"/>
  <c r="P2073" i="1"/>
  <c r="Q2073" i="1" s="1"/>
  <c r="L2074" i="1"/>
  <c r="N2074" i="1" s="1"/>
  <c r="O2074" i="1" s="1"/>
  <c r="P2074" i="1"/>
  <c r="Q2074" i="1" s="1"/>
  <c r="L2075" i="1"/>
  <c r="N2075" i="1" s="1"/>
  <c r="O2075" i="1" s="1"/>
  <c r="P2075" i="1"/>
  <c r="Q2075" i="1" s="1"/>
  <c r="L2076" i="1"/>
  <c r="N2076" i="1" s="1"/>
  <c r="O2076" i="1" s="1"/>
  <c r="P2076" i="1"/>
  <c r="Q2076" i="1" s="1"/>
  <c r="L2077" i="1"/>
  <c r="N2077" i="1" s="1"/>
  <c r="O2077" i="1" s="1"/>
  <c r="P2077" i="1"/>
  <c r="Q2077" i="1" s="1"/>
  <c r="L2078" i="1"/>
  <c r="M2078" i="1"/>
  <c r="P2078" i="1"/>
  <c r="Q2078" i="1" s="1"/>
  <c r="L2079" i="1"/>
  <c r="M2079" i="1"/>
  <c r="P2079" i="1"/>
  <c r="Q2079" i="1" s="1"/>
  <c r="L2080" i="1"/>
  <c r="M2080" i="1"/>
  <c r="P2080" i="1"/>
  <c r="Q2080" i="1" s="1"/>
  <c r="L2081" i="1"/>
  <c r="N2081" i="1" s="1"/>
  <c r="O2081" i="1" s="1"/>
  <c r="P2081" i="1"/>
  <c r="Q2081" i="1" s="1"/>
  <c r="L2082" i="1"/>
  <c r="M2082" i="1"/>
  <c r="P2082" i="1"/>
  <c r="Q2082" i="1" s="1"/>
  <c r="L2083" i="1"/>
  <c r="M2083" i="1"/>
  <c r="P2083" i="1"/>
  <c r="Q2083" i="1" s="1"/>
  <c r="L2084" i="1"/>
  <c r="N2084" i="1" s="1"/>
  <c r="O2084" i="1" s="1"/>
  <c r="P2084" i="1"/>
  <c r="Q2084" i="1" s="1"/>
  <c r="L2085" i="1"/>
  <c r="N2085" i="1" s="1"/>
  <c r="O2085" i="1" s="1"/>
  <c r="P2085" i="1"/>
  <c r="Q2085" i="1" s="1"/>
  <c r="L2086" i="1"/>
  <c r="M2086" i="1"/>
  <c r="P2086" i="1"/>
  <c r="Q2086" i="1" s="1"/>
  <c r="L2087" i="1"/>
  <c r="M2087" i="1"/>
  <c r="P2087" i="1"/>
  <c r="Q2087" i="1" s="1"/>
  <c r="L2088" i="1"/>
  <c r="M2088" i="1"/>
  <c r="P2088" i="1"/>
  <c r="Q2088" i="1" s="1"/>
  <c r="L2089" i="1"/>
  <c r="N2089" i="1" s="1"/>
  <c r="O2089" i="1" s="1"/>
  <c r="P2089" i="1"/>
  <c r="Q2089" i="1" s="1"/>
  <c r="L2090" i="1"/>
  <c r="N2090" i="1" s="1"/>
  <c r="O2090" i="1" s="1"/>
  <c r="P2090" i="1"/>
  <c r="Q2090" i="1" s="1"/>
  <c r="L2091" i="1"/>
  <c r="N2091" i="1" s="1"/>
  <c r="O2091" i="1" s="1"/>
  <c r="P2091" i="1"/>
  <c r="Q2091" i="1" s="1"/>
  <c r="L2092" i="1"/>
  <c r="N2092" i="1" s="1"/>
  <c r="O2092" i="1" s="1"/>
  <c r="P2092" i="1"/>
  <c r="Q2092" i="1" s="1"/>
  <c r="L2093" i="1"/>
  <c r="N2093" i="1" s="1"/>
  <c r="O2093" i="1" s="1"/>
  <c r="P2093" i="1"/>
  <c r="Q2093" i="1" s="1"/>
  <c r="L2094" i="1"/>
  <c r="N2094" i="1" s="1"/>
  <c r="O2094" i="1" s="1"/>
  <c r="P2094" i="1"/>
  <c r="Q2094" i="1" s="1"/>
  <c r="L2095" i="1"/>
  <c r="N2095" i="1" s="1"/>
  <c r="O2095" i="1" s="1"/>
  <c r="P2095" i="1"/>
  <c r="Q2095" i="1" s="1"/>
  <c r="L2096" i="1"/>
  <c r="N2096" i="1" s="1"/>
  <c r="O2096" i="1" s="1"/>
  <c r="P2096" i="1"/>
  <c r="Q2096" i="1" s="1"/>
  <c r="L2097" i="1"/>
  <c r="M2097" i="1"/>
  <c r="P2097" i="1"/>
  <c r="Q2097" i="1" s="1"/>
  <c r="L2098" i="1"/>
  <c r="N2098" i="1" s="1"/>
  <c r="O2098" i="1" s="1"/>
  <c r="P2098" i="1"/>
  <c r="Q2098" i="1" s="1"/>
  <c r="L2099" i="1"/>
  <c r="M2099" i="1"/>
  <c r="P2099" i="1"/>
  <c r="Q2099" i="1" s="1"/>
  <c r="L2100" i="1"/>
  <c r="M2100" i="1"/>
  <c r="P2100" i="1"/>
  <c r="Q2100" i="1" s="1"/>
  <c r="L2101" i="1"/>
  <c r="M2101" i="1"/>
  <c r="P2101" i="1"/>
  <c r="Q2101" i="1" s="1"/>
  <c r="L2102" i="1"/>
  <c r="M2102" i="1"/>
  <c r="P2102" i="1"/>
  <c r="Q2102" i="1" s="1"/>
  <c r="L2103" i="1"/>
  <c r="N2103" i="1" s="1"/>
  <c r="O2103" i="1" s="1"/>
  <c r="P2103" i="1"/>
  <c r="Q2103" i="1" s="1"/>
  <c r="L2104" i="1"/>
  <c r="N2104" i="1" s="1"/>
  <c r="O2104" i="1" s="1"/>
  <c r="P2104" i="1"/>
  <c r="Q2104" i="1" s="1"/>
  <c r="L2105" i="1"/>
  <c r="M2105" i="1"/>
  <c r="P2105" i="1"/>
  <c r="Q2105" i="1" s="1"/>
  <c r="L2106" i="1"/>
  <c r="M2106" i="1"/>
  <c r="P2106" i="1"/>
  <c r="Q2106" i="1" s="1"/>
  <c r="L2107" i="1"/>
  <c r="M2107" i="1"/>
  <c r="P2107" i="1"/>
  <c r="Q2107" i="1" s="1"/>
  <c r="L2108" i="1"/>
  <c r="M2108" i="1"/>
  <c r="P2108" i="1"/>
  <c r="Q2108" i="1" s="1"/>
  <c r="L2109" i="1"/>
  <c r="M2109" i="1"/>
  <c r="P2109" i="1"/>
  <c r="Q2109" i="1" s="1"/>
  <c r="L2110" i="1"/>
  <c r="M2110" i="1"/>
  <c r="P2110" i="1"/>
  <c r="Q2110" i="1" s="1"/>
  <c r="L2111" i="1"/>
  <c r="M2111" i="1"/>
  <c r="P2111" i="1"/>
  <c r="Q2111" i="1" s="1"/>
  <c r="L2112" i="1"/>
  <c r="N2112" i="1" s="1"/>
  <c r="O2112" i="1" s="1"/>
  <c r="P2112" i="1"/>
  <c r="Q2112" i="1" s="1"/>
  <c r="L2113" i="1"/>
  <c r="N2113" i="1" s="1"/>
  <c r="O2113" i="1" s="1"/>
  <c r="P2113" i="1"/>
  <c r="Q2113" i="1" s="1"/>
  <c r="L2114" i="1"/>
  <c r="N2114" i="1" s="1"/>
  <c r="O2114" i="1" s="1"/>
  <c r="P2114" i="1"/>
  <c r="Q2114" i="1" s="1"/>
  <c r="L2115" i="1"/>
  <c r="N2115" i="1" s="1"/>
  <c r="O2115" i="1" s="1"/>
  <c r="P2115" i="1"/>
  <c r="Q2115" i="1" s="1"/>
  <c r="L2116" i="1"/>
  <c r="M2116" i="1"/>
  <c r="P2116" i="1"/>
  <c r="Q2116" i="1" s="1"/>
  <c r="L2117" i="1"/>
  <c r="M2117" i="1"/>
  <c r="P2117" i="1"/>
  <c r="Q2117" i="1" s="1"/>
  <c r="L2118" i="1"/>
  <c r="N2118" i="1" s="1"/>
  <c r="O2118" i="1" s="1"/>
  <c r="P2118" i="1"/>
  <c r="Q2118" i="1" s="1"/>
  <c r="L2119" i="1"/>
  <c r="M2119" i="1"/>
  <c r="P2119" i="1"/>
  <c r="Q2119" i="1" s="1"/>
  <c r="L2120" i="1"/>
  <c r="N2120" i="1" s="1"/>
  <c r="O2120" i="1" s="1"/>
  <c r="P2120" i="1"/>
  <c r="Q2120" i="1" s="1"/>
  <c r="L2121" i="1"/>
  <c r="N2121" i="1" s="1"/>
  <c r="O2121" i="1" s="1"/>
  <c r="P2121" i="1"/>
  <c r="Q2121" i="1" s="1"/>
  <c r="L2122" i="1"/>
  <c r="N2122" i="1" s="1"/>
  <c r="O2122" i="1" s="1"/>
  <c r="P2122" i="1"/>
  <c r="Q2122" i="1" s="1"/>
  <c r="L2123" i="1"/>
  <c r="N2123" i="1" s="1"/>
  <c r="O2123" i="1" s="1"/>
  <c r="P2123" i="1"/>
  <c r="Q2123" i="1" s="1"/>
  <c r="L2124" i="1"/>
  <c r="N2124" i="1" s="1"/>
  <c r="O2124" i="1" s="1"/>
  <c r="P2124" i="1"/>
  <c r="Q2124" i="1" s="1"/>
  <c r="L2125" i="1"/>
  <c r="M2125" i="1"/>
  <c r="P2125" i="1"/>
  <c r="Q2125" i="1" s="1"/>
  <c r="L2126" i="1"/>
  <c r="N2126" i="1" s="1"/>
  <c r="O2126" i="1" s="1"/>
  <c r="P2126" i="1"/>
  <c r="Q2126" i="1" s="1"/>
  <c r="L2127" i="1"/>
  <c r="M2127" i="1"/>
  <c r="P2127" i="1"/>
  <c r="Q2127" i="1" s="1"/>
  <c r="L2128" i="1"/>
  <c r="M2128" i="1"/>
  <c r="P2128" i="1"/>
  <c r="Q2128" i="1" s="1"/>
  <c r="L2129" i="1"/>
  <c r="M2129" i="1"/>
  <c r="P2129" i="1"/>
  <c r="Q2129" i="1" s="1"/>
  <c r="L2130" i="1"/>
  <c r="M2130" i="1"/>
  <c r="P2130" i="1"/>
  <c r="Q2130" i="1" s="1"/>
  <c r="L2131" i="1"/>
  <c r="M2131" i="1"/>
  <c r="P2131" i="1"/>
  <c r="Q2131" i="1" s="1"/>
  <c r="L2132" i="1"/>
  <c r="N2132" i="1" s="1"/>
  <c r="O2132" i="1" s="1"/>
  <c r="P2132" i="1"/>
  <c r="Q2132" i="1" s="1"/>
  <c r="L2133" i="1"/>
  <c r="N2133" i="1" s="1"/>
  <c r="O2133" i="1" s="1"/>
  <c r="P2133" i="1"/>
  <c r="Q2133" i="1" s="1"/>
  <c r="L2134" i="1"/>
  <c r="N2134" i="1" s="1"/>
  <c r="O2134" i="1" s="1"/>
  <c r="P2134" i="1"/>
  <c r="Q2134" i="1" s="1"/>
  <c r="L2135" i="1"/>
  <c r="M2135" i="1"/>
  <c r="P2135" i="1"/>
  <c r="Q2135" i="1" s="1"/>
  <c r="L2136" i="1"/>
  <c r="N2136" i="1" s="1"/>
  <c r="O2136" i="1" s="1"/>
  <c r="P2136" i="1"/>
  <c r="Q2136" i="1" s="1"/>
  <c r="L2137" i="1"/>
  <c r="N2137" i="1" s="1"/>
  <c r="O2137" i="1" s="1"/>
  <c r="P2137" i="1"/>
  <c r="Q2137" i="1" s="1"/>
  <c r="L2138" i="1"/>
  <c r="N2138" i="1" s="1"/>
  <c r="O2138" i="1" s="1"/>
  <c r="P2138" i="1"/>
  <c r="Q2138" i="1" s="1"/>
  <c r="L2139" i="1"/>
  <c r="N2139" i="1" s="1"/>
  <c r="O2139" i="1" s="1"/>
  <c r="P2139" i="1"/>
  <c r="Q2139" i="1" s="1"/>
  <c r="L2140" i="1"/>
  <c r="N2140" i="1" s="1"/>
  <c r="O2140" i="1" s="1"/>
  <c r="P2140" i="1"/>
  <c r="Q2140" i="1" s="1"/>
  <c r="L2141" i="1"/>
  <c r="M2141" i="1"/>
  <c r="P2141" i="1"/>
  <c r="Q2141" i="1" s="1"/>
  <c r="L2142" i="1"/>
  <c r="N2142" i="1" s="1"/>
  <c r="O2142" i="1" s="1"/>
  <c r="P2142" i="1"/>
  <c r="Q2142" i="1" s="1"/>
  <c r="L2143" i="1"/>
  <c r="N2143" i="1" s="1"/>
  <c r="O2143" i="1" s="1"/>
  <c r="P2143" i="1"/>
  <c r="Q2143" i="1" s="1"/>
  <c r="L2144" i="1"/>
  <c r="M2144" i="1"/>
  <c r="P2144" i="1"/>
  <c r="Q2144" i="1" s="1"/>
  <c r="L2145" i="1"/>
  <c r="M2145" i="1"/>
  <c r="P2145" i="1"/>
  <c r="Q2145" i="1" s="1"/>
  <c r="L2146" i="1"/>
  <c r="M2146" i="1"/>
  <c r="P2146" i="1"/>
  <c r="Q2146" i="1" s="1"/>
  <c r="L2147" i="1"/>
  <c r="N2147" i="1" s="1"/>
  <c r="O2147" i="1" s="1"/>
  <c r="P2147" i="1"/>
  <c r="Q2147" i="1" s="1"/>
  <c r="L2148" i="1"/>
  <c r="N2148" i="1" s="1"/>
  <c r="O2148" i="1" s="1"/>
  <c r="P2148" i="1"/>
  <c r="Q2148" i="1" s="1"/>
  <c r="L2149" i="1"/>
  <c r="N2149" i="1" s="1"/>
  <c r="O2149" i="1" s="1"/>
  <c r="P2149" i="1"/>
  <c r="Q2149" i="1" s="1"/>
  <c r="L2150" i="1"/>
  <c r="N2150" i="1" s="1"/>
  <c r="O2150" i="1" s="1"/>
  <c r="P2150" i="1"/>
  <c r="Q2150" i="1" s="1"/>
  <c r="L2151" i="1"/>
  <c r="N2151" i="1" s="1"/>
  <c r="O2151" i="1" s="1"/>
  <c r="P2151" i="1"/>
  <c r="Q2151" i="1" s="1"/>
  <c r="L2152" i="1"/>
  <c r="M2152" i="1"/>
  <c r="P2152" i="1"/>
  <c r="Q2152" i="1" s="1"/>
  <c r="L2153" i="1"/>
  <c r="M2153" i="1"/>
  <c r="P2153" i="1"/>
  <c r="Q2153" i="1" s="1"/>
  <c r="L2154" i="1"/>
  <c r="M2154" i="1"/>
  <c r="P2154" i="1"/>
  <c r="Q2154" i="1" s="1"/>
  <c r="L2155" i="1"/>
  <c r="N2155" i="1" s="1"/>
  <c r="O2155" i="1" s="1"/>
  <c r="P2155" i="1"/>
  <c r="Q2155" i="1" s="1"/>
  <c r="L2156" i="1"/>
  <c r="N2156" i="1" s="1"/>
  <c r="O2156" i="1" s="1"/>
  <c r="P2156" i="1"/>
  <c r="Q2156" i="1" s="1"/>
  <c r="L2157" i="1"/>
  <c r="N2157" i="1" s="1"/>
  <c r="O2157" i="1" s="1"/>
  <c r="P2157" i="1"/>
  <c r="Q2157" i="1" s="1"/>
  <c r="L2158" i="1"/>
  <c r="N2158" i="1" s="1"/>
  <c r="O2158" i="1" s="1"/>
  <c r="P2158" i="1"/>
  <c r="Q2158" i="1" s="1"/>
  <c r="L2159" i="1"/>
  <c r="N2159" i="1" s="1"/>
  <c r="O2159" i="1" s="1"/>
  <c r="P2159" i="1"/>
  <c r="Q2159" i="1" s="1"/>
  <c r="L2160" i="1"/>
  <c r="N2160" i="1" s="1"/>
  <c r="O2160" i="1" s="1"/>
  <c r="P2160" i="1"/>
  <c r="Q2160" i="1" s="1"/>
  <c r="L2161" i="1"/>
  <c r="N2161" i="1" s="1"/>
  <c r="O2161" i="1" s="1"/>
  <c r="P2161" i="1"/>
  <c r="Q2161" i="1" s="1"/>
  <c r="L2162" i="1"/>
  <c r="N2162" i="1" s="1"/>
  <c r="O2162" i="1" s="1"/>
  <c r="P2162" i="1"/>
  <c r="Q2162" i="1" s="1"/>
  <c r="L2163" i="1"/>
  <c r="N2163" i="1" s="1"/>
  <c r="O2163" i="1" s="1"/>
  <c r="P2163" i="1"/>
  <c r="Q2163" i="1" s="1"/>
  <c r="L2164" i="1"/>
  <c r="N2164" i="1" s="1"/>
  <c r="O2164" i="1" s="1"/>
  <c r="P2164" i="1"/>
  <c r="Q2164" i="1" s="1"/>
  <c r="L2165" i="1"/>
  <c r="N2165" i="1" s="1"/>
  <c r="O2165" i="1" s="1"/>
  <c r="P2165" i="1"/>
  <c r="Q2165" i="1" s="1"/>
  <c r="L2166" i="1"/>
  <c r="N2166" i="1" s="1"/>
  <c r="O2166" i="1" s="1"/>
  <c r="P2166" i="1"/>
  <c r="Q2166" i="1" s="1"/>
  <c r="L2167" i="1"/>
  <c r="N2167" i="1" s="1"/>
  <c r="O2167" i="1" s="1"/>
  <c r="P2167" i="1"/>
  <c r="Q2167" i="1" s="1"/>
  <c r="L2168" i="1"/>
  <c r="N2168" i="1" s="1"/>
  <c r="O2168" i="1" s="1"/>
  <c r="P2168" i="1"/>
  <c r="Q2168" i="1" s="1"/>
  <c r="L2169" i="1"/>
  <c r="N2169" i="1" s="1"/>
  <c r="O2169" i="1" s="1"/>
  <c r="P2169" i="1"/>
  <c r="Q2169" i="1" s="1"/>
  <c r="L2170" i="1"/>
  <c r="N2170" i="1" s="1"/>
  <c r="O2170" i="1" s="1"/>
  <c r="P2170" i="1"/>
  <c r="Q2170" i="1" s="1"/>
  <c r="L2171" i="1"/>
  <c r="N2171" i="1" s="1"/>
  <c r="O2171" i="1" s="1"/>
  <c r="P2171" i="1"/>
  <c r="Q2171" i="1" s="1"/>
  <c r="L2172" i="1"/>
  <c r="N2172" i="1" s="1"/>
  <c r="O2172" i="1" s="1"/>
  <c r="P2172" i="1"/>
  <c r="Q2172" i="1" s="1"/>
  <c r="L2173" i="1"/>
  <c r="N2173" i="1" s="1"/>
  <c r="O2173" i="1" s="1"/>
  <c r="P2173" i="1"/>
  <c r="Q2173" i="1" s="1"/>
  <c r="L2174" i="1"/>
  <c r="N2174" i="1" s="1"/>
  <c r="O2174" i="1" s="1"/>
  <c r="P2174" i="1"/>
  <c r="Q2174" i="1" s="1"/>
  <c r="L2175" i="1"/>
  <c r="N2175" i="1" s="1"/>
  <c r="O2175" i="1" s="1"/>
  <c r="P2175" i="1"/>
  <c r="Q2175" i="1" s="1"/>
  <c r="L2176" i="1"/>
  <c r="N2176" i="1" s="1"/>
  <c r="O2176" i="1" s="1"/>
  <c r="P2176" i="1"/>
  <c r="Q2176" i="1" s="1"/>
  <c r="L2177" i="1"/>
  <c r="M2177" i="1"/>
  <c r="P2177" i="1"/>
  <c r="Q2177" i="1" s="1"/>
  <c r="L2178" i="1"/>
  <c r="M2178" i="1"/>
  <c r="P2178" i="1"/>
  <c r="Q2178" i="1" s="1"/>
  <c r="L2179" i="1"/>
  <c r="M2179" i="1"/>
  <c r="P2179" i="1"/>
  <c r="Q2179" i="1" s="1"/>
  <c r="L2180" i="1"/>
  <c r="M2180" i="1"/>
  <c r="P2180" i="1"/>
  <c r="Q2180" i="1" s="1"/>
  <c r="L2181" i="1"/>
  <c r="M2181" i="1"/>
  <c r="P2181" i="1"/>
  <c r="Q2181" i="1" s="1"/>
  <c r="L2182" i="1"/>
  <c r="M2182" i="1"/>
  <c r="P2182" i="1"/>
  <c r="Q2182" i="1" s="1"/>
  <c r="L2183" i="1"/>
  <c r="N2183" i="1" s="1"/>
  <c r="O2183" i="1" s="1"/>
  <c r="P2183" i="1"/>
  <c r="Q2183" i="1" s="1"/>
  <c r="L2184" i="1"/>
  <c r="N2184" i="1" s="1"/>
  <c r="O2184" i="1" s="1"/>
  <c r="P2184" i="1"/>
  <c r="Q2184" i="1" s="1"/>
  <c r="L2185" i="1"/>
  <c r="M2185" i="1"/>
  <c r="P2185" i="1"/>
  <c r="Q2185" i="1" s="1"/>
  <c r="L2186" i="1"/>
  <c r="N2186" i="1" s="1"/>
  <c r="O2186" i="1" s="1"/>
  <c r="P2186" i="1"/>
  <c r="Q2186" i="1" s="1"/>
  <c r="L2187" i="1"/>
  <c r="O2187" i="1"/>
  <c r="P2187" i="1"/>
  <c r="Q2187" i="1" s="1"/>
  <c r="L2188" i="1"/>
  <c r="N2188" i="1" s="1"/>
  <c r="O2188" i="1" s="1"/>
  <c r="P2188" i="1"/>
  <c r="Q2188" i="1" s="1"/>
  <c r="L2189" i="1"/>
  <c r="N2189" i="1" s="1"/>
  <c r="O2189" i="1" s="1"/>
  <c r="P2189" i="1"/>
  <c r="Q2189" i="1" s="1"/>
  <c r="L2190" i="1"/>
  <c r="N2190" i="1" s="1"/>
  <c r="O2190" i="1" s="1"/>
  <c r="P2190" i="1"/>
  <c r="Q2190" i="1" s="1"/>
  <c r="L2191" i="1"/>
  <c r="N2191" i="1" s="1"/>
  <c r="O2191" i="1" s="1"/>
  <c r="P2191" i="1"/>
  <c r="Q2191" i="1" s="1"/>
  <c r="L2192" i="1"/>
  <c r="M2192" i="1"/>
  <c r="P2192" i="1"/>
  <c r="Q2192" i="1" s="1"/>
  <c r="L2193" i="1"/>
  <c r="M2193" i="1"/>
  <c r="P2193" i="1"/>
  <c r="Q2193" i="1" s="1"/>
  <c r="L2194" i="1"/>
  <c r="N2194" i="1" s="1"/>
  <c r="O2194" i="1" s="1"/>
  <c r="P2194" i="1"/>
  <c r="Q2194" i="1" s="1"/>
  <c r="L2195" i="1"/>
  <c r="N2195" i="1" s="1"/>
  <c r="O2195" i="1" s="1"/>
  <c r="P2195" i="1"/>
  <c r="Q2195" i="1" s="1"/>
  <c r="L2196" i="1"/>
  <c r="N2196" i="1" s="1"/>
  <c r="O2196" i="1" s="1"/>
  <c r="P2196" i="1"/>
  <c r="Q2196" i="1" s="1"/>
  <c r="L2197" i="1"/>
  <c r="N2197" i="1" s="1"/>
  <c r="O2197" i="1" s="1"/>
  <c r="P2197" i="1"/>
  <c r="Q2197" i="1" s="1"/>
  <c r="L2198" i="1"/>
  <c r="N2198" i="1" s="1"/>
  <c r="O2198" i="1" s="1"/>
  <c r="P2198" i="1"/>
  <c r="Q2198" i="1" s="1"/>
  <c r="L2199" i="1"/>
  <c r="N2199" i="1" s="1"/>
  <c r="O2199" i="1" s="1"/>
  <c r="P2199" i="1"/>
  <c r="Q2199" i="1" s="1"/>
  <c r="L2200" i="1"/>
  <c r="M2200" i="1"/>
  <c r="P2200" i="1"/>
  <c r="Q2200" i="1" s="1"/>
  <c r="L2201" i="1"/>
  <c r="N2201" i="1" s="1"/>
  <c r="O2201" i="1" s="1"/>
  <c r="P2201" i="1"/>
  <c r="Q2201" i="1" s="1"/>
  <c r="L2202" i="1"/>
  <c r="N2202" i="1" s="1"/>
  <c r="O2202" i="1" s="1"/>
  <c r="P2202" i="1"/>
  <c r="Q2202" i="1" s="1"/>
  <c r="L2203" i="1"/>
  <c r="N2203" i="1" s="1"/>
  <c r="O2203" i="1" s="1"/>
  <c r="P2203" i="1"/>
  <c r="Q2203" i="1" s="1"/>
  <c r="L2204" i="1"/>
  <c r="N2204" i="1" s="1"/>
  <c r="O2204" i="1" s="1"/>
  <c r="P2204" i="1"/>
  <c r="Q2204" i="1" s="1"/>
  <c r="L2205" i="1"/>
  <c r="N2205" i="1" s="1"/>
  <c r="O2205" i="1" s="1"/>
  <c r="P2205" i="1"/>
  <c r="Q2205" i="1" s="1"/>
  <c r="L2206" i="1"/>
  <c r="N2206" i="1" s="1"/>
  <c r="O2206" i="1" s="1"/>
  <c r="P2206" i="1"/>
  <c r="Q2206" i="1" s="1"/>
  <c r="L2207" i="1"/>
  <c r="N2207" i="1" s="1"/>
  <c r="O2207" i="1" s="1"/>
  <c r="P2207" i="1"/>
  <c r="Q2207" i="1" s="1"/>
  <c r="L2208" i="1"/>
  <c r="N2208" i="1" s="1"/>
  <c r="O2208" i="1" s="1"/>
  <c r="P2208" i="1"/>
  <c r="Q2208" i="1" s="1"/>
  <c r="L2209" i="1"/>
  <c r="N2209" i="1" s="1"/>
  <c r="O2209" i="1" s="1"/>
  <c r="P2209" i="1"/>
  <c r="Q2209" i="1" s="1"/>
  <c r="L2210" i="1"/>
  <c r="N2210" i="1" s="1"/>
  <c r="O2210" i="1" s="1"/>
  <c r="P2210" i="1"/>
  <c r="Q2210" i="1" s="1"/>
  <c r="L2211" i="1"/>
  <c r="N2211" i="1" s="1"/>
  <c r="O2211" i="1" s="1"/>
  <c r="P2211" i="1"/>
  <c r="Q2211" i="1" s="1"/>
  <c r="L2212" i="1"/>
  <c r="N2212" i="1" s="1"/>
  <c r="O2212" i="1" s="1"/>
  <c r="P2212" i="1"/>
  <c r="Q2212" i="1" s="1"/>
  <c r="L2213" i="1"/>
  <c r="M2213" i="1"/>
  <c r="P2213" i="1"/>
  <c r="Q2213" i="1" s="1"/>
  <c r="L2214" i="1"/>
  <c r="M2214" i="1"/>
  <c r="P2214" i="1"/>
  <c r="Q2214" i="1" s="1"/>
  <c r="L2215" i="1"/>
  <c r="M2215" i="1"/>
  <c r="P2215" i="1"/>
  <c r="Q2215" i="1" s="1"/>
  <c r="L2216" i="1"/>
  <c r="M2216" i="1"/>
  <c r="P2216" i="1"/>
  <c r="Q2216" i="1" s="1"/>
  <c r="L2217" i="1"/>
  <c r="M2217" i="1"/>
  <c r="P2217" i="1"/>
  <c r="Q2217" i="1" s="1"/>
  <c r="L2218" i="1"/>
  <c r="M2218" i="1"/>
  <c r="P2218" i="1"/>
  <c r="Q2218" i="1" s="1"/>
  <c r="L2219" i="1"/>
  <c r="N2219" i="1" s="1"/>
  <c r="O2219" i="1" s="1"/>
  <c r="P2219" i="1"/>
  <c r="Q2219" i="1" s="1"/>
  <c r="L2220" i="1"/>
  <c r="N2220" i="1" s="1"/>
  <c r="O2220" i="1" s="1"/>
  <c r="P2220" i="1"/>
  <c r="Q2220" i="1" s="1"/>
  <c r="L2221" i="1"/>
  <c r="N2221" i="1" s="1"/>
  <c r="O2221" i="1" s="1"/>
  <c r="P2221" i="1"/>
  <c r="Q2221" i="1" s="1"/>
  <c r="L2222" i="1"/>
  <c r="N2222" i="1" s="1"/>
  <c r="O2222" i="1" s="1"/>
  <c r="P2222" i="1"/>
  <c r="Q2222" i="1" s="1"/>
  <c r="L2223" i="1"/>
  <c r="N2223" i="1" s="1"/>
  <c r="O2223" i="1" s="1"/>
  <c r="P2223" i="1"/>
  <c r="Q2223" i="1" s="1"/>
  <c r="L2224" i="1"/>
  <c r="N2224" i="1" s="1"/>
  <c r="O2224" i="1" s="1"/>
  <c r="P2224" i="1"/>
  <c r="Q2224" i="1" s="1"/>
  <c r="L2225" i="1"/>
  <c r="M2225" i="1"/>
  <c r="P2225" i="1"/>
  <c r="Q2225" i="1" s="1"/>
  <c r="L2226" i="1"/>
  <c r="M2226" i="1"/>
  <c r="P2226" i="1"/>
  <c r="Q2226" i="1" s="1"/>
  <c r="L2227" i="1"/>
  <c r="M2227" i="1"/>
  <c r="P2227" i="1"/>
  <c r="Q2227" i="1" s="1"/>
  <c r="L2228" i="1"/>
  <c r="N2228" i="1" s="1"/>
  <c r="O2228" i="1" s="1"/>
  <c r="P2228" i="1"/>
  <c r="Q2228" i="1" s="1"/>
  <c r="L2229" i="1"/>
  <c r="N2229" i="1" s="1"/>
  <c r="O2229" i="1" s="1"/>
  <c r="P2229" i="1"/>
  <c r="Q2229" i="1" s="1"/>
  <c r="L2230" i="1"/>
  <c r="M2230" i="1"/>
  <c r="P2230" i="1"/>
  <c r="Q2230" i="1" s="1"/>
  <c r="L2231" i="1"/>
  <c r="M2231" i="1"/>
  <c r="P2231" i="1"/>
  <c r="Q2231" i="1" s="1"/>
  <c r="L2232" i="1"/>
  <c r="M2232" i="1"/>
  <c r="P2232" i="1"/>
  <c r="Q2232" i="1" s="1"/>
  <c r="L2233" i="1"/>
  <c r="N2233" i="1" s="1"/>
  <c r="O2233" i="1" s="1"/>
  <c r="P2233" i="1"/>
  <c r="Q2233" i="1" s="1"/>
  <c r="L2234" i="1"/>
  <c r="N2234" i="1" s="1"/>
  <c r="O2234" i="1" s="1"/>
  <c r="P2234" i="1"/>
  <c r="Q2234" i="1" s="1"/>
  <c r="L2235" i="1"/>
  <c r="N2235" i="1" s="1"/>
  <c r="O2235" i="1" s="1"/>
  <c r="P2235" i="1"/>
  <c r="Q2235" i="1" s="1"/>
  <c r="L2236" i="1"/>
  <c r="M2236" i="1"/>
  <c r="P2236" i="1"/>
  <c r="Q2236" i="1" s="1"/>
  <c r="L2237" i="1"/>
  <c r="N2237" i="1" s="1"/>
  <c r="O2237" i="1" s="1"/>
  <c r="P2237" i="1"/>
  <c r="Q2237" i="1" s="1"/>
  <c r="L2238" i="1"/>
  <c r="N2238" i="1" s="1"/>
  <c r="O2238" i="1" s="1"/>
  <c r="P2238" i="1"/>
  <c r="Q2238" i="1" s="1"/>
  <c r="L2239" i="1"/>
  <c r="N2239" i="1" s="1"/>
  <c r="O2239" i="1" s="1"/>
  <c r="P2239" i="1"/>
  <c r="Q2239" i="1" s="1"/>
  <c r="L2240" i="1"/>
  <c r="N2240" i="1" s="1"/>
  <c r="O2240" i="1" s="1"/>
  <c r="P2240" i="1"/>
  <c r="Q2240" i="1" s="1"/>
  <c r="L2241" i="1"/>
  <c r="N2241" i="1" s="1"/>
  <c r="O2241" i="1" s="1"/>
  <c r="P2241" i="1"/>
  <c r="Q2241" i="1" s="1"/>
  <c r="L2242" i="1"/>
  <c r="N2242" i="1" s="1"/>
  <c r="O2242" i="1" s="1"/>
  <c r="P2242" i="1"/>
  <c r="Q2242" i="1" s="1"/>
  <c r="L2243" i="1"/>
  <c r="N2243" i="1" s="1"/>
  <c r="O2243" i="1" s="1"/>
  <c r="P2243" i="1"/>
  <c r="Q2243" i="1" s="1"/>
  <c r="L2244" i="1"/>
  <c r="N2244" i="1" s="1"/>
  <c r="O2244" i="1" s="1"/>
  <c r="P2244" i="1"/>
  <c r="Q2244" i="1" s="1"/>
  <c r="L2245" i="1"/>
  <c r="N2245" i="1" s="1"/>
  <c r="O2245" i="1" s="1"/>
  <c r="P2245" i="1"/>
  <c r="Q2245" i="1" s="1"/>
  <c r="L2246" i="1"/>
  <c r="N2246" i="1" s="1"/>
  <c r="O2246" i="1" s="1"/>
  <c r="P2246" i="1"/>
  <c r="Q2246" i="1" s="1"/>
  <c r="L2247" i="1"/>
  <c r="N2247" i="1" s="1"/>
  <c r="O2247" i="1" s="1"/>
  <c r="P2247" i="1"/>
  <c r="Q2247" i="1" s="1"/>
  <c r="L2248" i="1"/>
  <c r="N2248" i="1" s="1"/>
  <c r="O2248" i="1" s="1"/>
  <c r="P2248" i="1"/>
  <c r="Q2248" i="1" s="1"/>
  <c r="L2249" i="1"/>
  <c r="M2249" i="1"/>
  <c r="P2249" i="1"/>
  <c r="Q2249" i="1" s="1"/>
  <c r="L2250" i="1"/>
  <c r="N2250" i="1" s="1"/>
  <c r="O2250" i="1" s="1"/>
  <c r="P2250" i="1"/>
  <c r="Q2250" i="1" s="1"/>
  <c r="L2251" i="1"/>
  <c r="N2251" i="1" s="1"/>
  <c r="O2251" i="1" s="1"/>
  <c r="P2251" i="1"/>
  <c r="Q2251" i="1" s="1"/>
  <c r="L2252" i="1"/>
  <c r="N2252" i="1" s="1"/>
  <c r="O2252" i="1" s="1"/>
  <c r="P2252" i="1"/>
  <c r="Q2252" i="1" s="1"/>
  <c r="L2253" i="1"/>
  <c r="N2253" i="1" s="1"/>
  <c r="O2253" i="1" s="1"/>
  <c r="P2253" i="1"/>
  <c r="Q2253" i="1" s="1"/>
  <c r="L2254" i="1"/>
  <c r="N2254" i="1" s="1"/>
  <c r="O2254" i="1" s="1"/>
  <c r="P2254" i="1"/>
  <c r="Q2254" i="1" s="1"/>
  <c r="L2255" i="1"/>
  <c r="N2255" i="1" s="1"/>
  <c r="O2255" i="1" s="1"/>
  <c r="P2255" i="1"/>
  <c r="Q2255" i="1" s="1"/>
  <c r="L2256" i="1"/>
  <c r="M2256" i="1"/>
  <c r="P2256" i="1"/>
  <c r="Q2256" i="1" s="1"/>
  <c r="L2257" i="1"/>
  <c r="M2257" i="1"/>
  <c r="P2257" i="1"/>
  <c r="Q2257" i="1" s="1"/>
  <c r="L2258" i="1"/>
  <c r="M2258" i="1"/>
  <c r="P2258" i="1"/>
  <c r="Q2258" i="1" s="1"/>
  <c r="L2259" i="1"/>
  <c r="N2259" i="1" s="1"/>
  <c r="O2259" i="1" s="1"/>
  <c r="P2259" i="1"/>
  <c r="Q2259" i="1" s="1"/>
  <c r="L2260" i="1"/>
  <c r="N2260" i="1" s="1"/>
  <c r="O2260" i="1" s="1"/>
  <c r="P2260" i="1"/>
  <c r="Q2260" i="1" s="1"/>
  <c r="L2261" i="1"/>
  <c r="N2261" i="1" s="1"/>
  <c r="O2261" i="1" s="1"/>
  <c r="P2261" i="1"/>
  <c r="Q2261" i="1" s="1"/>
  <c r="L2262" i="1"/>
  <c r="N2262" i="1" s="1"/>
  <c r="O2262" i="1" s="1"/>
  <c r="P2262" i="1"/>
  <c r="Q2262" i="1" s="1"/>
  <c r="L2263" i="1"/>
  <c r="N2263" i="1" s="1"/>
  <c r="O2263" i="1" s="1"/>
  <c r="P2263" i="1"/>
  <c r="Q2263" i="1" s="1"/>
  <c r="L2264" i="1"/>
  <c r="N2264" i="1" s="1"/>
  <c r="O2264" i="1" s="1"/>
  <c r="P2264" i="1"/>
  <c r="Q2264" i="1" s="1"/>
  <c r="L2265" i="1"/>
  <c r="N2265" i="1" s="1"/>
  <c r="O2265" i="1" s="1"/>
  <c r="P2265" i="1"/>
  <c r="Q2265" i="1" s="1"/>
  <c r="L2266" i="1"/>
  <c r="N2266" i="1" s="1"/>
  <c r="O2266" i="1" s="1"/>
  <c r="P2266" i="1"/>
  <c r="Q2266" i="1" s="1"/>
  <c r="L2267" i="1"/>
  <c r="N2267" i="1" s="1"/>
  <c r="O2267" i="1" s="1"/>
  <c r="P2267" i="1"/>
  <c r="Q2267" i="1" s="1"/>
  <c r="L2268" i="1"/>
  <c r="N2268" i="1" s="1"/>
  <c r="O2268" i="1" s="1"/>
  <c r="P2268" i="1"/>
  <c r="Q2268" i="1" s="1"/>
  <c r="L2269" i="1"/>
  <c r="N2269" i="1" s="1"/>
  <c r="O2269" i="1" s="1"/>
  <c r="P2269" i="1"/>
  <c r="Q2269" i="1" s="1"/>
  <c r="L2270" i="1"/>
  <c r="N2270" i="1" s="1"/>
  <c r="O2270" i="1" s="1"/>
  <c r="P2270" i="1"/>
  <c r="Q2270" i="1" s="1"/>
  <c r="L2271" i="1"/>
  <c r="N2271" i="1" s="1"/>
  <c r="O2271" i="1" s="1"/>
  <c r="P2271" i="1"/>
  <c r="Q2271" i="1" s="1"/>
  <c r="L2272" i="1"/>
  <c r="N2272" i="1" s="1"/>
  <c r="O2272" i="1" s="1"/>
  <c r="P2272" i="1"/>
  <c r="Q2272" i="1" s="1"/>
  <c r="L2273" i="1"/>
  <c r="M2273" i="1"/>
  <c r="P2273" i="1"/>
  <c r="Q2273" i="1" s="1"/>
  <c r="L2274" i="1"/>
  <c r="N2274" i="1" s="1"/>
  <c r="O2274" i="1" s="1"/>
  <c r="P2274" i="1"/>
  <c r="Q2274" i="1" s="1"/>
  <c r="L2275" i="1"/>
  <c r="N2275" i="1" s="1"/>
  <c r="O2275" i="1" s="1"/>
  <c r="P2275" i="1"/>
  <c r="Q2275" i="1" s="1"/>
  <c r="L2276" i="1"/>
  <c r="N2276" i="1" s="1"/>
  <c r="O2276" i="1" s="1"/>
  <c r="P2276" i="1"/>
  <c r="Q2276" i="1" s="1"/>
  <c r="L2277" i="1"/>
  <c r="N2277" i="1" s="1"/>
  <c r="O2277" i="1" s="1"/>
  <c r="P2277" i="1"/>
  <c r="Q2277" i="1" s="1"/>
  <c r="L2278" i="1"/>
  <c r="N2278" i="1" s="1"/>
  <c r="O2278" i="1" s="1"/>
  <c r="P2278" i="1"/>
  <c r="Q2278" i="1" s="1"/>
  <c r="L2279" i="1"/>
  <c r="N2279" i="1" s="1"/>
  <c r="O2279" i="1" s="1"/>
  <c r="P2279" i="1"/>
  <c r="Q2279" i="1" s="1"/>
  <c r="L2280" i="1"/>
  <c r="N2280" i="1" s="1"/>
  <c r="O2280" i="1" s="1"/>
  <c r="P2280" i="1"/>
  <c r="Q2280" i="1" s="1"/>
  <c r="L2281" i="1"/>
  <c r="M2281" i="1"/>
  <c r="P2281" i="1"/>
  <c r="Q2281" i="1" s="1"/>
  <c r="L2282" i="1"/>
  <c r="M2282" i="1"/>
  <c r="P2282" i="1"/>
  <c r="Q2282" i="1" s="1"/>
  <c r="L2283" i="1"/>
  <c r="M2283" i="1"/>
  <c r="P2283" i="1"/>
  <c r="Q2283" i="1" s="1"/>
  <c r="L2284" i="1"/>
  <c r="M2284" i="1"/>
  <c r="P2284" i="1"/>
  <c r="Q2284" i="1" s="1"/>
  <c r="L2285" i="1"/>
  <c r="M2285" i="1"/>
  <c r="P2285" i="1"/>
  <c r="Q2285" i="1" s="1"/>
  <c r="L2286" i="1"/>
  <c r="M2286" i="1"/>
  <c r="P2286" i="1"/>
  <c r="Q2286" i="1" s="1"/>
  <c r="L2287" i="1"/>
  <c r="M2287" i="1"/>
  <c r="P2287" i="1"/>
  <c r="Q2287" i="1" s="1"/>
  <c r="L2288" i="1"/>
  <c r="N2288" i="1" s="1"/>
  <c r="O2288" i="1" s="1"/>
  <c r="P2288" i="1"/>
  <c r="Q2288" i="1" s="1"/>
  <c r="L2289" i="1"/>
  <c r="N2289" i="1" s="1"/>
  <c r="O2289" i="1" s="1"/>
  <c r="P2289" i="1"/>
  <c r="Q2289" i="1" s="1"/>
  <c r="L2290" i="1"/>
  <c r="N2290" i="1" s="1"/>
  <c r="O2290" i="1" s="1"/>
  <c r="P2290" i="1"/>
  <c r="Q2290" i="1" s="1"/>
  <c r="L2291" i="1"/>
  <c r="N2291" i="1" s="1"/>
  <c r="O2291" i="1" s="1"/>
  <c r="P2291" i="1"/>
  <c r="Q2291" i="1" s="1"/>
  <c r="L2292" i="1"/>
  <c r="N2292" i="1" s="1"/>
  <c r="O2292" i="1" s="1"/>
  <c r="P2292" i="1"/>
  <c r="Q2292" i="1" s="1"/>
  <c r="L2293" i="1"/>
  <c r="N2293" i="1" s="1"/>
  <c r="O2293" i="1" s="1"/>
  <c r="P2293" i="1"/>
  <c r="Q2293" i="1" s="1"/>
  <c r="L2294" i="1"/>
  <c r="N2294" i="1" s="1"/>
  <c r="O2294" i="1" s="1"/>
  <c r="P2294" i="1"/>
  <c r="Q2294" i="1" s="1"/>
  <c r="L2295" i="1"/>
  <c r="N2295" i="1" s="1"/>
  <c r="O2295" i="1" s="1"/>
  <c r="P2295" i="1"/>
  <c r="Q2295" i="1" s="1"/>
  <c r="L2296" i="1"/>
  <c r="N2296" i="1" s="1"/>
  <c r="O2296" i="1" s="1"/>
  <c r="P2296" i="1"/>
  <c r="Q2296" i="1" s="1"/>
  <c r="L2297" i="1"/>
  <c r="N2297" i="1" s="1"/>
  <c r="O2297" i="1" s="1"/>
  <c r="P2297" i="1"/>
  <c r="Q2297" i="1" s="1"/>
  <c r="L2298" i="1"/>
  <c r="N2298" i="1" s="1"/>
  <c r="O2298" i="1" s="1"/>
  <c r="P2298" i="1"/>
  <c r="Q2298" i="1" s="1"/>
  <c r="L2299" i="1"/>
  <c r="N2299" i="1" s="1"/>
  <c r="O2299" i="1" s="1"/>
  <c r="P2299" i="1"/>
  <c r="Q2299" i="1" s="1"/>
  <c r="L2300" i="1"/>
  <c r="N2300" i="1" s="1"/>
  <c r="O2300" i="1" s="1"/>
  <c r="P2300" i="1"/>
  <c r="Q2300" i="1" s="1"/>
  <c r="L2301" i="1"/>
  <c r="N2301" i="1" s="1"/>
  <c r="O2301" i="1" s="1"/>
  <c r="P2301" i="1"/>
  <c r="Q2301" i="1" s="1"/>
  <c r="L2302" i="1"/>
  <c r="N2302" i="1" s="1"/>
  <c r="O2302" i="1" s="1"/>
  <c r="P2302" i="1"/>
  <c r="Q2302" i="1" s="1"/>
  <c r="L2303" i="1"/>
  <c r="N2303" i="1" s="1"/>
  <c r="O2303" i="1" s="1"/>
  <c r="P2303" i="1"/>
  <c r="Q2303" i="1" s="1"/>
  <c r="L2304" i="1"/>
  <c r="N2304" i="1" s="1"/>
  <c r="O2304" i="1" s="1"/>
  <c r="P2304" i="1"/>
  <c r="Q2304" i="1" s="1"/>
  <c r="L2305" i="1"/>
  <c r="N2305" i="1" s="1"/>
  <c r="O2305" i="1" s="1"/>
  <c r="P2305" i="1"/>
  <c r="Q2305" i="1" s="1"/>
  <c r="L2306" i="1"/>
  <c r="N2306" i="1" s="1"/>
  <c r="O2306" i="1" s="1"/>
  <c r="P2306" i="1"/>
  <c r="Q2306" i="1" s="1"/>
  <c r="L2307" i="1"/>
  <c r="N2307" i="1" s="1"/>
  <c r="O2307" i="1" s="1"/>
  <c r="P2307" i="1"/>
  <c r="Q2307" i="1" s="1"/>
  <c r="L2308" i="1"/>
  <c r="N2308" i="1" s="1"/>
  <c r="O2308" i="1" s="1"/>
  <c r="P2308" i="1"/>
  <c r="Q2308" i="1" s="1"/>
  <c r="L2309" i="1"/>
  <c r="N2309" i="1" s="1"/>
  <c r="O2309" i="1" s="1"/>
  <c r="P2309" i="1"/>
  <c r="Q2309" i="1" s="1"/>
  <c r="L2310" i="1"/>
  <c r="M2310" i="1"/>
  <c r="P2310" i="1"/>
  <c r="Q2310" i="1" s="1"/>
  <c r="L2311" i="1"/>
  <c r="N2311" i="1" s="1"/>
  <c r="O2311" i="1" s="1"/>
  <c r="P2311" i="1"/>
  <c r="Q2311" i="1" s="1"/>
  <c r="L2312" i="1"/>
  <c r="N2312" i="1" s="1"/>
  <c r="O2312" i="1" s="1"/>
  <c r="P2312" i="1"/>
  <c r="Q2312" i="1" s="1"/>
  <c r="L2313" i="1"/>
  <c r="N2313" i="1" s="1"/>
  <c r="O2313" i="1" s="1"/>
  <c r="P2313" i="1"/>
  <c r="Q2313" i="1" s="1"/>
  <c r="L2314" i="1"/>
  <c r="N2314" i="1" s="1"/>
  <c r="O2314" i="1" s="1"/>
  <c r="P2314" i="1"/>
  <c r="Q2314" i="1" s="1"/>
  <c r="L2315" i="1"/>
  <c r="M2315" i="1"/>
  <c r="P2315" i="1"/>
  <c r="Q2315" i="1" s="1"/>
  <c r="L2316" i="1"/>
  <c r="M2316" i="1"/>
  <c r="P2316" i="1"/>
  <c r="Q2316" i="1" s="1"/>
  <c r="L2317" i="1"/>
  <c r="N2317" i="1" s="1"/>
  <c r="O2317" i="1" s="1"/>
  <c r="P2317" i="1"/>
  <c r="Q2317" i="1" s="1"/>
  <c r="L2318" i="1"/>
  <c r="N2318" i="1" s="1"/>
  <c r="O2318" i="1" s="1"/>
  <c r="P2318" i="1"/>
  <c r="Q2318" i="1" s="1"/>
  <c r="L2319" i="1"/>
  <c r="N2319" i="1" s="1"/>
  <c r="O2319" i="1" s="1"/>
  <c r="P2319" i="1"/>
  <c r="Q2319" i="1" s="1"/>
  <c r="L2320" i="1"/>
  <c r="N2320" i="1" s="1"/>
  <c r="O2320" i="1" s="1"/>
  <c r="P2320" i="1"/>
  <c r="Q2320" i="1" s="1"/>
  <c r="L2321" i="1"/>
  <c r="N2321" i="1" s="1"/>
  <c r="O2321" i="1" s="1"/>
  <c r="P2321" i="1"/>
  <c r="Q2321" i="1" s="1"/>
  <c r="L2322" i="1"/>
  <c r="N2322" i="1" s="1"/>
  <c r="O2322" i="1" s="1"/>
  <c r="P2322" i="1"/>
  <c r="Q2322" i="1" s="1"/>
  <c r="L2323" i="1"/>
  <c r="N2323" i="1" s="1"/>
  <c r="O2323" i="1" s="1"/>
  <c r="P2323" i="1"/>
  <c r="Q2323" i="1" s="1"/>
  <c r="L2324" i="1"/>
  <c r="N2324" i="1" s="1"/>
  <c r="O2324" i="1" s="1"/>
  <c r="P2324" i="1"/>
  <c r="Q2324" i="1" s="1"/>
  <c r="L2325" i="1"/>
  <c r="N2325" i="1" s="1"/>
  <c r="O2325" i="1" s="1"/>
  <c r="P2325" i="1"/>
  <c r="Q2325" i="1" s="1"/>
  <c r="L2326" i="1"/>
  <c r="N2326" i="1" s="1"/>
  <c r="O2326" i="1" s="1"/>
  <c r="P2326" i="1"/>
  <c r="Q2326" i="1" s="1"/>
  <c r="L2327" i="1"/>
  <c r="N2327" i="1" s="1"/>
  <c r="O2327" i="1" s="1"/>
  <c r="P2327" i="1"/>
  <c r="Q2327" i="1" s="1"/>
  <c r="L2328" i="1"/>
  <c r="M2328" i="1"/>
  <c r="P2328" i="1"/>
  <c r="Q2328" i="1" s="1"/>
  <c r="L2329" i="1"/>
  <c r="M2329" i="1"/>
  <c r="P2329" i="1"/>
  <c r="Q2329" i="1" s="1"/>
  <c r="L2330" i="1"/>
  <c r="N2330" i="1" s="1"/>
  <c r="O2330" i="1" s="1"/>
  <c r="P2330" i="1"/>
  <c r="Q2330" i="1" s="1"/>
  <c r="L2331" i="1"/>
  <c r="N2331" i="1" s="1"/>
  <c r="O2331" i="1" s="1"/>
  <c r="P2331" i="1"/>
  <c r="Q2331" i="1" s="1"/>
  <c r="L2332" i="1"/>
  <c r="N2332" i="1" s="1"/>
  <c r="O2332" i="1" s="1"/>
  <c r="P2332" i="1"/>
  <c r="Q2332" i="1" s="1"/>
  <c r="L2333" i="1"/>
  <c r="N2333" i="1" s="1"/>
  <c r="O2333" i="1" s="1"/>
  <c r="P2333" i="1"/>
  <c r="Q2333" i="1" s="1"/>
  <c r="L2334" i="1"/>
  <c r="N2334" i="1" s="1"/>
  <c r="O2334" i="1" s="1"/>
  <c r="P2334" i="1"/>
  <c r="Q2334" i="1" s="1"/>
  <c r="L2335" i="1"/>
  <c r="N2335" i="1" s="1"/>
  <c r="O2335" i="1" s="1"/>
  <c r="P2335" i="1"/>
  <c r="Q2335" i="1" s="1"/>
  <c r="L2336" i="1"/>
  <c r="N2336" i="1" s="1"/>
  <c r="O2336" i="1" s="1"/>
  <c r="P2336" i="1"/>
  <c r="Q2336" i="1" s="1"/>
  <c r="L2337" i="1"/>
  <c r="N2337" i="1" s="1"/>
  <c r="O2337" i="1" s="1"/>
  <c r="P2337" i="1"/>
  <c r="Q2337" i="1" s="1"/>
  <c r="L2338" i="1"/>
  <c r="N2338" i="1" s="1"/>
  <c r="O2338" i="1" s="1"/>
  <c r="P2338" i="1"/>
  <c r="Q2338" i="1" s="1"/>
  <c r="L2339" i="1"/>
  <c r="N2339" i="1" s="1"/>
  <c r="O2339" i="1" s="1"/>
  <c r="P2339" i="1"/>
  <c r="Q2339" i="1" s="1"/>
  <c r="L2340" i="1"/>
  <c r="N2340" i="1" s="1"/>
  <c r="O2340" i="1" s="1"/>
  <c r="P2340" i="1"/>
  <c r="Q2340" i="1" s="1"/>
  <c r="L2341" i="1"/>
  <c r="N2341" i="1" s="1"/>
  <c r="O2341" i="1" s="1"/>
  <c r="P2341" i="1"/>
  <c r="Q2341" i="1" s="1"/>
  <c r="L2342" i="1"/>
  <c r="N2342" i="1" s="1"/>
  <c r="O2342" i="1" s="1"/>
  <c r="P2342" i="1"/>
  <c r="Q2342" i="1" s="1"/>
  <c r="L2343" i="1"/>
  <c r="N2343" i="1" s="1"/>
  <c r="O2343" i="1" s="1"/>
  <c r="P2343" i="1"/>
  <c r="Q2343" i="1" s="1"/>
  <c r="L2344" i="1"/>
  <c r="N2344" i="1" s="1"/>
  <c r="O2344" i="1" s="1"/>
  <c r="P2344" i="1"/>
  <c r="Q2344" i="1" s="1"/>
  <c r="L2345" i="1"/>
  <c r="N2345" i="1" s="1"/>
  <c r="O2345" i="1" s="1"/>
  <c r="P2345" i="1"/>
  <c r="Q2345" i="1" s="1"/>
  <c r="L2346" i="1"/>
  <c r="N2346" i="1" s="1"/>
  <c r="O2346" i="1" s="1"/>
  <c r="P2346" i="1"/>
  <c r="Q2346" i="1" s="1"/>
  <c r="L2347" i="1"/>
  <c r="N2347" i="1" s="1"/>
  <c r="O2347" i="1" s="1"/>
  <c r="P2347" i="1"/>
  <c r="Q2347" i="1" s="1"/>
  <c r="L2348" i="1"/>
  <c r="N2348" i="1" s="1"/>
  <c r="O2348" i="1" s="1"/>
  <c r="P2348" i="1"/>
  <c r="Q2348" i="1" s="1"/>
  <c r="L2349" i="1"/>
  <c r="N2349" i="1" s="1"/>
  <c r="O2349" i="1" s="1"/>
  <c r="P2349" i="1"/>
  <c r="Q2349" i="1" s="1"/>
  <c r="L2350" i="1"/>
  <c r="N2350" i="1" s="1"/>
  <c r="O2350" i="1" s="1"/>
  <c r="P2350" i="1"/>
  <c r="Q2350" i="1" s="1"/>
  <c r="L2351" i="1"/>
  <c r="N2351" i="1" s="1"/>
  <c r="O2351" i="1" s="1"/>
  <c r="P2351" i="1"/>
  <c r="Q2351" i="1" s="1"/>
  <c r="L2352" i="1"/>
  <c r="N2352" i="1" s="1"/>
  <c r="O2352" i="1" s="1"/>
  <c r="P2352" i="1"/>
  <c r="Q2352" i="1" s="1"/>
  <c r="L2353" i="1"/>
  <c r="N2353" i="1" s="1"/>
  <c r="O2353" i="1" s="1"/>
  <c r="P2353" i="1"/>
  <c r="Q2353" i="1" s="1"/>
  <c r="L2354" i="1"/>
  <c r="N2354" i="1" s="1"/>
  <c r="O2354" i="1" s="1"/>
  <c r="P2354" i="1"/>
  <c r="Q2354" i="1" s="1"/>
  <c r="L2355" i="1"/>
  <c r="N2355" i="1" s="1"/>
  <c r="O2355" i="1" s="1"/>
  <c r="P2355" i="1"/>
  <c r="Q2355" i="1" s="1"/>
  <c r="L2356" i="1"/>
  <c r="N2356" i="1" s="1"/>
  <c r="O2356" i="1" s="1"/>
  <c r="P2356" i="1"/>
  <c r="Q2356" i="1" s="1"/>
  <c r="L2357" i="1"/>
  <c r="N2357" i="1" s="1"/>
  <c r="O2357" i="1" s="1"/>
  <c r="P2357" i="1"/>
  <c r="Q2357" i="1" s="1"/>
  <c r="L2358" i="1"/>
  <c r="N2358" i="1" s="1"/>
  <c r="O2358" i="1" s="1"/>
  <c r="P2358" i="1"/>
  <c r="Q2358" i="1" s="1"/>
  <c r="L2359" i="1"/>
  <c r="N2359" i="1" s="1"/>
  <c r="O2359" i="1" s="1"/>
  <c r="P2359" i="1"/>
  <c r="Q2359" i="1" s="1"/>
  <c r="L2360" i="1"/>
  <c r="N2360" i="1" s="1"/>
  <c r="O2360" i="1" s="1"/>
  <c r="P2360" i="1"/>
  <c r="Q2360" i="1" s="1"/>
  <c r="L2361" i="1"/>
  <c r="N2361" i="1" s="1"/>
  <c r="O2361" i="1" s="1"/>
  <c r="P2361" i="1"/>
  <c r="Q2361" i="1" s="1"/>
  <c r="L2362" i="1"/>
  <c r="M2362" i="1"/>
  <c r="P2362" i="1"/>
  <c r="Q2362" i="1" s="1"/>
  <c r="L2363" i="1"/>
  <c r="N2363" i="1" s="1"/>
  <c r="O2363" i="1" s="1"/>
  <c r="P2363" i="1"/>
  <c r="Q2363" i="1" s="1"/>
  <c r="L2364" i="1"/>
  <c r="N2364" i="1" s="1"/>
  <c r="O2364" i="1" s="1"/>
  <c r="P2364" i="1"/>
  <c r="Q2364" i="1" s="1"/>
  <c r="L2365" i="1"/>
  <c r="N2365" i="1" s="1"/>
  <c r="O2365" i="1" s="1"/>
  <c r="P2365" i="1"/>
  <c r="Q2365" i="1" s="1"/>
  <c r="L2366" i="1"/>
  <c r="N2366" i="1" s="1"/>
  <c r="O2366" i="1" s="1"/>
  <c r="P2366" i="1"/>
  <c r="Q2366" i="1" s="1"/>
  <c r="L2367" i="1"/>
  <c r="N2367" i="1" s="1"/>
  <c r="O2367" i="1" s="1"/>
  <c r="P2367" i="1"/>
  <c r="Q2367" i="1" s="1"/>
  <c r="L2368" i="1"/>
  <c r="M2368" i="1"/>
  <c r="P2368" i="1"/>
  <c r="Q2368" i="1" s="1"/>
  <c r="L2369" i="1"/>
  <c r="M2369" i="1"/>
  <c r="P2369" i="1"/>
  <c r="Q2369" i="1" s="1"/>
  <c r="L2370" i="1"/>
  <c r="N2370" i="1" s="1"/>
  <c r="O2370" i="1" s="1"/>
  <c r="P2370" i="1"/>
  <c r="Q2370" i="1" s="1"/>
  <c r="L2371" i="1"/>
  <c r="N2371" i="1" s="1"/>
  <c r="O2371" i="1" s="1"/>
  <c r="P2371" i="1"/>
  <c r="Q2371" i="1" s="1"/>
  <c r="L2372" i="1"/>
  <c r="N2372" i="1" s="1"/>
  <c r="O2372" i="1" s="1"/>
  <c r="P2372" i="1"/>
  <c r="Q2372" i="1" s="1"/>
  <c r="L2373" i="1"/>
  <c r="N2373" i="1" s="1"/>
  <c r="O2373" i="1" s="1"/>
  <c r="P2373" i="1"/>
  <c r="Q2373" i="1" s="1"/>
  <c r="L2374" i="1"/>
  <c r="M2374" i="1"/>
  <c r="P2374" i="1"/>
  <c r="Q2374" i="1" s="1"/>
  <c r="L2375" i="1"/>
  <c r="M2375" i="1"/>
  <c r="P2375" i="1"/>
  <c r="Q2375" i="1" s="1"/>
  <c r="L2376" i="1"/>
  <c r="M2376" i="1"/>
  <c r="P2376" i="1"/>
  <c r="Q2376" i="1" s="1"/>
  <c r="L2377" i="1"/>
  <c r="M2377" i="1"/>
  <c r="P2377" i="1"/>
  <c r="Q2377" i="1" s="1"/>
  <c r="L2378" i="1"/>
  <c r="N2378" i="1" s="1"/>
  <c r="O2378" i="1" s="1"/>
  <c r="P2378" i="1"/>
  <c r="Q2378" i="1" s="1"/>
  <c r="L2379" i="1"/>
  <c r="N2379" i="1" s="1"/>
  <c r="O2379" i="1" s="1"/>
  <c r="P2379" i="1"/>
  <c r="Q2379" i="1" s="1"/>
  <c r="L2380" i="1"/>
  <c r="M2380" i="1"/>
  <c r="P2380" i="1"/>
  <c r="Q2380" i="1" s="1"/>
  <c r="L2381" i="1"/>
  <c r="M2381" i="1"/>
  <c r="P2381" i="1"/>
  <c r="Q2381" i="1" s="1"/>
  <c r="L2382" i="1"/>
  <c r="N2382" i="1" s="1"/>
  <c r="O2382" i="1" s="1"/>
  <c r="P2382" i="1"/>
  <c r="Q2382" i="1" s="1"/>
  <c r="L2383" i="1"/>
  <c r="N2383" i="1" s="1"/>
  <c r="O2383" i="1" s="1"/>
  <c r="P2383" i="1"/>
  <c r="Q2383" i="1" s="1"/>
  <c r="L2384" i="1"/>
  <c r="N2384" i="1" s="1"/>
  <c r="O2384" i="1" s="1"/>
  <c r="P2384" i="1"/>
  <c r="Q2384" i="1" s="1"/>
  <c r="L2385" i="1"/>
  <c r="N2385" i="1" s="1"/>
  <c r="O2385" i="1" s="1"/>
  <c r="P2385" i="1"/>
  <c r="Q2385" i="1" s="1"/>
  <c r="L2386" i="1"/>
  <c r="N2386" i="1" s="1"/>
  <c r="O2386" i="1" s="1"/>
  <c r="P2386" i="1"/>
  <c r="Q2386" i="1" s="1"/>
  <c r="L2387" i="1"/>
  <c r="N2387" i="1" s="1"/>
  <c r="O2387" i="1" s="1"/>
  <c r="P2387" i="1"/>
  <c r="Q2387" i="1" s="1"/>
  <c r="L2388" i="1"/>
  <c r="N2388" i="1" s="1"/>
  <c r="O2388" i="1" s="1"/>
  <c r="P2388" i="1"/>
  <c r="Q2388" i="1" s="1"/>
  <c r="L2389" i="1"/>
  <c r="N2389" i="1" s="1"/>
  <c r="O2389" i="1" s="1"/>
  <c r="P2389" i="1"/>
  <c r="Q2389" i="1" s="1"/>
  <c r="L2390" i="1"/>
  <c r="N2390" i="1" s="1"/>
  <c r="O2390" i="1" s="1"/>
  <c r="P2390" i="1"/>
  <c r="Q2390" i="1" s="1"/>
  <c r="L2391" i="1"/>
  <c r="N2391" i="1" s="1"/>
  <c r="O2391" i="1" s="1"/>
  <c r="P2391" i="1"/>
  <c r="Q2391" i="1" s="1"/>
  <c r="L2392" i="1"/>
  <c r="N2392" i="1" s="1"/>
  <c r="O2392" i="1" s="1"/>
  <c r="P2392" i="1"/>
  <c r="Q2392" i="1" s="1"/>
  <c r="L2393" i="1"/>
  <c r="M2393" i="1"/>
  <c r="P2393" i="1"/>
  <c r="Q2393" i="1" s="1"/>
  <c r="L2394" i="1"/>
  <c r="M2394" i="1"/>
  <c r="P2394" i="1"/>
  <c r="Q2394" i="1" s="1"/>
  <c r="L2395" i="1"/>
  <c r="N2395" i="1" s="1"/>
  <c r="O2395" i="1" s="1"/>
  <c r="P2395" i="1"/>
  <c r="Q2395" i="1" s="1"/>
  <c r="L2396" i="1"/>
  <c r="N2396" i="1" s="1"/>
  <c r="O2396" i="1" s="1"/>
  <c r="P2396" i="1"/>
  <c r="Q2396" i="1" s="1"/>
  <c r="L2397" i="1"/>
  <c r="N2397" i="1" s="1"/>
  <c r="O2397" i="1" s="1"/>
  <c r="P2397" i="1"/>
  <c r="Q2397" i="1" s="1"/>
  <c r="L2398" i="1"/>
  <c r="N2398" i="1" s="1"/>
  <c r="O2398" i="1" s="1"/>
  <c r="P2398" i="1"/>
  <c r="Q2398" i="1" s="1"/>
  <c r="L2399" i="1"/>
  <c r="M2399" i="1"/>
  <c r="P2399" i="1"/>
  <c r="Q2399" i="1" s="1"/>
  <c r="L2400" i="1"/>
  <c r="M2400" i="1"/>
  <c r="P2400" i="1"/>
  <c r="Q2400" i="1" s="1"/>
  <c r="L2401" i="1"/>
  <c r="N2401" i="1" s="1"/>
  <c r="O2401" i="1" s="1"/>
  <c r="P2401" i="1"/>
  <c r="Q2401" i="1" s="1"/>
  <c r="L2402" i="1"/>
  <c r="N2402" i="1" s="1"/>
  <c r="O2402" i="1" s="1"/>
  <c r="P2402" i="1"/>
  <c r="Q2402" i="1" s="1"/>
  <c r="L2403" i="1"/>
  <c r="N2403" i="1" s="1"/>
  <c r="O2403" i="1" s="1"/>
  <c r="P2403" i="1"/>
  <c r="Q2403" i="1" s="1"/>
  <c r="L2404" i="1"/>
  <c r="N2404" i="1" s="1"/>
  <c r="O2404" i="1" s="1"/>
  <c r="P2404" i="1"/>
  <c r="Q2404" i="1" s="1"/>
  <c r="L2405" i="1"/>
  <c r="N2405" i="1" s="1"/>
  <c r="O2405" i="1" s="1"/>
  <c r="P2405" i="1"/>
  <c r="Q2405" i="1" s="1"/>
  <c r="L2406" i="1"/>
  <c r="N2406" i="1" s="1"/>
  <c r="O2406" i="1" s="1"/>
  <c r="P2406" i="1"/>
  <c r="Q2406" i="1" s="1"/>
  <c r="L2407" i="1"/>
  <c r="N2407" i="1" s="1"/>
  <c r="O2407" i="1" s="1"/>
  <c r="P2407" i="1"/>
  <c r="Q2407" i="1" s="1"/>
  <c r="L2408" i="1"/>
  <c r="N2408" i="1" s="1"/>
  <c r="O2408" i="1" s="1"/>
  <c r="P2408" i="1"/>
  <c r="Q2408" i="1" s="1"/>
  <c r="L2409" i="1"/>
  <c r="N2409" i="1" s="1"/>
  <c r="O2409" i="1" s="1"/>
  <c r="P2409" i="1"/>
  <c r="Q2409" i="1" s="1"/>
  <c r="L2410" i="1"/>
  <c r="N2410" i="1" s="1"/>
  <c r="O2410" i="1" s="1"/>
  <c r="P2410" i="1"/>
  <c r="Q2410" i="1" s="1"/>
  <c r="L2411" i="1"/>
  <c r="N2411" i="1" s="1"/>
  <c r="O2411" i="1" s="1"/>
  <c r="P2411" i="1"/>
  <c r="Q2411" i="1" s="1"/>
  <c r="L2412" i="1"/>
  <c r="N2412" i="1" s="1"/>
  <c r="O2412" i="1" s="1"/>
  <c r="P2412" i="1"/>
  <c r="Q2412" i="1" s="1"/>
  <c r="L2413" i="1"/>
  <c r="N2413" i="1" s="1"/>
  <c r="O2413" i="1" s="1"/>
  <c r="P2413" i="1"/>
  <c r="Q2413" i="1" s="1"/>
  <c r="L2414" i="1"/>
  <c r="N2414" i="1" s="1"/>
  <c r="O2414" i="1" s="1"/>
  <c r="P2414" i="1"/>
  <c r="Q2414" i="1" s="1"/>
  <c r="L2415" i="1"/>
  <c r="N2415" i="1" s="1"/>
  <c r="O2415" i="1" s="1"/>
  <c r="P2415" i="1"/>
  <c r="Q2415" i="1" s="1"/>
  <c r="L2416" i="1"/>
  <c r="N2416" i="1" s="1"/>
  <c r="O2416" i="1" s="1"/>
  <c r="P2416" i="1"/>
  <c r="Q2416" i="1" s="1"/>
  <c r="L2417" i="1"/>
  <c r="N2417" i="1" s="1"/>
  <c r="O2417" i="1" s="1"/>
  <c r="P2417" i="1"/>
  <c r="Q2417" i="1" s="1"/>
  <c r="L2418" i="1"/>
  <c r="N2418" i="1" s="1"/>
  <c r="O2418" i="1" s="1"/>
  <c r="P2418" i="1"/>
  <c r="Q2418" i="1" s="1"/>
  <c r="L2419" i="1"/>
  <c r="N2419" i="1" s="1"/>
  <c r="O2419" i="1" s="1"/>
  <c r="P2419" i="1"/>
  <c r="Q2419" i="1" s="1"/>
  <c r="L2420" i="1"/>
  <c r="N2420" i="1" s="1"/>
  <c r="O2420" i="1" s="1"/>
  <c r="P2420" i="1"/>
  <c r="Q2420" i="1" s="1"/>
  <c r="L2421" i="1"/>
  <c r="N2421" i="1" s="1"/>
  <c r="O2421" i="1" s="1"/>
  <c r="P2421" i="1"/>
  <c r="Q2421" i="1" s="1"/>
  <c r="L2422" i="1"/>
  <c r="N2422" i="1" s="1"/>
  <c r="O2422" i="1" s="1"/>
  <c r="P2422" i="1"/>
  <c r="Q2422" i="1" s="1"/>
  <c r="L2423" i="1"/>
  <c r="N2423" i="1" s="1"/>
  <c r="O2423" i="1" s="1"/>
  <c r="P2423" i="1"/>
  <c r="Q2423" i="1" s="1"/>
  <c r="L2424" i="1"/>
  <c r="N2424" i="1" s="1"/>
  <c r="O2424" i="1" s="1"/>
  <c r="P2424" i="1"/>
  <c r="Q2424" i="1" s="1"/>
  <c r="L2425" i="1"/>
  <c r="N2425" i="1" s="1"/>
  <c r="O2425" i="1" s="1"/>
  <c r="P2425" i="1"/>
  <c r="Q2425" i="1" s="1"/>
  <c r="L2426" i="1"/>
  <c r="N2426" i="1" s="1"/>
  <c r="O2426" i="1" s="1"/>
  <c r="P2426" i="1"/>
  <c r="Q2426" i="1" s="1"/>
  <c r="L2427" i="1"/>
  <c r="N2427" i="1" s="1"/>
  <c r="O2427" i="1" s="1"/>
  <c r="P2427" i="1"/>
  <c r="Q2427" i="1" s="1"/>
  <c r="L2428" i="1"/>
  <c r="N2428" i="1" s="1"/>
  <c r="O2428" i="1" s="1"/>
  <c r="P2428" i="1"/>
  <c r="Q2428" i="1" s="1"/>
  <c r="L2429" i="1"/>
  <c r="N2429" i="1" s="1"/>
  <c r="O2429" i="1" s="1"/>
  <c r="P2429" i="1"/>
  <c r="Q2429" i="1" s="1"/>
  <c r="L2430" i="1"/>
  <c r="N2430" i="1" s="1"/>
  <c r="O2430" i="1" s="1"/>
  <c r="P2430" i="1"/>
  <c r="Q2430" i="1" s="1"/>
  <c r="L2431" i="1"/>
  <c r="N2431" i="1" s="1"/>
  <c r="O2431" i="1" s="1"/>
  <c r="P2431" i="1"/>
  <c r="Q2431" i="1" s="1"/>
  <c r="L2432" i="1"/>
  <c r="N2432" i="1" s="1"/>
  <c r="O2432" i="1" s="1"/>
  <c r="P2432" i="1"/>
  <c r="Q2432" i="1" s="1"/>
  <c r="L2433" i="1"/>
  <c r="N2433" i="1" s="1"/>
  <c r="O2433" i="1" s="1"/>
  <c r="P2433" i="1"/>
  <c r="Q2433" i="1" s="1"/>
  <c r="L2434" i="1"/>
  <c r="N2434" i="1" s="1"/>
  <c r="O2434" i="1" s="1"/>
  <c r="P2434" i="1"/>
  <c r="Q2434" i="1" s="1"/>
  <c r="L2435" i="1"/>
  <c r="N2435" i="1" s="1"/>
  <c r="O2435" i="1" s="1"/>
  <c r="P2435" i="1"/>
  <c r="Q2435" i="1" s="1"/>
  <c r="L2436" i="1"/>
  <c r="N2436" i="1" s="1"/>
  <c r="O2436" i="1" s="1"/>
  <c r="P2436" i="1"/>
  <c r="Q2436" i="1" s="1"/>
  <c r="L2437" i="1"/>
  <c r="N2437" i="1" s="1"/>
  <c r="O2437" i="1" s="1"/>
  <c r="P2437" i="1"/>
  <c r="Q2437" i="1" s="1"/>
  <c r="L2438" i="1"/>
  <c r="N2438" i="1" s="1"/>
  <c r="O2438" i="1" s="1"/>
  <c r="P2438" i="1"/>
  <c r="Q2438" i="1" s="1"/>
  <c r="L2439" i="1"/>
  <c r="N2439" i="1" s="1"/>
  <c r="O2439" i="1" s="1"/>
  <c r="P2439" i="1"/>
  <c r="Q2439" i="1" s="1"/>
  <c r="L2440" i="1"/>
  <c r="N2440" i="1" s="1"/>
  <c r="O2440" i="1" s="1"/>
  <c r="P2440" i="1"/>
  <c r="Q2440" i="1" s="1"/>
  <c r="L2441" i="1"/>
  <c r="N2441" i="1" s="1"/>
  <c r="O2441" i="1" s="1"/>
  <c r="P2441" i="1"/>
  <c r="Q2441" i="1" s="1"/>
  <c r="L2442" i="1"/>
  <c r="N2442" i="1" s="1"/>
  <c r="O2442" i="1" s="1"/>
  <c r="P2442" i="1"/>
  <c r="Q2442" i="1" s="1"/>
  <c r="L2443" i="1"/>
  <c r="N2443" i="1" s="1"/>
  <c r="O2443" i="1" s="1"/>
  <c r="P2443" i="1"/>
  <c r="Q2443" i="1" s="1"/>
  <c r="L2444" i="1"/>
  <c r="N2444" i="1" s="1"/>
  <c r="O2444" i="1" s="1"/>
  <c r="P2444" i="1"/>
  <c r="Q2444" i="1" s="1"/>
  <c r="L2445" i="1"/>
  <c r="N2445" i="1" s="1"/>
  <c r="O2445" i="1" s="1"/>
  <c r="P2445" i="1"/>
  <c r="Q2445" i="1" s="1"/>
  <c r="L2446" i="1"/>
  <c r="N2446" i="1" s="1"/>
  <c r="O2446" i="1" s="1"/>
  <c r="P2446" i="1"/>
  <c r="Q2446" i="1" s="1"/>
  <c r="L2447" i="1"/>
  <c r="N2447" i="1" s="1"/>
  <c r="O2447" i="1" s="1"/>
  <c r="P2447" i="1"/>
  <c r="Q2447" i="1" s="1"/>
  <c r="L2448" i="1"/>
  <c r="N2448" i="1" s="1"/>
  <c r="O2448" i="1" s="1"/>
  <c r="P2448" i="1"/>
  <c r="Q2448" i="1" s="1"/>
  <c r="L2449" i="1"/>
  <c r="N2449" i="1" s="1"/>
  <c r="O2449" i="1" s="1"/>
  <c r="P2449" i="1"/>
  <c r="Q2449" i="1" s="1"/>
  <c r="L2450" i="1"/>
  <c r="N2450" i="1" s="1"/>
  <c r="O2450" i="1" s="1"/>
  <c r="P2450" i="1"/>
  <c r="Q2450" i="1" s="1"/>
  <c r="L2451" i="1"/>
  <c r="N2451" i="1" s="1"/>
  <c r="O2451" i="1" s="1"/>
  <c r="P2451" i="1"/>
  <c r="Q2451" i="1" s="1"/>
  <c r="L2452" i="1"/>
  <c r="N2452" i="1" s="1"/>
  <c r="O2452" i="1" s="1"/>
  <c r="P2452" i="1"/>
  <c r="Q2452" i="1" s="1"/>
  <c r="L2453" i="1"/>
  <c r="N2453" i="1" s="1"/>
  <c r="O2453" i="1" s="1"/>
  <c r="P2453" i="1"/>
  <c r="Q2453" i="1" s="1"/>
  <c r="L2454" i="1"/>
  <c r="N2454" i="1" s="1"/>
  <c r="O2454" i="1" s="1"/>
  <c r="P2454" i="1"/>
  <c r="Q2454" i="1" s="1"/>
  <c r="L2455" i="1"/>
  <c r="N2455" i="1" s="1"/>
  <c r="O2455" i="1" s="1"/>
  <c r="P2455" i="1"/>
  <c r="Q2455" i="1" s="1"/>
  <c r="L2456" i="1"/>
  <c r="N2456" i="1" s="1"/>
  <c r="O2456" i="1" s="1"/>
  <c r="P2456" i="1"/>
  <c r="Q2456" i="1" s="1"/>
  <c r="L2457" i="1"/>
  <c r="N2457" i="1" s="1"/>
  <c r="O2457" i="1" s="1"/>
  <c r="P2457" i="1"/>
  <c r="Q2457" i="1" s="1"/>
  <c r="L2458" i="1"/>
  <c r="N2458" i="1" s="1"/>
  <c r="O2458" i="1" s="1"/>
  <c r="P2458" i="1"/>
  <c r="Q2458" i="1" s="1"/>
  <c r="L2459" i="1"/>
  <c r="N2459" i="1" s="1"/>
  <c r="O2459" i="1" s="1"/>
  <c r="P2459" i="1"/>
  <c r="Q2459" i="1" s="1"/>
  <c r="L2460" i="1"/>
  <c r="N2460" i="1" s="1"/>
  <c r="O2460" i="1" s="1"/>
  <c r="P2460" i="1"/>
  <c r="Q2460" i="1" s="1"/>
  <c r="L2461" i="1"/>
  <c r="N2461" i="1" s="1"/>
  <c r="O2461" i="1" s="1"/>
  <c r="P2461" i="1"/>
  <c r="Q2461" i="1" s="1"/>
  <c r="L2462" i="1"/>
  <c r="N2462" i="1" s="1"/>
  <c r="O2462" i="1" s="1"/>
  <c r="P2462" i="1"/>
  <c r="Q2462" i="1" s="1"/>
  <c r="L2463" i="1"/>
  <c r="N2463" i="1" s="1"/>
  <c r="O2463" i="1" s="1"/>
  <c r="P2463" i="1"/>
  <c r="Q2463" i="1" s="1"/>
  <c r="L2464" i="1"/>
  <c r="N2464" i="1" s="1"/>
  <c r="O2464" i="1" s="1"/>
  <c r="P2464" i="1"/>
  <c r="Q2464" i="1" s="1"/>
  <c r="L2465" i="1"/>
  <c r="N2465" i="1" s="1"/>
  <c r="O2465" i="1" s="1"/>
  <c r="P2465" i="1"/>
  <c r="Q2465" i="1" s="1"/>
  <c r="L2466" i="1"/>
  <c r="N2466" i="1" s="1"/>
  <c r="O2466" i="1" s="1"/>
  <c r="P2466" i="1"/>
  <c r="Q2466" i="1" s="1"/>
  <c r="L2467" i="1"/>
  <c r="M2467" i="1"/>
  <c r="P2467" i="1"/>
  <c r="Q2467" i="1" s="1"/>
  <c r="L2468" i="1"/>
  <c r="N2468" i="1" s="1"/>
  <c r="O2468" i="1" s="1"/>
  <c r="P2468" i="1"/>
  <c r="Q2468" i="1" s="1"/>
  <c r="L2469" i="1"/>
  <c r="N2469" i="1" s="1"/>
  <c r="O2469" i="1" s="1"/>
  <c r="P2469" i="1"/>
  <c r="Q2469" i="1" s="1"/>
  <c r="L2470" i="1"/>
  <c r="M2470" i="1"/>
  <c r="P2470" i="1"/>
  <c r="Q2470" i="1" s="1"/>
  <c r="L2471" i="1"/>
  <c r="M2471" i="1"/>
  <c r="P2471" i="1"/>
  <c r="Q2471" i="1" s="1"/>
  <c r="L2472" i="1"/>
  <c r="N2472" i="1" s="1"/>
  <c r="O2472" i="1" s="1"/>
  <c r="P2472" i="1"/>
  <c r="Q2472" i="1" s="1"/>
  <c r="L2473" i="1"/>
  <c r="N2473" i="1" s="1"/>
  <c r="O2473" i="1" s="1"/>
  <c r="P2473" i="1"/>
  <c r="Q2473" i="1" s="1"/>
  <c r="L2474" i="1"/>
  <c r="N2474" i="1" s="1"/>
  <c r="O2474" i="1" s="1"/>
  <c r="P2474" i="1"/>
  <c r="Q2474" i="1" s="1"/>
  <c r="L2475" i="1"/>
  <c r="N2475" i="1" s="1"/>
  <c r="O2475" i="1" s="1"/>
  <c r="P2475" i="1"/>
  <c r="Q2475" i="1" s="1"/>
  <c r="L2476" i="1"/>
  <c r="N2476" i="1" s="1"/>
  <c r="O2476" i="1" s="1"/>
  <c r="P2476" i="1"/>
  <c r="Q2476" i="1" s="1"/>
  <c r="L2477" i="1"/>
  <c r="N2477" i="1" s="1"/>
  <c r="O2477" i="1" s="1"/>
  <c r="P2477" i="1"/>
  <c r="Q2477" i="1" s="1"/>
  <c r="L2478" i="1"/>
  <c r="M2478" i="1"/>
  <c r="P2478" i="1"/>
  <c r="Q2478" i="1" s="1"/>
  <c r="L2479" i="1"/>
  <c r="N2479" i="1" s="1"/>
  <c r="O2479" i="1" s="1"/>
  <c r="P2479" i="1"/>
  <c r="Q2479" i="1" s="1"/>
  <c r="L2480" i="1"/>
  <c r="N2480" i="1" s="1"/>
  <c r="O2480" i="1" s="1"/>
  <c r="P2480" i="1"/>
  <c r="Q2480" i="1" s="1"/>
  <c r="L2481" i="1"/>
  <c r="N2481" i="1" s="1"/>
  <c r="O2481" i="1" s="1"/>
  <c r="P2481" i="1"/>
  <c r="Q2481" i="1" s="1"/>
  <c r="L2482" i="1"/>
  <c r="M2482" i="1"/>
  <c r="P2482" i="1"/>
  <c r="Q2482" i="1" s="1"/>
  <c r="L2483" i="1"/>
  <c r="N2483" i="1" s="1"/>
  <c r="O2483" i="1" s="1"/>
  <c r="P2483" i="1"/>
  <c r="Q2483" i="1" s="1"/>
  <c r="L2484" i="1"/>
  <c r="N2484" i="1" s="1"/>
  <c r="O2484" i="1" s="1"/>
  <c r="P2484" i="1"/>
  <c r="Q2484" i="1" s="1"/>
  <c r="L2485" i="1"/>
  <c r="N2485" i="1" s="1"/>
  <c r="O2485" i="1" s="1"/>
  <c r="P2485" i="1"/>
  <c r="Q2485" i="1" s="1"/>
  <c r="L2486" i="1"/>
  <c r="N2486" i="1" s="1"/>
  <c r="O2486" i="1" s="1"/>
  <c r="P2486" i="1"/>
  <c r="Q2486" i="1" s="1"/>
  <c r="L2487" i="1"/>
  <c r="N2487" i="1" s="1"/>
  <c r="O2487" i="1" s="1"/>
  <c r="P2487" i="1"/>
  <c r="Q2487" i="1" s="1"/>
  <c r="L2488" i="1"/>
  <c r="N2488" i="1" s="1"/>
  <c r="O2488" i="1" s="1"/>
  <c r="P2488" i="1"/>
  <c r="Q2488" i="1" s="1"/>
  <c r="L2489" i="1"/>
  <c r="N2489" i="1" s="1"/>
  <c r="O2489" i="1" s="1"/>
  <c r="P2489" i="1"/>
  <c r="Q2489" i="1" s="1"/>
  <c r="L2490" i="1"/>
  <c r="N2490" i="1" s="1"/>
  <c r="O2490" i="1" s="1"/>
  <c r="P2490" i="1"/>
  <c r="Q2490" i="1" s="1"/>
  <c r="L2491" i="1"/>
  <c r="N2491" i="1" s="1"/>
  <c r="O2491" i="1" s="1"/>
  <c r="P2491" i="1"/>
  <c r="Q2491" i="1" s="1"/>
  <c r="L2492" i="1"/>
  <c r="N2492" i="1" s="1"/>
  <c r="O2492" i="1" s="1"/>
  <c r="P2492" i="1"/>
  <c r="Q2492" i="1" s="1"/>
  <c r="L2493" i="1"/>
  <c r="M2493" i="1"/>
  <c r="P2493" i="1"/>
  <c r="Q2493" i="1" s="1"/>
  <c r="L2494" i="1"/>
  <c r="M2494" i="1"/>
  <c r="P2494" i="1"/>
  <c r="Q2494" i="1" s="1"/>
  <c r="L2495" i="1"/>
  <c r="N2495" i="1" s="1"/>
  <c r="O2495" i="1" s="1"/>
  <c r="P2495" i="1"/>
  <c r="Q2495" i="1" s="1"/>
  <c r="L2496" i="1"/>
  <c r="N2496" i="1" s="1"/>
  <c r="O2496" i="1" s="1"/>
  <c r="P2496" i="1"/>
  <c r="Q2496" i="1" s="1"/>
  <c r="L2497" i="1"/>
  <c r="N2497" i="1" s="1"/>
  <c r="O2497" i="1" s="1"/>
  <c r="P2497" i="1"/>
  <c r="Q2497" i="1" s="1"/>
  <c r="L2498" i="1"/>
  <c r="N2498" i="1" s="1"/>
  <c r="O2498" i="1" s="1"/>
  <c r="P2498" i="1"/>
  <c r="Q2498" i="1" s="1"/>
  <c r="L2499" i="1"/>
  <c r="N2499" i="1" s="1"/>
  <c r="O2499" i="1" s="1"/>
  <c r="P2499" i="1"/>
  <c r="Q2499" i="1" s="1"/>
  <c r="L2500" i="1"/>
  <c r="N2500" i="1" s="1"/>
  <c r="O2500" i="1" s="1"/>
  <c r="P2500" i="1"/>
  <c r="Q2500" i="1" s="1"/>
  <c r="L2501" i="1"/>
  <c r="N2501" i="1" s="1"/>
  <c r="O2501" i="1" s="1"/>
  <c r="P2501" i="1"/>
  <c r="Q2501" i="1" s="1"/>
  <c r="L2502" i="1"/>
  <c r="N2502" i="1" s="1"/>
  <c r="O2502" i="1" s="1"/>
  <c r="P2502" i="1"/>
  <c r="Q2502" i="1" s="1"/>
  <c r="L2503" i="1"/>
  <c r="N2503" i="1" s="1"/>
  <c r="O2503" i="1" s="1"/>
  <c r="P2503" i="1"/>
  <c r="Q2503" i="1" s="1"/>
  <c r="L2504" i="1"/>
  <c r="N2504" i="1" s="1"/>
  <c r="O2504" i="1" s="1"/>
  <c r="P2504" i="1"/>
  <c r="Q2504" i="1" s="1"/>
  <c r="L2505" i="1"/>
  <c r="N2505" i="1" s="1"/>
  <c r="O2505" i="1" s="1"/>
  <c r="P2505" i="1"/>
  <c r="Q2505" i="1" s="1"/>
  <c r="L2506" i="1"/>
  <c r="N2506" i="1" s="1"/>
  <c r="O2506" i="1" s="1"/>
  <c r="P2506" i="1"/>
  <c r="Q2506" i="1" s="1"/>
  <c r="L2507" i="1"/>
  <c r="N2507" i="1" s="1"/>
  <c r="O2507" i="1" s="1"/>
  <c r="P2507" i="1"/>
  <c r="Q2507" i="1" s="1"/>
  <c r="L2508" i="1"/>
  <c r="N2508" i="1" s="1"/>
  <c r="O2508" i="1" s="1"/>
  <c r="P2508" i="1"/>
  <c r="Q2508" i="1" s="1"/>
  <c r="L2509" i="1"/>
  <c r="N2509" i="1" s="1"/>
  <c r="O2509" i="1" s="1"/>
  <c r="P2509" i="1"/>
  <c r="Q2509" i="1" s="1"/>
  <c r="L2510" i="1"/>
  <c r="N2510" i="1" s="1"/>
  <c r="O2510" i="1" s="1"/>
  <c r="P2510" i="1"/>
  <c r="Q2510" i="1" s="1"/>
  <c r="L2511" i="1"/>
  <c r="N2511" i="1" s="1"/>
  <c r="O2511" i="1" s="1"/>
  <c r="P2511" i="1"/>
  <c r="Q2511" i="1" s="1"/>
  <c r="L2512" i="1"/>
  <c r="N2512" i="1" s="1"/>
  <c r="O2512" i="1" s="1"/>
  <c r="P2512" i="1"/>
  <c r="Q2512" i="1" s="1"/>
  <c r="L2513" i="1"/>
  <c r="N2513" i="1" s="1"/>
  <c r="O2513" i="1" s="1"/>
  <c r="P2513" i="1"/>
  <c r="Q2513" i="1" s="1"/>
  <c r="L2514" i="1"/>
  <c r="M2514" i="1"/>
  <c r="P2514" i="1"/>
  <c r="Q2514" i="1" s="1"/>
  <c r="L2515" i="1"/>
  <c r="M2515" i="1"/>
  <c r="P2515" i="1"/>
  <c r="Q2515" i="1" s="1"/>
  <c r="L2516" i="1"/>
  <c r="N2516" i="1" s="1"/>
  <c r="O2516" i="1" s="1"/>
  <c r="P2516" i="1"/>
  <c r="Q2516" i="1" s="1"/>
  <c r="L2517" i="1"/>
  <c r="N2517" i="1" s="1"/>
  <c r="O2517" i="1" s="1"/>
  <c r="P2517" i="1"/>
  <c r="Q2517" i="1" s="1"/>
  <c r="L2518" i="1"/>
  <c r="N2518" i="1" s="1"/>
  <c r="O2518" i="1" s="1"/>
  <c r="P2518" i="1"/>
  <c r="Q2518" i="1" s="1"/>
  <c r="L2519" i="1"/>
  <c r="N2519" i="1" s="1"/>
  <c r="O2519" i="1" s="1"/>
  <c r="P2519" i="1"/>
  <c r="Q2519" i="1" s="1"/>
  <c r="L2520" i="1"/>
  <c r="N2520" i="1" s="1"/>
  <c r="O2520" i="1" s="1"/>
  <c r="P2520" i="1"/>
  <c r="Q2520" i="1" s="1"/>
  <c r="L2521" i="1"/>
  <c r="N2521" i="1" s="1"/>
  <c r="O2521" i="1" s="1"/>
  <c r="P2521" i="1"/>
  <c r="Q2521" i="1" s="1"/>
  <c r="L2522" i="1"/>
  <c r="N2522" i="1" s="1"/>
  <c r="O2522" i="1" s="1"/>
  <c r="P2522" i="1"/>
  <c r="Q2522" i="1" s="1"/>
  <c r="L2523" i="1"/>
  <c r="N2523" i="1" s="1"/>
  <c r="O2523" i="1" s="1"/>
  <c r="P2523" i="1"/>
  <c r="Q2523" i="1" s="1"/>
  <c r="L2524" i="1"/>
  <c r="N2524" i="1" s="1"/>
  <c r="O2524" i="1" s="1"/>
  <c r="P2524" i="1"/>
  <c r="Q2524" i="1" s="1"/>
  <c r="L2525" i="1"/>
  <c r="N2525" i="1" s="1"/>
  <c r="O2525" i="1" s="1"/>
  <c r="P2525" i="1"/>
  <c r="Q2525" i="1" s="1"/>
  <c r="L2526" i="1"/>
  <c r="N2526" i="1" s="1"/>
  <c r="O2526" i="1" s="1"/>
  <c r="P2526" i="1"/>
  <c r="Q2526" i="1" s="1"/>
  <c r="L2527" i="1"/>
  <c r="N2527" i="1" s="1"/>
  <c r="O2527" i="1" s="1"/>
  <c r="P2527" i="1"/>
  <c r="Q2527" i="1" s="1"/>
  <c r="L2528" i="1"/>
  <c r="N2528" i="1" s="1"/>
  <c r="O2528" i="1" s="1"/>
  <c r="P2528" i="1"/>
  <c r="Q2528" i="1" s="1"/>
  <c r="L2529" i="1"/>
  <c r="N2529" i="1" s="1"/>
  <c r="O2529" i="1" s="1"/>
  <c r="P2529" i="1"/>
  <c r="Q2529" i="1" s="1"/>
  <c r="L2530" i="1"/>
  <c r="N2530" i="1" s="1"/>
  <c r="O2530" i="1" s="1"/>
  <c r="P2530" i="1"/>
  <c r="Q2530" i="1" s="1"/>
  <c r="L2531" i="1"/>
  <c r="N2531" i="1" s="1"/>
  <c r="O2531" i="1" s="1"/>
  <c r="P2531" i="1"/>
  <c r="Q2531" i="1" s="1"/>
  <c r="L2532" i="1"/>
  <c r="N2532" i="1" s="1"/>
  <c r="O2532" i="1" s="1"/>
  <c r="P2532" i="1"/>
  <c r="Q2532" i="1" s="1"/>
  <c r="L2533" i="1"/>
  <c r="N2533" i="1" s="1"/>
  <c r="O2533" i="1" s="1"/>
  <c r="P2533" i="1"/>
  <c r="Q2533" i="1" s="1"/>
  <c r="L2534" i="1"/>
  <c r="N2534" i="1" s="1"/>
  <c r="O2534" i="1" s="1"/>
  <c r="P2534" i="1"/>
  <c r="Q2534" i="1" s="1"/>
  <c r="L2535" i="1"/>
  <c r="N2535" i="1" s="1"/>
  <c r="O2535" i="1" s="1"/>
  <c r="P2535" i="1"/>
  <c r="Q2535" i="1" s="1"/>
  <c r="L2536" i="1"/>
  <c r="N2536" i="1" s="1"/>
  <c r="O2536" i="1" s="1"/>
  <c r="P2536" i="1"/>
  <c r="Q2536" i="1" s="1"/>
  <c r="L2537" i="1"/>
  <c r="N2537" i="1" s="1"/>
  <c r="O2537" i="1" s="1"/>
  <c r="P2537" i="1"/>
  <c r="Q2537" i="1" s="1"/>
  <c r="L2538" i="1"/>
  <c r="N2538" i="1" s="1"/>
  <c r="O2538" i="1" s="1"/>
  <c r="P2538" i="1"/>
  <c r="Q2538" i="1" s="1"/>
  <c r="L2539" i="1"/>
  <c r="M2539" i="1"/>
  <c r="P2539" i="1"/>
  <c r="Q2539" i="1" s="1"/>
  <c r="L2540" i="1"/>
  <c r="N2540" i="1" s="1"/>
  <c r="O2540" i="1" s="1"/>
  <c r="P2540" i="1"/>
  <c r="Q2540" i="1" s="1"/>
  <c r="L2541" i="1"/>
  <c r="N2541" i="1" s="1"/>
  <c r="O2541" i="1" s="1"/>
  <c r="P2541" i="1"/>
  <c r="Q2541" i="1" s="1"/>
  <c r="L2542" i="1"/>
  <c r="N2542" i="1" s="1"/>
  <c r="O2542" i="1" s="1"/>
  <c r="P2542" i="1"/>
  <c r="Q2542" i="1" s="1"/>
  <c r="L2543" i="1"/>
  <c r="N2543" i="1" s="1"/>
  <c r="O2543" i="1" s="1"/>
  <c r="P2543" i="1"/>
  <c r="Q2543" i="1" s="1"/>
  <c r="L2544" i="1"/>
  <c r="N2544" i="1" s="1"/>
  <c r="O2544" i="1" s="1"/>
  <c r="P2544" i="1"/>
  <c r="Q2544" i="1" s="1"/>
  <c r="L2545" i="1"/>
  <c r="N2545" i="1" s="1"/>
  <c r="O2545" i="1" s="1"/>
  <c r="P2545" i="1"/>
  <c r="Q2545" i="1" s="1"/>
  <c r="L2546" i="1"/>
  <c r="N2546" i="1" s="1"/>
  <c r="O2546" i="1" s="1"/>
  <c r="P2546" i="1"/>
  <c r="Q2546" i="1" s="1"/>
  <c r="L2547" i="1"/>
  <c r="N2547" i="1" s="1"/>
  <c r="O2547" i="1" s="1"/>
  <c r="P2547" i="1"/>
  <c r="Q2547" i="1" s="1"/>
  <c r="L2548" i="1"/>
  <c r="N2548" i="1" s="1"/>
  <c r="O2548" i="1" s="1"/>
  <c r="P2548" i="1"/>
  <c r="Q2548" i="1" s="1"/>
  <c r="L2549" i="1"/>
  <c r="N2549" i="1" s="1"/>
  <c r="O2549" i="1" s="1"/>
  <c r="P2549" i="1"/>
  <c r="Q2549" i="1" s="1"/>
  <c r="L2550" i="1"/>
  <c r="N2550" i="1" s="1"/>
  <c r="O2550" i="1" s="1"/>
  <c r="P2550" i="1"/>
  <c r="Q2550" i="1" s="1"/>
  <c r="L2551" i="1"/>
  <c r="N2551" i="1" s="1"/>
  <c r="O2551" i="1" s="1"/>
  <c r="P2551" i="1"/>
  <c r="Q2551" i="1" s="1"/>
  <c r="L2552" i="1"/>
  <c r="N2552" i="1" s="1"/>
  <c r="O2552" i="1" s="1"/>
  <c r="P2552" i="1"/>
  <c r="Q2552" i="1" s="1"/>
  <c r="L2553" i="1"/>
  <c r="N2553" i="1" s="1"/>
  <c r="O2553" i="1" s="1"/>
  <c r="P2553" i="1"/>
  <c r="Q2553" i="1" s="1"/>
  <c r="L2554" i="1"/>
  <c r="N2554" i="1" s="1"/>
  <c r="O2554" i="1" s="1"/>
  <c r="P2554" i="1"/>
  <c r="Q2554" i="1" s="1"/>
  <c r="L2555" i="1"/>
  <c r="N2555" i="1" s="1"/>
  <c r="O2555" i="1" s="1"/>
  <c r="P2555" i="1"/>
  <c r="Q2555" i="1" s="1"/>
  <c r="L2556" i="1"/>
  <c r="N2556" i="1" s="1"/>
  <c r="O2556" i="1" s="1"/>
  <c r="P2556" i="1"/>
  <c r="Q2556" i="1" s="1"/>
  <c r="L2557" i="1"/>
  <c r="N2557" i="1" s="1"/>
  <c r="O2557" i="1" s="1"/>
  <c r="P2557" i="1"/>
  <c r="Q2557" i="1" s="1"/>
  <c r="L2558" i="1"/>
  <c r="N2558" i="1" s="1"/>
  <c r="O2558" i="1" s="1"/>
  <c r="P2558" i="1"/>
  <c r="Q2558" i="1" s="1"/>
  <c r="L2559" i="1"/>
  <c r="N2559" i="1" s="1"/>
  <c r="O2559" i="1" s="1"/>
  <c r="P2559" i="1"/>
  <c r="Q2559" i="1" s="1"/>
  <c r="L2560" i="1"/>
  <c r="N2560" i="1" s="1"/>
  <c r="O2560" i="1" s="1"/>
  <c r="P2560" i="1"/>
  <c r="Q2560" i="1" s="1"/>
  <c r="L2561" i="1"/>
  <c r="N2561" i="1" s="1"/>
  <c r="O2561" i="1" s="1"/>
  <c r="P2561" i="1"/>
  <c r="Q2561" i="1" s="1"/>
  <c r="L2562" i="1"/>
  <c r="N2562" i="1" s="1"/>
  <c r="O2562" i="1" s="1"/>
  <c r="P2562" i="1"/>
  <c r="Q2562" i="1" s="1"/>
  <c r="L2563" i="1"/>
  <c r="N2563" i="1" s="1"/>
  <c r="O2563" i="1" s="1"/>
  <c r="P2563" i="1"/>
  <c r="Q2563" i="1" s="1"/>
  <c r="L2564" i="1"/>
  <c r="N2564" i="1" s="1"/>
  <c r="O2564" i="1" s="1"/>
  <c r="P2564" i="1"/>
  <c r="Q2564" i="1" s="1"/>
  <c r="L2565" i="1"/>
  <c r="N2565" i="1" s="1"/>
  <c r="O2565" i="1" s="1"/>
  <c r="P2565" i="1"/>
  <c r="Q2565" i="1" s="1"/>
  <c r="L2566" i="1"/>
  <c r="N2566" i="1" s="1"/>
  <c r="O2566" i="1" s="1"/>
  <c r="P2566" i="1"/>
  <c r="Q2566" i="1" s="1"/>
  <c r="L2567" i="1"/>
  <c r="N2567" i="1" s="1"/>
  <c r="O2567" i="1" s="1"/>
  <c r="P2567" i="1"/>
  <c r="Q2567" i="1" s="1"/>
  <c r="L2568" i="1"/>
  <c r="N2568" i="1" s="1"/>
  <c r="O2568" i="1" s="1"/>
  <c r="P2568" i="1"/>
  <c r="Q2568" i="1" s="1"/>
  <c r="L2569" i="1"/>
  <c r="N2569" i="1" s="1"/>
  <c r="O2569" i="1" s="1"/>
  <c r="P2569" i="1"/>
  <c r="Q2569" i="1" s="1"/>
  <c r="L2570" i="1"/>
  <c r="N2570" i="1" s="1"/>
  <c r="O2570" i="1" s="1"/>
  <c r="P2570" i="1"/>
  <c r="Q2570" i="1" s="1"/>
  <c r="L2571" i="1"/>
  <c r="N2571" i="1" s="1"/>
  <c r="O2571" i="1" s="1"/>
  <c r="P2571" i="1"/>
  <c r="Q2571" i="1" s="1"/>
  <c r="L2572" i="1"/>
  <c r="N2572" i="1" s="1"/>
  <c r="O2572" i="1" s="1"/>
  <c r="P2572" i="1"/>
  <c r="Q2572" i="1" s="1"/>
  <c r="L2573" i="1"/>
  <c r="N2573" i="1" s="1"/>
  <c r="O2573" i="1" s="1"/>
  <c r="P2573" i="1"/>
  <c r="Q2573" i="1" s="1"/>
  <c r="L2574" i="1"/>
  <c r="N2574" i="1" s="1"/>
  <c r="O2574" i="1" s="1"/>
  <c r="P2574" i="1"/>
  <c r="Q2574" i="1" s="1"/>
  <c r="L2575" i="1"/>
  <c r="N2575" i="1" s="1"/>
  <c r="O2575" i="1" s="1"/>
  <c r="P2575" i="1"/>
  <c r="Q2575" i="1" s="1"/>
  <c r="L2576" i="1"/>
  <c r="N2576" i="1" s="1"/>
  <c r="O2576" i="1" s="1"/>
  <c r="P2576" i="1"/>
  <c r="Q2576" i="1" s="1"/>
  <c r="L2577" i="1"/>
  <c r="N2577" i="1" s="1"/>
  <c r="O2577" i="1" s="1"/>
  <c r="P2577" i="1"/>
  <c r="Q2577" i="1" s="1"/>
  <c r="L2578" i="1"/>
  <c r="N2578" i="1" s="1"/>
  <c r="O2578" i="1" s="1"/>
  <c r="P2578" i="1"/>
  <c r="Q2578" i="1" s="1"/>
  <c r="L2579" i="1"/>
  <c r="N2579" i="1" s="1"/>
  <c r="O2579" i="1" s="1"/>
  <c r="P2579" i="1"/>
  <c r="Q2579" i="1" s="1"/>
  <c r="L2580" i="1"/>
  <c r="N2580" i="1" s="1"/>
  <c r="O2580" i="1" s="1"/>
  <c r="P2580" i="1"/>
  <c r="Q2580" i="1" s="1"/>
  <c r="L2581" i="1"/>
  <c r="N2581" i="1" s="1"/>
  <c r="O2581" i="1" s="1"/>
  <c r="P2581" i="1"/>
  <c r="Q2581" i="1" s="1"/>
  <c r="L2582" i="1"/>
  <c r="N2582" i="1" s="1"/>
  <c r="O2582" i="1" s="1"/>
  <c r="P2582" i="1"/>
  <c r="Q2582" i="1" s="1"/>
  <c r="L2583" i="1"/>
  <c r="N2583" i="1" s="1"/>
  <c r="O2583" i="1" s="1"/>
  <c r="P2583" i="1"/>
  <c r="Q2583" i="1" s="1"/>
  <c r="L2584" i="1"/>
  <c r="N2584" i="1" s="1"/>
  <c r="O2584" i="1" s="1"/>
  <c r="P2584" i="1"/>
  <c r="Q2584" i="1" s="1"/>
  <c r="L2585" i="1"/>
  <c r="N2585" i="1" s="1"/>
  <c r="O2585" i="1" s="1"/>
  <c r="P2585" i="1"/>
  <c r="Q2585" i="1" s="1"/>
  <c r="L2586" i="1"/>
  <c r="N2586" i="1" s="1"/>
  <c r="O2586" i="1" s="1"/>
  <c r="P2586" i="1"/>
  <c r="Q2586" i="1" s="1"/>
  <c r="L2587" i="1"/>
  <c r="N2587" i="1" s="1"/>
  <c r="O2587" i="1" s="1"/>
  <c r="P2587" i="1"/>
  <c r="Q2587" i="1" s="1"/>
  <c r="L2588" i="1"/>
  <c r="N2588" i="1" s="1"/>
  <c r="O2588" i="1" s="1"/>
  <c r="P2588" i="1"/>
  <c r="Q2588" i="1" s="1"/>
  <c r="L2589" i="1"/>
  <c r="N2589" i="1" s="1"/>
  <c r="O2589" i="1" s="1"/>
  <c r="P2589" i="1"/>
  <c r="Q2589" i="1" s="1"/>
  <c r="L2590" i="1"/>
  <c r="M2590" i="1"/>
  <c r="P2590" i="1"/>
  <c r="Q2590" i="1" s="1"/>
  <c r="L2591" i="1"/>
  <c r="N2591" i="1" s="1"/>
  <c r="O2591" i="1" s="1"/>
  <c r="P2591" i="1"/>
  <c r="Q2591" i="1" s="1"/>
  <c r="L2592" i="1"/>
  <c r="N2592" i="1" s="1"/>
  <c r="O2592" i="1" s="1"/>
  <c r="P2592" i="1"/>
  <c r="Q2592" i="1" s="1"/>
  <c r="L2593" i="1"/>
  <c r="N2593" i="1" s="1"/>
  <c r="O2593" i="1" s="1"/>
  <c r="P2593" i="1"/>
  <c r="Q2593" i="1" s="1"/>
  <c r="L2594" i="1"/>
  <c r="N2594" i="1" s="1"/>
  <c r="O2594" i="1" s="1"/>
  <c r="P2594" i="1"/>
  <c r="Q2594" i="1" s="1"/>
  <c r="L2595" i="1"/>
  <c r="N2595" i="1" s="1"/>
  <c r="O2595" i="1" s="1"/>
  <c r="P2595" i="1"/>
  <c r="Q2595" i="1" s="1"/>
  <c r="L2596" i="1"/>
  <c r="N2596" i="1" s="1"/>
  <c r="O2596" i="1" s="1"/>
  <c r="P2596" i="1"/>
  <c r="Q2596" i="1" s="1"/>
  <c r="L2597" i="1"/>
  <c r="N2597" i="1" s="1"/>
  <c r="O2597" i="1" s="1"/>
  <c r="P2597" i="1"/>
  <c r="Q2597" i="1" s="1"/>
  <c r="L2598" i="1"/>
  <c r="N2598" i="1" s="1"/>
  <c r="O2598" i="1" s="1"/>
  <c r="P2598" i="1"/>
  <c r="Q2598" i="1" s="1"/>
  <c r="L2599" i="1"/>
  <c r="N2599" i="1" s="1"/>
  <c r="O2599" i="1" s="1"/>
  <c r="P2599" i="1"/>
  <c r="Q2599" i="1" s="1"/>
  <c r="L2600" i="1"/>
  <c r="N2600" i="1" s="1"/>
  <c r="O2600" i="1" s="1"/>
  <c r="P2600" i="1"/>
  <c r="Q2600" i="1" s="1"/>
  <c r="L2601" i="1"/>
  <c r="N2601" i="1" s="1"/>
  <c r="O2601" i="1" s="1"/>
  <c r="P2601" i="1"/>
  <c r="Q2601" i="1" s="1"/>
  <c r="L2602" i="1"/>
  <c r="N2602" i="1" s="1"/>
  <c r="O2602" i="1" s="1"/>
  <c r="P2602" i="1"/>
  <c r="Q2602" i="1" s="1"/>
  <c r="L2603" i="1"/>
  <c r="N2603" i="1" s="1"/>
  <c r="O2603" i="1" s="1"/>
  <c r="P2603" i="1"/>
  <c r="Q2603" i="1" s="1"/>
  <c r="L2604" i="1"/>
  <c r="N2604" i="1" s="1"/>
  <c r="O2604" i="1" s="1"/>
  <c r="P2604" i="1"/>
  <c r="Q2604" i="1" s="1"/>
  <c r="L2605" i="1"/>
  <c r="N2605" i="1" s="1"/>
  <c r="O2605" i="1" s="1"/>
  <c r="P2605" i="1"/>
  <c r="Q2605" i="1" s="1"/>
  <c r="L2606" i="1"/>
  <c r="N2606" i="1" s="1"/>
  <c r="O2606" i="1" s="1"/>
  <c r="P2606" i="1"/>
  <c r="Q2606" i="1" s="1"/>
  <c r="L2607" i="1"/>
  <c r="N2607" i="1" s="1"/>
  <c r="O2607" i="1" s="1"/>
  <c r="P2607" i="1"/>
  <c r="Q2607" i="1" s="1"/>
  <c r="L2608" i="1"/>
  <c r="N2608" i="1" s="1"/>
  <c r="O2608" i="1" s="1"/>
  <c r="P2608" i="1"/>
  <c r="Q2608" i="1" s="1"/>
  <c r="L2609" i="1"/>
  <c r="N2609" i="1" s="1"/>
  <c r="O2609" i="1" s="1"/>
  <c r="P2609" i="1"/>
  <c r="Q2609" i="1" s="1"/>
  <c r="L2610" i="1"/>
  <c r="N2610" i="1" s="1"/>
  <c r="O2610" i="1" s="1"/>
  <c r="P2610" i="1"/>
  <c r="Q2610" i="1" s="1"/>
  <c r="L2611" i="1"/>
  <c r="N2611" i="1" s="1"/>
  <c r="O2611" i="1" s="1"/>
  <c r="P2611" i="1"/>
  <c r="Q2611" i="1" s="1"/>
  <c r="L2612" i="1"/>
  <c r="M2612" i="1"/>
  <c r="P2612" i="1"/>
  <c r="Q2612" i="1" s="1"/>
  <c r="L2613" i="1"/>
  <c r="N2613" i="1" s="1"/>
  <c r="O2613" i="1" s="1"/>
  <c r="P2613" i="1"/>
  <c r="Q2613" i="1" s="1"/>
  <c r="L2614" i="1"/>
  <c r="N2614" i="1" s="1"/>
  <c r="O2614" i="1" s="1"/>
  <c r="P2614" i="1"/>
  <c r="Q2614" i="1" s="1"/>
  <c r="L2615" i="1"/>
  <c r="N2615" i="1" s="1"/>
  <c r="O2615" i="1" s="1"/>
  <c r="P2615" i="1"/>
  <c r="Q2615" i="1" s="1"/>
  <c r="L2616" i="1"/>
  <c r="N2616" i="1" s="1"/>
  <c r="O2616" i="1" s="1"/>
  <c r="P2616" i="1"/>
  <c r="Q2616" i="1" s="1"/>
  <c r="L2617" i="1"/>
  <c r="N2617" i="1" s="1"/>
  <c r="O2617" i="1" s="1"/>
  <c r="P2617" i="1"/>
  <c r="Q2617" i="1" s="1"/>
  <c r="L2618" i="1"/>
  <c r="N2618" i="1" s="1"/>
  <c r="O2618" i="1" s="1"/>
  <c r="P2618" i="1"/>
  <c r="Q2618" i="1" s="1"/>
  <c r="L2619" i="1"/>
  <c r="N2619" i="1" s="1"/>
  <c r="O2619" i="1" s="1"/>
  <c r="P2619" i="1"/>
  <c r="Q2619" i="1" s="1"/>
  <c r="L2620" i="1"/>
  <c r="N2620" i="1" s="1"/>
  <c r="O2620" i="1" s="1"/>
  <c r="P2620" i="1"/>
  <c r="Q2620" i="1" s="1"/>
  <c r="L2621" i="1"/>
  <c r="N2621" i="1" s="1"/>
  <c r="O2621" i="1" s="1"/>
  <c r="P2621" i="1"/>
  <c r="Q2621" i="1" s="1"/>
  <c r="L2622" i="1"/>
  <c r="N2622" i="1" s="1"/>
  <c r="O2622" i="1" s="1"/>
  <c r="P2622" i="1"/>
  <c r="Q2622" i="1" s="1"/>
  <c r="L2623" i="1"/>
  <c r="N2623" i="1" s="1"/>
  <c r="O2623" i="1" s="1"/>
  <c r="P2623" i="1"/>
  <c r="Q2623" i="1" s="1"/>
  <c r="L2624" i="1"/>
  <c r="N2624" i="1" s="1"/>
  <c r="O2624" i="1" s="1"/>
  <c r="P2624" i="1"/>
  <c r="Q2624" i="1" s="1"/>
  <c r="L2625" i="1"/>
  <c r="N2625" i="1" s="1"/>
  <c r="O2625" i="1" s="1"/>
  <c r="P2625" i="1"/>
  <c r="Q2625" i="1" s="1"/>
  <c r="L2626" i="1"/>
  <c r="N2626" i="1" s="1"/>
  <c r="O2626" i="1" s="1"/>
  <c r="P2626" i="1"/>
  <c r="Q2626" i="1" s="1"/>
  <c r="L2627" i="1"/>
  <c r="N2627" i="1" s="1"/>
  <c r="O2627" i="1" s="1"/>
  <c r="P2627" i="1"/>
  <c r="Q2627" i="1" s="1"/>
  <c r="L2628" i="1"/>
  <c r="N2628" i="1" s="1"/>
  <c r="O2628" i="1" s="1"/>
  <c r="P2628" i="1"/>
  <c r="Q2628" i="1" s="1"/>
  <c r="L2629" i="1"/>
  <c r="N2629" i="1" s="1"/>
  <c r="O2629" i="1" s="1"/>
  <c r="P2629" i="1"/>
  <c r="Q2629" i="1" s="1"/>
  <c r="L2630" i="1"/>
  <c r="N2630" i="1" s="1"/>
  <c r="O2630" i="1" s="1"/>
  <c r="P2630" i="1"/>
  <c r="Q2630" i="1" s="1"/>
  <c r="L2631" i="1"/>
  <c r="N2631" i="1" s="1"/>
  <c r="O2631" i="1" s="1"/>
  <c r="P2631" i="1"/>
  <c r="Q2631" i="1" s="1"/>
  <c r="L2632" i="1"/>
  <c r="N2632" i="1" s="1"/>
  <c r="O2632" i="1" s="1"/>
  <c r="P2632" i="1"/>
  <c r="Q2632" i="1" s="1"/>
  <c r="L2633" i="1"/>
  <c r="N2633" i="1" s="1"/>
  <c r="O2633" i="1" s="1"/>
  <c r="P2633" i="1"/>
  <c r="Q2633" i="1" s="1"/>
  <c r="L2634" i="1"/>
  <c r="N2634" i="1" s="1"/>
  <c r="O2634" i="1" s="1"/>
  <c r="P2634" i="1"/>
  <c r="Q2634" i="1" s="1"/>
  <c r="L2635" i="1"/>
  <c r="N2635" i="1" s="1"/>
  <c r="O2635" i="1" s="1"/>
  <c r="P2635" i="1"/>
  <c r="Q2635" i="1" s="1"/>
  <c r="L2636" i="1"/>
  <c r="N2636" i="1" s="1"/>
  <c r="O2636" i="1" s="1"/>
  <c r="P2636" i="1"/>
  <c r="Q2636" i="1" s="1"/>
  <c r="L2637" i="1"/>
  <c r="N2637" i="1" s="1"/>
  <c r="O2637" i="1" s="1"/>
  <c r="P2637" i="1"/>
  <c r="Q2637" i="1" s="1"/>
  <c r="L2638" i="1"/>
  <c r="N2638" i="1" s="1"/>
  <c r="O2638" i="1" s="1"/>
  <c r="P2638" i="1"/>
  <c r="Q2638" i="1" s="1"/>
  <c r="L2639" i="1"/>
  <c r="N2639" i="1" s="1"/>
  <c r="O2639" i="1" s="1"/>
  <c r="P2639" i="1"/>
  <c r="Q2639" i="1" s="1"/>
  <c r="L2640" i="1"/>
  <c r="N2640" i="1" s="1"/>
  <c r="O2640" i="1" s="1"/>
  <c r="P2640" i="1"/>
  <c r="Q2640" i="1" s="1"/>
  <c r="L2641" i="1"/>
  <c r="N2641" i="1" s="1"/>
  <c r="O2641" i="1" s="1"/>
  <c r="P2641" i="1"/>
  <c r="Q2641" i="1" s="1"/>
  <c r="L2642" i="1"/>
  <c r="N2642" i="1" s="1"/>
  <c r="O2642" i="1" s="1"/>
  <c r="P2642" i="1"/>
  <c r="Q2642" i="1" s="1"/>
  <c r="L2643" i="1"/>
  <c r="N2643" i="1" s="1"/>
  <c r="O2643" i="1" s="1"/>
  <c r="P2643" i="1"/>
  <c r="Q2643" i="1" s="1"/>
  <c r="L2644" i="1"/>
  <c r="N2644" i="1" s="1"/>
  <c r="O2644" i="1" s="1"/>
  <c r="P2644" i="1"/>
  <c r="Q2644" i="1" s="1"/>
  <c r="L2645" i="1"/>
  <c r="N2645" i="1" s="1"/>
  <c r="O2645" i="1" s="1"/>
  <c r="P2645" i="1"/>
  <c r="Q2645" i="1" s="1"/>
  <c r="L2646" i="1"/>
  <c r="N2646" i="1" s="1"/>
  <c r="O2646" i="1" s="1"/>
  <c r="P2646" i="1"/>
  <c r="Q2646" i="1" s="1"/>
  <c r="L2647" i="1"/>
  <c r="N2647" i="1" s="1"/>
  <c r="O2647" i="1" s="1"/>
  <c r="P2647" i="1"/>
  <c r="Q2647" i="1" s="1"/>
  <c r="L2648" i="1"/>
  <c r="N2648" i="1" s="1"/>
  <c r="O2648" i="1" s="1"/>
  <c r="P2648" i="1"/>
  <c r="Q2648" i="1" s="1"/>
  <c r="L2649" i="1"/>
  <c r="N2649" i="1" s="1"/>
  <c r="O2649" i="1" s="1"/>
  <c r="P2649" i="1"/>
  <c r="Q2649" i="1" s="1"/>
  <c r="L2650" i="1"/>
  <c r="N2650" i="1" s="1"/>
  <c r="O2650" i="1" s="1"/>
  <c r="P2650" i="1"/>
  <c r="Q2650" i="1" s="1"/>
  <c r="L2651" i="1"/>
  <c r="N2651" i="1" s="1"/>
  <c r="O2651" i="1" s="1"/>
  <c r="P2651" i="1"/>
  <c r="Q2651" i="1" s="1"/>
  <c r="L2652" i="1"/>
  <c r="N2652" i="1" s="1"/>
  <c r="O2652" i="1" s="1"/>
  <c r="P2652" i="1"/>
  <c r="Q2652" i="1" s="1"/>
  <c r="L2653" i="1"/>
  <c r="N2653" i="1" s="1"/>
  <c r="O2653" i="1" s="1"/>
  <c r="P2653" i="1"/>
  <c r="Q2653" i="1" s="1"/>
  <c r="L2654" i="1"/>
  <c r="N2654" i="1" s="1"/>
  <c r="O2654" i="1" s="1"/>
  <c r="P2654" i="1"/>
  <c r="Q2654" i="1" s="1"/>
  <c r="L2655" i="1"/>
  <c r="N2655" i="1" s="1"/>
  <c r="O2655" i="1" s="1"/>
  <c r="P2655" i="1"/>
  <c r="Q2655" i="1" s="1"/>
  <c r="L2656" i="1"/>
  <c r="N2656" i="1" s="1"/>
  <c r="O2656" i="1" s="1"/>
  <c r="P2656" i="1"/>
  <c r="Q2656" i="1" s="1"/>
  <c r="L2657" i="1"/>
  <c r="N2657" i="1" s="1"/>
  <c r="O2657" i="1" s="1"/>
  <c r="P2657" i="1"/>
  <c r="Q2657" i="1" s="1"/>
  <c r="L2658" i="1"/>
  <c r="N2658" i="1" s="1"/>
  <c r="O2658" i="1" s="1"/>
  <c r="P2658" i="1"/>
  <c r="Q2658" i="1" s="1"/>
  <c r="L2659" i="1"/>
  <c r="N2659" i="1" s="1"/>
  <c r="O2659" i="1" s="1"/>
  <c r="P2659" i="1"/>
  <c r="Q2659" i="1" s="1"/>
  <c r="L2660" i="1"/>
  <c r="N2660" i="1" s="1"/>
  <c r="O2660" i="1" s="1"/>
  <c r="P2660" i="1"/>
  <c r="Q2660" i="1" s="1"/>
  <c r="L2661" i="1"/>
  <c r="N2661" i="1" s="1"/>
  <c r="O2661" i="1" s="1"/>
  <c r="P2661" i="1"/>
  <c r="Q2661" i="1" s="1"/>
  <c r="L2662" i="1"/>
  <c r="N2662" i="1" s="1"/>
  <c r="O2662" i="1" s="1"/>
  <c r="P2662" i="1"/>
  <c r="Q2662" i="1" s="1"/>
  <c r="L2663" i="1"/>
  <c r="N2663" i="1" s="1"/>
  <c r="O2663" i="1" s="1"/>
  <c r="P2663" i="1"/>
  <c r="Q2663" i="1" s="1"/>
  <c r="L2664" i="1"/>
  <c r="N2664" i="1" s="1"/>
  <c r="O2664" i="1" s="1"/>
  <c r="P2664" i="1"/>
  <c r="Q2664" i="1" s="1"/>
  <c r="L2665" i="1"/>
  <c r="N2665" i="1" s="1"/>
  <c r="O2665" i="1" s="1"/>
  <c r="P2665" i="1"/>
  <c r="Q2665" i="1" s="1"/>
  <c r="L2666" i="1"/>
  <c r="N2666" i="1" s="1"/>
  <c r="O2666" i="1" s="1"/>
  <c r="P2666" i="1"/>
  <c r="Q2666" i="1" s="1"/>
  <c r="L2667" i="1"/>
  <c r="N2667" i="1" s="1"/>
  <c r="O2667" i="1" s="1"/>
  <c r="P2667" i="1"/>
  <c r="Q2667" i="1" s="1"/>
  <c r="L2668" i="1"/>
  <c r="N2668" i="1" s="1"/>
  <c r="O2668" i="1" s="1"/>
  <c r="P2668" i="1"/>
  <c r="Q2668" i="1" s="1"/>
  <c r="L2669" i="1"/>
  <c r="N2669" i="1" s="1"/>
  <c r="O2669" i="1" s="1"/>
  <c r="P2669" i="1"/>
  <c r="Q2669" i="1" s="1"/>
  <c r="L2670" i="1"/>
  <c r="N2670" i="1" s="1"/>
  <c r="O2670" i="1" s="1"/>
  <c r="P2670" i="1"/>
  <c r="Q2670" i="1" s="1"/>
  <c r="L2671" i="1"/>
  <c r="N2671" i="1" s="1"/>
  <c r="O2671" i="1" s="1"/>
  <c r="P2671" i="1"/>
  <c r="Q2671" i="1" s="1"/>
  <c r="L2672" i="1"/>
  <c r="N2672" i="1" s="1"/>
  <c r="O2672" i="1" s="1"/>
  <c r="P2672" i="1"/>
  <c r="Q2672" i="1" s="1"/>
  <c r="L2673" i="1"/>
  <c r="N2673" i="1" s="1"/>
  <c r="O2673" i="1" s="1"/>
  <c r="P2673" i="1"/>
  <c r="Q2673" i="1" s="1"/>
  <c r="L2674" i="1"/>
  <c r="N2674" i="1" s="1"/>
  <c r="O2674" i="1" s="1"/>
  <c r="P2674" i="1"/>
  <c r="Q2674" i="1" s="1"/>
  <c r="L2675" i="1"/>
  <c r="N2675" i="1" s="1"/>
  <c r="O2675" i="1" s="1"/>
  <c r="P2675" i="1"/>
  <c r="Q2675" i="1" s="1"/>
  <c r="L2676" i="1"/>
  <c r="N2676" i="1" s="1"/>
  <c r="O2676" i="1" s="1"/>
  <c r="P2676" i="1"/>
  <c r="Q2676" i="1" s="1"/>
  <c r="L2677" i="1"/>
  <c r="N2677" i="1" s="1"/>
  <c r="O2677" i="1" s="1"/>
  <c r="P2677" i="1"/>
  <c r="Q2677" i="1" s="1"/>
  <c r="L2678" i="1"/>
  <c r="N2678" i="1" s="1"/>
  <c r="O2678" i="1" s="1"/>
  <c r="P2678" i="1"/>
  <c r="Q2678" i="1" s="1"/>
  <c r="L2679" i="1"/>
  <c r="N2679" i="1" s="1"/>
  <c r="O2679" i="1" s="1"/>
  <c r="P2679" i="1"/>
  <c r="Q2679" i="1" s="1"/>
  <c r="L2680" i="1"/>
  <c r="N2680" i="1" s="1"/>
  <c r="O2680" i="1" s="1"/>
  <c r="P2680" i="1"/>
  <c r="Q2680" i="1" s="1"/>
  <c r="L2681" i="1"/>
  <c r="N2681" i="1" s="1"/>
  <c r="O2681" i="1" s="1"/>
  <c r="P2681" i="1"/>
  <c r="Q2681" i="1" s="1"/>
  <c r="L2682" i="1"/>
  <c r="N2682" i="1" s="1"/>
  <c r="O2682" i="1" s="1"/>
  <c r="P2682" i="1"/>
  <c r="Q2682" i="1" s="1"/>
  <c r="L2683" i="1"/>
  <c r="N2683" i="1" s="1"/>
  <c r="O2683" i="1" s="1"/>
  <c r="P2683" i="1"/>
  <c r="Q2683" i="1" s="1"/>
  <c r="L2684" i="1"/>
  <c r="N2684" i="1" s="1"/>
  <c r="O2684" i="1" s="1"/>
  <c r="P2684" i="1"/>
  <c r="Q2684" i="1" s="1"/>
  <c r="L2685" i="1"/>
  <c r="N2685" i="1" s="1"/>
  <c r="O2685" i="1" s="1"/>
  <c r="P2685" i="1"/>
  <c r="Q2685" i="1" s="1"/>
  <c r="L2686" i="1"/>
  <c r="N2686" i="1" s="1"/>
  <c r="O2686" i="1" s="1"/>
  <c r="P2686" i="1"/>
  <c r="Q2686" i="1" s="1"/>
  <c r="L2687" i="1"/>
  <c r="N2687" i="1" s="1"/>
  <c r="O2687" i="1" s="1"/>
  <c r="P2687" i="1"/>
  <c r="Q2687" i="1" s="1"/>
  <c r="L2688" i="1"/>
  <c r="N2688" i="1" s="1"/>
  <c r="O2688" i="1" s="1"/>
  <c r="P2688" i="1"/>
  <c r="Q2688" i="1" s="1"/>
  <c r="L2689" i="1"/>
  <c r="N2689" i="1" s="1"/>
  <c r="O2689" i="1" s="1"/>
  <c r="P2689" i="1"/>
  <c r="Q2689" i="1" s="1"/>
  <c r="L2690" i="1"/>
  <c r="N2690" i="1" s="1"/>
  <c r="O2690" i="1" s="1"/>
  <c r="P2690" i="1"/>
  <c r="Q2690" i="1" s="1"/>
  <c r="L2691" i="1"/>
  <c r="N2691" i="1" s="1"/>
  <c r="O2691" i="1" s="1"/>
  <c r="P2691" i="1"/>
  <c r="Q2691" i="1" s="1"/>
  <c r="L2692" i="1"/>
  <c r="N2692" i="1" s="1"/>
  <c r="O2692" i="1" s="1"/>
  <c r="P2692" i="1"/>
  <c r="Q2692" i="1" s="1"/>
  <c r="L2693" i="1"/>
  <c r="N2693" i="1" s="1"/>
  <c r="O2693" i="1" s="1"/>
  <c r="P2693" i="1"/>
  <c r="Q2693" i="1" s="1"/>
  <c r="L2694" i="1"/>
  <c r="N2694" i="1" s="1"/>
  <c r="O2694" i="1" s="1"/>
  <c r="P2694" i="1"/>
  <c r="Q2694" i="1" s="1"/>
  <c r="L2695" i="1"/>
  <c r="N2695" i="1" s="1"/>
  <c r="O2695" i="1" s="1"/>
  <c r="P2695" i="1"/>
  <c r="Q2695" i="1" s="1"/>
  <c r="L2696" i="1"/>
  <c r="N2696" i="1" s="1"/>
  <c r="O2696" i="1" s="1"/>
  <c r="P2696" i="1"/>
  <c r="Q2696" i="1" s="1"/>
  <c r="L2697" i="1"/>
  <c r="N2697" i="1" s="1"/>
  <c r="O2697" i="1" s="1"/>
  <c r="P2697" i="1"/>
  <c r="Q2697" i="1" s="1"/>
  <c r="L2698" i="1"/>
  <c r="N2698" i="1" s="1"/>
  <c r="O2698" i="1" s="1"/>
  <c r="P2698" i="1"/>
  <c r="Q2698" i="1" s="1"/>
  <c r="L2699" i="1"/>
  <c r="M2699" i="1"/>
  <c r="P2699" i="1"/>
  <c r="Q2699" i="1" s="1"/>
  <c r="L2700" i="1"/>
  <c r="M2700" i="1"/>
  <c r="P2700" i="1"/>
  <c r="Q2700" i="1" s="1"/>
  <c r="L2701" i="1"/>
  <c r="M2701" i="1"/>
  <c r="P2701" i="1"/>
  <c r="Q2701" i="1" s="1"/>
  <c r="L2702" i="1"/>
  <c r="N2702" i="1" s="1"/>
  <c r="O2702" i="1" s="1"/>
  <c r="P2702" i="1"/>
  <c r="Q2702" i="1" s="1"/>
  <c r="L2703" i="1"/>
  <c r="M2703" i="1"/>
  <c r="P2703" i="1"/>
  <c r="Q2703" i="1" s="1"/>
  <c r="L2704" i="1"/>
  <c r="N2704" i="1" s="1"/>
  <c r="O2704" i="1" s="1"/>
  <c r="P2704" i="1"/>
  <c r="Q2704" i="1" s="1"/>
  <c r="L2705" i="1"/>
  <c r="N2705" i="1" s="1"/>
  <c r="O2705" i="1" s="1"/>
  <c r="P2705" i="1"/>
  <c r="Q2705" i="1" s="1"/>
  <c r="L2706" i="1"/>
  <c r="N2706" i="1" s="1"/>
  <c r="O2706" i="1" s="1"/>
  <c r="P2706" i="1"/>
  <c r="Q2706" i="1" s="1"/>
  <c r="L2707" i="1"/>
  <c r="N2707" i="1" s="1"/>
  <c r="O2707" i="1" s="1"/>
  <c r="P2707" i="1"/>
  <c r="Q2707" i="1" s="1"/>
  <c r="L2708" i="1"/>
  <c r="N2708" i="1" s="1"/>
  <c r="O2708" i="1" s="1"/>
  <c r="P2708" i="1"/>
  <c r="Q2708" i="1" s="1"/>
  <c r="L2709" i="1"/>
  <c r="N2709" i="1" s="1"/>
  <c r="O2709" i="1" s="1"/>
  <c r="P2709" i="1"/>
  <c r="Q2709" i="1" s="1"/>
  <c r="L2710" i="1"/>
  <c r="N2710" i="1" s="1"/>
  <c r="O2710" i="1" s="1"/>
  <c r="P2710" i="1"/>
  <c r="Q2710" i="1" s="1"/>
  <c r="L2711" i="1"/>
  <c r="N2711" i="1" s="1"/>
  <c r="O2711" i="1" s="1"/>
  <c r="P2711" i="1"/>
  <c r="Q2711" i="1" s="1"/>
  <c r="L2712" i="1"/>
  <c r="N2712" i="1" s="1"/>
  <c r="O2712" i="1" s="1"/>
  <c r="P2712" i="1"/>
  <c r="Q2712" i="1" s="1"/>
  <c r="L2713" i="1"/>
  <c r="N2713" i="1" s="1"/>
  <c r="O2713" i="1" s="1"/>
  <c r="P2713" i="1"/>
  <c r="Q2713" i="1" s="1"/>
  <c r="L2714" i="1"/>
  <c r="N2714" i="1" s="1"/>
  <c r="O2714" i="1" s="1"/>
  <c r="P2714" i="1"/>
  <c r="Q2714" i="1" s="1"/>
  <c r="L2715" i="1"/>
  <c r="N2715" i="1" s="1"/>
  <c r="O2715" i="1" s="1"/>
  <c r="P2715" i="1"/>
  <c r="Q2715" i="1" s="1"/>
  <c r="L2716" i="1"/>
  <c r="N2716" i="1" s="1"/>
  <c r="O2716" i="1" s="1"/>
  <c r="P2716" i="1"/>
  <c r="Q2716" i="1" s="1"/>
  <c r="L2717" i="1"/>
  <c r="M2717" i="1"/>
  <c r="P2717" i="1"/>
  <c r="Q2717" i="1" s="1"/>
  <c r="L2718" i="1"/>
  <c r="N2718" i="1" s="1"/>
  <c r="O2718" i="1" s="1"/>
  <c r="P2718" i="1"/>
  <c r="Q2718" i="1" s="1"/>
  <c r="L2719" i="1"/>
  <c r="N2719" i="1" s="1"/>
  <c r="O2719" i="1" s="1"/>
  <c r="P2719" i="1"/>
  <c r="Q2719" i="1" s="1"/>
  <c r="L2720" i="1"/>
  <c r="N2720" i="1" s="1"/>
  <c r="O2720" i="1" s="1"/>
  <c r="P2720" i="1"/>
  <c r="Q2720" i="1" s="1"/>
  <c r="L2721" i="1"/>
  <c r="N2721" i="1" s="1"/>
  <c r="O2721" i="1" s="1"/>
  <c r="P2721" i="1"/>
  <c r="Q2721" i="1" s="1"/>
  <c r="L2722" i="1"/>
  <c r="N2722" i="1" s="1"/>
  <c r="O2722" i="1" s="1"/>
  <c r="P2722" i="1"/>
  <c r="Q2722" i="1" s="1"/>
  <c r="L2723" i="1"/>
  <c r="N2723" i="1" s="1"/>
  <c r="O2723" i="1" s="1"/>
  <c r="P2723" i="1"/>
  <c r="Q2723" i="1" s="1"/>
  <c r="L2724" i="1"/>
  <c r="N2724" i="1" s="1"/>
  <c r="O2724" i="1" s="1"/>
  <c r="P2724" i="1"/>
  <c r="Q2724" i="1" s="1"/>
  <c r="L2725" i="1"/>
  <c r="N2725" i="1" s="1"/>
  <c r="O2725" i="1" s="1"/>
  <c r="P2725" i="1"/>
  <c r="Q2725" i="1" s="1"/>
  <c r="L2726" i="1"/>
  <c r="N2726" i="1" s="1"/>
  <c r="O2726" i="1" s="1"/>
  <c r="P2726" i="1"/>
  <c r="Q2726" i="1" s="1"/>
  <c r="L2727" i="1"/>
  <c r="N2727" i="1" s="1"/>
  <c r="O2727" i="1" s="1"/>
  <c r="P2727" i="1"/>
  <c r="Q2727" i="1" s="1"/>
  <c r="L2728" i="1"/>
  <c r="N2728" i="1" s="1"/>
  <c r="O2728" i="1" s="1"/>
  <c r="P2728" i="1"/>
  <c r="Q2728" i="1" s="1"/>
  <c r="L2729" i="1"/>
  <c r="N2729" i="1" s="1"/>
  <c r="O2729" i="1" s="1"/>
  <c r="P2729" i="1"/>
  <c r="Q2729" i="1" s="1"/>
  <c r="L2730" i="1"/>
  <c r="N2730" i="1" s="1"/>
  <c r="O2730" i="1" s="1"/>
  <c r="P2730" i="1"/>
  <c r="Q2730" i="1" s="1"/>
  <c r="L2731" i="1"/>
  <c r="N2731" i="1" s="1"/>
  <c r="O2731" i="1" s="1"/>
  <c r="P2731" i="1"/>
  <c r="Q2731" i="1" s="1"/>
  <c r="L2732" i="1"/>
  <c r="N2732" i="1" s="1"/>
  <c r="O2732" i="1" s="1"/>
  <c r="P2732" i="1"/>
  <c r="Q2732" i="1" s="1"/>
  <c r="L2733" i="1"/>
  <c r="N2733" i="1" s="1"/>
  <c r="O2733" i="1" s="1"/>
  <c r="P2733" i="1"/>
  <c r="Q2733" i="1" s="1"/>
  <c r="L2734" i="1"/>
  <c r="N2734" i="1" s="1"/>
  <c r="O2734" i="1" s="1"/>
  <c r="P2734" i="1"/>
  <c r="Q2734" i="1" s="1"/>
  <c r="L2735" i="1"/>
  <c r="N2735" i="1" s="1"/>
  <c r="O2735" i="1" s="1"/>
  <c r="P2735" i="1"/>
  <c r="Q2735" i="1" s="1"/>
  <c r="L2736" i="1"/>
  <c r="N2736" i="1" s="1"/>
  <c r="O2736" i="1" s="1"/>
  <c r="P2736" i="1"/>
  <c r="Q2736" i="1" s="1"/>
  <c r="L2737" i="1"/>
  <c r="M2737" i="1"/>
  <c r="P2737" i="1"/>
  <c r="Q2737" i="1" s="1"/>
  <c r="L2738" i="1"/>
  <c r="M2738" i="1"/>
  <c r="P2738" i="1"/>
  <c r="Q2738" i="1" s="1"/>
  <c r="L2739" i="1"/>
  <c r="N2739" i="1" s="1"/>
  <c r="O2739" i="1" s="1"/>
  <c r="P2739" i="1"/>
  <c r="Q2739" i="1" s="1"/>
  <c r="L2740" i="1"/>
  <c r="N2740" i="1" s="1"/>
  <c r="O2740" i="1" s="1"/>
  <c r="P2740" i="1"/>
  <c r="Q2740" i="1" s="1"/>
  <c r="L2741" i="1"/>
  <c r="N2741" i="1" s="1"/>
  <c r="O2741" i="1" s="1"/>
  <c r="P2741" i="1"/>
  <c r="Q2741" i="1" s="1"/>
  <c r="L2742" i="1"/>
  <c r="N2742" i="1" s="1"/>
  <c r="O2742" i="1" s="1"/>
  <c r="P2742" i="1"/>
  <c r="Q2742" i="1" s="1"/>
  <c r="L2743" i="1"/>
  <c r="N2743" i="1" s="1"/>
  <c r="O2743" i="1" s="1"/>
  <c r="P2743" i="1"/>
  <c r="Q2743" i="1" s="1"/>
  <c r="L2744" i="1"/>
  <c r="N2744" i="1" s="1"/>
  <c r="O2744" i="1" s="1"/>
  <c r="P2744" i="1"/>
  <c r="Q2744" i="1" s="1"/>
  <c r="L2745" i="1"/>
  <c r="N2745" i="1" s="1"/>
  <c r="O2745" i="1" s="1"/>
  <c r="P2745" i="1"/>
  <c r="Q2745" i="1" s="1"/>
  <c r="L2746" i="1"/>
  <c r="N2746" i="1" s="1"/>
  <c r="O2746" i="1" s="1"/>
  <c r="P2746" i="1"/>
  <c r="Q2746" i="1" s="1"/>
  <c r="L2747" i="1"/>
  <c r="N2747" i="1" s="1"/>
  <c r="O2747" i="1" s="1"/>
  <c r="P2747" i="1"/>
  <c r="Q2747" i="1" s="1"/>
  <c r="L2748" i="1"/>
  <c r="N2748" i="1" s="1"/>
  <c r="O2748" i="1" s="1"/>
  <c r="P2748" i="1"/>
  <c r="Q2748" i="1" s="1"/>
  <c r="L2749" i="1"/>
  <c r="N2749" i="1" s="1"/>
  <c r="O2749" i="1" s="1"/>
  <c r="P2749" i="1"/>
  <c r="Q2749" i="1" s="1"/>
  <c r="L2750" i="1"/>
  <c r="N2750" i="1" s="1"/>
  <c r="O2750" i="1" s="1"/>
  <c r="P2750" i="1"/>
  <c r="Q2750" i="1" s="1"/>
  <c r="L2751" i="1"/>
  <c r="N2751" i="1" s="1"/>
  <c r="O2751" i="1" s="1"/>
  <c r="P2751" i="1"/>
  <c r="Q2751" i="1" s="1"/>
  <c r="L2752" i="1"/>
  <c r="N2752" i="1" s="1"/>
  <c r="O2752" i="1" s="1"/>
  <c r="P2752" i="1"/>
  <c r="Q2752" i="1" s="1"/>
  <c r="L2753" i="1"/>
  <c r="M2753" i="1"/>
  <c r="P2753" i="1"/>
  <c r="Q2753" i="1" s="1"/>
  <c r="L2754" i="1"/>
  <c r="N2754" i="1" s="1"/>
  <c r="O2754" i="1" s="1"/>
  <c r="P2754" i="1"/>
  <c r="Q2754" i="1" s="1"/>
  <c r="L2755" i="1"/>
  <c r="N2755" i="1" s="1"/>
  <c r="O2755" i="1" s="1"/>
  <c r="P2755" i="1"/>
  <c r="Q2755" i="1" s="1"/>
  <c r="L2756" i="1"/>
  <c r="N2756" i="1" s="1"/>
  <c r="O2756" i="1" s="1"/>
  <c r="P2756" i="1"/>
  <c r="Q2756" i="1" s="1"/>
  <c r="L2757" i="1"/>
  <c r="N2757" i="1" s="1"/>
  <c r="O2757" i="1" s="1"/>
  <c r="P2757" i="1"/>
  <c r="Q2757" i="1" s="1"/>
  <c r="L2758" i="1"/>
  <c r="N2758" i="1" s="1"/>
  <c r="O2758" i="1" s="1"/>
  <c r="P2758" i="1"/>
  <c r="Q2758" i="1" s="1"/>
  <c r="L2759" i="1"/>
  <c r="N2759" i="1" s="1"/>
  <c r="O2759" i="1" s="1"/>
  <c r="P2759" i="1"/>
  <c r="Q2759" i="1" s="1"/>
  <c r="L2760" i="1"/>
  <c r="N2760" i="1" s="1"/>
  <c r="O2760" i="1" s="1"/>
  <c r="P2760" i="1"/>
  <c r="Q2760" i="1" s="1"/>
  <c r="L2761" i="1"/>
  <c r="N2761" i="1" s="1"/>
  <c r="O2761" i="1" s="1"/>
  <c r="P2761" i="1"/>
  <c r="Q2761" i="1" s="1"/>
  <c r="L2762" i="1"/>
  <c r="N2762" i="1" s="1"/>
  <c r="O2762" i="1" s="1"/>
  <c r="P2762" i="1"/>
  <c r="Q2762" i="1" s="1"/>
  <c r="L2763" i="1"/>
  <c r="N2763" i="1" s="1"/>
  <c r="O2763" i="1" s="1"/>
  <c r="P2763" i="1"/>
  <c r="Q2763" i="1" s="1"/>
  <c r="L2764" i="1"/>
  <c r="N2764" i="1" s="1"/>
  <c r="O2764" i="1" s="1"/>
  <c r="P2764" i="1"/>
  <c r="Q2764" i="1" s="1"/>
  <c r="L2765" i="1"/>
  <c r="N2765" i="1" s="1"/>
  <c r="O2765" i="1" s="1"/>
  <c r="P2765" i="1"/>
  <c r="Q2765" i="1" s="1"/>
  <c r="L2766" i="1"/>
  <c r="N2766" i="1" s="1"/>
  <c r="O2766" i="1" s="1"/>
  <c r="P2766" i="1"/>
  <c r="Q2766" i="1" s="1"/>
  <c r="L2767" i="1"/>
  <c r="N2767" i="1" s="1"/>
  <c r="O2767" i="1" s="1"/>
  <c r="P2767" i="1"/>
  <c r="Q2767" i="1" s="1"/>
  <c r="L2768" i="1"/>
  <c r="M2768" i="1"/>
  <c r="P2768" i="1"/>
  <c r="Q2768" i="1" s="1"/>
  <c r="L2769" i="1"/>
  <c r="N2769" i="1" s="1"/>
  <c r="O2769" i="1" s="1"/>
  <c r="P2769" i="1"/>
  <c r="Q2769" i="1" s="1"/>
  <c r="L2770" i="1"/>
  <c r="N2770" i="1" s="1"/>
  <c r="O2770" i="1" s="1"/>
  <c r="P2770" i="1"/>
  <c r="Q2770" i="1" s="1"/>
  <c r="L2771" i="1"/>
  <c r="N2771" i="1" s="1"/>
  <c r="O2771" i="1" s="1"/>
  <c r="P2771" i="1"/>
  <c r="Q2771" i="1" s="1"/>
  <c r="L2772" i="1"/>
  <c r="N2772" i="1" s="1"/>
  <c r="O2772" i="1" s="1"/>
  <c r="P2772" i="1"/>
  <c r="Q2772" i="1" s="1"/>
  <c r="L2773" i="1"/>
  <c r="N2773" i="1" s="1"/>
  <c r="O2773" i="1" s="1"/>
  <c r="P2773" i="1"/>
  <c r="Q2773" i="1" s="1"/>
  <c r="L2774" i="1"/>
  <c r="N2774" i="1" s="1"/>
  <c r="O2774" i="1" s="1"/>
  <c r="P2774" i="1"/>
  <c r="Q2774" i="1" s="1"/>
  <c r="L2775" i="1"/>
  <c r="N2775" i="1" s="1"/>
  <c r="O2775" i="1" s="1"/>
  <c r="P2775" i="1"/>
  <c r="Q2775" i="1" s="1"/>
  <c r="L2776" i="1"/>
  <c r="N2776" i="1" s="1"/>
  <c r="O2776" i="1" s="1"/>
  <c r="P2776" i="1"/>
  <c r="Q2776" i="1" s="1"/>
  <c r="L2777" i="1"/>
  <c r="N2777" i="1" s="1"/>
  <c r="O2777" i="1" s="1"/>
  <c r="P2777" i="1"/>
  <c r="Q2777" i="1" s="1"/>
  <c r="L2778" i="1"/>
  <c r="N2778" i="1" s="1"/>
  <c r="O2778" i="1" s="1"/>
  <c r="P2778" i="1"/>
  <c r="Q2778" i="1" s="1"/>
  <c r="L2779" i="1"/>
  <c r="N2779" i="1" s="1"/>
  <c r="O2779" i="1" s="1"/>
  <c r="P2779" i="1"/>
  <c r="Q2779" i="1" s="1"/>
  <c r="L2780" i="1"/>
  <c r="N2780" i="1" s="1"/>
  <c r="O2780" i="1" s="1"/>
  <c r="P2780" i="1"/>
  <c r="Q2780" i="1" s="1"/>
  <c r="L2781" i="1"/>
  <c r="N2781" i="1" s="1"/>
  <c r="O2781" i="1" s="1"/>
  <c r="P2781" i="1"/>
  <c r="Q2781" i="1" s="1"/>
  <c r="L2782" i="1"/>
  <c r="N2782" i="1" s="1"/>
  <c r="O2782" i="1" s="1"/>
  <c r="P2782" i="1"/>
  <c r="Q2782" i="1" s="1"/>
  <c r="L2783" i="1"/>
  <c r="N2783" i="1" s="1"/>
  <c r="O2783" i="1" s="1"/>
  <c r="P2783" i="1"/>
  <c r="Q2783" i="1" s="1"/>
  <c r="L2784" i="1"/>
  <c r="N2784" i="1" s="1"/>
  <c r="O2784" i="1" s="1"/>
  <c r="P2784" i="1"/>
  <c r="Q2784" i="1" s="1"/>
  <c r="L2785" i="1"/>
  <c r="N2785" i="1" s="1"/>
  <c r="O2785" i="1" s="1"/>
  <c r="P2785" i="1"/>
  <c r="Q2785" i="1" s="1"/>
  <c r="L2786" i="1"/>
  <c r="N2786" i="1" s="1"/>
  <c r="O2786" i="1" s="1"/>
  <c r="P2786" i="1"/>
  <c r="Q2786" i="1" s="1"/>
  <c r="L2787" i="1"/>
  <c r="N2787" i="1" s="1"/>
  <c r="O2787" i="1" s="1"/>
  <c r="P2787" i="1"/>
  <c r="Q2787" i="1" s="1"/>
  <c r="L2788" i="1"/>
  <c r="N2788" i="1" s="1"/>
  <c r="O2788" i="1" s="1"/>
  <c r="P2788" i="1"/>
  <c r="Q2788" i="1" s="1"/>
  <c r="L2789" i="1"/>
  <c r="N2789" i="1" s="1"/>
  <c r="O2789" i="1" s="1"/>
  <c r="P2789" i="1"/>
  <c r="Q2789" i="1" s="1"/>
  <c r="L2790" i="1"/>
  <c r="N2790" i="1" s="1"/>
  <c r="O2790" i="1" s="1"/>
  <c r="P2790" i="1"/>
  <c r="Q2790" i="1" s="1"/>
  <c r="L2791" i="1"/>
  <c r="N2791" i="1" s="1"/>
  <c r="O2791" i="1" s="1"/>
  <c r="P2791" i="1"/>
  <c r="Q2791" i="1" s="1"/>
  <c r="L2792" i="1"/>
  <c r="N2792" i="1" s="1"/>
  <c r="O2792" i="1" s="1"/>
  <c r="P2792" i="1"/>
  <c r="Q2792" i="1" s="1"/>
  <c r="L2793" i="1"/>
  <c r="N2793" i="1" s="1"/>
  <c r="O2793" i="1" s="1"/>
  <c r="P2793" i="1"/>
  <c r="Q2793" i="1" s="1"/>
  <c r="L2794" i="1"/>
  <c r="N2794" i="1" s="1"/>
  <c r="O2794" i="1" s="1"/>
  <c r="P2794" i="1"/>
  <c r="Q2794" i="1" s="1"/>
  <c r="L2795" i="1"/>
  <c r="N2795" i="1" s="1"/>
  <c r="O2795" i="1" s="1"/>
  <c r="P2795" i="1"/>
  <c r="Q2795" i="1" s="1"/>
  <c r="L2796" i="1"/>
  <c r="N2796" i="1" s="1"/>
  <c r="O2796" i="1" s="1"/>
  <c r="P2796" i="1"/>
  <c r="Q2796" i="1" s="1"/>
  <c r="L2797" i="1"/>
  <c r="N2797" i="1" s="1"/>
  <c r="O2797" i="1" s="1"/>
  <c r="P2797" i="1"/>
  <c r="Q2797" i="1" s="1"/>
  <c r="L2798" i="1"/>
  <c r="N2798" i="1" s="1"/>
  <c r="O2798" i="1" s="1"/>
  <c r="P2798" i="1"/>
  <c r="Q2798" i="1" s="1"/>
  <c r="L2799" i="1"/>
  <c r="N2799" i="1" s="1"/>
  <c r="O2799" i="1" s="1"/>
  <c r="P2799" i="1"/>
  <c r="Q2799" i="1" s="1"/>
  <c r="L2800" i="1"/>
  <c r="N2800" i="1" s="1"/>
  <c r="O2800" i="1" s="1"/>
  <c r="P2800" i="1"/>
  <c r="Q2800" i="1" s="1"/>
  <c r="L2801" i="1"/>
  <c r="N2801" i="1" s="1"/>
  <c r="O2801" i="1" s="1"/>
  <c r="P2801" i="1"/>
  <c r="Q2801" i="1" s="1"/>
  <c r="L2802" i="1"/>
  <c r="N2802" i="1" s="1"/>
  <c r="O2802" i="1" s="1"/>
  <c r="P2802" i="1"/>
  <c r="Q2802" i="1" s="1"/>
  <c r="L2803" i="1"/>
  <c r="N2803" i="1" s="1"/>
  <c r="O2803" i="1" s="1"/>
  <c r="P2803" i="1"/>
  <c r="Q2803" i="1" s="1"/>
  <c r="L2804" i="1"/>
  <c r="N2804" i="1" s="1"/>
  <c r="O2804" i="1" s="1"/>
  <c r="P2804" i="1"/>
  <c r="Q2804" i="1" s="1"/>
  <c r="L2805" i="1"/>
  <c r="N2805" i="1" s="1"/>
  <c r="O2805" i="1" s="1"/>
  <c r="P2805" i="1"/>
  <c r="Q2805" i="1" s="1"/>
  <c r="L2806" i="1"/>
  <c r="N2806" i="1" s="1"/>
  <c r="O2806" i="1" s="1"/>
  <c r="P2806" i="1"/>
  <c r="Q2806" i="1" s="1"/>
  <c r="L2807" i="1"/>
  <c r="N2807" i="1" s="1"/>
  <c r="O2807" i="1" s="1"/>
  <c r="P2807" i="1"/>
  <c r="Q2807" i="1" s="1"/>
  <c r="L2808" i="1"/>
  <c r="N2808" i="1" s="1"/>
  <c r="O2808" i="1" s="1"/>
  <c r="P2808" i="1"/>
  <c r="Q2808" i="1" s="1"/>
  <c r="L2809" i="1"/>
  <c r="N2809" i="1" s="1"/>
  <c r="O2809" i="1" s="1"/>
  <c r="P2809" i="1"/>
  <c r="Q2809" i="1" s="1"/>
  <c r="L2810" i="1"/>
  <c r="N2810" i="1" s="1"/>
  <c r="O2810" i="1" s="1"/>
  <c r="P2810" i="1"/>
  <c r="Q2810" i="1" s="1"/>
  <c r="L2811" i="1"/>
  <c r="N2811" i="1" s="1"/>
  <c r="O2811" i="1" s="1"/>
  <c r="P2811" i="1"/>
  <c r="Q2811" i="1" s="1"/>
  <c r="L2812" i="1"/>
  <c r="N2812" i="1" s="1"/>
  <c r="O2812" i="1" s="1"/>
  <c r="P2812" i="1"/>
  <c r="Q2812" i="1" s="1"/>
  <c r="L2813" i="1"/>
  <c r="N2813" i="1" s="1"/>
  <c r="O2813" i="1" s="1"/>
  <c r="P2813" i="1"/>
  <c r="Q2813" i="1" s="1"/>
  <c r="L2814" i="1"/>
  <c r="N2814" i="1" s="1"/>
  <c r="O2814" i="1" s="1"/>
  <c r="P2814" i="1"/>
  <c r="Q2814" i="1" s="1"/>
  <c r="L2815" i="1"/>
  <c r="N2815" i="1" s="1"/>
  <c r="O2815" i="1" s="1"/>
  <c r="P2815" i="1"/>
  <c r="Q2815" i="1" s="1"/>
  <c r="L2816" i="1"/>
  <c r="N2816" i="1" s="1"/>
  <c r="O2816" i="1" s="1"/>
  <c r="P2816" i="1"/>
  <c r="Q2816" i="1" s="1"/>
  <c r="L2817" i="1"/>
  <c r="N2817" i="1" s="1"/>
  <c r="O2817" i="1" s="1"/>
  <c r="P2817" i="1"/>
  <c r="Q2817" i="1" s="1"/>
  <c r="L2818" i="1"/>
  <c r="N2818" i="1" s="1"/>
  <c r="O2818" i="1" s="1"/>
  <c r="P2818" i="1"/>
  <c r="Q2818" i="1" s="1"/>
  <c r="L2819" i="1"/>
  <c r="N2819" i="1" s="1"/>
  <c r="O2819" i="1" s="1"/>
  <c r="P2819" i="1"/>
  <c r="Q2819" i="1" s="1"/>
  <c r="L2820" i="1"/>
  <c r="N2820" i="1" s="1"/>
  <c r="O2820" i="1" s="1"/>
  <c r="P2820" i="1"/>
  <c r="Q2820" i="1" s="1"/>
  <c r="L2821" i="1"/>
  <c r="N2821" i="1" s="1"/>
  <c r="O2821" i="1" s="1"/>
  <c r="P2821" i="1"/>
  <c r="Q2821" i="1" s="1"/>
  <c r="L2822" i="1"/>
  <c r="N2822" i="1" s="1"/>
  <c r="O2822" i="1" s="1"/>
  <c r="P2822" i="1"/>
  <c r="Q2822" i="1" s="1"/>
  <c r="L2823" i="1"/>
  <c r="N2823" i="1" s="1"/>
  <c r="O2823" i="1" s="1"/>
  <c r="P2823" i="1"/>
  <c r="Q2823" i="1" s="1"/>
  <c r="L2824" i="1"/>
  <c r="N2824" i="1" s="1"/>
  <c r="O2824" i="1" s="1"/>
  <c r="P2824" i="1"/>
  <c r="Q2824" i="1" s="1"/>
  <c r="L2825" i="1"/>
  <c r="N2825" i="1" s="1"/>
  <c r="O2825" i="1" s="1"/>
  <c r="P2825" i="1"/>
  <c r="Q2825" i="1" s="1"/>
  <c r="L2826" i="1"/>
  <c r="N2826" i="1" s="1"/>
  <c r="O2826" i="1" s="1"/>
  <c r="P2826" i="1"/>
  <c r="Q2826" i="1" s="1"/>
  <c r="L2827" i="1"/>
  <c r="N2827" i="1" s="1"/>
  <c r="O2827" i="1" s="1"/>
  <c r="P2827" i="1"/>
  <c r="Q2827" i="1" s="1"/>
  <c r="L2828" i="1"/>
  <c r="N2828" i="1" s="1"/>
  <c r="O2828" i="1" s="1"/>
  <c r="P2828" i="1"/>
  <c r="Q2828" i="1" s="1"/>
  <c r="L2829" i="1"/>
  <c r="N2829" i="1" s="1"/>
  <c r="O2829" i="1" s="1"/>
  <c r="P2829" i="1"/>
  <c r="Q2829" i="1" s="1"/>
  <c r="L2830" i="1"/>
  <c r="N2830" i="1" s="1"/>
  <c r="O2830" i="1" s="1"/>
  <c r="P2830" i="1"/>
  <c r="Q2830" i="1" s="1"/>
  <c r="L2831" i="1"/>
  <c r="N2831" i="1" s="1"/>
  <c r="O2831" i="1" s="1"/>
  <c r="P2831" i="1"/>
  <c r="Q2831" i="1" s="1"/>
  <c r="L2832" i="1"/>
  <c r="N2832" i="1" s="1"/>
  <c r="O2832" i="1" s="1"/>
  <c r="P2832" i="1"/>
  <c r="Q2832" i="1" s="1"/>
  <c r="L2833" i="1"/>
  <c r="N2833" i="1" s="1"/>
  <c r="O2833" i="1" s="1"/>
  <c r="P2833" i="1"/>
  <c r="Q2833" i="1" s="1"/>
  <c r="L2834" i="1"/>
  <c r="N2834" i="1" s="1"/>
  <c r="O2834" i="1" s="1"/>
  <c r="P2834" i="1"/>
  <c r="Q2834" i="1" s="1"/>
  <c r="L2835" i="1"/>
  <c r="N2835" i="1" s="1"/>
  <c r="O2835" i="1" s="1"/>
  <c r="P2835" i="1"/>
  <c r="Q2835" i="1" s="1"/>
  <c r="L2836" i="1"/>
  <c r="N2836" i="1" s="1"/>
  <c r="O2836" i="1" s="1"/>
  <c r="P2836" i="1"/>
  <c r="Q2836" i="1" s="1"/>
  <c r="L2837" i="1"/>
  <c r="N2837" i="1" s="1"/>
  <c r="O2837" i="1" s="1"/>
  <c r="P2837" i="1"/>
  <c r="Q2837" i="1" s="1"/>
  <c r="L2838" i="1"/>
  <c r="N2838" i="1" s="1"/>
  <c r="O2838" i="1" s="1"/>
  <c r="P2838" i="1"/>
  <c r="Q2838" i="1" s="1"/>
  <c r="L2839" i="1"/>
  <c r="N2839" i="1" s="1"/>
  <c r="O2839" i="1" s="1"/>
  <c r="P2839" i="1"/>
  <c r="Q2839" i="1" s="1"/>
  <c r="L2840" i="1"/>
  <c r="N2840" i="1" s="1"/>
  <c r="O2840" i="1" s="1"/>
  <c r="P2840" i="1"/>
  <c r="Q2840" i="1" s="1"/>
  <c r="L2841" i="1"/>
  <c r="N2841" i="1" s="1"/>
  <c r="O2841" i="1" s="1"/>
  <c r="P2841" i="1"/>
  <c r="Q2841" i="1" s="1"/>
  <c r="L2842" i="1"/>
  <c r="N2842" i="1" s="1"/>
  <c r="O2842" i="1" s="1"/>
  <c r="P2842" i="1"/>
  <c r="Q2842" i="1" s="1"/>
  <c r="L2843" i="1"/>
  <c r="N2843" i="1" s="1"/>
  <c r="O2843" i="1" s="1"/>
  <c r="P2843" i="1"/>
  <c r="Q2843" i="1" s="1"/>
  <c r="L2844" i="1"/>
  <c r="N2844" i="1" s="1"/>
  <c r="O2844" i="1" s="1"/>
  <c r="P2844" i="1"/>
  <c r="Q2844" i="1" s="1"/>
  <c r="L2845" i="1"/>
  <c r="N2845" i="1" s="1"/>
  <c r="O2845" i="1" s="1"/>
  <c r="P2845" i="1"/>
  <c r="Q2845" i="1" s="1"/>
  <c r="L2846" i="1"/>
  <c r="N2846" i="1" s="1"/>
  <c r="O2846" i="1" s="1"/>
  <c r="P2846" i="1"/>
  <c r="Q2846" i="1" s="1"/>
  <c r="L2847" i="1"/>
  <c r="N2847" i="1" s="1"/>
  <c r="O2847" i="1" s="1"/>
  <c r="P2847" i="1"/>
  <c r="Q2847" i="1" s="1"/>
  <c r="L2848" i="1"/>
  <c r="N2848" i="1" s="1"/>
  <c r="O2848" i="1" s="1"/>
  <c r="P2848" i="1"/>
  <c r="Q2848" i="1" s="1"/>
  <c r="L2849" i="1"/>
  <c r="N2849" i="1" s="1"/>
  <c r="O2849" i="1" s="1"/>
  <c r="P2849" i="1"/>
  <c r="Q2849" i="1" s="1"/>
  <c r="L2850" i="1"/>
  <c r="N2850" i="1" s="1"/>
  <c r="O2850" i="1" s="1"/>
  <c r="P2850" i="1"/>
  <c r="Q2850" i="1" s="1"/>
  <c r="L2851" i="1"/>
  <c r="N2851" i="1" s="1"/>
  <c r="O2851" i="1" s="1"/>
  <c r="P2851" i="1"/>
  <c r="Q2851" i="1" s="1"/>
  <c r="L2852" i="1"/>
  <c r="N2852" i="1" s="1"/>
  <c r="O2852" i="1" s="1"/>
  <c r="P2852" i="1"/>
  <c r="Q2852" i="1" s="1"/>
  <c r="L2853" i="1"/>
  <c r="N2853" i="1" s="1"/>
  <c r="O2853" i="1" s="1"/>
  <c r="P2853" i="1"/>
  <c r="Q2853" i="1" s="1"/>
  <c r="L2854" i="1"/>
  <c r="N2854" i="1" s="1"/>
  <c r="O2854" i="1" s="1"/>
  <c r="P2854" i="1"/>
  <c r="Q2854" i="1" s="1"/>
  <c r="L2855" i="1"/>
  <c r="N2855" i="1" s="1"/>
  <c r="O2855" i="1" s="1"/>
  <c r="P2855" i="1"/>
  <c r="Q2855" i="1" s="1"/>
  <c r="L2856" i="1"/>
  <c r="N2856" i="1" s="1"/>
  <c r="O2856" i="1" s="1"/>
  <c r="P2856" i="1"/>
  <c r="Q2856" i="1" s="1"/>
  <c r="L2857" i="1"/>
  <c r="N2857" i="1" s="1"/>
  <c r="O2857" i="1" s="1"/>
  <c r="P2857" i="1"/>
  <c r="Q2857" i="1" s="1"/>
  <c r="L2858" i="1"/>
  <c r="N2858" i="1" s="1"/>
  <c r="O2858" i="1" s="1"/>
  <c r="P2858" i="1"/>
  <c r="Q2858" i="1" s="1"/>
  <c r="L2859" i="1"/>
  <c r="N2859" i="1" s="1"/>
  <c r="O2859" i="1" s="1"/>
  <c r="P2859" i="1"/>
  <c r="Q2859" i="1" s="1"/>
  <c r="L2860" i="1"/>
  <c r="N2860" i="1" s="1"/>
  <c r="O2860" i="1" s="1"/>
  <c r="P2860" i="1"/>
  <c r="Q2860" i="1" s="1"/>
  <c r="L2861" i="1"/>
  <c r="N2861" i="1" s="1"/>
  <c r="O2861" i="1" s="1"/>
  <c r="P2861" i="1"/>
  <c r="Q2861" i="1" s="1"/>
  <c r="L2862" i="1"/>
  <c r="N2862" i="1" s="1"/>
  <c r="O2862" i="1" s="1"/>
  <c r="P2862" i="1"/>
  <c r="Q2862" i="1" s="1"/>
  <c r="L2863" i="1"/>
  <c r="N2863" i="1" s="1"/>
  <c r="O2863" i="1" s="1"/>
  <c r="P2863" i="1"/>
  <c r="Q2863" i="1" s="1"/>
  <c r="L2864" i="1"/>
  <c r="N2864" i="1" s="1"/>
  <c r="O2864" i="1" s="1"/>
  <c r="P2864" i="1"/>
  <c r="Q2864" i="1" s="1"/>
  <c r="L2865" i="1"/>
  <c r="N2865" i="1" s="1"/>
  <c r="O2865" i="1" s="1"/>
  <c r="P2865" i="1"/>
  <c r="Q2865" i="1" s="1"/>
  <c r="L2866" i="1"/>
  <c r="N2866" i="1" s="1"/>
  <c r="O2866" i="1" s="1"/>
  <c r="P2866" i="1"/>
  <c r="Q2866" i="1" s="1"/>
  <c r="L2867" i="1"/>
  <c r="N2867" i="1" s="1"/>
  <c r="O2867" i="1" s="1"/>
  <c r="P2867" i="1"/>
  <c r="Q2867" i="1" s="1"/>
  <c r="L2868" i="1"/>
  <c r="N2868" i="1" s="1"/>
  <c r="O2868" i="1" s="1"/>
  <c r="P2868" i="1"/>
  <c r="Q2868" i="1" s="1"/>
  <c r="L2869" i="1"/>
  <c r="N2869" i="1" s="1"/>
  <c r="O2869" i="1" s="1"/>
  <c r="P2869" i="1"/>
  <c r="Q2869" i="1" s="1"/>
  <c r="L2870" i="1"/>
  <c r="N2870" i="1" s="1"/>
  <c r="O2870" i="1" s="1"/>
  <c r="P2870" i="1"/>
  <c r="Q2870" i="1" s="1"/>
  <c r="L2871" i="1"/>
  <c r="N2871" i="1" s="1"/>
  <c r="O2871" i="1" s="1"/>
  <c r="P2871" i="1"/>
  <c r="Q2871" i="1" s="1"/>
  <c r="L2872" i="1"/>
  <c r="N2872" i="1" s="1"/>
  <c r="O2872" i="1" s="1"/>
  <c r="P2872" i="1"/>
  <c r="Q2872" i="1" s="1"/>
  <c r="L2873" i="1"/>
  <c r="N2873" i="1" s="1"/>
  <c r="O2873" i="1" s="1"/>
  <c r="P2873" i="1"/>
  <c r="Q2873" i="1" s="1"/>
  <c r="L2874" i="1"/>
  <c r="N2874" i="1" s="1"/>
  <c r="O2874" i="1" s="1"/>
  <c r="P2874" i="1"/>
  <c r="Q2874" i="1" s="1"/>
  <c r="L2875" i="1"/>
  <c r="N2875" i="1" s="1"/>
  <c r="O2875" i="1" s="1"/>
  <c r="P2875" i="1"/>
  <c r="Q2875" i="1" s="1"/>
  <c r="L2876" i="1"/>
  <c r="N2876" i="1" s="1"/>
  <c r="O2876" i="1" s="1"/>
  <c r="P2876" i="1"/>
  <c r="Q2876" i="1" s="1"/>
  <c r="L2877" i="1"/>
  <c r="N2877" i="1" s="1"/>
  <c r="O2877" i="1" s="1"/>
  <c r="P2877" i="1"/>
  <c r="Q2877" i="1" s="1"/>
  <c r="L2878" i="1"/>
  <c r="N2878" i="1" s="1"/>
  <c r="O2878" i="1" s="1"/>
  <c r="P2878" i="1"/>
  <c r="Q2878" i="1" s="1"/>
  <c r="L2879" i="1"/>
  <c r="N2879" i="1" s="1"/>
  <c r="O2879" i="1" s="1"/>
  <c r="P2879" i="1"/>
  <c r="Q2879" i="1" s="1"/>
  <c r="L2880" i="1"/>
  <c r="N2880" i="1" s="1"/>
  <c r="O2880" i="1" s="1"/>
  <c r="P2880" i="1"/>
  <c r="Q2880" i="1" s="1"/>
  <c r="L2881" i="1"/>
  <c r="N2881" i="1" s="1"/>
  <c r="O2881" i="1" s="1"/>
  <c r="P2881" i="1"/>
  <c r="Q2881" i="1" s="1"/>
  <c r="L2882" i="1"/>
  <c r="N2882" i="1" s="1"/>
  <c r="O2882" i="1" s="1"/>
  <c r="P2882" i="1"/>
  <c r="Q2882" i="1" s="1"/>
  <c r="L2883" i="1"/>
  <c r="N2883" i="1" s="1"/>
  <c r="O2883" i="1" s="1"/>
  <c r="P2883" i="1"/>
  <c r="Q2883" i="1" s="1"/>
  <c r="L2884" i="1"/>
  <c r="N2884" i="1" s="1"/>
  <c r="O2884" i="1" s="1"/>
  <c r="P2884" i="1"/>
  <c r="Q2884" i="1" s="1"/>
  <c r="L2885" i="1"/>
  <c r="N2885" i="1" s="1"/>
  <c r="O2885" i="1" s="1"/>
  <c r="P2885" i="1"/>
  <c r="Q2885" i="1" s="1"/>
  <c r="L2886" i="1"/>
  <c r="N2886" i="1" s="1"/>
  <c r="O2886" i="1" s="1"/>
  <c r="P2886" i="1"/>
  <c r="Q2886" i="1" s="1"/>
  <c r="L2887" i="1"/>
  <c r="N2887" i="1" s="1"/>
  <c r="O2887" i="1" s="1"/>
  <c r="P2887" i="1"/>
  <c r="Q2887" i="1" s="1"/>
  <c r="L2888" i="1"/>
  <c r="N2888" i="1" s="1"/>
  <c r="O2888" i="1" s="1"/>
  <c r="P2888" i="1"/>
  <c r="Q2888" i="1" s="1"/>
  <c r="L2889" i="1"/>
  <c r="N2889" i="1" s="1"/>
  <c r="O2889" i="1" s="1"/>
  <c r="P2889" i="1"/>
  <c r="Q2889" i="1" s="1"/>
  <c r="L2890" i="1"/>
  <c r="N2890" i="1" s="1"/>
  <c r="O2890" i="1" s="1"/>
  <c r="P2890" i="1"/>
  <c r="Q2890" i="1" s="1"/>
  <c r="L2891" i="1"/>
  <c r="N2891" i="1" s="1"/>
  <c r="O2891" i="1" s="1"/>
  <c r="P2891" i="1"/>
  <c r="Q2891" i="1" s="1"/>
  <c r="L2892" i="1"/>
  <c r="N2892" i="1" s="1"/>
  <c r="O2892" i="1" s="1"/>
  <c r="P2892" i="1"/>
  <c r="Q2892" i="1" s="1"/>
  <c r="L2893" i="1"/>
  <c r="N2893" i="1" s="1"/>
  <c r="O2893" i="1" s="1"/>
  <c r="P2893" i="1"/>
  <c r="Q2893" i="1" s="1"/>
  <c r="L2894" i="1"/>
  <c r="N2894" i="1" s="1"/>
  <c r="O2894" i="1" s="1"/>
  <c r="P2894" i="1"/>
  <c r="Q2894" i="1" s="1"/>
  <c r="L2895" i="1"/>
  <c r="N2895" i="1" s="1"/>
  <c r="O2895" i="1" s="1"/>
  <c r="P2895" i="1"/>
  <c r="Q2895" i="1" s="1"/>
  <c r="L2896" i="1"/>
  <c r="N2896" i="1" s="1"/>
  <c r="O2896" i="1" s="1"/>
  <c r="P2896" i="1"/>
  <c r="Q2896" i="1" s="1"/>
  <c r="L2897" i="1"/>
  <c r="N2897" i="1" s="1"/>
  <c r="O2897" i="1" s="1"/>
  <c r="P2897" i="1"/>
  <c r="Q2897" i="1" s="1"/>
  <c r="L2898" i="1"/>
  <c r="N2898" i="1" s="1"/>
  <c r="O2898" i="1" s="1"/>
  <c r="P2898" i="1"/>
  <c r="Q2898" i="1" s="1"/>
  <c r="L2899" i="1"/>
  <c r="N2899" i="1" s="1"/>
  <c r="O2899" i="1" s="1"/>
  <c r="P2899" i="1"/>
  <c r="Q2899" i="1" s="1"/>
  <c r="L2900" i="1"/>
  <c r="N2900" i="1" s="1"/>
  <c r="O2900" i="1" s="1"/>
  <c r="P2900" i="1"/>
  <c r="Q2900" i="1" s="1"/>
  <c r="L2901" i="1"/>
  <c r="N2901" i="1" s="1"/>
  <c r="O2901" i="1" s="1"/>
  <c r="P2901" i="1"/>
  <c r="Q2901" i="1" s="1"/>
  <c r="L2902" i="1"/>
  <c r="N2902" i="1" s="1"/>
  <c r="O2902" i="1" s="1"/>
  <c r="P2902" i="1"/>
  <c r="Q2902" i="1" s="1"/>
  <c r="L2903" i="1"/>
  <c r="N2903" i="1" s="1"/>
  <c r="O2903" i="1" s="1"/>
  <c r="P2903" i="1"/>
  <c r="Q2903" i="1" s="1"/>
  <c r="L2904" i="1"/>
  <c r="N2904" i="1" s="1"/>
  <c r="O2904" i="1" s="1"/>
  <c r="P2904" i="1"/>
  <c r="Q2904" i="1" s="1"/>
  <c r="L2905" i="1"/>
  <c r="N2905" i="1" s="1"/>
  <c r="O2905" i="1" s="1"/>
  <c r="P2905" i="1"/>
  <c r="Q2905" i="1" s="1"/>
  <c r="L2906" i="1"/>
  <c r="N2906" i="1" s="1"/>
  <c r="O2906" i="1" s="1"/>
  <c r="P2906" i="1"/>
  <c r="Q2906" i="1" s="1"/>
  <c r="L2907" i="1"/>
  <c r="N2907" i="1" s="1"/>
  <c r="O2907" i="1" s="1"/>
  <c r="P2907" i="1"/>
  <c r="Q2907" i="1" s="1"/>
  <c r="L2908" i="1"/>
  <c r="N2908" i="1" s="1"/>
  <c r="O2908" i="1" s="1"/>
  <c r="P2908" i="1"/>
  <c r="Q2908" i="1" s="1"/>
  <c r="L2909" i="1"/>
  <c r="N2909" i="1" s="1"/>
  <c r="O2909" i="1" s="1"/>
  <c r="P2909" i="1"/>
  <c r="Q2909" i="1" s="1"/>
  <c r="L2910" i="1"/>
  <c r="N2910" i="1" s="1"/>
  <c r="O2910" i="1" s="1"/>
  <c r="P2910" i="1"/>
  <c r="Q2910" i="1" s="1"/>
  <c r="L2911" i="1"/>
  <c r="N2911" i="1" s="1"/>
  <c r="O2911" i="1" s="1"/>
  <c r="P2911" i="1"/>
  <c r="Q2911" i="1" s="1"/>
  <c r="L2912" i="1"/>
  <c r="N2912" i="1" s="1"/>
  <c r="O2912" i="1" s="1"/>
  <c r="P2912" i="1"/>
  <c r="Q2912" i="1" s="1"/>
  <c r="L2913" i="1"/>
  <c r="N2913" i="1" s="1"/>
  <c r="O2913" i="1" s="1"/>
  <c r="P2913" i="1"/>
  <c r="Q2913" i="1" s="1"/>
  <c r="L2914" i="1"/>
  <c r="N2914" i="1" s="1"/>
  <c r="O2914" i="1" s="1"/>
  <c r="P2914" i="1"/>
  <c r="Q2914" i="1" s="1"/>
  <c r="L2915" i="1"/>
  <c r="N2915" i="1" s="1"/>
  <c r="O2915" i="1" s="1"/>
  <c r="P2915" i="1"/>
  <c r="Q2915" i="1" s="1"/>
  <c r="L2916" i="1"/>
  <c r="N2916" i="1" s="1"/>
  <c r="O2916" i="1" s="1"/>
  <c r="P2916" i="1"/>
  <c r="Q2916" i="1" s="1"/>
  <c r="L2917" i="1"/>
  <c r="N2917" i="1" s="1"/>
  <c r="O2917" i="1" s="1"/>
  <c r="P2917" i="1"/>
  <c r="Q2917" i="1" s="1"/>
  <c r="L2918" i="1"/>
  <c r="N2918" i="1" s="1"/>
  <c r="O2918" i="1" s="1"/>
  <c r="P2918" i="1"/>
  <c r="Q2918" i="1" s="1"/>
  <c r="L2919" i="1"/>
  <c r="N2919" i="1" s="1"/>
  <c r="O2919" i="1" s="1"/>
  <c r="P2919" i="1"/>
  <c r="Q2919" i="1" s="1"/>
  <c r="L2920" i="1"/>
  <c r="N2920" i="1" s="1"/>
  <c r="O2920" i="1" s="1"/>
  <c r="P2920" i="1"/>
  <c r="Q2920" i="1" s="1"/>
  <c r="L2921" i="1"/>
  <c r="N2921" i="1" s="1"/>
  <c r="O2921" i="1" s="1"/>
  <c r="P2921" i="1"/>
  <c r="Q2921" i="1" s="1"/>
  <c r="L2922" i="1"/>
  <c r="N2922" i="1" s="1"/>
  <c r="O2922" i="1" s="1"/>
  <c r="P2922" i="1"/>
  <c r="Q2922" i="1" s="1"/>
  <c r="L2923" i="1"/>
  <c r="N2923" i="1" s="1"/>
  <c r="O2923" i="1" s="1"/>
  <c r="P2923" i="1"/>
  <c r="Q2923" i="1" s="1"/>
  <c r="L2924" i="1"/>
  <c r="N2924" i="1" s="1"/>
  <c r="O2924" i="1" s="1"/>
  <c r="P2924" i="1"/>
  <c r="Q2924" i="1" s="1"/>
  <c r="L2925" i="1"/>
  <c r="N2925" i="1" s="1"/>
  <c r="O2925" i="1" s="1"/>
  <c r="P2925" i="1"/>
  <c r="Q2925" i="1" s="1"/>
  <c r="L2926" i="1"/>
  <c r="N2926" i="1" s="1"/>
  <c r="O2926" i="1" s="1"/>
  <c r="P2926" i="1"/>
  <c r="Q2926" i="1" s="1"/>
  <c r="L2927" i="1"/>
  <c r="N2927" i="1" s="1"/>
  <c r="O2927" i="1" s="1"/>
  <c r="P2927" i="1"/>
  <c r="Q2927" i="1" s="1"/>
  <c r="L2928" i="1"/>
  <c r="N2928" i="1" s="1"/>
  <c r="O2928" i="1" s="1"/>
  <c r="P2928" i="1"/>
  <c r="Q2928" i="1" s="1"/>
  <c r="L2929" i="1"/>
  <c r="N2929" i="1" s="1"/>
  <c r="O2929" i="1" s="1"/>
  <c r="P2929" i="1"/>
  <c r="Q2929" i="1" s="1"/>
  <c r="L2930" i="1"/>
  <c r="N2930" i="1" s="1"/>
  <c r="O2930" i="1" s="1"/>
  <c r="P2930" i="1"/>
  <c r="Q2930" i="1" s="1"/>
  <c r="L2931" i="1"/>
  <c r="N2931" i="1" s="1"/>
  <c r="O2931" i="1" s="1"/>
  <c r="P2931" i="1"/>
  <c r="Q2931" i="1" s="1"/>
  <c r="L2932" i="1"/>
  <c r="N2932" i="1" s="1"/>
  <c r="O2932" i="1" s="1"/>
  <c r="P2932" i="1"/>
  <c r="Q2932" i="1" s="1"/>
  <c r="L2933" i="1"/>
  <c r="N2933" i="1" s="1"/>
  <c r="O2933" i="1" s="1"/>
  <c r="P2933" i="1"/>
  <c r="Q2933" i="1" s="1"/>
  <c r="L2934" i="1"/>
  <c r="N2934" i="1" s="1"/>
  <c r="O2934" i="1" s="1"/>
  <c r="P2934" i="1"/>
  <c r="Q2934" i="1" s="1"/>
  <c r="L2935" i="1"/>
  <c r="N2935" i="1" s="1"/>
  <c r="O2935" i="1" s="1"/>
  <c r="P2935" i="1"/>
  <c r="Q2935" i="1" s="1"/>
  <c r="L2936" i="1"/>
  <c r="N2936" i="1" s="1"/>
  <c r="O2936" i="1" s="1"/>
  <c r="P2936" i="1"/>
  <c r="Q2936" i="1" s="1"/>
  <c r="L2937" i="1"/>
  <c r="N2937" i="1" s="1"/>
  <c r="O2937" i="1" s="1"/>
  <c r="P2937" i="1"/>
  <c r="Q2937" i="1" s="1"/>
  <c r="L2938" i="1"/>
  <c r="N2938" i="1" s="1"/>
  <c r="O2938" i="1" s="1"/>
  <c r="P2938" i="1"/>
  <c r="Q2938" i="1" s="1"/>
  <c r="L2939" i="1"/>
  <c r="N2939" i="1" s="1"/>
  <c r="O2939" i="1" s="1"/>
  <c r="P2939" i="1"/>
  <c r="Q2939" i="1" s="1"/>
  <c r="L2940" i="1"/>
  <c r="N2940" i="1" s="1"/>
  <c r="O2940" i="1" s="1"/>
  <c r="P2940" i="1"/>
  <c r="Q2940" i="1" s="1"/>
  <c r="L2941" i="1"/>
  <c r="N2941" i="1" s="1"/>
  <c r="O2941" i="1" s="1"/>
  <c r="P2941" i="1"/>
  <c r="Q2941" i="1" s="1"/>
  <c r="L2942" i="1"/>
  <c r="N2942" i="1" s="1"/>
  <c r="O2942" i="1" s="1"/>
  <c r="P2942" i="1"/>
  <c r="Q2942" i="1" s="1"/>
  <c r="L2943" i="1"/>
  <c r="N2943" i="1" s="1"/>
  <c r="O2943" i="1" s="1"/>
  <c r="P2943" i="1"/>
  <c r="Q2943" i="1" s="1"/>
  <c r="L2944" i="1"/>
  <c r="N2944" i="1" s="1"/>
  <c r="O2944" i="1" s="1"/>
  <c r="P2944" i="1"/>
  <c r="Q2944" i="1" s="1"/>
  <c r="L2945" i="1"/>
  <c r="N2945" i="1" s="1"/>
  <c r="O2945" i="1" s="1"/>
  <c r="P2945" i="1"/>
  <c r="Q2945" i="1" s="1"/>
  <c r="L2946" i="1"/>
  <c r="N2946" i="1" s="1"/>
  <c r="O2946" i="1" s="1"/>
  <c r="P2946" i="1"/>
  <c r="Q2946" i="1" s="1"/>
  <c r="L2947" i="1"/>
  <c r="N2947" i="1" s="1"/>
  <c r="O2947" i="1" s="1"/>
  <c r="P2947" i="1"/>
  <c r="Q2947" i="1" s="1"/>
  <c r="L2948" i="1"/>
  <c r="N2948" i="1" s="1"/>
  <c r="O2948" i="1" s="1"/>
  <c r="P2948" i="1"/>
  <c r="Q2948" i="1" s="1"/>
  <c r="L2949" i="1"/>
  <c r="N2949" i="1" s="1"/>
  <c r="O2949" i="1" s="1"/>
  <c r="P2949" i="1"/>
  <c r="Q2949" i="1" s="1"/>
  <c r="L2950" i="1"/>
  <c r="N2950" i="1" s="1"/>
  <c r="O2950" i="1" s="1"/>
  <c r="P2950" i="1"/>
  <c r="Q2950" i="1" s="1"/>
  <c r="L2951" i="1"/>
  <c r="N2951" i="1" s="1"/>
  <c r="O2951" i="1" s="1"/>
  <c r="P2951" i="1"/>
  <c r="Q2951" i="1" s="1"/>
  <c r="L2952" i="1"/>
  <c r="N2952" i="1" s="1"/>
  <c r="O2952" i="1" s="1"/>
  <c r="P2952" i="1"/>
  <c r="Q2952" i="1" s="1"/>
  <c r="L2953" i="1"/>
  <c r="N2953" i="1" s="1"/>
  <c r="O2953" i="1" s="1"/>
  <c r="P2953" i="1"/>
  <c r="Q2953" i="1" s="1"/>
  <c r="L2954" i="1"/>
  <c r="N2954" i="1" s="1"/>
  <c r="O2954" i="1" s="1"/>
  <c r="P2954" i="1"/>
  <c r="Q2954" i="1" s="1"/>
  <c r="L2955" i="1"/>
  <c r="N2955" i="1" s="1"/>
  <c r="O2955" i="1" s="1"/>
  <c r="P2955" i="1"/>
  <c r="Q2955" i="1" s="1"/>
  <c r="L2956" i="1"/>
  <c r="N2956" i="1" s="1"/>
  <c r="O2956" i="1" s="1"/>
  <c r="P2956" i="1"/>
  <c r="Q2956" i="1" s="1"/>
  <c r="L2957" i="1"/>
  <c r="N2957" i="1" s="1"/>
  <c r="O2957" i="1" s="1"/>
  <c r="P2957" i="1"/>
  <c r="Q2957" i="1" s="1"/>
  <c r="L2958" i="1"/>
  <c r="N2958" i="1" s="1"/>
  <c r="O2958" i="1" s="1"/>
  <c r="P2958" i="1"/>
  <c r="Q2958" i="1" s="1"/>
  <c r="L2959" i="1"/>
  <c r="N2959" i="1" s="1"/>
  <c r="O2959" i="1" s="1"/>
  <c r="P2959" i="1"/>
  <c r="Q2959" i="1" s="1"/>
  <c r="L2960" i="1"/>
  <c r="N2960" i="1" s="1"/>
  <c r="O2960" i="1" s="1"/>
  <c r="P2960" i="1"/>
  <c r="Q2960" i="1" s="1"/>
  <c r="L2961" i="1"/>
  <c r="N2961" i="1" s="1"/>
  <c r="O2961" i="1" s="1"/>
  <c r="P2961" i="1"/>
  <c r="Q2961" i="1" s="1"/>
  <c r="L2962" i="1"/>
  <c r="N2962" i="1" s="1"/>
  <c r="O2962" i="1" s="1"/>
  <c r="P2962" i="1"/>
  <c r="Q2962" i="1" s="1"/>
  <c r="L2963" i="1"/>
  <c r="N2963" i="1" s="1"/>
  <c r="O2963" i="1" s="1"/>
  <c r="P2963" i="1"/>
  <c r="Q2963" i="1" s="1"/>
  <c r="L2964" i="1"/>
  <c r="N2964" i="1" s="1"/>
  <c r="O2964" i="1" s="1"/>
  <c r="P2964" i="1"/>
  <c r="Q2964" i="1" s="1"/>
  <c r="L2965" i="1"/>
  <c r="N2965" i="1" s="1"/>
  <c r="O2965" i="1" s="1"/>
  <c r="P2965" i="1"/>
  <c r="Q2965" i="1" s="1"/>
  <c r="L2966" i="1"/>
  <c r="N2966" i="1" s="1"/>
  <c r="O2966" i="1" s="1"/>
  <c r="P2966" i="1"/>
  <c r="Q2966" i="1" s="1"/>
  <c r="L2967" i="1"/>
  <c r="N2967" i="1" s="1"/>
  <c r="O2967" i="1" s="1"/>
  <c r="P2967" i="1"/>
  <c r="Q2967" i="1" s="1"/>
  <c r="L2968" i="1"/>
  <c r="M2968" i="1"/>
  <c r="P2968" i="1"/>
  <c r="Q2968" i="1" s="1"/>
  <c r="L2969" i="1"/>
  <c r="N2969" i="1" s="1"/>
  <c r="O2969" i="1" s="1"/>
  <c r="P2969" i="1"/>
  <c r="Q2969" i="1" s="1"/>
  <c r="L2970" i="1"/>
  <c r="N2970" i="1" s="1"/>
  <c r="O2970" i="1" s="1"/>
  <c r="P2970" i="1"/>
  <c r="Q2970" i="1" s="1"/>
  <c r="L2971" i="1"/>
  <c r="N2971" i="1" s="1"/>
  <c r="O2971" i="1" s="1"/>
  <c r="P2971" i="1"/>
  <c r="Q2971" i="1" s="1"/>
  <c r="L2972" i="1"/>
  <c r="N2972" i="1" s="1"/>
  <c r="O2972" i="1" s="1"/>
  <c r="P2972" i="1"/>
  <c r="Q2972" i="1" s="1"/>
  <c r="L2973" i="1"/>
  <c r="N2973" i="1" s="1"/>
  <c r="O2973" i="1" s="1"/>
  <c r="P2973" i="1"/>
  <c r="Q2973" i="1" s="1"/>
  <c r="L2974" i="1"/>
  <c r="N2974" i="1" s="1"/>
  <c r="O2974" i="1" s="1"/>
  <c r="P2974" i="1"/>
  <c r="Q2974" i="1" s="1"/>
  <c r="L2975" i="1"/>
  <c r="N2975" i="1" s="1"/>
  <c r="O2975" i="1" s="1"/>
  <c r="P2975" i="1"/>
  <c r="Q2975" i="1" s="1"/>
  <c r="L2976" i="1"/>
  <c r="N2976" i="1" s="1"/>
  <c r="O2976" i="1" s="1"/>
  <c r="P2976" i="1"/>
  <c r="Q2976" i="1" s="1"/>
  <c r="L2977" i="1"/>
  <c r="N2977" i="1" s="1"/>
  <c r="O2977" i="1" s="1"/>
  <c r="P2977" i="1"/>
  <c r="Q2977" i="1" s="1"/>
  <c r="L2978" i="1"/>
  <c r="N2978" i="1" s="1"/>
  <c r="O2978" i="1" s="1"/>
  <c r="P2978" i="1"/>
  <c r="Q2978" i="1" s="1"/>
  <c r="L2979" i="1"/>
  <c r="N2979" i="1" s="1"/>
  <c r="O2979" i="1" s="1"/>
  <c r="P2979" i="1"/>
  <c r="Q2979" i="1" s="1"/>
  <c r="L2980" i="1"/>
  <c r="N2980" i="1" s="1"/>
  <c r="O2980" i="1" s="1"/>
  <c r="P2980" i="1"/>
  <c r="Q2980" i="1" s="1"/>
  <c r="L2981" i="1"/>
  <c r="N2981" i="1" s="1"/>
  <c r="O2981" i="1" s="1"/>
  <c r="P2981" i="1"/>
  <c r="Q2981" i="1" s="1"/>
  <c r="L2982" i="1"/>
  <c r="N2982" i="1" s="1"/>
  <c r="O2982" i="1" s="1"/>
  <c r="P2982" i="1"/>
  <c r="Q2982" i="1" s="1"/>
  <c r="L2983" i="1"/>
  <c r="N2983" i="1" s="1"/>
  <c r="O2983" i="1" s="1"/>
  <c r="P2983" i="1"/>
  <c r="Q2983" i="1" s="1"/>
  <c r="L2984" i="1"/>
  <c r="N2984" i="1" s="1"/>
  <c r="O2984" i="1" s="1"/>
  <c r="P2984" i="1"/>
  <c r="Q2984" i="1" s="1"/>
  <c r="L2985" i="1"/>
  <c r="N2985" i="1" s="1"/>
  <c r="O2985" i="1" s="1"/>
  <c r="P2985" i="1"/>
  <c r="Q2985" i="1" s="1"/>
  <c r="L2986" i="1"/>
  <c r="N2986" i="1" s="1"/>
  <c r="O2986" i="1" s="1"/>
  <c r="P2986" i="1"/>
  <c r="Q2986" i="1" s="1"/>
  <c r="L2987" i="1"/>
  <c r="N2987" i="1" s="1"/>
  <c r="O2987" i="1" s="1"/>
  <c r="P2987" i="1"/>
  <c r="Q2987" i="1" s="1"/>
  <c r="L2988" i="1"/>
  <c r="N2988" i="1" s="1"/>
  <c r="O2988" i="1" s="1"/>
  <c r="P2988" i="1"/>
  <c r="Q2988" i="1" s="1"/>
  <c r="L2989" i="1"/>
  <c r="N2989" i="1" s="1"/>
  <c r="O2989" i="1" s="1"/>
  <c r="P2989" i="1"/>
  <c r="Q2989" i="1" s="1"/>
  <c r="L2990" i="1"/>
  <c r="N2990" i="1" s="1"/>
  <c r="O2990" i="1" s="1"/>
  <c r="P2990" i="1"/>
  <c r="Q2990" i="1" s="1"/>
  <c r="L2991" i="1"/>
  <c r="N2991" i="1" s="1"/>
  <c r="O2991" i="1" s="1"/>
  <c r="P2991" i="1"/>
  <c r="Q2991" i="1" s="1"/>
  <c r="L2992" i="1"/>
  <c r="N2992" i="1" s="1"/>
  <c r="O2992" i="1" s="1"/>
  <c r="P2992" i="1"/>
  <c r="Q2992" i="1" s="1"/>
  <c r="L2993" i="1"/>
  <c r="N2993" i="1" s="1"/>
  <c r="O2993" i="1" s="1"/>
  <c r="P2993" i="1"/>
  <c r="Q2993" i="1" s="1"/>
  <c r="L2994" i="1"/>
  <c r="N2994" i="1" s="1"/>
  <c r="O2994" i="1" s="1"/>
  <c r="P2994" i="1"/>
  <c r="Q2994" i="1" s="1"/>
  <c r="L2995" i="1"/>
  <c r="N2995" i="1" s="1"/>
  <c r="O2995" i="1" s="1"/>
  <c r="P2995" i="1"/>
  <c r="Q2995" i="1" s="1"/>
  <c r="L2996" i="1"/>
  <c r="N2996" i="1" s="1"/>
  <c r="O2996" i="1" s="1"/>
  <c r="P2996" i="1"/>
  <c r="Q2996" i="1" s="1"/>
  <c r="L2997" i="1"/>
  <c r="N2997" i="1" s="1"/>
  <c r="O2997" i="1" s="1"/>
  <c r="P2997" i="1"/>
  <c r="Q2997" i="1" s="1"/>
  <c r="L2998" i="1"/>
  <c r="N2998" i="1" s="1"/>
  <c r="O2998" i="1" s="1"/>
  <c r="P2998" i="1"/>
  <c r="Q2998" i="1" s="1"/>
  <c r="L2999" i="1"/>
  <c r="N2999" i="1" s="1"/>
  <c r="O2999" i="1" s="1"/>
  <c r="P2999" i="1"/>
  <c r="Q2999" i="1" s="1"/>
  <c r="L3000" i="1"/>
  <c r="N3000" i="1" s="1"/>
  <c r="O3000" i="1" s="1"/>
  <c r="P3000" i="1"/>
  <c r="Q3000" i="1" s="1"/>
  <c r="L3001" i="1"/>
  <c r="M3001" i="1"/>
  <c r="P3001" i="1"/>
  <c r="Q3001" i="1" s="1"/>
  <c r="L3002" i="1"/>
  <c r="N3002" i="1" s="1"/>
  <c r="O3002" i="1" s="1"/>
  <c r="P3002" i="1"/>
  <c r="Q3002" i="1" s="1"/>
  <c r="L3003" i="1"/>
  <c r="N3003" i="1" s="1"/>
  <c r="O3003" i="1" s="1"/>
  <c r="P3003" i="1"/>
  <c r="Q3003" i="1" s="1"/>
  <c r="L3004" i="1"/>
  <c r="N3004" i="1" s="1"/>
  <c r="O3004" i="1" s="1"/>
  <c r="P3004" i="1"/>
  <c r="Q3004" i="1" s="1"/>
  <c r="L3005" i="1"/>
  <c r="N3005" i="1" s="1"/>
  <c r="O3005" i="1" s="1"/>
  <c r="P3005" i="1"/>
  <c r="Q3005" i="1" s="1"/>
  <c r="L3006" i="1"/>
  <c r="N3006" i="1" s="1"/>
  <c r="O3006" i="1" s="1"/>
  <c r="P3006" i="1"/>
  <c r="Q3006" i="1" s="1"/>
  <c r="L3007" i="1"/>
  <c r="N3007" i="1" s="1"/>
  <c r="O3007" i="1" s="1"/>
  <c r="P3007" i="1"/>
  <c r="Q3007" i="1" s="1"/>
  <c r="L3008" i="1"/>
  <c r="N3008" i="1" s="1"/>
  <c r="O3008" i="1" s="1"/>
  <c r="P3008" i="1"/>
  <c r="Q3008" i="1" s="1"/>
  <c r="L3009" i="1"/>
  <c r="N3009" i="1" s="1"/>
  <c r="O3009" i="1" s="1"/>
  <c r="P3009" i="1"/>
  <c r="Q3009" i="1" s="1"/>
  <c r="L3010" i="1"/>
  <c r="N3010" i="1" s="1"/>
  <c r="O3010" i="1" s="1"/>
  <c r="P3010" i="1"/>
  <c r="Q3010" i="1" s="1"/>
  <c r="L3011" i="1"/>
  <c r="N3011" i="1" s="1"/>
  <c r="O3011" i="1" s="1"/>
  <c r="P3011" i="1"/>
  <c r="Q3011" i="1" s="1"/>
  <c r="L3012" i="1"/>
  <c r="N3012" i="1" s="1"/>
  <c r="O3012" i="1" s="1"/>
  <c r="P3012" i="1"/>
  <c r="Q3012" i="1" s="1"/>
  <c r="L3013" i="1"/>
  <c r="N3013" i="1" s="1"/>
  <c r="O3013" i="1" s="1"/>
  <c r="P3013" i="1"/>
  <c r="Q3013" i="1" s="1"/>
  <c r="L3014" i="1"/>
  <c r="N3014" i="1" s="1"/>
  <c r="O3014" i="1" s="1"/>
  <c r="P3014" i="1"/>
  <c r="Q3014" i="1" s="1"/>
  <c r="L3015" i="1"/>
  <c r="N3015" i="1" s="1"/>
  <c r="O3015" i="1" s="1"/>
  <c r="P3015" i="1"/>
  <c r="Q3015" i="1" s="1"/>
  <c r="L3016" i="1"/>
  <c r="N3016" i="1" s="1"/>
  <c r="O3016" i="1" s="1"/>
  <c r="P3016" i="1"/>
  <c r="Q3016" i="1" s="1"/>
  <c r="L3017" i="1"/>
  <c r="N3017" i="1" s="1"/>
  <c r="O3017" i="1" s="1"/>
  <c r="P3017" i="1"/>
  <c r="Q3017" i="1" s="1"/>
  <c r="L3018" i="1"/>
  <c r="N3018" i="1" s="1"/>
  <c r="O3018" i="1" s="1"/>
  <c r="P3018" i="1"/>
  <c r="Q3018" i="1" s="1"/>
  <c r="L3019" i="1"/>
  <c r="N3019" i="1" s="1"/>
  <c r="O3019" i="1" s="1"/>
  <c r="P3019" i="1"/>
  <c r="Q3019" i="1" s="1"/>
  <c r="L3020" i="1"/>
  <c r="N3020" i="1" s="1"/>
  <c r="O3020" i="1" s="1"/>
  <c r="P3020" i="1"/>
  <c r="Q3020" i="1" s="1"/>
  <c r="L3021" i="1"/>
  <c r="N3021" i="1" s="1"/>
  <c r="O3021" i="1" s="1"/>
  <c r="P3021" i="1"/>
  <c r="Q3021" i="1" s="1"/>
  <c r="L3022" i="1"/>
  <c r="N3022" i="1" s="1"/>
  <c r="O3022" i="1" s="1"/>
  <c r="P3022" i="1"/>
  <c r="Q3022" i="1" s="1"/>
  <c r="L3023" i="1"/>
  <c r="N3023" i="1" s="1"/>
  <c r="O3023" i="1" s="1"/>
  <c r="P3023" i="1"/>
  <c r="Q3023" i="1" s="1"/>
  <c r="L3024" i="1"/>
  <c r="N3024" i="1" s="1"/>
  <c r="O3024" i="1" s="1"/>
  <c r="P3024" i="1"/>
  <c r="Q3024" i="1" s="1"/>
  <c r="L3025" i="1"/>
  <c r="N3025" i="1" s="1"/>
  <c r="O3025" i="1" s="1"/>
  <c r="P3025" i="1"/>
  <c r="Q3025" i="1" s="1"/>
  <c r="L3026" i="1"/>
  <c r="N3026" i="1" s="1"/>
  <c r="O3026" i="1" s="1"/>
  <c r="P3026" i="1"/>
  <c r="Q3026" i="1" s="1"/>
  <c r="L3027" i="1"/>
  <c r="N3027" i="1" s="1"/>
  <c r="O3027" i="1" s="1"/>
  <c r="P3027" i="1"/>
  <c r="Q3027" i="1" s="1"/>
  <c r="L3028" i="1"/>
  <c r="N3028" i="1" s="1"/>
  <c r="O3028" i="1" s="1"/>
  <c r="P3028" i="1"/>
  <c r="Q3028" i="1" s="1"/>
  <c r="L3029" i="1"/>
  <c r="N3029" i="1" s="1"/>
  <c r="O3029" i="1" s="1"/>
  <c r="P3029" i="1"/>
  <c r="Q3029" i="1" s="1"/>
  <c r="L3030" i="1"/>
  <c r="N3030" i="1" s="1"/>
  <c r="O3030" i="1" s="1"/>
  <c r="P3030" i="1"/>
  <c r="Q3030" i="1" s="1"/>
  <c r="L3031" i="1"/>
  <c r="N3031" i="1" s="1"/>
  <c r="O3031" i="1" s="1"/>
  <c r="P3031" i="1"/>
  <c r="Q3031" i="1" s="1"/>
  <c r="L3032" i="1"/>
  <c r="N3032" i="1" s="1"/>
  <c r="O3032" i="1" s="1"/>
  <c r="P3032" i="1"/>
  <c r="Q3032" i="1" s="1"/>
  <c r="L3033" i="1"/>
  <c r="N3033" i="1" s="1"/>
  <c r="O3033" i="1" s="1"/>
  <c r="P3033" i="1"/>
  <c r="Q3033" i="1" s="1"/>
  <c r="L3034" i="1"/>
  <c r="N3034" i="1" s="1"/>
  <c r="O3034" i="1" s="1"/>
  <c r="P3034" i="1"/>
  <c r="Q3034" i="1" s="1"/>
  <c r="L3035" i="1"/>
  <c r="N3035" i="1" s="1"/>
  <c r="O3035" i="1" s="1"/>
  <c r="P3035" i="1"/>
  <c r="Q3035" i="1" s="1"/>
  <c r="L3036" i="1"/>
  <c r="N3036" i="1" s="1"/>
  <c r="O3036" i="1" s="1"/>
  <c r="P3036" i="1"/>
  <c r="Q3036" i="1" s="1"/>
  <c r="L3037" i="1"/>
  <c r="N3037" i="1" s="1"/>
  <c r="O3037" i="1" s="1"/>
  <c r="P3037" i="1"/>
  <c r="Q3037" i="1" s="1"/>
  <c r="L3038" i="1"/>
  <c r="N3038" i="1" s="1"/>
  <c r="O3038" i="1" s="1"/>
  <c r="P3038" i="1"/>
  <c r="Q3038" i="1" s="1"/>
  <c r="L3039" i="1"/>
  <c r="N3039" i="1" s="1"/>
  <c r="O3039" i="1" s="1"/>
  <c r="P3039" i="1"/>
  <c r="Q3039" i="1" s="1"/>
  <c r="L3040" i="1"/>
  <c r="N3040" i="1" s="1"/>
  <c r="O3040" i="1" s="1"/>
  <c r="P3040" i="1"/>
  <c r="Q3040" i="1" s="1"/>
  <c r="L3041" i="1"/>
  <c r="N3041" i="1" s="1"/>
  <c r="O3041" i="1" s="1"/>
  <c r="P3041" i="1"/>
  <c r="Q3041" i="1" s="1"/>
  <c r="L3042" i="1"/>
  <c r="N3042" i="1" s="1"/>
  <c r="O3042" i="1" s="1"/>
  <c r="P3042" i="1"/>
  <c r="Q3042" i="1" s="1"/>
  <c r="L3043" i="1"/>
  <c r="N3043" i="1" s="1"/>
  <c r="O3043" i="1" s="1"/>
  <c r="P3043" i="1"/>
  <c r="Q3043" i="1" s="1"/>
  <c r="L3044" i="1"/>
  <c r="N3044" i="1" s="1"/>
  <c r="O3044" i="1" s="1"/>
  <c r="P3044" i="1"/>
  <c r="Q3044" i="1" s="1"/>
  <c r="L3045" i="1"/>
  <c r="N3045" i="1" s="1"/>
  <c r="O3045" i="1" s="1"/>
  <c r="P3045" i="1"/>
  <c r="Q3045" i="1" s="1"/>
  <c r="L3046" i="1"/>
  <c r="N3046" i="1" s="1"/>
  <c r="O3046" i="1" s="1"/>
  <c r="P3046" i="1"/>
  <c r="Q3046" i="1" s="1"/>
  <c r="L3047" i="1"/>
  <c r="N3047" i="1" s="1"/>
  <c r="O3047" i="1" s="1"/>
  <c r="P3047" i="1"/>
  <c r="Q3047" i="1" s="1"/>
  <c r="L3048" i="1"/>
  <c r="N3048" i="1" s="1"/>
  <c r="O3048" i="1" s="1"/>
  <c r="P3048" i="1"/>
  <c r="Q3048" i="1" s="1"/>
  <c r="L3049" i="1"/>
  <c r="N3049" i="1" s="1"/>
  <c r="O3049" i="1" s="1"/>
  <c r="P3049" i="1"/>
  <c r="Q3049" i="1" s="1"/>
  <c r="L3050" i="1"/>
  <c r="N3050" i="1" s="1"/>
  <c r="O3050" i="1" s="1"/>
  <c r="P3050" i="1"/>
  <c r="Q3050" i="1" s="1"/>
  <c r="L3051" i="1"/>
  <c r="N3051" i="1" s="1"/>
  <c r="O3051" i="1" s="1"/>
  <c r="P3051" i="1"/>
  <c r="Q3051" i="1" s="1"/>
  <c r="L3052" i="1"/>
  <c r="N3052" i="1" s="1"/>
  <c r="O3052" i="1" s="1"/>
  <c r="P3052" i="1"/>
  <c r="Q3052" i="1" s="1"/>
  <c r="L3053" i="1"/>
  <c r="N3053" i="1" s="1"/>
  <c r="O3053" i="1" s="1"/>
  <c r="P3053" i="1"/>
  <c r="Q3053" i="1" s="1"/>
  <c r="L3054" i="1"/>
  <c r="N3054" i="1" s="1"/>
  <c r="O3054" i="1" s="1"/>
  <c r="P3054" i="1"/>
  <c r="Q3054" i="1" s="1"/>
  <c r="L3055" i="1"/>
  <c r="N3055" i="1" s="1"/>
  <c r="O3055" i="1" s="1"/>
  <c r="P3055" i="1"/>
  <c r="Q3055" i="1" s="1"/>
  <c r="L3056" i="1"/>
  <c r="N3056" i="1" s="1"/>
  <c r="O3056" i="1" s="1"/>
  <c r="P3056" i="1"/>
  <c r="Q3056" i="1" s="1"/>
  <c r="L3057" i="1"/>
  <c r="N3057" i="1" s="1"/>
  <c r="O3057" i="1" s="1"/>
  <c r="P3057" i="1"/>
  <c r="Q3057" i="1" s="1"/>
  <c r="L3058" i="1"/>
  <c r="N3058" i="1" s="1"/>
  <c r="O3058" i="1" s="1"/>
  <c r="P3058" i="1"/>
  <c r="Q3058" i="1" s="1"/>
  <c r="L3059" i="1"/>
  <c r="N3059" i="1" s="1"/>
  <c r="O3059" i="1" s="1"/>
  <c r="P3059" i="1"/>
  <c r="Q3059" i="1" s="1"/>
  <c r="L3060" i="1"/>
  <c r="N3060" i="1" s="1"/>
  <c r="O3060" i="1" s="1"/>
  <c r="P3060" i="1"/>
  <c r="Q3060" i="1" s="1"/>
  <c r="L3061" i="1"/>
  <c r="N3061" i="1" s="1"/>
  <c r="O3061" i="1" s="1"/>
  <c r="P3061" i="1"/>
  <c r="Q3061" i="1" s="1"/>
  <c r="L3062" i="1"/>
  <c r="N3062" i="1" s="1"/>
  <c r="O3062" i="1" s="1"/>
  <c r="P3062" i="1"/>
  <c r="Q3062" i="1" s="1"/>
  <c r="L3063" i="1"/>
  <c r="N3063" i="1" s="1"/>
  <c r="O3063" i="1" s="1"/>
  <c r="P3063" i="1"/>
  <c r="Q3063" i="1" s="1"/>
  <c r="L3064" i="1"/>
  <c r="N3064" i="1" s="1"/>
  <c r="O3064" i="1" s="1"/>
  <c r="P3064" i="1"/>
  <c r="Q3064" i="1" s="1"/>
  <c r="L3065" i="1"/>
  <c r="N3065" i="1" s="1"/>
  <c r="O3065" i="1" s="1"/>
  <c r="P3065" i="1"/>
  <c r="Q3065" i="1" s="1"/>
  <c r="L3066" i="1"/>
  <c r="N3066" i="1" s="1"/>
  <c r="O3066" i="1" s="1"/>
  <c r="P3066" i="1"/>
  <c r="Q3066" i="1" s="1"/>
  <c r="L3067" i="1"/>
  <c r="N3067" i="1" s="1"/>
  <c r="O3067" i="1" s="1"/>
  <c r="P3067" i="1"/>
  <c r="Q3067" i="1" s="1"/>
  <c r="L3068" i="1"/>
  <c r="N3068" i="1" s="1"/>
  <c r="O3068" i="1" s="1"/>
  <c r="P3068" i="1"/>
  <c r="Q3068" i="1" s="1"/>
  <c r="L3069" i="1"/>
  <c r="N3069" i="1" s="1"/>
  <c r="O3069" i="1" s="1"/>
  <c r="P3069" i="1"/>
  <c r="Q3069" i="1" s="1"/>
  <c r="L3070" i="1"/>
  <c r="N3070" i="1" s="1"/>
  <c r="O3070" i="1" s="1"/>
  <c r="P3070" i="1"/>
  <c r="Q3070" i="1" s="1"/>
  <c r="L3071" i="1"/>
  <c r="N3071" i="1" s="1"/>
  <c r="O3071" i="1" s="1"/>
  <c r="P3071" i="1"/>
  <c r="Q3071" i="1" s="1"/>
  <c r="L3072" i="1"/>
  <c r="N3072" i="1" s="1"/>
  <c r="O3072" i="1" s="1"/>
  <c r="P3072" i="1"/>
  <c r="Q3072" i="1" s="1"/>
  <c r="L3073" i="1"/>
  <c r="N3073" i="1" s="1"/>
  <c r="O3073" i="1" s="1"/>
  <c r="P3073" i="1"/>
  <c r="Q3073" i="1" s="1"/>
  <c r="L3074" i="1"/>
  <c r="N3074" i="1" s="1"/>
  <c r="O3074" i="1" s="1"/>
  <c r="P3074" i="1"/>
  <c r="Q3074" i="1" s="1"/>
  <c r="L3075" i="1"/>
  <c r="N3075" i="1" s="1"/>
  <c r="O3075" i="1" s="1"/>
  <c r="P3075" i="1"/>
  <c r="Q3075" i="1" s="1"/>
  <c r="L3076" i="1"/>
  <c r="N3076" i="1" s="1"/>
  <c r="O3076" i="1" s="1"/>
  <c r="P3076" i="1"/>
  <c r="Q3076" i="1" s="1"/>
  <c r="L3077" i="1"/>
  <c r="N3077" i="1" s="1"/>
  <c r="O3077" i="1" s="1"/>
  <c r="P3077" i="1"/>
  <c r="Q3077" i="1" s="1"/>
  <c r="L3078" i="1"/>
  <c r="N3078" i="1" s="1"/>
  <c r="O3078" i="1" s="1"/>
  <c r="P3078" i="1"/>
  <c r="Q3078" i="1" s="1"/>
  <c r="L3079" i="1"/>
  <c r="N3079" i="1" s="1"/>
  <c r="O3079" i="1" s="1"/>
  <c r="P3079" i="1"/>
  <c r="Q3079" i="1" s="1"/>
  <c r="L3080" i="1"/>
  <c r="N3080" i="1" s="1"/>
  <c r="O3080" i="1" s="1"/>
  <c r="P3080" i="1"/>
  <c r="Q3080" i="1" s="1"/>
  <c r="L3081" i="1"/>
  <c r="N3081" i="1" s="1"/>
  <c r="O3081" i="1" s="1"/>
  <c r="P3081" i="1"/>
  <c r="Q3081" i="1" s="1"/>
  <c r="L3082" i="1"/>
  <c r="N3082" i="1" s="1"/>
  <c r="O3082" i="1" s="1"/>
  <c r="P3082" i="1"/>
  <c r="Q3082" i="1" s="1"/>
  <c r="L3083" i="1"/>
  <c r="N3083" i="1" s="1"/>
  <c r="O3083" i="1" s="1"/>
  <c r="P3083" i="1"/>
  <c r="Q3083" i="1" s="1"/>
  <c r="L3084" i="1"/>
  <c r="N3084" i="1" s="1"/>
  <c r="O3084" i="1" s="1"/>
  <c r="P3084" i="1"/>
  <c r="Q3084" i="1" s="1"/>
  <c r="L3085" i="1"/>
  <c r="N3085" i="1" s="1"/>
  <c r="O3085" i="1" s="1"/>
  <c r="P3085" i="1"/>
  <c r="Q3085" i="1" s="1"/>
  <c r="L3086" i="1"/>
  <c r="N3086" i="1" s="1"/>
  <c r="O3086" i="1" s="1"/>
  <c r="P3086" i="1"/>
  <c r="Q3086" i="1" s="1"/>
  <c r="L3087" i="1"/>
  <c r="N3087" i="1" s="1"/>
  <c r="O3087" i="1" s="1"/>
  <c r="P3087" i="1"/>
  <c r="Q3087" i="1" s="1"/>
  <c r="L3088" i="1"/>
  <c r="N3088" i="1" s="1"/>
  <c r="O3088" i="1" s="1"/>
  <c r="P3088" i="1"/>
  <c r="Q3088" i="1" s="1"/>
  <c r="L3089" i="1"/>
  <c r="N3089" i="1" s="1"/>
  <c r="O3089" i="1" s="1"/>
  <c r="P3089" i="1"/>
  <c r="Q3089" i="1" s="1"/>
  <c r="L3090" i="1"/>
  <c r="N3090" i="1" s="1"/>
  <c r="O3090" i="1" s="1"/>
  <c r="P3090" i="1"/>
  <c r="Q3090" i="1" s="1"/>
  <c r="L3091" i="1"/>
  <c r="N3091" i="1" s="1"/>
  <c r="O3091" i="1" s="1"/>
  <c r="P3091" i="1"/>
  <c r="Q3091" i="1" s="1"/>
  <c r="L3092" i="1"/>
  <c r="N3092" i="1" s="1"/>
  <c r="O3092" i="1" s="1"/>
  <c r="P3092" i="1"/>
  <c r="Q3092" i="1" s="1"/>
  <c r="L3093" i="1"/>
  <c r="N3093" i="1" s="1"/>
  <c r="O3093" i="1" s="1"/>
  <c r="P3093" i="1"/>
  <c r="Q3093" i="1" s="1"/>
  <c r="L3094" i="1"/>
  <c r="N3094" i="1" s="1"/>
  <c r="O3094" i="1" s="1"/>
  <c r="P3094" i="1"/>
  <c r="Q3094" i="1" s="1"/>
  <c r="L3095" i="1"/>
  <c r="N3095" i="1" s="1"/>
  <c r="O3095" i="1" s="1"/>
  <c r="P3095" i="1"/>
  <c r="Q3095" i="1" s="1"/>
  <c r="L3096" i="1"/>
  <c r="N3096" i="1" s="1"/>
  <c r="O3096" i="1" s="1"/>
  <c r="P3096" i="1"/>
  <c r="Q3096" i="1" s="1"/>
  <c r="L3097" i="1"/>
  <c r="N3097" i="1" s="1"/>
  <c r="O3097" i="1" s="1"/>
  <c r="P3097" i="1"/>
  <c r="Q3097" i="1" s="1"/>
  <c r="L3098" i="1"/>
  <c r="N3098" i="1" s="1"/>
  <c r="O3098" i="1" s="1"/>
  <c r="P3098" i="1"/>
  <c r="Q3098" i="1" s="1"/>
  <c r="L3099" i="1"/>
  <c r="N3099" i="1" s="1"/>
  <c r="O3099" i="1" s="1"/>
  <c r="P3099" i="1"/>
  <c r="Q3099" i="1" s="1"/>
  <c r="L3100" i="1"/>
  <c r="N3100" i="1" s="1"/>
  <c r="O3100" i="1" s="1"/>
  <c r="P3100" i="1"/>
  <c r="Q3100" i="1" s="1"/>
  <c r="L3101" i="1"/>
  <c r="N3101" i="1" s="1"/>
  <c r="O3101" i="1" s="1"/>
  <c r="P3101" i="1"/>
  <c r="Q3101" i="1" s="1"/>
  <c r="L3102" i="1"/>
  <c r="N3102" i="1" s="1"/>
  <c r="O3102" i="1" s="1"/>
  <c r="P3102" i="1"/>
  <c r="Q3102" i="1" s="1"/>
  <c r="L3103" i="1"/>
  <c r="N3103" i="1" s="1"/>
  <c r="O3103" i="1" s="1"/>
  <c r="P3103" i="1"/>
  <c r="Q3103" i="1" s="1"/>
  <c r="L3104" i="1"/>
  <c r="N3104" i="1" s="1"/>
  <c r="O3104" i="1" s="1"/>
  <c r="P3104" i="1"/>
  <c r="Q3104" i="1" s="1"/>
  <c r="L3105" i="1"/>
  <c r="N3105" i="1" s="1"/>
  <c r="O3105" i="1" s="1"/>
  <c r="P3105" i="1"/>
  <c r="Q3105" i="1" s="1"/>
  <c r="L3106" i="1"/>
  <c r="N3106" i="1" s="1"/>
  <c r="O3106" i="1" s="1"/>
  <c r="P3106" i="1"/>
  <c r="Q3106" i="1" s="1"/>
  <c r="L3107" i="1"/>
  <c r="N3107" i="1" s="1"/>
  <c r="O3107" i="1" s="1"/>
  <c r="P3107" i="1"/>
  <c r="Q3107" i="1" s="1"/>
  <c r="L3108" i="1"/>
  <c r="N3108" i="1" s="1"/>
  <c r="O3108" i="1" s="1"/>
  <c r="P3108" i="1"/>
  <c r="Q3108" i="1" s="1"/>
  <c r="L3109" i="1"/>
  <c r="N3109" i="1" s="1"/>
  <c r="O3109" i="1" s="1"/>
  <c r="P3109" i="1"/>
  <c r="Q3109" i="1" s="1"/>
  <c r="L3110" i="1"/>
  <c r="N3110" i="1" s="1"/>
  <c r="O3110" i="1" s="1"/>
  <c r="P3110" i="1"/>
  <c r="Q3110" i="1" s="1"/>
  <c r="L3111" i="1"/>
  <c r="N3111" i="1" s="1"/>
  <c r="O3111" i="1" s="1"/>
  <c r="P3111" i="1"/>
  <c r="Q3111" i="1" s="1"/>
  <c r="L3112" i="1"/>
  <c r="N3112" i="1" s="1"/>
  <c r="O3112" i="1" s="1"/>
  <c r="P3112" i="1"/>
  <c r="Q3112" i="1" s="1"/>
  <c r="L3113" i="1"/>
  <c r="N3113" i="1" s="1"/>
  <c r="O3113" i="1" s="1"/>
  <c r="P3113" i="1"/>
  <c r="Q3113" i="1" s="1"/>
  <c r="L3114" i="1"/>
  <c r="N3114" i="1" s="1"/>
  <c r="O3114" i="1" s="1"/>
  <c r="P3114" i="1"/>
  <c r="Q3114" i="1" s="1"/>
  <c r="L3115" i="1"/>
  <c r="N3115" i="1" s="1"/>
  <c r="O3115" i="1" s="1"/>
  <c r="P3115" i="1"/>
  <c r="Q3115" i="1" s="1"/>
  <c r="L3116" i="1"/>
  <c r="N3116" i="1" s="1"/>
  <c r="O3116" i="1" s="1"/>
  <c r="P3116" i="1"/>
  <c r="Q3116" i="1" s="1"/>
  <c r="L3117" i="1"/>
  <c r="N3117" i="1" s="1"/>
  <c r="O3117" i="1" s="1"/>
  <c r="P3117" i="1"/>
  <c r="Q3117" i="1" s="1"/>
  <c r="L3118" i="1"/>
  <c r="N3118" i="1" s="1"/>
  <c r="O3118" i="1" s="1"/>
  <c r="P3118" i="1"/>
  <c r="Q3118" i="1" s="1"/>
  <c r="L3119" i="1"/>
  <c r="N3119" i="1" s="1"/>
  <c r="O3119" i="1" s="1"/>
  <c r="P3119" i="1"/>
  <c r="Q3119" i="1" s="1"/>
  <c r="L3120" i="1"/>
  <c r="N3120" i="1" s="1"/>
  <c r="O3120" i="1" s="1"/>
  <c r="P3120" i="1"/>
  <c r="Q3120" i="1" s="1"/>
  <c r="L3121" i="1"/>
  <c r="N3121" i="1" s="1"/>
  <c r="O3121" i="1" s="1"/>
  <c r="P3121" i="1"/>
  <c r="Q3121" i="1" s="1"/>
  <c r="L3122" i="1"/>
  <c r="N3122" i="1" s="1"/>
  <c r="O3122" i="1" s="1"/>
  <c r="P3122" i="1"/>
  <c r="Q3122" i="1" s="1"/>
  <c r="L3123" i="1"/>
  <c r="N3123" i="1" s="1"/>
  <c r="O3123" i="1" s="1"/>
  <c r="P3123" i="1"/>
  <c r="Q3123" i="1" s="1"/>
  <c r="L3124" i="1"/>
  <c r="N3124" i="1" s="1"/>
  <c r="O3124" i="1" s="1"/>
  <c r="P3124" i="1"/>
  <c r="Q3124" i="1" s="1"/>
  <c r="L3125" i="1"/>
  <c r="N3125" i="1" s="1"/>
  <c r="O3125" i="1" s="1"/>
  <c r="P3125" i="1"/>
  <c r="Q3125" i="1" s="1"/>
  <c r="L3126" i="1"/>
  <c r="N3126" i="1" s="1"/>
  <c r="O3126" i="1" s="1"/>
  <c r="P3126" i="1"/>
  <c r="Q3126" i="1" s="1"/>
  <c r="L3127" i="1"/>
  <c r="M3127" i="1"/>
  <c r="P3127" i="1"/>
  <c r="Q3127" i="1" s="1"/>
  <c r="L3128" i="1"/>
  <c r="N3128" i="1" s="1"/>
  <c r="O3128" i="1" s="1"/>
  <c r="P3128" i="1"/>
  <c r="Q3128" i="1" s="1"/>
  <c r="L3129" i="1"/>
  <c r="N3129" i="1" s="1"/>
  <c r="O3129" i="1" s="1"/>
  <c r="P3129" i="1"/>
  <c r="Q3129" i="1" s="1"/>
  <c r="L3130" i="1"/>
  <c r="M3130" i="1"/>
  <c r="P3130" i="1"/>
  <c r="Q3130" i="1" s="1"/>
  <c r="L3131" i="1"/>
  <c r="N3131" i="1" s="1"/>
  <c r="O3131" i="1" s="1"/>
  <c r="P3131" i="1"/>
  <c r="Q3131" i="1" s="1"/>
  <c r="L3132" i="1"/>
  <c r="N3132" i="1" s="1"/>
  <c r="O3132" i="1" s="1"/>
  <c r="P3132" i="1"/>
  <c r="Q3132" i="1" s="1"/>
  <c r="L3133" i="1"/>
  <c r="N3133" i="1" s="1"/>
  <c r="O3133" i="1" s="1"/>
  <c r="P3133" i="1"/>
  <c r="Q3133" i="1" s="1"/>
  <c r="L3134" i="1"/>
  <c r="N3134" i="1" s="1"/>
  <c r="O3134" i="1" s="1"/>
  <c r="P3134" i="1"/>
  <c r="Q3134" i="1" s="1"/>
  <c r="L3135" i="1"/>
  <c r="N3135" i="1" s="1"/>
  <c r="O3135" i="1" s="1"/>
  <c r="P3135" i="1"/>
  <c r="Q3135" i="1" s="1"/>
  <c r="L3136" i="1"/>
  <c r="N3136" i="1" s="1"/>
  <c r="O3136" i="1" s="1"/>
  <c r="P3136" i="1"/>
  <c r="Q3136" i="1" s="1"/>
  <c r="L3137" i="1"/>
  <c r="N3137" i="1" s="1"/>
  <c r="O3137" i="1" s="1"/>
  <c r="P3137" i="1"/>
  <c r="Q3137" i="1" s="1"/>
  <c r="L3138" i="1"/>
  <c r="N3138" i="1" s="1"/>
  <c r="O3138" i="1" s="1"/>
  <c r="P3138" i="1"/>
  <c r="Q3138" i="1" s="1"/>
  <c r="L3139" i="1"/>
  <c r="N3139" i="1" s="1"/>
  <c r="O3139" i="1" s="1"/>
  <c r="P3139" i="1"/>
  <c r="Q3139" i="1" s="1"/>
  <c r="L3140" i="1"/>
  <c r="N3140" i="1" s="1"/>
  <c r="O3140" i="1" s="1"/>
  <c r="P3140" i="1"/>
  <c r="Q3140" i="1" s="1"/>
  <c r="L3141" i="1"/>
  <c r="N3141" i="1" s="1"/>
  <c r="O3141" i="1" s="1"/>
  <c r="P3141" i="1"/>
  <c r="Q3141" i="1" s="1"/>
  <c r="L3142" i="1"/>
  <c r="N3142" i="1" s="1"/>
  <c r="O3142" i="1" s="1"/>
  <c r="P3142" i="1"/>
  <c r="Q3142" i="1" s="1"/>
  <c r="L3143" i="1"/>
  <c r="N3143" i="1" s="1"/>
  <c r="O3143" i="1" s="1"/>
  <c r="P3143" i="1"/>
  <c r="Q3143" i="1" s="1"/>
  <c r="L3144" i="1"/>
  <c r="N3144" i="1" s="1"/>
  <c r="O3144" i="1" s="1"/>
  <c r="P3144" i="1"/>
  <c r="Q3144" i="1" s="1"/>
  <c r="L3145" i="1"/>
  <c r="N3145" i="1" s="1"/>
  <c r="O3145" i="1" s="1"/>
  <c r="P3145" i="1"/>
  <c r="Q3145" i="1" s="1"/>
  <c r="L3146" i="1"/>
  <c r="N3146" i="1" s="1"/>
  <c r="O3146" i="1" s="1"/>
  <c r="P3146" i="1"/>
  <c r="Q3146" i="1" s="1"/>
  <c r="L3147" i="1"/>
  <c r="N3147" i="1" s="1"/>
  <c r="O3147" i="1" s="1"/>
  <c r="P3147" i="1"/>
  <c r="Q3147" i="1" s="1"/>
  <c r="L3148" i="1"/>
  <c r="N3148" i="1" s="1"/>
  <c r="O3148" i="1" s="1"/>
  <c r="P3148" i="1"/>
  <c r="Q3148" i="1" s="1"/>
  <c r="L3149" i="1"/>
  <c r="N3149" i="1" s="1"/>
  <c r="O3149" i="1" s="1"/>
  <c r="P3149" i="1"/>
  <c r="Q3149" i="1" s="1"/>
  <c r="L3150" i="1"/>
  <c r="N3150" i="1" s="1"/>
  <c r="O3150" i="1" s="1"/>
  <c r="P3150" i="1"/>
  <c r="Q3150" i="1" s="1"/>
  <c r="L3151" i="1"/>
  <c r="N3151" i="1" s="1"/>
  <c r="O3151" i="1" s="1"/>
  <c r="P3151" i="1"/>
  <c r="Q3151" i="1" s="1"/>
  <c r="L3152" i="1"/>
  <c r="N3152" i="1" s="1"/>
  <c r="O3152" i="1" s="1"/>
  <c r="P3152" i="1"/>
  <c r="Q3152" i="1" s="1"/>
  <c r="L3153" i="1"/>
  <c r="N3153" i="1" s="1"/>
  <c r="O3153" i="1" s="1"/>
  <c r="P3153" i="1"/>
  <c r="Q3153" i="1" s="1"/>
  <c r="L3154" i="1"/>
  <c r="N3154" i="1" s="1"/>
  <c r="O3154" i="1" s="1"/>
  <c r="P3154" i="1"/>
  <c r="Q3154" i="1" s="1"/>
  <c r="L3155" i="1"/>
  <c r="N3155" i="1" s="1"/>
  <c r="O3155" i="1" s="1"/>
  <c r="P3155" i="1"/>
  <c r="Q3155" i="1" s="1"/>
  <c r="L3156" i="1"/>
  <c r="N3156" i="1" s="1"/>
  <c r="O3156" i="1" s="1"/>
  <c r="P3156" i="1"/>
  <c r="Q3156" i="1" s="1"/>
  <c r="L3157" i="1"/>
  <c r="N3157" i="1" s="1"/>
  <c r="O3157" i="1" s="1"/>
  <c r="P3157" i="1"/>
  <c r="Q3157" i="1" s="1"/>
  <c r="L3158" i="1"/>
  <c r="N3158" i="1" s="1"/>
  <c r="O3158" i="1" s="1"/>
  <c r="P3158" i="1"/>
  <c r="Q3158" i="1" s="1"/>
  <c r="L3159" i="1"/>
  <c r="N3159" i="1" s="1"/>
  <c r="O3159" i="1" s="1"/>
  <c r="P3159" i="1"/>
  <c r="Q3159" i="1" s="1"/>
  <c r="L3160" i="1"/>
  <c r="N3160" i="1" s="1"/>
  <c r="O3160" i="1" s="1"/>
  <c r="P3160" i="1"/>
  <c r="Q3160" i="1" s="1"/>
  <c r="L3161" i="1"/>
  <c r="N3161" i="1" s="1"/>
  <c r="O3161" i="1" s="1"/>
  <c r="P3161" i="1"/>
  <c r="Q3161" i="1" s="1"/>
  <c r="L3162" i="1"/>
  <c r="N3162" i="1" s="1"/>
  <c r="O3162" i="1" s="1"/>
  <c r="P3162" i="1"/>
  <c r="Q3162" i="1" s="1"/>
  <c r="L3163" i="1"/>
  <c r="N3163" i="1" s="1"/>
  <c r="O3163" i="1" s="1"/>
  <c r="P3163" i="1"/>
  <c r="Q3163" i="1" s="1"/>
  <c r="L3164" i="1"/>
  <c r="N3164" i="1" s="1"/>
  <c r="O3164" i="1" s="1"/>
  <c r="P3164" i="1"/>
  <c r="Q3164" i="1" s="1"/>
  <c r="L3165" i="1"/>
  <c r="N3165" i="1" s="1"/>
  <c r="O3165" i="1" s="1"/>
  <c r="P3165" i="1"/>
  <c r="Q3165" i="1" s="1"/>
  <c r="L3166" i="1"/>
  <c r="N3166" i="1" s="1"/>
  <c r="O3166" i="1" s="1"/>
  <c r="P3166" i="1"/>
  <c r="Q3166" i="1" s="1"/>
  <c r="L3167" i="1"/>
  <c r="N3167" i="1" s="1"/>
  <c r="O3167" i="1" s="1"/>
  <c r="P3167" i="1"/>
  <c r="Q3167" i="1" s="1"/>
  <c r="L3168" i="1"/>
  <c r="N3168" i="1" s="1"/>
  <c r="O3168" i="1" s="1"/>
  <c r="P3168" i="1"/>
  <c r="Q3168" i="1" s="1"/>
  <c r="L3169" i="1"/>
  <c r="N3169" i="1" s="1"/>
  <c r="O3169" i="1" s="1"/>
  <c r="P3169" i="1"/>
  <c r="Q3169" i="1" s="1"/>
  <c r="L3170" i="1"/>
  <c r="N3170" i="1" s="1"/>
  <c r="O3170" i="1" s="1"/>
  <c r="P3170" i="1"/>
  <c r="Q3170" i="1" s="1"/>
  <c r="L3171" i="1"/>
  <c r="N3171" i="1" s="1"/>
  <c r="O3171" i="1" s="1"/>
  <c r="P3171" i="1"/>
  <c r="Q3171" i="1" s="1"/>
  <c r="L3172" i="1"/>
  <c r="N3172" i="1" s="1"/>
  <c r="O3172" i="1" s="1"/>
  <c r="P3172" i="1"/>
  <c r="Q3172" i="1" s="1"/>
  <c r="L3173" i="1"/>
  <c r="N3173" i="1" s="1"/>
  <c r="O3173" i="1" s="1"/>
  <c r="P3173" i="1"/>
  <c r="Q3173" i="1" s="1"/>
  <c r="L3174" i="1"/>
  <c r="N3174" i="1" s="1"/>
  <c r="O3174" i="1" s="1"/>
  <c r="P3174" i="1"/>
  <c r="Q3174" i="1" s="1"/>
  <c r="L3175" i="1"/>
  <c r="N3175" i="1" s="1"/>
  <c r="O3175" i="1" s="1"/>
  <c r="P3175" i="1"/>
  <c r="Q3175" i="1" s="1"/>
  <c r="L3176" i="1"/>
  <c r="N3176" i="1" s="1"/>
  <c r="O3176" i="1" s="1"/>
  <c r="P3176" i="1"/>
  <c r="Q3176" i="1" s="1"/>
  <c r="L3177" i="1"/>
  <c r="N3177" i="1" s="1"/>
  <c r="O3177" i="1" s="1"/>
  <c r="P3177" i="1"/>
  <c r="Q3177" i="1" s="1"/>
  <c r="L3178" i="1"/>
  <c r="N3178" i="1" s="1"/>
  <c r="O3178" i="1" s="1"/>
  <c r="P3178" i="1"/>
  <c r="Q3178" i="1" s="1"/>
  <c r="L3179" i="1"/>
  <c r="N3179" i="1" s="1"/>
  <c r="O3179" i="1" s="1"/>
  <c r="P3179" i="1"/>
  <c r="Q3179" i="1" s="1"/>
  <c r="L3180" i="1"/>
  <c r="N3180" i="1" s="1"/>
  <c r="O3180" i="1" s="1"/>
  <c r="P3180" i="1"/>
  <c r="Q3180" i="1" s="1"/>
  <c r="L3181" i="1"/>
  <c r="N3181" i="1" s="1"/>
  <c r="O3181" i="1" s="1"/>
  <c r="P3181" i="1"/>
  <c r="Q3181" i="1" s="1"/>
  <c r="L3182" i="1"/>
  <c r="N3182" i="1" s="1"/>
  <c r="O3182" i="1" s="1"/>
  <c r="P3182" i="1"/>
  <c r="Q3182" i="1" s="1"/>
  <c r="L3183" i="1"/>
  <c r="N3183" i="1" s="1"/>
  <c r="O3183" i="1" s="1"/>
  <c r="P3183" i="1"/>
  <c r="Q3183" i="1" s="1"/>
  <c r="L3184" i="1"/>
  <c r="N3184" i="1" s="1"/>
  <c r="O3184" i="1" s="1"/>
  <c r="P3184" i="1"/>
  <c r="Q3184" i="1" s="1"/>
  <c r="L3185" i="1"/>
  <c r="N3185" i="1" s="1"/>
  <c r="O3185" i="1" s="1"/>
  <c r="P3185" i="1"/>
  <c r="Q3185" i="1" s="1"/>
  <c r="L3186" i="1"/>
  <c r="N3186" i="1" s="1"/>
  <c r="O3186" i="1" s="1"/>
  <c r="P3186" i="1"/>
  <c r="Q3186" i="1" s="1"/>
  <c r="L3187" i="1"/>
  <c r="N3187" i="1" s="1"/>
  <c r="O3187" i="1" s="1"/>
  <c r="P3187" i="1"/>
  <c r="Q3187" i="1" s="1"/>
  <c r="L3188" i="1"/>
  <c r="N3188" i="1" s="1"/>
  <c r="O3188" i="1" s="1"/>
  <c r="P3188" i="1"/>
  <c r="Q3188" i="1" s="1"/>
  <c r="L3189" i="1"/>
  <c r="N3189" i="1" s="1"/>
  <c r="O3189" i="1" s="1"/>
  <c r="P3189" i="1"/>
  <c r="Q3189" i="1" s="1"/>
  <c r="L3190" i="1"/>
  <c r="N3190" i="1" s="1"/>
  <c r="O3190" i="1" s="1"/>
  <c r="P3190" i="1"/>
  <c r="Q3190" i="1" s="1"/>
  <c r="L3191" i="1"/>
  <c r="N3191" i="1" s="1"/>
  <c r="O3191" i="1" s="1"/>
  <c r="P3191" i="1"/>
  <c r="Q3191" i="1" s="1"/>
  <c r="L3192" i="1"/>
  <c r="N3192" i="1" s="1"/>
  <c r="O3192" i="1" s="1"/>
  <c r="P3192" i="1"/>
  <c r="Q3192" i="1" s="1"/>
  <c r="L3193" i="1"/>
  <c r="N3193" i="1" s="1"/>
  <c r="O3193" i="1" s="1"/>
  <c r="P3193" i="1"/>
  <c r="Q3193" i="1" s="1"/>
  <c r="L3194" i="1"/>
  <c r="N3194" i="1" s="1"/>
  <c r="O3194" i="1" s="1"/>
  <c r="P3194" i="1"/>
  <c r="Q3194" i="1" s="1"/>
  <c r="L3195" i="1"/>
  <c r="N3195" i="1" s="1"/>
  <c r="O3195" i="1" s="1"/>
  <c r="P3195" i="1"/>
  <c r="Q3195" i="1" s="1"/>
  <c r="L3196" i="1"/>
  <c r="N3196" i="1" s="1"/>
  <c r="O3196" i="1" s="1"/>
  <c r="P3196" i="1"/>
  <c r="Q3196" i="1" s="1"/>
  <c r="L3197" i="1"/>
  <c r="N3197" i="1" s="1"/>
  <c r="O3197" i="1" s="1"/>
  <c r="P3197" i="1"/>
  <c r="Q3197" i="1" s="1"/>
  <c r="L3198" i="1"/>
  <c r="N3198" i="1" s="1"/>
  <c r="O3198" i="1" s="1"/>
  <c r="P3198" i="1"/>
  <c r="Q3198" i="1" s="1"/>
  <c r="L3199" i="1"/>
  <c r="N3199" i="1" s="1"/>
  <c r="O3199" i="1" s="1"/>
  <c r="P3199" i="1"/>
  <c r="Q3199" i="1" s="1"/>
  <c r="L3200" i="1"/>
  <c r="N3200" i="1" s="1"/>
  <c r="O3200" i="1" s="1"/>
  <c r="P3200" i="1"/>
  <c r="Q3200" i="1" s="1"/>
  <c r="L3201" i="1"/>
  <c r="N3201" i="1" s="1"/>
  <c r="O3201" i="1" s="1"/>
  <c r="P3201" i="1"/>
  <c r="Q3201" i="1" s="1"/>
  <c r="L3202" i="1"/>
  <c r="N3202" i="1" s="1"/>
  <c r="O3202" i="1" s="1"/>
  <c r="P3202" i="1"/>
  <c r="Q3202" i="1" s="1"/>
  <c r="L3203" i="1"/>
  <c r="N3203" i="1" s="1"/>
  <c r="O3203" i="1" s="1"/>
  <c r="P3203" i="1"/>
  <c r="Q3203" i="1" s="1"/>
  <c r="L3204" i="1"/>
  <c r="N3204" i="1" s="1"/>
  <c r="O3204" i="1" s="1"/>
  <c r="P3204" i="1"/>
  <c r="Q3204" i="1" s="1"/>
  <c r="L3205" i="1"/>
  <c r="N3205" i="1" s="1"/>
  <c r="O3205" i="1" s="1"/>
  <c r="P3205" i="1"/>
  <c r="Q3205" i="1" s="1"/>
  <c r="L3206" i="1"/>
  <c r="N3206" i="1" s="1"/>
  <c r="O3206" i="1" s="1"/>
  <c r="P3206" i="1"/>
  <c r="Q3206" i="1" s="1"/>
  <c r="L3207" i="1"/>
  <c r="N3207" i="1" s="1"/>
  <c r="O3207" i="1" s="1"/>
  <c r="P3207" i="1"/>
  <c r="Q3207" i="1" s="1"/>
  <c r="L3208" i="1"/>
  <c r="N3208" i="1" s="1"/>
  <c r="O3208" i="1" s="1"/>
  <c r="P3208" i="1"/>
  <c r="Q3208" i="1" s="1"/>
  <c r="L3209" i="1"/>
  <c r="N3209" i="1" s="1"/>
  <c r="O3209" i="1" s="1"/>
  <c r="P3209" i="1"/>
  <c r="Q3209" i="1" s="1"/>
  <c r="L3210" i="1"/>
  <c r="N3210" i="1" s="1"/>
  <c r="O3210" i="1" s="1"/>
  <c r="P3210" i="1"/>
  <c r="Q3210" i="1" s="1"/>
  <c r="L3211" i="1"/>
  <c r="N3211" i="1" s="1"/>
  <c r="O3211" i="1" s="1"/>
  <c r="P3211" i="1"/>
  <c r="Q3211" i="1" s="1"/>
  <c r="L3212" i="1"/>
  <c r="N3212" i="1" s="1"/>
  <c r="O3212" i="1" s="1"/>
  <c r="P3212" i="1"/>
  <c r="Q3212" i="1" s="1"/>
  <c r="L3213" i="1"/>
  <c r="N3213" i="1" s="1"/>
  <c r="O3213" i="1" s="1"/>
  <c r="P3213" i="1"/>
  <c r="Q3213" i="1" s="1"/>
  <c r="L3214" i="1"/>
  <c r="N3214" i="1" s="1"/>
  <c r="O3214" i="1" s="1"/>
  <c r="P3214" i="1"/>
  <c r="Q3214" i="1" s="1"/>
  <c r="L3215" i="1"/>
  <c r="N3215" i="1" s="1"/>
  <c r="O3215" i="1" s="1"/>
  <c r="P3215" i="1"/>
  <c r="Q3215" i="1" s="1"/>
  <c r="L3216" i="1"/>
  <c r="N3216" i="1" s="1"/>
  <c r="O3216" i="1" s="1"/>
  <c r="P3216" i="1"/>
  <c r="Q3216" i="1" s="1"/>
  <c r="L3217" i="1"/>
  <c r="N3217" i="1" s="1"/>
  <c r="O3217" i="1" s="1"/>
  <c r="P3217" i="1"/>
  <c r="Q3217" i="1" s="1"/>
  <c r="L3218" i="1"/>
  <c r="N3218" i="1" s="1"/>
  <c r="O3218" i="1" s="1"/>
  <c r="P3218" i="1"/>
  <c r="Q3218" i="1" s="1"/>
  <c r="L3219" i="1"/>
  <c r="N3219" i="1" s="1"/>
  <c r="O3219" i="1" s="1"/>
  <c r="P3219" i="1"/>
  <c r="Q3219" i="1" s="1"/>
  <c r="L3220" i="1"/>
  <c r="N3220" i="1" s="1"/>
  <c r="O3220" i="1" s="1"/>
  <c r="P3220" i="1"/>
  <c r="Q3220" i="1" s="1"/>
  <c r="L3221" i="1"/>
  <c r="N3221" i="1" s="1"/>
  <c r="O3221" i="1" s="1"/>
  <c r="P3221" i="1"/>
  <c r="Q3221" i="1" s="1"/>
  <c r="L3222" i="1"/>
  <c r="N3222" i="1" s="1"/>
  <c r="O3222" i="1" s="1"/>
  <c r="P3222" i="1"/>
  <c r="Q3222" i="1" s="1"/>
  <c r="L3223" i="1"/>
  <c r="N3223" i="1" s="1"/>
  <c r="O3223" i="1" s="1"/>
  <c r="P3223" i="1"/>
  <c r="Q3223" i="1" s="1"/>
  <c r="L3224" i="1"/>
  <c r="N3224" i="1" s="1"/>
  <c r="O3224" i="1" s="1"/>
  <c r="P3224" i="1"/>
  <c r="Q3224" i="1" s="1"/>
  <c r="L3225" i="1"/>
  <c r="N3225" i="1" s="1"/>
  <c r="O3225" i="1" s="1"/>
  <c r="P3225" i="1"/>
  <c r="Q3225" i="1" s="1"/>
  <c r="L3226" i="1"/>
  <c r="N3226" i="1" s="1"/>
  <c r="O3226" i="1" s="1"/>
  <c r="P3226" i="1"/>
  <c r="Q3226" i="1" s="1"/>
  <c r="L3227" i="1"/>
  <c r="N3227" i="1" s="1"/>
  <c r="O3227" i="1" s="1"/>
  <c r="P3227" i="1"/>
  <c r="Q3227" i="1" s="1"/>
  <c r="L3228" i="1"/>
  <c r="N3228" i="1" s="1"/>
  <c r="O3228" i="1" s="1"/>
  <c r="P3228" i="1"/>
  <c r="Q3228" i="1" s="1"/>
  <c r="L3229" i="1"/>
  <c r="N3229" i="1" s="1"/>
  <c r="O3229" i="1" s="1"/>
  <c r="P3229" i="1"/>
  <c r="Q3229" i="1" s="1"/>
  <c r="L3230" i="1"/>
  <c r="N3230" i="1" s="1"/>
  <c r="O3230" i="1" s="1"/>
  <c r="P3230" i="1"/>
  <c r="Q3230" i="1" s="1"/>
  <c r="L3231" i="1"/>
  <c r="N3231" i="1" s="1"/>
  <c r="O3231" i="1" s="1"/>
  <c r="P3231" i="1"/>
  <c r="Q3231" i="1" s="1"/>
  <c r="L3232" i="1"/>
  <c r="N3232" i="1" s="1"/>
  <c r="O3232" i="1" s="1"/>
  <c r="P3232" i="1"/>
  <c r="Q3232" i="1" s="1"/>
  <c r="L3233" i="1"/>
  <c r="N3233" i="1" s="1"/>
  <c r="O3233" i="1" s="1"/>
  <c r="P3233" i="1"/>
  <c r="Q3233" i="1" s="1"/>
  <c r="L3234" i="1"/>
  <c r="N3234" i="1" s="1"/>
  <c r="O3234" i="1" s="1"/>
  <c r="P3234" i="1"/>
  <c r="Q3234" i="1" s="1"/>
  <c r="L3235" i="1"/>
  <c r="N3235" i="1" s="1"/>
  <c r="O3235" i="1" s="1"/>
  <c r="P3235" i="1"/>
  <c r="Q3235" i="1" s="1"/>
  <c r="L3236" i="1"/>
  <c r="N3236" i="1" s="1"/>
  <c r="O3236" i="1" s="1"/>
  <c r="P3236" i="1"/>
  <c r="Q3236" i="1" s="1"/>
  <c r="L3237" i="1"/>
  <c r="N3237" i="1" s="1"/>
  <c r="O3237" i="1" s="1"/>
  <c r="P3237" i="1"/>
  <c r="Q3237" i="1" s="1"/>
  <c r="L3238" i="1"/>
  <c r="N3238" i="1" s="1"/>
  <c r="O3238" i="1" s="1"/>
  <c r="P3238" i="1"/>
  <c r="Q3238" i="1" s="1"/>
  <c r="L3239" i="1"/>
  <c r="N3239" i="1" s="1"/>
  <c r="O3239" i="1" s="1"/>
  <c r="P3239" i="1"/>
  <c r="Q3239" i="1" s="1"/>
  <c r="L3240" i="1"/>
  <c r="N3240" i="1" s="1"/>
  <c r="O3240" i="1" s="1"/>
  <c r="P3240" i="1"/>
  <c r="Q3240" i="1" s="1"/>
  <c r="L3241" i="1"/>
  <c r="N3241" i="1" s="1"/>
  <c r="O3241" i="1" s="1"/>
  <c r="P3241" i="1"/>
  <c r="Q3241" i="1" s="1"/>
  <c r="L3242" i="1"/>
  <c r="N3242" i="1" s="1"/>
  <c r="O3242" i="1" s="1"/>
  <c r="P3242" i="1"/>
  <c r="Q3242" i="1" s="1"/>
  <c r="L3243" i="1"/>
  <c r="N3243" i="1" s="1"/>
  <c r="O3243" i="1" s="1"/>
  <c r="P3243" i="1"/>
  <c r="Q3243" i="1" s="1"/>
  <c r="L3244" i="1"/>
  <c r="N3244" i="1" s="1"/>
  <c r="O3244" i="1" s="1"/>
  <c r="P3244" i="1"/>
  <c r="Q3244" i="1" s="1"/>
  <c r="L3245" i="1"/>
  <c r="N3245" i="1" s="1"/>
  <c r="O3245" i="1" s="1"/>
  <c r="P3245" i="1"/>
  <c r="Q3245" i="1" s="1"/>
  <c r="L3246" i="1"/>
  <c r="N3246" i="1" s="1"/>
  <c r="O3246" i="1" s="1"/>
  <c r="P3246" i="1"/>
  <c r="Q3246" i="1" s="1"/>
  <c r="L3247" i="1"/>
  <c r="N3247" i="1" s="1"/>
  <c r="O3247" i="1" s="1"/>
  <c r="P3247" i="1"/>
  <c r="Q3247" i="1" s="1"/>
  <c r="L3248" i="1"/>
  <c r="N3248" i="1" s="1"/>
  <c r="O3248" i="1" s="1"/>
  <c r="P3248" i="1"/>
  <c r="Q3248" i="1" s="1"/>
  <c r="L3249" i="1"/>
  <c r="N3249" i="1" s="1"/>
  <c r="O3249" i="1" s="1"/>
  <c r="P3249" i="1"/>
  <c r="Q3249" i="1" s="1"/>
  <c r="L3250" i="1"/>
  <c r="N3250" i="1" s="1"/>
  <c r="O3250" i="1" s="1"/>
  <c r="P3250" i="1"/>
  <c r="Q3250" i="1" s="1"/>
  <c r="L3251" i="1"/>
  <c r="N3251" i="1" s="1"/>
  <c r="O3251" i="1" s="1"/>
  <c r="P3251" i="1"/>
  <c r="Q3251" i="1" s="1"/>
  <c r="L3252" i="1"/>
  <c r="N3252" i="1" s="1"/>
  <c r="O3252" i="1" s="1"/>
  <c r="P3252" i="1"/>
  <c r="Q3252" i="1" s="1"/>
  <c r="L3253" i="1"/>
  <c r="N3253" i="1" s="1"/>
  <c r="O3253" i="1" s="1"/>
  <c r="P3253" i="1"/>
  <c r="Q3253" i="1" s="1"/>
  <c r="L3254" i="1"/>
  <c r="N3254" i="1" s="1"/>
  <c r="O3254" i="1" s="1"/>
  <c r="P3254" i="1"/>
  <c r="Q3254" i="1" s="1"/>
  <c r="L3255" i="1"/>
  <c r="N3255" i="1" s="1"/>
  <c r="O3255" i="1" s="1"/>
  <c r="P3255" i="1"/>
  <c r="Q3255" i="1" s="1"/>
  <c r="L3256" i="1"/>
  <c r="N3256" i="1" s="1"/>
  <c r="O3256" i="1" s="1"/>
  <c r="P3256" i="1"/>
  <c r="Q3256" i="1" s="1"/>
  <c r="L3257" i="1"/>
  <c r="N3257" i="1" s="1"/>
  <c r="O3257" i="1" s="1"/>
  <c r="P3257" i="1"/>
  <c r="Q3257" i="1" s="1"/>
  <c r="L3258" i="1"/>
  <c r="N3258" i="1" s="1"/>
  <c r="O3258" i="1" s="1"/>
  <c r="P3258" i="1"/>
  <c r="Q3258" i="1" s="1"/>
  <c r="L3259" i="1"/>
  <c r="N3259" i="1" s="1"/>
  <c r="O3259" i="1" s="1"/>
  <c r="P3259" i="1"/>
  <c r="Q3259" i="1" s="1"/>
  <c r="L3260" i="1"/>
  <c r="N3260" i="1" s="1"/>
  <c r="O3260" i="1" s="1"/>
  <c r="P3260" i="1"/>
  <c r="Q3260" i="1" s="1"/>
  <c r="L3261" i="1"/>
  <c r="N3261" i="1" s="1"/>
  <c r="O3261" i="1" s="1"/>
  <c r="P3261" i="1"/>
  <c r="Q3261" i="1" s="1"/>
  <c r="L3262" i="1"/>
  <c r="N3262" i="1" s="1"/>
  <c r="O3262" i="1" s="1"/>
  <c r="P3262" i="1"/>
  <c r="Q3262" i="1" s="1"/>
  <c r="L3263" i="1"/>
  <c r="N3263" i="1" s="1"/>
  <c r="O3263" i="1" s="1"/>
  <c r="P3263" i="1"/>
  <c r="Q3263" i="1" s="1"/>
  <c r="L3264" i="1"/>
  <c r="N3264" i="1" s="1"/>
  <c r="O3264" i="1" s="1"/>
  <c r="P3264" i="1"/>
  <c r="Q3264" i="1" s="1"/>
  <c r="L3265" i="1"/>
  <c r="N3265" i="1" s="1"/>
  <c r="O3265" i="1" s="1"/>
  <c r="P3265" i="1"/>
  <c r="Q3265" i="1" s="1"/>
  <c r="L3266" i="1"/>
  <c r="N3266" i="1" s="1"/>
  <c r="O3266" i="1" s="1"/>
  <c r="P3266" i="1"/>
  <c r="Q3266" i="1" s="1"/>
  <c r="L3267" i="1"/>
  <c r="N3267" i="1" s="1"/>
  <c r="O3267" i="1" s="1"/>
  <c r="P3267" i="1"/>
  <c r="Q3267" i="1" s="1"/>
  <c r="L3268" i="1"/>
  <c r="N3268" i="1" s="1"/>
  <c r="O3268" i="1" s="1"/>
  <c r="P3268" i="1"/>
  <c r="Q3268" i="1" s="1"/>
  <c r="L3269" i="1"/>
  <c r="N3269" i="1" s="1"/>
  <c r="O3269" i="1" s="1"/>
  <c r="P3269" i="1"/>
  <c r="Q3269" i="1" s="1"/>
  <c r="L3270" i="1"/>
  <c r="N3270" i="1" s="1"/>
  <c r="O3270" i="1" s="1"/>
  <c r="P3270" i="1"/>
  <c r="Q3270" i="1" s="1"/>
  <c r="L3271" i="1"/>
  <c r="N3271" i="1" s="1"/>
  <c r="O3271" i="1" s="1"/>
  <c r="P3271" i="1"/>
  <c r="Q3271" i="1" s="1"/>
  <c r="L3272" i="1"/>
  <c r="N3272" i="1" s="1"/>
  <c r="O3272" i="1" s="1"/>
  <c r="P3272" i="1"/>
  <c r="Q3272" i="1" s="1"/>
  <c r="L3273" i="1"/>
  <c r="N3273" i="1" s="1"/>
  <c r="O3273" i="1" s="1"/>
  <c r="P3273" i="1"/>
  <c r="Q3273" i="1" s="1"/>
  <c r="L3274" i="1"/>
  <c r="N3274" i="1" s="1"/>
  <c r="O3274" i="1" s="1"/>
  <c r="P3274" i="1"/>
  <c r="Q3274" i="1" s="1"/>
  <c r="L3275" i="1"/>
  <c r="N3275" i="1" s="1"/>
  <c r="O3275" i="1" s="1"/>
  <c r="P3275" i="1"/>
  <c r="Q3275" i="1" s="1"/>
  <c r="L3276" i="1"/>
  <c r="N3276" i="1" s="1"/>
  <c r="O3276" i="1" s="1"/>
  <c r="P3276" i="1"/>
  <c r="Q3276" i="1" s="1"/>
  <c r="L3277" i="1"/>
  <c r="N3277" i="1" s="1"/>
  <c r="O3277" i="1" s="1"/>
  <c r="P3277" i="1"/>
  <c r="Q3277" i="1" s="1"/>
  <c r="L3278" i="1"/>
  <c r="N3278" i="1" s="1"/>
  <c r="O3278" i="1" s="1"/>
  <c r="P3278" i="1"/>
  <c r="Q3278" i="1" s="1"/>
  <c r="L3279" i="1"/>
  <c r="N3279" i="1" s="1"/>
  <c r="O3279" i="1" s="1"/>
  <c r="P3279" i="1"/>
  <c r="Q3279" i="1" s="1"/>
  <c r="L3280" i="1"/>
  <c r="N3280" i="1" s="1"/>
  <c r="O3280" i="1" s="1"/>
  <c r="P3280" i="1"/>
  <c r="Q3280" i="1" s="1"/>
  <c r="L3281" i="1"/>
  <c r="N3281" i="1" s="1"/>
  <c r="O3281" i="1" s="1"/>
  <c r="P3281" i="1"/>
  <c r="Q3281" i="1" s="1"/>
  <c r="L3282" i="1"/>
  <c r="N3282" i="1" s="1"/>
  <c r="O3282" i="1" s="1"/>
  <c r="P3282" i="1"/>
  <c r="Q3282" i="1" s="1"/>
  <c r="L3283" i="1"/>
  <c r="N3283" i="1" s="1"/>
  <c r="O3283" i="1" s="1"/>
  <c r="P3283" i="1"/>
  <c r="Q3283" i="1" s="1"/>
  <c r="L3284" i="1"/>
  <c r="N3284" i="1" s="1"/>
  <c r="O3284" i="1" s="1"/>
  <c r="P3284" i="1"/>
  <c r="Q3284" i="1" s="1"/>
  <c r="L3285" i="1"/>
  <c r="N3285" i="1" s="1"/>
  <c r="O3285" i="1" s="1"/>
  <c r="P3285" i="1"/>
  <c r="Q3285" i="1" s="1"/>
  <c r="L3286" i="1"/>
  <c r="N3286" i="1" s="1"/>
  <c r="O3286" i="1" s="1"/>
  <c r="P3286" i="1"/>
  <c r="Q3286" i="1" s="1"/>
  <c r="L3287" i="1"/>
  <c r="N3287" i="1" s="1"/>
  <c r="O3287" i="1" s="1"/>
  <c r="P3287" i="1"/>
  <c r="Q3287" i="1" s="1"/>
  <c r="L3288" i="1"/>
  <c r="N3288" i="1" s="1"/>
  <c r="O3288" i="1" s="1"/>
  <c r="P3288" i="1"/>
  <c r="Q3288" i="1" s="1"/>
  <c r="L3289" i="1"/>
  <c r="N3289" i="1" s="1"/>
  <c r="O3289" i="1" s="1"/>
  <c r="P3289" i="1"/>
  <c r="Q3289" i="1" s="1"/>
  <c r="L3290" i="1"/>
  <c r="N3290" i="1" s="1"/>
  <c r="O3290" i="1" s="1"/>
  <c r="P3290" i="1"/>
  <c r="Q3290" i="1" s="1"/>
  <c r="L3291" i="1"/>
  <c r="N3291" i="1" s="1"/>
  <c r="O3291" i="1" s="1"/>
  <c r="P3291" i="1"/>
  <c r="Q3291" i="1" s="1"/>
  <c r="L3292" i="1"/>
  <c r="N3292" i="1" s="1"/>
  <c r="O3292" i="1" s="1"/>
  <c r="P3292" i="1"/>
  <c r="Q3292" i="1" s="1"/>
  <c r="L3293" i="1"/>
  <c r="N3293" i="1" s="1"/>
  <c r="O3293" i="1" s="1"/>
  <c r="P3293" i="1"/>
  <c r="Q3293" i="1" s="1"/>
  <c r="L3294" i="1"/>
  <c r="N3294" i="1" s="1"/>
  <c r="O3294" i="1" s="1"/>
  <c r="P3294" i="1"/>
  <c r="Q3294" i="1" s="1"/>
  <c r="L3295" i="1"/>
  <c r="N3295" i="1" s="1"/>
  <c r="O3295" i="1" s="1"/>
  <c r="P3295" i="1"/>
  <c r="Q3295" i="1" s="1"/>
  <c r="L3296" i="1"/>
  <c r="N3296" i="1" s="1"/>
  <c r="O3296" i="1" s="1"/>
  <c r="P3296" i="1"/>
  <c r="Q3296" i="1" s="1"/>
  <c r="L3297" i="1"/>
  <c r="N3297" i="1" s="1"/>
  <c r="O3297" i="1" s="1"/>
  <c r="P3297" i="1"/>
  <c r="Q3297" i="1" s="1"/>
  <c r="L3298" i="1"/>
  <c r="N3298" i="1" s="1"/>
  <c r="O3298" i="1" s="1"/>
  <c r="P3298" i="1"/>
  <c r="Q3298" i="1" s="1"/>
  <c r="L3299" i="1"/>
  <c r="N3299" i="1" s="1"/>
  <c r="O3299" i="1" s="1"/>
  <c r="P3299" i="1"/>
  <c r="Q3299" i="1" s="1"/>
  <c r="L3300" i="1"/>
  <c r="N3300" i="1" s="1"/>
  <c r="O3300" i="1" s="1"/>
  <c r="P3300" i="1"/>
  <c r="Q3300" i="1" s="1"/>
  <c r="L3301" i="1"/>
  <c r="N3301" i="1" s="1"/>
  <c r="O3301" i="1" s="1"/>
  <c r="P3301" i="1"/>
  <c r="Q3301" i="1" s="1"/>
  <c r="L3302" i="1"/>
  <c r="N3302" i="1" s="1"/>
  <c r="O3302" i="1" s="1"/>
  <c r="P3302" i="1"/>
  <c r="Q3302" i="1" s="1"/>
  <c r="L3303" i="1"/>
  <c r="N3303" i="1" s="1"/>
  <c r="O3303" i="1" s="1"/>
  <c r="P3303" i="1"/>
  <c r="Q3303" i="1" s="1"/>
  <c r="L3304" i="1"/>
  <c r="N3304" i="1" s="1"/>
  <c r="O3304" i="1" s="1"/>
  <c r="P3304" i="1"/>
  <c r="Q3304" i="1" s="1"/>
  <c r="L3305" i="1"/>
  <c r="N3305" i="1" s="1"/>
  <c r="O3305" i="1" s="1"/>
  <c r="P3305" i="1"/>
  <c r="Q3305" i="1" s="1"/>
  <c r="L3306" i="1"/>
  <c r="N3306" i="1" s="1"/>
  <c r="O3306" i="1" s="1"/>
  <c r="P3306" i="1"/>
  <c r="Q3306" i="1" s="1"/>
  <c r="L3307" i="1"/>
  <c r="N3307" i="1" s="1"/>
  <c r="O3307" i="1" s="1"/>
  <c r="P3307" i="1"/>
  <c r="Q3307" i="1" s="1"/>
  <c r="L3308" i="1"/>
  <c r="N3308" i="1" s="1"/>
  <c r="O3308" i="1" s="1"/>
  <c r="P3308" i="1"/>
  <c r="Q3308" i="1" s="1"/>
  <c r="L3309" i="1"/>
  <c r="N3309" i="1" s="1"/>
  <c r="O3309" i="1" s="1"/>
  <c r="P3309" i="1"/>
  <c r="Q3309" i="1" s="1"/>
  <c r="L3310" i="1"/>
  <c r="N3310" i="1" s="1"/>
  <c r="O3310" i="1" s="1"/>
  <c r="P3310" i="1"/>
  <c r="Q3310" i="1" s="1"/>
  <c r="L3311" i="1"/>
  <c r="N3311" i="1" s="1"/>
  <c r="O3311" i="1" s="1"/>
  <c r="P3311" i="1"/>
  <c r="Q3311" i="1" s="1"/>
  <c r="L3312" i="1"/>
  <c r="N3312" i="1" s="1"/>
  <c r="O3312" i="1" s="1"/>
  <c r="P3312" i="1"/>
  <c r="Q3312" i="1" s="1"/>
  <c r="L3313" i="1"/>
  <c r="N3313" i="1" s="1"/>
  <c r="O3313" i="1" s="1"/>
  <c r="P3313" i="1"/>
  <c r="Q3313" i="1" s="1"/>
  <c r="L3314" i="1"/>
  <c r="N3314" i="1" s="1"/>
  <c r="O3314" i="1" s="1"/>
  <c r="P3314" i="1"/>
  <c r="Q3314" i="1" s="1"/>
  <c r="L3315" i="1"/>
  <c r="N3315" i="1" s="1"/>
  <c r="O3315" i="1" s="1"/>
  <c r="P3315" i="1"/>
  <c r="Q3315" i="1" s="1"/>
  <c r="L3316" i="1"/>
  <c r="N3316" i="1" s="1"/>
  <c r="O3316" i="1" s="1"/>
  <c r="P3316" i="1"/>
  <c r="Q3316" i="1" s="1"/>
  <c r="L3317" i="1"/>
  <c r="N3317" i="1" s="1"/>
  <c r="O3317" i="1" s="1"/>
  <c r="P3317" i="1"/>
  <c r="Q3317" i="1" s="1"/>
  <c r="L3318" i="1"/>
  <c r="N3318" i="1" s="1"/>
  <c r="O3318" i="1" s="1"/>
  <c r="P3318" i="1"/>
  <c r="Q3318" i="1" s="1"/>
  <c r="L3319" i="1"/>
  <c r="N3319" i="1" s="1"/>
  <c r="O3319" i="1" s="1"/>
  <c r="P3319" i="1"/>
  <c r="Q3319" i="1" s="1"/>
  <c r="L3320" i="1"/>
  <c r="N3320" i="1" s="1"/>
  <c r="O3320" i="1" s="1"/>
  <c r="P3320" i="1"/>
  <c r="Q3320" i="1" s="1"/>
  <c r="L3321" i="1"/>
  <c r="N3321" i="1" s="1"/>
  <c r="O3321" i="1" s="1"/>
  <c r="P3321" i="1"/>
  <c r="Q3321" i="1" s="1"/>
  <c r="L3322" i="1"/>
  <c r="N3322" i="1" s="1"/>
  <c r="O3322" i="1" s="1"/>
  <c r="P3322" i="1"/>
  <c r="Q3322" i="1" s="1"/>
  <c r="L3323" i="1"/>
  <c r="N3323" i="1" s="1"/>
  <c r="O3323" i="1" s="1"/>
  <c r="P3323" i="1"/>
  <c r="Q3323" i="1" s="1"/>
  <c r="L3324" i="1"/>
  <c r="N3324" i="1" s="1"/>
  <c r="O3324" i="1" s="1"/>
  <c r="P3324" i="1"/>
  <c r="Q3324" i="1" s="1"/>
  <c r="L3325" i="1"/>
  <c r="N3325" i="1" s="1"/>
  <c r="O3325" i="1" s="1"/>
  <c r="P3325" i="1"/>
  <c r="Q3325" i="1" s="1"/>
  <c r="L3326" i="1"/>
  <c r="N3326" i="1" s="1"/>
  <c r="O3326" i="1" s="1"/>
  <c r="P3326" i="1"/>
  <c r="Q3326" i="1" s="1"/>
  <c r="L3327" i="1"/>
  <c r="N3327" i="1" s="1"/>
  <c r="O3327" i="1" s="1"/>
  <c r="P3327" i="1"/>
  <c r="Q3327" i="1" s="1"/>
  <c r="L3328" i="1"/>
  <c r="N3328" i="1" s="1"/>
  <c r="O3328" i="1" s="1"/>
  <c r="P3328" i="1"/>
  <c r="Q3328" i="1" s="1"/>
  <c r="L3329" i="1"/>
  <c r="N3329" i="1" s="1"/>
  <c r="O3329" i="1" s="1"/>
  <c r="P3329" i="1"/>
  <c r="Q3329" i="1" s="1"/>
  <c r="L3330" i="1"/>
  <c r="N3330" i="1" s="1"/>
  <c r="O3330" i="1" s="1"/>
  <c r="P3330" i="1"/>
  <c r="Q3330" i="1" s="1"/>
  <c r="L3331" i="1"/>
  <c r="N3331" i="1" s="1"/>
  <c r="O3331" i="1" s="1"/>
  <c r="P3331" i="1"/>
  <c r="Q3331" i="1" s="1"/>
  <c r="L3332" i="1"/>
  <c r="N3332" i="1" s="1"/>
  <c r="O3332" i="1" s="1"/>
  <c r="P3332" i="1"/>
  <c r="Q3332" i="1" s="1"/>
  <c r="L3333" i="1"/>
  <c r="N3333" i="1" s="1"/>
  <c r="O3333" i="1" s="1"/>
  <c r="P3333" i="1"/>
  <c r="Q3333" i="1" s="1"/>
  <c r="L3334" i="1"/>
  <c r="N3334" i="1" s="1"/>
  <c r="O3334" i="1" s="1"/>
  <c r="P3334" i="1"/>
  <c r="Q3334" i="1" s="1"/>
  <c r="L3335" i="1"/>
  <c r="N3335" i="1" s="1"/>
  <c r="O3335" i="1" s="1"/>
  <c r="P3335" i="1"/>
  <c r="Q3335" i="1" s="1"/>
  <c r="L3336" i="1"/>
  <c r="N3336" i="1" s="1"/>
  <c r="O3336" i="1" s="1"/>
  <c r="P3336" i="1"/>
  <c r="Q3336" i="1" s="1"/>
  <c r="L3337" i="1"/>
  <c r="N3337" i="1" s="1"/>
  <c r="O3337" i="1" s="1"/>
  <c r="P3337" i="1"/>
  <c r="Q3337" i="1" s="1"/>
  <c r="L3338" i="1"/>
  <c r="N3338" i="1" s="1"/>
  <c r="O3338" i="1" s="1"/>
  <c r="P3338" i="1"/>
  <c r="Q3338" i="1" s="1"/>
  <c r="L3339" i="1"/>
  <c r="N3339" i="1" s="1"/>
  <c r="O3339" i="1" s="1"/>
  <c r="P3339" i="1"/>
  <c r="Q3339" i="1" s="1"/>
  <c r="L3340" i="1"/>
  <c r="N3340" i="1" s="1"/>
  <c r="O3340" i="1" s="1"/>
  <c r="P3340" i="1"/>
  <c r="Q3340" i="1" s="1"/>
  <c r="L3341" i="1"/>
  <c r="N3341" i="1" s="1"/>
  <c r="O3341" i="1" s="1"/>
  <c r="P3341" i="1"/>
  <c r="Q3341" i="1" s="1"/>
  <c r="L3342" i="1"/>
  <c r="N3342" i="1" s="1"/>
  <c r="O3342" i="1" s="1"/>
  <c r="P3342" i="1"/>
  <c r="Q3342" i="1" s="1"/>
  <c r="L3343" i="1"/>
  <c r="M3343" i="1"/>
  <c r="P3343" i="1"/>
  <c r="Q3343" i="1" s="1"/>
  <c r="L3344" i="1"/>
  <c r="N3344" i="1" s="1"/>
  <c r="O3344" i="1" s="1"/>
  <c r="P3344" i="1"/>
  <c r="Q3344" i="1" s="1"/>
  <c r="L3345" i="1"/>
  <c r="M3345" i="1"/>
  <c r="P3345" i="1"/>
  <c r="Q3345" i="1" s="1"/>
  <c r="L3346" i="1"/>
  <c r="N3346" i="1" s="1"/>
  <c r="O3346" i="1" s="1"/>
  <c r="P3346" i="1"/>
  <c r="Q3346" i="1" s="1"/>
  <c r="L3347" i="1"/>
  <c r="N3347" i="1" s="1"/>
  <c r="O3347" i="1" s="1"/>
  <c r="P3347" i="1"/>
  <c r="Q3347" i="1" s="1"/>
  <c r="L3348" i="1"/>
  <c r="N3348" i="1" s="1"/>
  <c r="O3348" i="1" s="1"/>
  <c r="P3348" i="1"/>
  <c r="Q3348" i="1" s="1"/>
  <c r="L3349" i="1"/>
  <c r="N3349" i="1" s="1"/>
  <c r="O3349" i="1" s="1"/>
  <c r="P3349" i="1"/>
  <c r="Q3349" i="1" s="1"/>
  <c r="L3350" i="1"/>
  <c r="N3350" i="1" s="1"/>
  <c r="O3350" i="1" s="1"/>
  <c r="P3350" i="1"/>
  <c r="Q3350" i="1" s="1"/>
  <c r="L3351" i="1"/>
  <c r="N3351" i="1" s="1"/>
  <c r="O3351" i="1" s="1"/>
  <c r="P3351" i="1"/>
  <c r="Q3351" i="1" s="1"/>
  <c r="L3352" i="1"/>
  <c r="N3352" i="1" s="1"/>
  <c r="O3352" i="1" s="1"/>
  <c r="P3352" i="1"/>
  <c r="Q3352" i="1" s="1"/>
  <c r="L3353" i="1"/>
  <c r="N3353" i="1" s="1"/>
  <c r="O3353" i="1" s="1"/>
  <c r="P3353" i="1"/>
  <c r="Q3353" i="1" s="1"/>
  <c r="L3354" i="1"/>
  <c r="N3354" i="1" s="1"/>
  <c r="O3354" i="1" s="1"/>
  <c r="P3354" i="1"/>
  <c r="Q3354" i="1" s="1"/>
  <c r="L3355" i="1"/>
  <c r="N3355" i="1" s="1"/>
  <c r="O3355" i="1" s="1"/>
  <c r="P3355" i="1"/>
  <c r="Q3355" i="1" s="1"/>
  <c r="L3356" i="1"/>
  <c r="N3356" i="1" s="1"/>
  <c r="O3356" i="1" s="1"/>
  <c r="P3356" i="1"/>
  <c r="Q3356" i="1" s="1"/>
  <c r="L3357" i="1"/>
  <c r="N3357" i="1" s="1"/>
  <c r="O3357" i="1" s="1"/>
  <c r="P3357" i="1"/>
  <c r="Q3357" i="1" s="1"/>
  <c r="L3358" i="1"/>
  <c r="N3358" i="1" s="1"/>
  <c r="O3358" i="1" s="1"/>
  <c r="P3358" i="1"/>
  <c r="Q3358" i="1" s="1"/>
  <c r="L3359" i="1"/>
  <c r="N3359" i="1" s="1"/>
  <c r="O3359" i="1" s="1"/>
  <c r="P3359" i="1"/>
  <c r="Q3359" i="1" s="1"/>
  <c r="L3360" i="1"/>
  <c r="N3360" i="1" s="1"/>
  <c r="O3360" i="1" s="1"/>
  <c r="P3360" i="1"/>
  <c r="Q3360" i="1" s="1"/>
  <c r="L3361" i="1"/>
  <c r="N3361" i="1" s="1"/>
  <c r="O3361" i="1" s="1"/>
  <c r="P3361" i="1"/>
  <c r="Q3361" i="1" s="1"/>
  <c r="L3362" i="1"/>
  <c r="N3362" i="1" s="1"/>
  <c r="O3362" i="1" s="1"/>
  <c r="P3362" i="1"/>
  <c r="Q3362" i="1" s="1"/>
  <c r="L3363" i="1"/>
  <c r="N3363" i="1" s="1"/>
  <c r="O3363" i="1" s="1"/>
  <c r="P3363" i="1"/>
  <c r="Q3363" i="1" s="1"/>
  <c r="L3364" i="1"/>
  <c r="N3364" i="1" s="1"/>
  <c r="O3364" i="1" s="1"/>
  <c r="P3364" i="1"/>
  <c r="Q3364" i="1" s="1"/>
  <c r="L3365" i="1"/>
  <c r="N3365" i="1" s="1"/>
  <c r="O3365" i="1" s="1"/>
  <c r="P3365" i="1"/>
  <c r="Q3365" i="1" s="1"/>
  <c r="L3366" i="1"/>
  <c r="N3366" i="1" s="1"/>
  <c r="O3366" i="1" s="1"/>
  <c r="P3366" i="1"/>
  <c r="Q3366" i="1" s="1"/>
  <c r="L3367" i="1"/>
  <c r="N3367" i="1" s="1"/>
  <c r="O3367" i="1" s="1"/>
  <c r="P3367" i="1"/>
  <c r="Q3367" i="1" s="1"/>
  <c r="L3368" i="1"/>
  <c r="N3368" i="1" s="1"/>
  <c r="O3368" i="1" s="1"/>
  <c r="P3368" i="1"/>
  <c r="Q3368" i="1" s="1"/>
  <c r="L3369" i="1"/>
  <c r="N3369" i="1" s="1"/>
  <c r="O3369" i="1" s="1"/>
  <c r="P3369" i="1"/>
  <c r="Q3369" i="1" s="1"/>
  <c r="L3370" i="1"/>
  <c r="N3370" i="1" s="1"/>
  <c r="O3370" i="1" s="1"/>
  <c r="P3370" i="1"/>
  <c r="Q3370" i="1" s="1"/>
  <c r="L3371" i="1"/>
  <c r="N3371" i="1" s="1"/>
  <c r="O3371" i="1" s="1"/>
  <c r="P3371" i="1"/>
  <c r="Q3371" i="1" s="1"/>
  <c r="L3372" i="1"/>
  <c r="N3372" i="1" s="1"/>
  <c r="O3372" i="1" s="1"/>
  <c r="P3372" i="1"/>
  <c r="Q3372" i="1" s="1"/>
  <c r="L3373" i="1"/>
  <c r="N3373" i="1" s="1"/>
  <c r="O3373" i="1" s="1"/>
  <c r="P3373" i="1"/>
  <c r="Q3373" i="1" s="1"/>
  <c r="L3374" i="1"/>
  <c r="N3374" i="1" s="1"/>
  <c r="O3374" i="1" s="1"/>
  <c r="P3374" i="1"/>
  <c r="Q3374" i="1" s="1"/>
  <c r="L3375" i="1"/>
  <c r="N3375" i="1" s="1"/>
  <c r="O3375" i="1" s="1"/>
  <c r="P3375" i="1"/>
  <c r="Q3375" i="1" s="1"/>
  <c r="L3376" i="1"/>
  <c r="N3376" i="1" s="1"/>
  <c r="O3376" i="1" s="1"/>
  <c r="P3376" i="1"/>
  <c r="Q3376" i="1" s="1"/>
  <c r="L3377" i="1"/>
  <c r="N3377" i="1" s="1"/>
  <c r="O3377" i="1" s="1"/>
  <c r="P3377" i="1"/>
  <c r="Q3377" i="1" s="1"/>
  <c r="L3378" i="1"/>
  <c r="N3378" i="1" s="1"/>
  <c r="O3378" i="1" s="1"/>
  <c r="P3378" i="1"/>
  <c r="Q3378" i="1" s="1"/>
  <c r="L3379" i="1"/>
  <c r="N3379" i="1" s="1"/>
  <c r="O3379" i="1" s="1"/>
  <c r="P3379" i="1"/>
  <c r="Q3379" i="1" s="1"/>
  <c r="L3380" i="1"/>
  <c r="N3380" i="1" s="1"/>
  <c r="O3380" i="1" s="1"/>
  <c r="P3380" i="1"/>
  <c r="Q3380" i="1" s="1"/>
  <c r="L3381" i="1"/>
  <c r="N3381" i="1" s="1"/>
  <c r="O3381" i="1" s="1"/>
  <c r="P3381" i="1"/>
  <c r="Q3381" i="1" s="1"/>
  <c r="L3382" i="1"/>
  <c r="N3382" i="1" s="1"/>
  <c r="O3382" i="1" s="1"/>
  <c r="P3382" i="1"/>
  <c r="Q3382" i="1" s="1"/>
  <c r="L3383" i="1"/>
  <c r="N3383" i="1" s="1"/>
  <c r="O3383" i="1" s="1"/>
  <c r="P3383" i="1"/>
  <c r="Q3383" i="1" s="1"/>
  <c r="L3384" i="1"/>
  <c r="N3384" i="1" s="1"/>
  <c r="O3384" i="1" s="1"/>
  <c r="P3384" i="1"/>
  <c r="Q3384" i="1" s="1"/>
  <c r="L3385" i="1"/>
  <c r="N3385" i="1" s="1"/>
  <c r="O3385" i="1" s="1"/>
  <c r="P3385" i="1"/>
  <c r="Q3385" i="1" s="1"/>
  <c r="L3386" i="1"/>
  <c r="N3386" i="1" s="1"/>
  <c r="O3386" i="1" s="1"/>
  <c r="P3386" i="1"/>
  <c r="Q3386" i="1" s="1"/>
  <c r="L3387" i="1"/>
  <c r="N3387" i="1" s="1"/>
  <c r="O3387" i="1" s="1"/>
  <c r="P3387" i="1"/>
  <c r="Q3387" i="1" s="1"/>
  <c r="L3388" i="1"/>
  <c r="N3388" i="1" s="1"/>
  <c r="O3388" i="1" s="1"/>
  <c r="P3388" i="1"/>
  <c r="Q3388" i="1" s="1"/>
  <c r="L3389" i="1"/>
  <c r="N3389" i="1" s="1"/>
  <c r="O3389" i="1" s="1"/>
  <c r="P3389" i="1"/>
  <c r="Q3389" i="1" s="1"/>
  <c r="L3390" i="1"/>
  <c r="N3390" i="1" s="1"/>
  <c r="O3390" i="1" s="1"/>
  <c r="P3390" i="1"/>
  <c r="Q3390" i="1" s="1"/>
  <c r="L3391" i="1"/>
  <c r="N3391" i="1" s="1"/>
  <c r="O3391" i="1" s="1"/>
  <c r="P3391" i="1"/>
  <c r="Q3391" i="1" s="1"/>
  <c r="L3392" i="1"/>
  <c r="N3392" i="1" s="1"/>
  <c r="O3392" i="1" s="1"/>
  <c r="P3392" i="1"/>
  <c r="Q3392" i="1" s="1"/>
  <c r="L3393" i="1"/>
  <c r="N3393" i="1" s="1"/>
  <c r="O3393" i="1" s="1"/>
  <c r="P3393" i="1"/>
  <c r="Q3393" i="1" s="1"/>
  <c r="L3394" i="1"/>
  <c r="N3394" i="1" s="1"/>
  <c r="O3394" i="1" s="1"/>
  <c r="P3394" i="1"/>
  <c r="Q3394" i="1" s="1"/>
  <c r="L3395" i="1"/>
  <c r="N3395" i="1" s="1"/>
  <c r="O3395" i="1" s="1"/>
  <c r="P3395" i="1"/>
  <c r="Q3395" i="1" s="1"/>
  <c r="L3396" i="1"/>
  <c r="N3396" i="1" s="1"/>
  <c r="O3396" i="1" s="1"/>
  <c r="P3396" i="1"/>
  <c r="Q3396" i="1" s="1"/>
  <c r="L3397" i="1"/>
  <c r="N3397" i="1" s="1"/>
  <c r="O3397" i="1" s="1"/>
  <c r="P3397" i="1"/>
  <c r="Q3397" i="1" s="1"/>
  <c r="L3398" i="1"/>
  <c r="N3398" i="1" s="1"/>
  <c r="O3398" i="1" s="1"/>
  <c r="P3398" i="1"/>
  <c r="Q3398" i="1" s="1"/>
  <c r="L3399" i="1"/>
  <c r="N3399" i="1" s="1"/>
  <c r="O3399" i="1" s="1"/>
  <c r="P3399" i="1"/>
  <c r="Q3399" i="1" s="1"/>
  <c r="L3400" i="1"/>
  <c r="N3400" i="1" s="1"/>
  <c r="O3400" i="1" s="1"/>
  <c r="P3400" i="1"/>
  <c r="Q3400" i="1" s="1"/>
  <c r="L3401" i="1"/>
  <c r="N3401" i="1" s="1"/>
  <c r="O3401" i="1" s="1"/>
  <c r="P3401" i="1"/>
  <c r="Q3401" i="1" s="1"/>
  <c r="L3402" i="1"/>
  <c r="N3402" i="1" s="1"/>
  <c r="O3402" i="1" s="1"/>
  <c r="P3402" i="1"/>
  <c r="Q3402" i="1" s="1"/>
  <c r="L3403" i="1"/>
  <c r="N3403" i="1" s="1"/>
  <c r="O3403" i="1" s="1"/>
  <c r="P3403" i="1"/>
  <c r="Q3403" i="1" s="1"/>
  <c r="L3404" i="1"/>
  <c r="N3404" i="1" s="1"/>
  <c r="O3404" i="1" s="1"/>
  <c r="P3404" i="1"/>
  <c r="Q3404" i="1" s="1"/>
  <c r="L3405" i="1"/>
  <c r="N3405" i="1" s="1"/>
  <c r="O3405" i="1" s="1"/>
  <c r="P3405" i="1"/>
  <c r="Q3405" i="1" s="1"/>
  <c r="L3406" i="1"/>
  <c r="N3406" i="1" s="1"/>
  <c r="O3406" i="1" s="1"/>
  <c r="P3406" i="1"/>
  <c r="Q3406" i="1" s="1"/>
  <c r="L3407" i="1"/>
  <c r="N3407" i="1" s="1"/>
  <c r="O3407" i="1" s="1"/>
  <c r="P3407" i="1"/>
  <c r="Q3407" i="1" s="1"/>
  <c r="L3408" i="1"/>
  <c r="N3408" i="1" s="1"/>
  <c r="O3408" i="1" s="1"/>
  <c r="P3408" i="1"/>
  <c r="Q3408" i="1" s="1"/>
  <c r="L3409" i="1"/>
  <c r="N3409" i="1" s="1"/>
  <c r="O3409" i="1" s="1"/>
  <c r="P3409" i="1"/>
  <c r="Q3409" i="1" s="1"/>
  <c r="L3410" i="1"/>
  <c r="N3410" i="1" s="1"/>
  <c r="O3410" i="1" s="1"/>
  <c r="P3410" i="1"/>
  <c r="Q3410" i="1" s="1"/>
  <c r="L3411" i="1"/>
  <c r="N3411" i="1" s="1"/>
  <c r="O3411" i="1" s="1"/>
  <c r="P3411" i="1"/>
  <c r="Q3411" i="1" s="1"/>
  <c r="L3412" i="1"/>
  <c r="N3412" i="1" s="1"/>
  <c r="O3412" i="1" s="1"/>
  <c r="P3412" i="1"/>
  <c r="Q3412" i="1" s="1"/>
  <c r="L3413" i="1"/>
  <c r="N3413" i="1" s="1"/>
  <c r="O3413" i="1" s="1"/>
  <c r="P3413" i="1"/>
  <c r="Q3413" i="1" s="1"/>
  <c r="L3414" i="1"/>
  <c r="N3414" i="1" s="1"/>
  <c r="O3414" i="1" s="1"/>
  <c r="P3414" i="1"/>
  <c r="Q3414" i="1" s="1"/>
  <c r="L3415" i="1"/>
  <c r="N3415" i="1" s="1"/>
  <c r="O3415" i="1" s="1"/>
  <c r="P3415" i="1"/>
  <c r="Q3415" i="1" s="1"/>
  <c r="L3416" i="1"/>
  <c r="N3416" i="1" s="1"/>
  <c r="O3416" i="1" s="1"/>
  <c r="P3416" i="1"/>
  <c r="Q3416" i="1" s="1"/>
  <c r="L3417" i="1"/>
  <c r="N3417" i="1" s="1"/>
  <c r="O3417" i="1" s="1"/>
  <c r="P3417" i="1"/>
  <c r="Q3417" i="1" s="1"/>
  <c r="L3418" i="1"/>
  <c r="N3418" i="1" s="1"/>
  <c r="O3418" i="1" s="1"/>
  <c r="P3418" i="1"/>
  <c r="Q3418" i="1" s="1"/>
  <c r="L3419" i="1"/>
  <c r="N3419" i="1" s="1"/>
  <c r="O3419" i="1" s="1"/>
  <c r="P3419" i="1"/>
  <c r="Q3419" i="1" s="1"/>
  <c r="L3420" i="1"/>
  <c r="N3420" i="1" s="1"/>
  <c r="O3420" i="1" s="1"/>
  <c r="P3420" i="1"/>
  <c r="Q3420" i="1" s="1"/>
  <c r="L3421" i="1"/>
  <c r="N3421" i="1" s="1"/>
  <c r="O3421" i="1" s="1"/>
  <c r="P3421" i="1"/>
  <c r="Q3421" i="1" s="1"/>
  <c r="L3422" i="1"/>
  <c r="N3422" i="1" s="1"/>
  <c r="O3422" i="1" s="1"/>
  <c r="P3422" i="1"/>
  <c r="Q3422" i="1" s="1"/>
  <c r="L3423" i="1"/>
  <c r="N3423" i="1" s="1"/>
  <c r="O3423" i="1" s="1"/>
  <c r="P3423" i="1"/>
  <c r="Q3423" i="1" s="1"/>
  <c r="L3424" i="1"/>
  <c r="N3424" i="1" s="1"/>
  <c r="O3424" i="1" s="1"/>
  <c r="P3424" i="1"/>
  <c r="Q3424" i="1" s="1"/>
  <c r="L3425" i="1"/>
  <c r="N3425" i="1" s="1"/>
  <c r="O3425" i="1" s="1"/>
  <c r="P3425" i="1"/>
  <c r="Q3425" i="1" s="1"/>
  <c r="L3426" i="1"/>
  <c r="N3426" i="1" s="1"/>
  <c r="O3426" i="1" s="1"/>
  <c r="P3426" i="1"/>
  <c r="Q3426" i="1" s="1"/>
  <c r="L3427" i="1"/>
  <c r="N3427" i="1" s="1"/>
  <c r="O3427" i="1" s="1"/>
  <c r="P3427" i="1"/>
  <c r="Q3427" i="1" s="1"/>
  <c r="L3428" i="1"/>
  <c r="N3428" i="1" s="1"/>
  <c r="O3428" i="1" s="1"/>
  <c r="P3428" i="1"/>
  <c r="Q3428" i="1" s="1"/>
  <c r="L3429" i="1"/>
  <c r="N3429" i="1" s="1"/>
  <c r="O3429" i="1" s="1"/>
  <c r="P3429" i="1"/>
  <c r="Q3429" i="1" s="1"/>
  <c r="L3430" i="1"/>
  <c r="N3430" i="1" s="1"/>
  <c r="O3430" i="1" s="1"/>
  <c r="P3430" i="1"/>
  <c r="Q3430" i="1" s="1"/>
  <c r="L3431" i="1"/>
  <c r="N3431" i="1" s="1"/>
  <c r="O3431" i="1" s="1"/>
  <c r="P3431" i="1"/>
  <c r="Q3431" i="1" s="1"/>
  <c r="L3432" i="1"/>
  <c r="N3432" i="1" s="1"/>
  <c r="O3432" i="1" s="1"/>
  <c r="P3432" i="1"/>
  <c r="Q3432" i="1" s="1"/>
  <c r="L3433" i="1"/>
  <c r="N3433" i="1" s="1"/>
  <c r="O3433" i="1" s="1"/>
  <c r="P3433" i="1"/>
  <c r="Q3433" i="1" s="1"/>
  <c r="L3434" i="1"/>
  <c r="N3434" i="1" s="1"/>
  <c r="O3434" i="1" s="1"/>
  <c r="P3434" i="1"/>
  <c r="Q3434" i="1" s="1"/>
  <c r="L3435" i="1"/>
  <c r="N3435" i="1" s="1"/>
  <c r="O3435" i="1" s="1"/>
  <c r="P3435" i="1"/>
  <c r="Q3435" i="1" s="1"/>
  <c r="L3436" i="1"/>
  <c r="N3436" i="1" s="1"/>
  <c r="O3436" i="1" s="1"/>
  <c r="P3436" i="1"/>
  <c r="Q3436" i="1" s="1"/>
  <c r="L3437" i="1"/>
  <c r="N3437" i="1" s="1"/>
  <c r="O3437" i="1" s="1"/>
  <c r="P3437" i="1"/>
  <c r="Q3437" i="1" s="1"/>
  <c r="L3438" i="1"/>
  <c r="N3438" i="1" s="1"/>
  <c r="O3438" i="1" s="1"/>
  <c r="P3438" i="1"/>
  <c r="Q3438" i="1" s="1"/>
  <c r="L3439" i="1"/>
  <c r="N3439" i="1" s="1"/>
  <c r="O3439" i="1" s="1"/>
  <c r="P3439" i="1"/>
  <c r="Q3439" i="1" s="1"/>
  <c r="L3440" i="1"/>
  <c r="N3440" i="1" s="1"/>
  <c r="O3440" i="1" s="1"/>
  <c r="P3440" i="1"/>
  <c r="Q3440" i="1" s="1"/>
  <c r="L3441" i="1"/>
  <c r="N3441" i="1" s="1"/>
  <c r="O3441" i="1" s="1"/>
  <c r="P3441" i="1"/>
  <c r="Q3441" i="1" s="1"/>
  <c r="L3442" i="1"/>
  <c r="N3442" i="1" s="1"/>
  <c r="O3442" i="1" s="1"/>
  <c r="P3442" i="1"/>
  <c r="Q3442" i="1" s="1"/>
  <c r="L3443" i="1"/>
  <c r="N3443" i="1" s="1"/>
  <c r="O3443" i="1" s="1"/>
  <c r="P3443" i="1"/>
  <c r="Q3443" i="1" s="1"/>
  <c r="L3444" i="1"/>
  <c r="N3444" i="1" s="1"/>
  <c r="O3444" i="1" s="1"/>
  <c r="P3444" i="1"/>
  <c r="Q3444" i="1" s="1"/>
  <c r="L3445" i="1"/>
  <c r="N3445" i="1" s="1"/>
  <c r="O3445" i="1" s="1"/>
  <c r="P3445" i="1"/>
  <c r="Q3445" i="1" s="1"/>
  <c r="L3446" i="1"/>
  <c r="N3446" i="1" s="1"/>
  <c r="O3446" i="1" s="1"/>
  <c r="P3446" i="1"/>
  <c r="Q3446" i="1" s="1"/>
  <c r="L3447" i="1"/>
  <c r="N3447" i="1" s="1"/>
  <c r="O3447" i="1" s="1"/>
  <c r="P3447" i="1"/>
  <c r="Q3447" i="1" s="1"/>
  <c r="L3448" i="1"/>
  <c r="N3448" i="1" s="1"/>
  <c r="O3448" i="1" s="1"/>
  <c r="P3448" i="1"/>
  <c r="Q3448" i="1" s="1"/>
  <c r="L3449" i="1"/>
  <c r="N3449" i="1" s="1"/>
  <c r="O3449" i="1" s="1"/>
  <c r="P3449" i="1"/>
  <c r="Q3449" i="1" s="1"/>
  <c r="L3450" i="1"/>
  <c r="N3450" i="1" s="1"/>
  <c r="O3450" i="1" s="1"/>
  <c r="P3450" i="1"/>
  <c r="Q3450" i="1" s="1"/>
  <c r="L3451" i="1"/>
  <c r="N3451" i="1" s="1"/>
  <c r="O3451" i="1" s="1"/>
  <c r="P3451" i="1"/>
  <c r="Q3451" i="1" s="1"/>
  <c r="L3452" i="1"/>
  <c r="N3452" i="1" s="1"/>
  <c r="O3452" i="1" s="1"/>
  <c r="P3452" i="1"/>
  <c r="Q3452" i="1" s="1"/>
  <c r="L3453" i="1"/>
  <c r="N3453" i="1" s="1"/>
  <c r="O3453" i="1" s="1"/>
  <c r="P3453" i="1"/>
  <c r="Q3453" i="1" s="1"/>
  <c r="L3454" i="1"/>
  <c r="N3454" i="1" s="1"/>
  <c r="O3454" i="1" s="1"/>
  <c r="P3454" i="1"/>
  <c r="Q3454" i="1" s="1"/>
  <c r="L3455" i="1"/>
  <c r="N3455" i="1" s="1"/>
  <c r="O3455" i="1" s="1"/>
  <c r="P3455" i="1"/>
  <c r="Q3455" i="1" s="1"/>
  <c r="L3456" i="1"/>
  <c r="N3456" i="1" s="1"/>
  <c r="O3456" i="1" s="1"/>
  <c r="P3456" i="1"/>
  <c r="Q3456" i="1" s="1"/>
  <c r="L3457" i="1"/>
  <c r="N3457" i="1" s="1"/>
  <c r="O3457" i="1" s="1"/>
  <c r="P3457" i="1"/>
  <c r="Q3457" i="1" s="1"/>
  <c r="L3458" i="1"/>
  <c r="N3458" i="1" s="1"/>
  <c r="O3458" i="1" s="1"/>
  <c r="P3458" i="1"/>
  <c r="Q3458" i="1" s="1"/>
  <c r="L3459" i="1"/>
  <c r="N3459" i="1" s="1"/>
  <c r="O3459" i="1" s="1"/>
  <c r="P3459" i="1"/>
  <c r="Q3459" i="1" s="1"/>
  <c r="L3460" i="1"/>
  <c r="N3460" i="1" s="1"/>
  <c r="O3460" i="1" s="1"/>
  <c r="P3460" i="1"/>
  <c r="Q3460" i="1" s="1"/>
  <c r="L3461" i="1"/>
  <c r="N3461" i="1" s="1"/>
  <c r="O3461" i="1" s="1"/>
  <c r="P3461" i="1"/>
  <c r="Q3461" i="1" s="1"/>
  <c r="L3462" i="1"/>
  <c r="N3462" i="1" s="1"/>
  <c r="O3462" i="1" s="1"/>
  <c r="P3462" i="1"/>
  <c r="Q3462" i="1" s="1"/>
  <c r="L3463" i="1"/>
  <c r="N3463" i="1" s="1"/>
  <c r="O3463" i="1" s="1"/>
  <c r="P3463" i="1"/>
  <c r="Q3463" i="1" s="1"/>
  <c r="L3464" i="1"/>
  <c r="N3464" i="1" s="1"/>
  <c r="O3464" i="1" s="1"/>
  <c r="P3464" i="1"/>
  <c r="Q3464" i="1" s="1"/>
  <c r="L3465" i="1"/>
  <c r="N3465" i="1" s="1"/>
  <c r="O3465" i="1" s="1"/>
  <c r="P3465" i="1"/>
  <c r="Q3465" i="1" s="1"/>
  <c r="L3466" i="1"/>
  <c r="N3466" i="1" s="1"/>
  <c r="O3466" i="1" s="1"/>
  <c r="P3466" i="1"/>
  <c r="Q3466" i="1" s="1"/>
  <c r="L3467" i="1"/>
  <c r="N3467" i="1" s="1"/>
  <c r="O3467" i="1" s="1"/>
  <c r="P3467" i="1"/>
  <c r="Q3467" i="1" s="1"/>
  <c r="L3468" i="1"/>
  <c r="N3468" i="1" s="1"/>
  <c r="O3468" i="1" s="1"/>
  <c r="P3468" i="1"/>
  <c r="Q3468" i="1" s="1"/>
  <c r="L3469" i="1"/>
  <c r="N3469" i="1" s="1"/>
  <c r="O3469" i="1" s="1"/>
  <c r="P3469" i="1"/>
  <c r="Q3469" i="1" s="1"/>
  <c r="L3470" i="1"/>
  <c r="N3470" i="1" s="1"/>
  <c r="O3470" i="1" s="1"/>
  <c r="P3470" i="1"/>
  <c r="Q3470" i="1" s="1"/>
  <c r="L3471" i="1"/>
  <c r="N3471" i="1" s="1"/>
  <c r="O3471" i="1" s="1"/>
  <c r="P3471" i="1"/>
  <c r="Q3471" i="1" s="1"/>
  <c r="L3472" i="1"/>
  <c r="N3472" i="1" s="1"/>
  <c r="O3472" i="1" s="1"/>
  <c r="P3472" i="1"/>
  <c r="Q3472" i="1" s="1"/>
  <c r="L3473" i="1"/>
  <c r="N3473" i="1" s="1"/>
  <c r="O3473" i="1" s="1"/>
  <c r="P3473" i="1"/>
  <c r="Q3473" i="1" s="1"/>
  <c r="L3474" i="1"/>
  <c r="N3474" i="1" s="1"/>
  <c r="O3474" i="1" s="1"/>
  <c r="P3474" i="1"/>
  <c r="Q3474" i="1" s="1"/>
  <c r="L3475" i="1"/>
  <c r="N3475" i="1" s="1"/>
  <c r="O3475" i="1" s="1"/>
  <c r="P3475" i="1"/>
  <c r="Q3475" i="1" s="1"/>
  <c r="L3476" i="1"/>
  <c r="N3476" i="1" s="1"/>
  <c r="O3476" i="1" s="1"/>
  <c r="P3476" i="1"/>
  <c r="Q3476" i="1" s="1"/>
  <c r="L3477" i="1"/>
  <c r="N3477" i="1" s="1"/>
  <c r="O3477" i="1" s="1"/>
  <c r="P3477" i="1"/>
  <c r="Q3477" i="1" s="1"/>
  <c r="L3478" i="1"/>
  <c r="N3478" i="1" s="1"/>
  <c r="O3478" i="1" s="1"/>
  <c r="P3478" i="1"/>
  <c r="Q3478" i="1" s="1"/>
  <c r="L3479" i="1"/>
  <c r="N3479" i="1" s="1"/>
  <c r="O3479" i="1" s="1"/>
  <c r="P3479" i="1"/>
  <c r="Q3479" i="1" s="1"/>
  <c r="L3480" i="1"/>
  <c r="N3480" i="1" s="1"/>
  <c r="O3480" i="1" s="1"/>
  <c r="P3480" i="1"/>
  <c r="Q3480" i="1" s="1"/>
  <c r="L3481" i="1"/>
  <c r="N3481" i="1" s="1"/>
  <c r="O3481" i="1" s="1"/>
  <c r="P3481" i="1"/>
  <c r="Q3481" i="1" s="1"/>
  <c r="L3482" i="1"/>
  <c r="N3482" i="1" s="1"/>
  <c r="O3482" i="1" s="1"/>
  <c r="P3482" i="1"/>
  <c r="Q3482" i="1" s="1"/>
  <c r="L3483" i="1"/>
  <c r="N3483" i="1" s="1"/>
  <c r="O3483" i="1" s="1"/>
  <c r="P3483" i="1"/>
  <c r="Q3483" i="1" s="1"/>
  <c r="L3484" i="1"/>
  <c r="N3484" i="1" s="1"/>
  <c r="O3484" i="1" s="1"/>
  <c r="P3484" i="1"/>
  <c r="Q3484" i="1" s="1"/>
  <c r="L3485" i="1"/>
  <c r="N3485" i="1" s="1"/>
  <c r="O3485" i="1" s="1"/>
  <c r="P3485" i="1"/>
  <c r="Q3485" i="1" s="1"/>
  <c r="L3486" i="1"/>
  <c r="N3486" i="1" s="1"/>
  <c r="O3486" i="1" s="1"/>
  <c r="P3486" i="1"/>
  <c r="Q3486" i="1" s="1"/>
  <c r="L3487" i="1"/>
  <c r="N3487" i="1" s="1"/>
  <c r="O3487" i="1" s="1"/>
  <c r="P3487" i="1"/>
  <c r="Q3487" i="1" s="1"/>
  <c r="L3488" i="1"/>
  <c r="N3488" i="1" s="1"/>
  <c r="O3488" i="1" s="1"/>
  <c r="P3488" i="1"/>
  <c r="Q3488" i="1" s="1"/>
  <c r="L3489" i="1"/>
  <c r="N3489" i="1" s="1"/>
  <c r="O3489" i="1" s="1"/>
  <c r="P3489" i="1"/>
  <c r="Q3489" i="1" s="1"/>
  <c r="L3490" i="1"/>
  <c r="N3490" i="1" s="1"/>
  <c r="O3490" i="1" s="1"/>
  <c r="P3490" i="1"/>
  <c r="Q3490" i="1" s="1"/>
  <c r="L3491" i="1"/>
  <c r="N3491" i="1" s="1"/>
  <c r="O3491" i="1" s="1"/>
  <c r="P3491" i="1"/>
  <c r="Q3491" i="1" s="1"/>
  <c r="L3492" i="1"/>
  <c r="N3492" i="1" s="1"/>
  <c r="O3492" i="1" s="1"/>
  <c r="P3492" i="1"/>
  <c r="Q3492" i="1" s="1"/>
  <c r="L3493" i="1"/>
  <c r="N3493" i="1" s="1"/>
  <c r="O3493" i="1" s="1"/>
  <c r="P3493" i="1"/>
  <c r="Q3493" i="1" s="1"/>
  <c r="L3494" i="1"/>
  <c r="N3494" i="1" s="1"/>
  <c r="O3494" i="1" s="1"/>
  <c r="P3494" i="1"/>
  <c r="Q3494" i="1" s="1"/>
  <c r="L3495" i="1"/>
  <c r="N3495" i="1" s="1"/>
  <c r="O3495" i="1" s="1"/>
  <c r="P3495" i="1"/>
  <c r="Q3495" i="1" s="1"/>
  <c r="L3496" i="1"/>
  <c r="N3496" i="1" s="1"/>
  <c r="O3496" i="1" s="1"/>
  <c r="P3496" i="1"/>
  <c r="Q3496" i="1" s="1"/>
  <c r="L3497" i="1"/>
  <c r="N3497" i="1" s="1"/>
  <c r="O3497" i="1" s="1"/>
  <c r="P3497" i="1"/>
  <c r="Q3497" i="1" s="1"/>
  <c r="L3498" i="1"/>
  <c r="N3498" i="1" s="1"/>
  <c r="O3498" i="1" s="1"/>
  <c r="P3498" i="1"/>
  <c r="Q3498" i="1" s="1"/>
  <c r="L3499" i="1"/>
  <c r="N3499" i="1" s="1"/>
  <c r="O3499" i="1" s="1"/>
  <c r="P3499" i="1"/>
  <c r="Q3499" i="1" s="1"/>
  <c r="L3500" i="1"/>
  <c r="N3500" i="1" s="1"/>
  <c r="O3500" i="1" s="1"/>
  <c r="P3500" i="1"/>
  <c r="Q3500" i="1" s="1"/>
  <c r="L3501" i="1"/>
  <c r="N3501" i="1" s="1"/>
  <c r="O3501" i="1" s="1"/>
  <c r="P3501" i="1"/>
  <c r="Q3501" i="1" s="1"/>
  <c r="L3502" i="1"/>
  <c r="N3502" i="1" s="1"/>
  <c r="O3502" i="1" s="1"/>
  <c r="P3502" i="1"/>
  <c r="Q3502" i="1" s="1"/>
  <c r="L3503" i="1"/>
  <c r="N3503" i="1" s="1"/>
  <c r="O3503" i="1" s="1"/>
  <c r="P3503" i="1"/>
  <c r="Q3503" i="1" s="1"/>
  <c r="L3504" i="1"/>
  <c r="N3504" i="1" s="1"/>
  <c r="O3504" i="1" s="1"/>
  <c r="P3504" i="1"/>
  <c r="Q3504" i="1" s="1"/>
  <c r="L3505" i="1"/>
  <c r="N3505" i="1" s="1"/>
  <c r="O3505" i="1" s="1"/>
  <c r="P3505" i="1"/>
  <c r="Q3505" i="1" s="1"/>
  <c r="L3506" i="1"/>
  <c r="N3506" i="1" s="1"/>
  <c r="O3506" i="1" s="1"/>
  <c r="P3506" i="1"/>
  <c r="Q3506" i="1" s="1"/>
  <c r="L3507" i="1"/>
  <c r="N3507" i="1" s="1"/>
  <c r="O3507" i="1" s="1"/>
  <c r="P3507" i="1"/>
  <c r="Q3507" i="1" s="1"/>
  <c r="L3508" i="1"/>
  <c r="N3508" i="1" s="1"/>
  <c r="O3508" i="1" s="1"/>
  <c r="P3508" i="1"/>
  <c r="Q3508" i="1" s="1"/>
  <c r="L3509" i="1"/>
  <c r="N3509" i="1" s="1"/>
  <c r="O3509" i="1" s="1"/>
  <c r="P3509" i="1"/>
  <c r="Q3509" i="1" s="1"/>
  <c r="L3510" i="1"/>
  <c r="N3510" i="1" s="1"/>
  <c r="O3510" i="1" s="1"/>
  <c r="P3510" i="1"/>
  <c r="Q3510" i="1" s="1"/>
  <c r="L3511" i="1"/>
  <c r="N3511" i="1" s="1"/>
  <c r="O3511" i="1" s="1"/>
  <c r="P3511" i="1"/>
  <c r="Q3511" i="1" s="1"/>
  <c r="L3512" i="1"/>
  <c r="N3512" i="1" s="1"/>
  <c r="O3512" i="1" s="1"/>
  <c r="P3512" i="1"/>
  <c r="Q3512" i="1" s="1"/>
  <c r="L3513" i="1"/>
  <c r="N3513" i="1" s="1"/>
  <c r="O3513" i="1" s="1"/>
  <c r="P3513" i="1"/>
  <c r="Q3513" i="1" s="1"/>
  <c r="L3514" i="1"/>
  <c r="N3514" i="1" s="1"/>
  <c r="O3514" i="1" s="1"/>
  <c r="P3514" i="1"/>
  <c r="Q3514" i="1" s="1"/>
  <c r="L3515" i="1"/>
  <c r="N3515" i="1" s="1"/>
  <c r="O3515" i="1" s="1"/>
  <c r="P3515" i="1"/>
  <c r="Q3515" i="1" s="1"/>
  <c r="L3516" i="1"/>
  <c r="N3516" i="1" s="1"/>
  <c r="O3516" i="1" s="1"/>
  <c r="P3516" i="1"/>
  <c r="Q3516" i="1" s="1"/>
  <c r="L3517" i="1"/>
  <c r="N3517" i="1" s="1"/>
  <c r="O3517" i="1" s="1"/>
  <c r="P3517" i="1"/>
  <c r="Q3517" i="1" s="1"/>
  <c r="L3518" i="1"/>
  <c r="N3518" i="1" s="1"/>
  <c r="O3518" i="1" s="1"/>
  <c r="P3518" i="1"/>
  <c r="Q3518" i="1" s="1"/>
  <c r="L3519" i="1"/>
  <c r="N3519" i="1" s="1"/>
  <c r="O3519" i="1" s="1"/>
  <c r="P3519" i="1"/>
  <c r="Q3519" i="1" s="1"/>
  <c r="L3520" i="1"/>
  <c r="N3520" i="1" s="1"/>
  <c r="O3520" i="1" s="1"/>
  <c r="P3520" i="1"/>
  <c r="Q3520" i="1" s="1"/>
  <c r="L3521" i="1"/>
  <c r="N3521" i="1" s="1"/>
  <c r="O3521" i="1" s="1"/>
  <c r="P3521" i="1"/>
  <c r="Q3521" i="1" s="1"/>
  <c r="L3522" i="1"/>
  <c r="N3522" i="1" s="1"/>
  <c r="O3522" i="1" s="1"/>
  <c r="P3522" i="1"/>
  <c r="Q3522" i="1" s="1"/>
  <c r="L3523" i="1"/>
  <c r="N3523" i="1" s="1"/>
  <c r="O3523" i="1" s="1"/>
  <c r="P3523" i="1"/>
  <c r="Q3523" i="1" s="1"/>
  <c r="L3524" i="1"/>
  <c r="N3524" i="1" s="1"/>
  <c r="O3524" i="1" s="1"/>
  <c r="P3524" i="1"/>
  <c r="Q3524" i="1" s="1"/>
  <c r="L3525" i="1"/>
  <c r="N3525" i="1" s="1"/>
  <c r="O3525" i="1" s="1"/>
  <c r="P3525" i="1"/>
  <c r="Q3525" i="1" s="1"/>
  <c r="L3526" i="1"/>
  <c r="N3526" i="1" s="1"/>
  <c r="O3526" i="1" s="1"/>
  <c r="P3526" i="1"/>
  <c r="Q3526" i="1" s="1"/>
  <c r="L3527" i="1"/>
  <c r="N3527" i="1" s="1"/>
  <c r="O3527" i="1" s="1"/>
  <c r="P3527" i="1"/>
  <c r="Q3527" i="1" s="1"/>
  <c r="L3528" i="1"/>
  <c r="N3528" i="1" s="1"/>
  <c r="O3528" i="1" s="1"/>
  <c r="P3528" i="1"/>
  <c r="Q3528" i="1" s="1"/>
  <c r="L3529" i="1"/>
  <c r="N3529" i="1" s="1"/>
  <c r="O3529" i="1" s="1"/>
  <c r="P3529" i="1"/>
  <c r="Q3529" i="1" s="1"/>
  <c r="L3530" i="1"/>
  <c r="N3530" i="1" s="1"/>
  <c r="O3530" i="1" s="1"/>
  <c r="P3530" i="1"/>
  <c r="Q3530" i="1" s="1"/>
  <c r="L3531" i="1"/>
  <c r="N3531" i="1" s="1"/>
  <c r="O3531" i="1" s="1"/>
  <c r="P3531" i="1"/>
  <c r="Q3531" i="1" s="1"/>
  <c r="L3532" i="1"/>
  <c r="N3532" i="1" s="1"/>
  <c r="O3532" i="1" s="1"/>
  <c r="P3532" i="1"/>
  <c r="Q3532" i="1" s="1"/>
  <c r="L3533" i="1"/>
  <c r="N3533" i="1" s="1"/>
  <c r="O3533" i="1" s="1"/>
  <c r="P3533" i="1"/>
  <c r="Q3533" i="1" s="1"/>
  <c r="L3534" i="1"/>
  <c r="N3534" i="1" s="1"/>
  <c r="O3534" i="1" s="1"/>
  <c r="P3534" i="1"/>
  <c r="Q3534" i="1" s="1"/>
  <c r="L3535" i="1"/>
  <c r="N3535" i="1" s="1"/>
  <c r="O3535" i="1" s="1"/>
  <c r="P3535" i="1"/>
  <c r="Q3535" i="1" s="1"/>
  <c r="L3536" i="1"/>
  <c r="N3536" i="1" s="1"/>
  <c r="O3536" i="1" s="1"/>
  <c r="P3536" i="1"/>
  <c r="Q3536" i="1" s="1"/>
  <c r="L3537" i="1"/>
  <c r="N3537" i="1" s="1"/>
  <c r="O3537" i="1" s="1"/>
  <c r="P3537" i="1"/>
  <c r="Q3537" i="1" s="1"/>
  <c r="L3538" i="1"/>
  <c r="N3538" i="1" s="1"/>
  <c r="O3538" i="1" s="1"/>
  <c r="P3538" i="1"/>
  <c r="Q3538" i="1" s="1"/>
  <c r="L3539" i="1"/>
  <c r="N3539" i="1" s="1"/>
  <c r="O3539" i="1" s="1"/>
  <c r="P3539" i="1"/>
  <c r="Q3539" i="1" s="1"/>
  <c r="L3540" i="1"/>
  <c r="N3540" i="1" s="1"/>
  <c r="O3540" i="1" s="1"/>
  <c r="P3540" i="1"/>
  <c r="Q3540" i="1" s="1"/>
  <c r="L3541" i="1"/>
  <c r="N3541" i="1" s="1"/>
  <c r="O3541" i="1" s="1"/>
  <c r="P3541" i="1"/>
  <c r="Q3541" i="1" s="1"/>
  <c r="L3542" i="1"/>
  <c r="N3542" i="1" s="1"/>
  <c r="O3542" i="1" s="1"/>
  <c r="P3542" i="1"/>
  <c r="Q3542" i="1" s="1"/>
  <c r="L3543" i="1"/>
  <c r="N3543" i="1" s="1"/>
  <c r="O3543" i="1" s="1"/>
  <c r="P3543" i="1"/>
  <c r="Q3543" i="1" s="1"/>
  <c r="L3544" i="1"/>
  <c r="N3544" i="1" s="1"/>
  <c r="O3544" i="1" s="1"/>
  <c r="P3544" i="1"/>
  <c r="Q3544" i="1" s="1"/>
  <c r="L3545" i="1"/>
  <c r="N3545" i="1" s="1"/>
  <c r="O3545" i="1" s="1"/>
  <c r="P3545" i="1"/>
  <c r="Q3545" i="1" s="1"/>
  <c r="L3546" i="1"/>
  <c r="N3546" i="1" s="1"/>
  <c r="O3546" i="1" s="1"/>
  <c r="P3546" i="1"/>
  <c r="Q3546" i="1" s="1"/>
  <c r="L3547" i="1"/>
  <c r="N3547" i="1" s="1"/>
  <c r="O3547" i="1" s="1"/>
  <c r="P3547" i="1"/>
  <c r="Q3547" i="1" s="1"/>
  <c r="L3548" i="1"/>
  <c r="N3548" i="1" s="1"/>
  <c r="O3548" i="1" s="1"/>
  <c r="P3548" i="1"/>
  <c r="Q3548" i="1" s="1"/>
  <c r="L3549" i="1"/>
  <c r="N3549" i="1" s="1"/>
  <c r="O3549" i="1" s="1"/>
  <c r="P3549" i="1"/>
  <c r="Q3549" i="1" s="1"/>
  <c r="L3550" i="1"/>
  <c r="N3550" i="1" s="1"/>
  <c r="O3550" i="1" s="1"/>
  <c r="P3550" i="1"/>
  <c r="Q3550" i="1" s="1"/>
  <c r="L3551" i="1"/>
  <c r="M3551" i="1"/>
  <c r="P3551" i="1"/>
  <c r="Q3551" i="1" s="1"/>
  <c r="L3552" i="1"/>
  <c r="M3552" i="1"/>
  <c r="P3552" i="1"/>
  <c r="Q3552" i="1" s="1"/>
  <c r="L3553" i="1"/>
  <c r="M3553" i="1"/>
  <c r="P3553" i="1"/>
  <c r="Q3553" i="1" s="1"/>
  <c r="L3554" i="1"/>
  <c r="M3554" i="1"/>
  <c r="P3554" i="1"/>
  <c r="Q3554" i="1" s="1"/>
  <c r="L3555" i="1"/>
  <c r="M3555" i="1"/>
  <c r="P3555" i="1"/>
  <c r="Q3555" i="1" s="1"/>
  <c r="L3556" i="1"/>
  <c r="M3556" i="1"/>
  <c r="P3556" i="1"/>
  <c r="Q3556" i="1" s="1"/>
  <c r="L3557" i="1"/>
  <c r="M3557" i="1"/>
  <c r="P3557" i="1"/>
  <c r="Q3557" i="1" s="1"/>
  <c r="L3558" i="1"/>
  <c r="M3558" i="1"/>
  <c r="P3558" i="1"/>
  <c r="Q3558" i="1" s="1"/>
  <c r="L3559" i="1"/>
  <c r="M3559" i="1"/>
  <c r="P3559" i="1"/>
  <c r="Q3559" i="1" s="1"/>
  <c r="L3560" i="1"/>
  <c r="N3560" i="1" s="1"/>
  <c r="O3560" i="1" s="1"/>
  <c r="P3560" i="1"/>
  <c r="Q3560" i="1" s="1"/>
  <c r="L3561" i="1"/>
  <c r="M3561" i="1"/>
  <c r="P3561" i="1"/>
  <c r="Q3561" i="1" s="1"/>
  <c r="L3562" i="1"/>
  <c r="M3562" i="1"/>
  <c r="P3562" i="1"/>
  <c r="Q3562" i="1" s="1"/>
  <c r="L3563" i="1"/>
  <c r="N3563" i="1" s="1"/>
  <c r="O3563" i="1" s="1"/>
  <c r="P3563" i="1"/>
  <c r="Q3563" i="1" s="1"/>
  <c r="L3564" i="1"/>
  <c r="N3564" i="1" s="1"/>
  <c r="O3564" i="1" s="1"/>
  <c r="P3564" i="1"/>
  <c r="Q3564" i="1" s="1"/>
  <c r="L3565" i="1"/>
  <c r="M3565" i="1"/>
  <c r="P3565" i="1"/>
  <c r="Q3565" i="1" s="1"/>
  <c r="L3566" i="1"/>
  <c r="M3566" i="1"/>
  <c r="P3566" i="1"/>
  <c r="Q3566" i="1" s="1"/>
  <c r="L3567" i="1"/>
  <c r="M3567" i="1"/>
  <c r="P3567" i="1"/>
  <c r="Q3567" i="1" s="1"/>
  <c r="L3568" i="1"/>
  <c r="N3568" i="1" s="1"/>
  <c r="O3568" i="1" s="1"/>
  <c r="P3568" i="1"/>
  <c r="Q3568" i="1" s="1"/>
  <c r="L3569" i="1"/>
  <c r="N3569" i="1" s="1"/>
  <c r="O3569" i="1" s="1"/>
  <c r="P3569" i="1"/>
  <c r="Q3569" i="1" s="1"/>
  <c r="L3570" i="1"/>
  <c r="N3570" i="1" s="1"/>
  <c r="O3570" i="1" s="1"/>
  <c r="P3570" i="1"/>
  <c r="Q3570" i="1" s="1"/>
  <c r="L3571" i="1"/>
  <c r="N3571" i="1" s="1"/>
  <c r="O3571" i="1" s="1"/>
  <c r="P3571" i="1"/>
  <c r="Q3571" i="1" s="1"/>
  <c r="L3572" i="1"/>
  <c r="N3572" i="1" s="1"/>
  <c r="O3572" i="1" s="1"/>
  <c r="P3572" i="1"/>
  <c r="Q3572" i="1" s="1"/>
  <c r="L3573" i="1"/>
  <c r="N3573" i="1" s="1"/>
  <c r="O3573" i="1" s="1"/>
  <c r="P3573" i="1"/>
  <c r="Q3573" i="1" s="1"/>
  <c r="L3574" i="1"/>
  <c r="N3574" i="1" s="1"/>
  <c r="O3574" i="1" s="1"/>
  <c r="P3574" i="1"/>
  <c r="Q3574" i="1" s="1"/>
  <c r="L3575" i="1"/>
  <c r="N3575" i="1" s="1"/>
  <c r="O3575" i="1" s="1"/>
  <c r="P3575" i="1"/>
  <c r="Q3575" i="1" s="1"/>
  <c r="L3576" i="1"/>
  <c r="N3576" i="1" s="1"/>
  <c r="O3576" i="1" s="1"/>
  <c r="P3576" i="1"/>
  <c r="Q3576" i="1" s="1"/>
  <c r="L3577" i="1"/>
  <c r="N3577" i="1" s="1"/>
  <c r="O3577" i="1" s="1"/>
  <c r="P3577" i="1"/>
  <c r="Q3577" i="1" s="1"/>
  <c r="L3584" i="1"/>
  <c r="N3584" i="1" s="1"/>
  <c r="O3584" i="1" s="1"/>
  <c r="P3584" i="1"/>
  <c r="Q3584" i="1" s="1"/>
  <c r="N3585" i="1"/>
  <c r="O3585" i="1" s="1"/>
  <c r="P3585" i="1"/>
  <c r="Q3585" i="1" s="1"/>
  <c r="N239" i="1" l="1"/>
  <c r="O239" i="1" s="1"/>
  <c r="N283" i="1"/>
  <c r="O283" i="1" s="1"/>
  <c r="N252" i="1"/>
  <c r="O252" i="1" s="1"/>
  <c r="N282" i="1"/>
  <c r="O282" i="1" s="1"/>
  <c r="N1100" i="1"/>
  <c r="O1100" i="1" s="1"/>
  <c r="N1241" i="1"/>
  <c r="O1241" i="1" s="1"/>
  <c r="N1233" i="1"/>
  <c r="O1233" i="1" s="1"/>
  <c r="N1225" i="1"/>
  <c r="O1225" i="1" s="1"/>
  <c r="N1217" i="1"/>
  <c r="O1217" i="1" s="1"/>
  <c r="N750" i="1"/>
  <c r="O750" i="1" s="1"/>
  <c r="N452" i="1"/>
  <c r="O452" i="1" s="1"/>
  <c r="N1653" i="1"/>
  <c r="O1653" i="1" s="1"/>
  <c r="N201" i="1"/>
  <c r="O201" i="1" s="1"/>
  <c r="N197" i="1"/>
  <c r="O197" i="1" s="1"/>
  <c r="N193" i="1"/>
  <c r="O193" i="1" s="1"/>
  <c r="N181" i="1"/>
  <c r="O181" i="1" s="1"/>
  <c r="N177" i="1"/>
  <c r="O177" i="1" s="1"/>
  <c r="N173" i="1"/>
  <c r="O173" i="1" s="1"/>
  <c r="N2213" i="1"/>
  <c r="O2213" i="1" s="1"/>
  <c r="N1965" i="1"/>
  <c r="O1965" i="1" s="1"/>
  <c r="N1815" i="1"/>
  <c r="O1815" i="1" s="1"/>
  <c r="N1193" i="1"/>
  <c r="O1193" i="1" s="1"/>
  <c r="N1189" i="1"/>
  <c r="O1189" i="1" s="1"/>
  <c r="N1060" i="1"/>
  <c r="O1060" i="1" s="1"/>
  <c r="N1016" i="1"/>
  <c r="O1016" i="1" s="1"/>
  <c r="N994" i="1"/>
  <c r="O994" i="1" s="1"/>
  <c r="N968" i="1"/>
  <c r="O968" i="1" s="1"/>
  <c r="N964" i="1"/>
  <c r="O964" i="1" s="1"/>
  <c r="N950" i="1"/>
  <c r="O950" i="1" s="1"/>
  <c r="N928" i="1"/>
  <c r="O928" i="1" s="1"/>
  <c r="N856" i="1"/>
  <c r="O856" i="1" s="1"/>
  <c r="N826" i="1"/>
  <c r="O826" i="1" s="1"/>
  <c r="N822" i="1"/>
  <c r="O822" i="1" s="1"/>
  <c r="N1142" i="1"/>
  <c r="O1142" i="1" s="1"/>
  <c r="N2286" i="1"/>
  <c r="O2286" i="1" s="1"/>
  <c r="N2273" i="1"/>
  <c r="O2273" i="1" s="1"/>
  <c r="N2130" i="1"/>
  <c r="O2130" i="1" s="1"/>
  <c r="N1581" i="1"/>
  <c r="O1581" i="1" s="1"/>
  <c r="N1577" i="1"/>
  <c r="O1577" i="1" s="1"/>
  <c r="N1387" i="1"/>
  <c r="O1387" i="1" s="1"/>
  <c r="N611" i="1"/>
  <c r="O611" i="1" s="1"/>
  <c r="N366" i="1"/>
  <c r="O366" i="1" s="1"/>
  <c r="N308" i="1"/>
  <c r="O308" i="1" s="1"/>
  <c r="N304" i="1"/>
  <c r="O304" i="1" s="1"/>
  <c r="N288" i="1"/>
  <c r="O288" i="1" s="1"/>
  <c r="N3558" i="1"/>
  <c r="O3558" i="1" s="1"/>
  <c r="N2082" i="1"/>
  <c r="O2082" i="1" s="1"/>
  <c r="N1963" i="1"/>
  <c r="O1963" i="1" s="1"/>
  <c r="N1947" i="1"/>
  <c r="O1947" i="1" s="1"/>
  <c r="N1877" i="1"/>
  <c r="O1877" i="1" s="1"/>
  <c r="N1873" i="1"/>
  <c r="O1873" i="1" s="1"/>
  <c r="N1784" i="1"/>
  <c r="O1784" i="1" s="1"/>
  <c r="N1054" i="1"/>
  <c r="O1054" i="1" s="1"/>
  <c r="N1050" i="1"/>
  <c r="O1050" i="1" s="1"/>
  <c r="N2737" i="1"/>
  <c r="O2737" i="1" s="1"/>
  <c r="N2539" i="1"/>
  <c r="O2539" i="1" s="1"/>
  <c r="N2227" i="1"/>
  <c r="O2227" i="1" s="1"/>
  <c r="N2218" i="1"/>
  <c r="O2218" i="1" s="1"/>
  <c r="N2100" i="1"/>
  <c r="O2100" i="1" s="1"/>
  <c r="N2066" i="1"/>
  <c r="O2066" i="1" s="1"/>
  <c r="N1777" i="1"/>
  <c r="O1777" i="1" s="1"/>
  <c r="N1723" i="1"/>
  <c r="O1723" i="1" s="1"/>
  <c r="N1628" i="1"/>
  <c r="O1628" i="1" s="1"/>
  <c r="N1451" i="1"/>
  <c r="O1451" i="1" s="1"/>
  <c r="N1436" i="1"/>
  <c r="O1436" i="1" s="1"/>
  <c r="N1343" i="1"/>
  <c r="O1343" i="1" s="1"/>
  <c r="N1084" i="1"/>
  <c r="O1084" i="1" s="1"/>
  <c r="N875" i="1"/>
  <c r="O875" i="1" s="1"/>
  <c r="N874" i="1"/>
  <c r="O874" i="1" s="1"/>
  <c r="N501" i="1"/>
  <c r="O501" i="1" s="1"/>
  <c r="N3565" i="1"/>
  <c r="O3565" i="1" s="1"/>
  <c r="N3562" i="1"/>
  <c r="O3562" i="1" s="1"/>
  <c r="N3556" i="1"/>
  <c r="O3556" i="1" s="1"/>
  <c r="N3127" i="1"/>
  <c r="O3127" i="1" s="1"/>
  <c r="N2215" i="1"/>
  <c r="O2215" i="1" s="1"/>
  <c r="N2380" i="1"/>
  <c r="O2380" i="1" s="1"/>
  <c r="N2362" i="1"/>
  <c r="O2362" i="1" s="1"/>
  <c r="N2178" i="1"/>
  <c r="O2178" i="1" s="1"/>
  <c r="N2067" i="1"/>
  <c r="O2067" i="1" s="1"/>
  <c r="N1961" i="1"/>
  <c r="O1961" i="1" s="1"/>
  <c r="N1879" i="1"/>
  <c r="O1879" i="1" s="1"/>
  <c r="N1786" i="1"/>
  <c r="O1786" i="1" s="1"/>
  <c r="N1782" i="1"/>
  <c r="O1782" i="1" s="1"/>
  <c r="N1646" i="1"/>
  <c r="O1646" i="1" s="1"/>
  <c r="N1639" i="1"/>
  <c r="O1639" i="1" s="1"/>
  <c r="N1559" i="1"/>
  <c r="O1559" i="1" s="1"/>
  <c r="N1491" i="1"/>
  <c r="O1491" i="1" s="1"/>
  <c r="N1478" i="1"/>
  <c r="O1478" i="1" s="1"/>
  <c r="N1470" i="1"/>
  <c r="O1470" i="1" s="1"/>
  <c r="N1441" i="1"/>
  <c r="O1441" i="1" s="1"/>
  <c r="N1207" i="1"/>
  <c r="O1207" i="1" s="1"/>
  <c r="N1122" i="1"/>
  <c r="O1122" i="1" s="1"/>
  <c r="N1058" i="1"/>
  <c r="O1058" i="1" s="1"/>
  <c r="N1034" i="1"/>
  <c r="O1034" i="1" s="1"/>
  <c r="N1010" i="1"/>
  <c r="O1010" i="1" s="1"/>
  <c r="N1009" i="1"/>
  <c r="O1009" i="1" s="1"/>
  <c r="N1003" i="1"/>
  <c r="O1003" i="1" s="1"/>
  <c r="N932" i="1"/>
  <c r="O932" i="1" s="1"/>
  <c r="N918" i="1"/>
  <c r="O918" i="1" s="1"/>
  <c r="N912" i="1"/>
  <c r="O912" i="1" s="1"/>
  <c r="N841" i="1"/>
  <c r="O841" i="1" s="1"/>
  <c r="N832" i="1"/>
  <c r="O832" i="1" s="1"/>
  <c r="N824" i="1"/>
  <c r="O824" i="1" s="1"/>
  <c r="N591" i="1"/>
  <c r="O591" i="1" s="1"/>
  <c r="N454" i="1"/>
  <c r="O454" i="1" s="1"/>
  <c r="N446" i="1"/>
  <c r="O446" i="1" s="1"/>
  <c r="N442" i="1"/>
  <c r="O442" i="1" s="1"/>
  <c r="N438" i="1"/>
  <c r="O438" i="1" s="1"/>
  <c r="N434" i="1"/>
  <c r="O434" i="1" s="1"/>
  <c r="N430" i="1"/>
  <c r="O430" i="1" s="1"/>
  <c r="N426" i="1"/>
  <c r="O426" i="1" s="1"/>
  <c r="N26" i="1"/>
  <c r="O26" i="1" s="1"/>
  <c r="N2231" i="1"/>
  <c r="O2231" i="1" s="1"/>
  <c r="N2068" i="1"/>
  <c r="O2068" i="1" s="1"/>
  <c r="N2049" i="1"/>
  <c r="O2049" i="1" s="1"/>
  <c r="N1838" i="1"/>
  <c r="O1838" i="1" s="1"/>
  <c r="N1725" i="1"/>
  <c r="O1725" i="1" s="1"/>
  <c r="N1721" i="1"/>
  <c r="O1721" i="1" s="1"/>
  <c r="N1717" i="1"/>
  <c r="O1717" i="1" s="1"/>
  <c r="N1713" i="1"/>
  <c r="O1713" i="1" s="1"/>
  <c r="N1703" i="1"/>
  <c r="O1703" i="1" s="1"/>
  <c r="N1699" i="1"/>
  <c r="O1699" i="1" s="1"/>
  <c r="N1696" i="1"/>
  <c r="O1696" i="1" s="1"/>
  <c r="N1684" i="1"/>
  <c r="O1684" i="1" s="1"/>
  <c r="N472" i="1"/>
  <c r="O472" i="1" s="1"/>
  <c r="N464" i="1"/>
  <c r="O464" i="1" s="1"/>
  <c r="N395" i="1"/>
  <c r="O395" i="1" s="1"/>
  <c r="N391" i="1"/>
  <c r="O391" i="1" s="1"/>
  <c r="N343" i="1"/>
  <c r="O343" i="1" s="1"/>
  <c r="N335" i="1"/>
  <c r="O335" i="1" s="1"/>
  <c r="N2377" i="1"/>
  <c r="O2377" i="1" s="1"/>
  <c r="N2072" i="1"/>
  <c r="O2072" i="1" s="1"/>
  <c r="N1998" i="1"/>
  <c r="O1998" i="1" s="1"/>
  <c r="N1929" i="1"/>
  <c r="O1929" i="1" s="1"/>
  <c r="N1807" i="1"/>
  <c r="O1807" i="1" s="1"/>
  <c r="N1567" i="1"/>
  <c r="O1567" i="1" s="1"/>
  <c r="N1538" i="1"/>
  <c r="O1538" i="1" s="1"/>
  <c r="N1530" i="1"/>
  <c r="O1530" i="1" s="1"/>
  <c r="N1489" i="1"/>
  <c r="O1489" i="1" s="1"/>
  <c r="N1449" i="1"/>
  <c r="O1449" i="1" s="1"/>
  <c r="N1434" i="1"/>
  <c r="O1434" i="1" s="1"/>
  <c r="N1396" i="1"/>
  <c r="O1396" i="1" s="1"/>
  <c r="N1377" i="1"/>
  <c r="O1377" i="1" s="1"/>
  <c r="N1362" i="1"/>
  <c r="O1362" i="1" s="1"/>
  <c r="N1358" i="1"/>
  <c r="O1358" i="1" s="1"/>
  <c r="N1357" i="1"/>
  <c r="O1357" i="1" s="1"/>
  <c r="N1048" i="1"/>
  <c r="O1048" i="1" s="1"/>
  <c r="N866" i="1"/>
  <c r="O866" i="1" s="1"/>
  <c r="N862" i="1"/>
  <c r="O862" i="1" s="1"/>
  <c r="N858" i="1"/>
  <c r="O858" i="1" s="1"/>
  <c r="N776" i="1"/>
  <c r="O776" i="1" s="1"/>
  <c r="N775" i="1"/>
  <c r="O775" i="1" s="1"/>
  <c r="N688" i="1"/>
  <c r="O688" i="1" s="1"/>
  <c r="N684" i="1"/>
  <c r="O684" i="1" s="1"/>
  <c r="N679" i="1"/>
  <c r="O679" i="1" s="1"/>
  <c r="N675" i="1"/>
  <c r="O675" i="1" s="1"/>
  <c r="N672" i="1"/>
  <c r="O672" i="1" s="1"/>
  <c r="N668" i="1"/>
  <c r="O668" i="1" s="1"/>
  <c r="N664" i="1"/>
  <c r="O664" i="1" s="1"/>
  <c r="N658" i="1"/>
  <c r="O658" i="1" s="1"/>
  <c r="N636" i="1"/>
  <c r="O636" i="1" s="1"/>
  <c r="N632" i="1"/>
  <c r="O632" i="1" s="1"/>
  <c r="N597" i="1"/>
  <c r="O597" i="1" s="1"/>
  <c r="N594" i="1"/>
  <c r="O594" i="1" s="1"/>
  <c r="N577" i="1"/>
  <c r="O577" i="1" s="1"/>
  <c r="N301" i="1"/>
  <c r="O301" i="1" s="1"/>
  <c r="N297" i="1"/>
  <c r="O297" i="1" s="1"/>
  <c r="N289" i="1"/>
  <c r="O289" i="1" s="1"/>
  <c r="N240" i="1"/>
  <c r="O240" i="1" s="1"/>
  <c r="N237" i="1"/>
  <c r="O237" i="1" s="1"/>
  <c r="N233" i="1"/>
  <c r="O233" i="1" s="1"/>
  <c r="N213" i="1"/>
  <c r="O213" i="1" s="1"/>
  <c r="N182" i="1"/>
  <c r="O182" i="1" s="1"/>
  <c r="N178" i="1"/>
  <c r="O178" i="1" s="1"/>
  <c r="N174" i="1"/>
  <c r="O174" i="1" s="1"/>
  <c r="N170" i="1"/>
  <c r="O170" i="1" s="1"/>
  <c r="N167" i="1"/>
  <c r="O167" i="1" s="1"/>
  <c r="N164" i="1"/>
  <c r="O164" i="1" s="1"/>
  <c r="N134" i="1"/>
  <c r="O134" i="1" s="1"/>
  <c r="N120" i="1"/>
  <c r="O120" i="1" s="1"/>
  <c r="N28" i="1"/>
  <c r="O28" i="1" s="1"/>
  <c r="N3130" i="1"/>
  <c r="O3130" i="1" s="1"/>
  <c r="N2282" i="1"/>
  <c r="O2282" i="1" s="1"/>
  <c r="N2256" i="1"/>
  <c r="O2256" i="1" s="1"/>
  <c r="N2192" i="1"/>
  <c r="O2192" i="1" s="1"/>
  <c r="N2185" i="1"/>
  <c r="O2185" i="1" s="1"/>
  <c r="N2088" i="1"/>
  <c r="O2088" i="1" s="1"/>
  <c r="N2044" i="1"/>
  <c r="O2044" i="1" s="1"/>
  <c r="N2042" i="1"/>
  <c r="O2042" i="1" s="1"/>
  <c r="N2016" i="1"/>
  <c r="O2016" i="1" s="1"/>
  <c r="N2000" i="1"/>
  <c r="O2000" i="1" s="1"/>
  <c r="N1988" i="1"/>
  <c r="O1988" i="1" s="1"/>
  <c r="N1925" i="1"/>
  <c r="O1925" i="1" s="1"/>
  <c r="N1917" i="1"/>
  <c r="O1917" i="1" s="1"/>
  <c r="N1913" i="1"/>
  <c r="O1913" i="1" s="1"/>
  <c r="N1909" i="1"/>
  <c r="O1909" i="1" s="1"/>
  <c r="N1905" i="1"/>
  <c r="O1905" i="1" s="1"/>
  <c r="N1901" i="1"/>
  <c r="O1901" i="1" s="1"/>
  <c r="N1897" i="1"/>
  <c r="O1897" i="1" s="1"/>
  <c r="N1893" i="1"/>
  <c r="O1893" i="1" s="1"/>
  <c r="N1871" i="1"/>
  <c r="O1871" i="1" s="1"/>
  <c r="N1778" i="1"/>
  <c r="O1778" i="1" s="1"/>
  <c r="N1770" i="1"/>
  <c r="O1770" i="1" s="1"/>
  <c r="N1735" i="1"/>
  <c r="O1735" i="1" s="1"/>
  <c r="N1732" i="1"/>
  <c r="O1732" i="1" s="1"/>
  <c r="N1728" i="1"/>
  <c r="O1728" i="1" s="1"/>
  <c r="N1678" i="1"/>
  <c r="O1678" i="1" s="1"/>
  <c r="N1671" i="1"/>
  <c r="O1671" i="1" s="1"/>
  <c r="N1654" i="1"/>
  <c r="O1654" i="1" s="1"/>
  <c r="N1626" i="1"/>
  <c r="O1626" i="1" s="1"/>
  <c r="N1622" i="1"/>
  <c r="O1622" i="1" s="1"/>
  <c r="N1619" i="1"/>
  <c r="O1619" i="1" s="1"/>
  <c r="N1614" i="1"/>
  <c r="O1614" i="1" s="1"/>
  <c r="N1608" i="1"/>
  <c r="O1608" i="1" s="1"/>
  <c r="N1600" i="1"/>
  <c r="O1600" i="1" s="1"/>
  <c r="N1589" i="1"/>
  <c r="O1589" i="1" s="1"/>
  <c r="N1568" i="1"/>
  <c r="O1568" i="1" s="1"/>
  <c r="N1558" i="1"/>
  <c r="O1558" i="1" s="1"/>
  <c r="N1543" i="1"/>
  <c r="O1543" i="1" s="1"/>
  <c r="N1520" i="1"/>
  <c r="O1520" i="1" s="1"/>
  <c r="N1497" i="1"/>
  <c r="O1497" i="1" s="1"/>
  <c r="N1490" i="1"/>
  <c r="O1490" i="1" s="1"/>
  <c r="N1465" i="1"/>
  <c r="O1465" i="1" s="1"/>
  <c r="N1461" i="1"/>
  <c r="O1461" i="1" s="1"/>
  <c r="N1457" i="1"/>
  <c r="O1457" i="1" s="1"/>
  <c r="N1450" i="1"/>
  <c r="O1450" i="1" s="1"/>
  <c r="N2482" i="1"/>
  <c r="O2482" i="1" s="1"/>
  <c r="N2381" i="1"/>
  <c r="O2381" i="1" s="1"/>
  <c r="N2310" i="1"/>
  <c r="O2310" i="1" s="1"/>
  <c r="N2285" i="1"/>
  <c r="O2285" i="1" s="1"/>
  <c r="N2179" i="1"/>
  <c r="O2179" i="1" s="1"/>
  <c r="N2152" i="1"/>
  <c r="O2152" i="1" s="1"/>
  <c r="N2119" i="1"/>
  <c r="O2119" i="1" s="1"/>
  <c r="N2059" i="1"/>
  <c r="O2059" i="1" s="1"/>
  <c r="N2047" i="1"/>
  <c r="O2047" i="1" s="1"/>
  <c r="N2038" i="1"/>
  <c r="O2038" i="1" s="1"/>
  <c r="N2031" i="1"/>
  <c r="O2031" i="1" s="1"/>
  <c r="N2022" i="1"/>
  <c r="O2022" i="1" s="1"/>
  <c r="N2014" i="1"/>
  <c r="O2014" i="1" s="1"/>
  <c r="N2010" i="1"/>
  <c r="O2010" i="1" s="1"/>
  <c r="N1993" i="1"/>
  <c r="O1993" i="1" s="1"/>
  <c r="N1986" i="1"/>
  <c r="O1986" i="1" s="1"/>
  <c r="N1931" i="1"/>
  <c r="O1931" i="1" s="1"/>
  <c r="N1918" i="1"/>
  <c r="O1918" i="1" s="1"/>
  <c r="N1914" i="1"/>
  <c r="O1914" i="1" s="1"/>
  <c r="N1910" i="1"/>
  <c r="O1910" i="1" s="1"/>
  <c r="N1906" i="1"/>
  <c r="O1906" i="1" s="1"/>
  <c r="N1902" i="1"/>
  <c r="O1902" i="1" s="1"/>
  <c r="N1898" i="1"/>
  <c r="O1898" i="1" s="1"/>
  <c r="N1894" i="1"/>
  <c r="O1894" i="1" s="1"/>
  <c r="N1890" i="1"/>
  <c r="O1890" i="1" s="1"/>
  <c r="N1886" i="1"/>
  <c r="O1886" i="1" s="1"/>
  <c r="N1799" i="1"/>
  <c r="O1799" i="1" s="1"/>
  <c r="N1776" i="1"/>
  <c r="O1776" i="1" s="1"/>
  <c r="N1768" i="1"/>
  <c r="O1768" i="1" s="1"/>
  <c r="N1737" i="1"/>
  <c r="O1737" i="1" s="1"/>
  <c r="N1669" i="1"/>
  <c r="O1669" i="1" s="1"/>
  <c r="N1665" i="1"/>
  <c r="O1665" i="1" s="1"/>
  <c r="N1661" i="1"/>
  <c r="O1661" i="1" s="1"/>
  <c r="N1660" i="1"/>
  <c r="O1660" i="1" s="1"/>
  <c r="N1590" i="1"/>
  <c r="O1590" i="1" s="1"/>
  <c r="N1584" i="1"/>
  <c r="O1584" i="1" s="1"/>
  <c r="N1575" i="1"/>
  <c r="O1575" i="1" s="1"/>
  <c r="N1571" i="1"/>
  <c r="O1571" i="1" s="1"/>
  <c r="N1507" i="1"/>
  <c r="O1507" i="1" s="1"/>
  <c r="N1503" i="1"/>
  <c r="O1503" i="1" s="1"/>
  <c r="N1495" i="1"/>
  <c r="O1495" i="1" s="1"/>
  <c r="N1455" i="1"/>
  <c r="O1455" i="1" s="1"/>
  <c r="N1433" i="1"/>
  <c r="O1433" i="1" s="1"/>
  <c r="N1415" i="1"/>
  <c r="O1415" i="1" s="1"/>
  <c r="N1404" i="1"/>
  <c r="O1404" i="1" s="1"/>
  <c r="N1399" i="1"/>
  <c r="O1399" i="1" s="1"/>
  <c r="N1383" i="1"/>
  <c r="O1383" i="1" s="1"/>
  <c r="N1368" i="1"/>
  <c r="O1368" i="1" s="1"/>
  <c r="N1341" i="1"/>
  <c r="O1341" i="1" s="1"/>
  <c r="N1326" i="1"/>
  <c r="O1326" i="1" s="1"/>
  <c r="N1264" i="1"/>
  <c r="O1264" i="1" s="1"/>
  <c r="N1260" i="1"/>
  <c r="O1260" i="1" s="1"/>
  <c r="N1256" i="1"/>
  <c r="O1256" i="1" s="1"/>
  <c r="N1252" i="1"/>
  <c r="O1252" i="1" s="1"/>
  <c r="N1248" i="1"/>
  <c r="O1248" i="1" s="1"/>
  <c r="N1154" i="1"/>
  <c r="O1154" i="1" s="1"/>
  <c r="N1102" i="1"/>
  <c r="O1102" i="1" s="1"/>
  <c r="N1052" i="1"/>
  <c r="O1052" i="1" s="1"/>
  <c r="N1032" i="1"/>
  <c r="O1032" i="1" s="1"/>
  <c r="N1000" i="1"/>
  <c r="O1000" i="1" s="1"/>
  <c r="N990" i="1"/>
  <c r="O990" i="1" s="1"/>
  <c r="N963" i="1"/>
  <c r="O963" i="1" s="1"/>
  <c r="N942" i="1"/>
  <c r="O942" i="1" s="1"/>
  <c r="N877" i="1"/>
  <c r="O877" i="1" s="1"/>
  <c r="N781" i="1"/>
  <c r="O781" i="1" s="1"/>
  <c r="N733" i="1"/>
  <c r="O733" i="1" s="1"/>
  <c r="N710" i="1"/>
  <c r="O710" i="1" s="1"/>
  <c r="N697" i="1"/>
  <c r="O697" i="1" s="1"/>
  <c r="N690" i="1"/>
  <c r="O690" i="1" s="1"/>
  <c r="N686" i="1"/>
  <c r="O686" i="1" s="1"/>
  <c r="N682" i="1"/>
  <c r="O682" i="1" s="1"/>
  <c r="N677" i="1"/>
  <c r="O677" i="1" s="1"/>
  <c r="N660" i="1"/>
  <c r="O660" i="1" s="1"/>
  <c r="N600" i="1"/>
  <c r="O600" i="1" s="1"/>
  <c r="N588" i="1"/>
  <c r="O588" i="1" s="1"/>
  <c r="N579" i="1"/>
  <c r="O579" i="1" s="1"/>
  <c r="N462" i="1"/>
  <c r="O462" i="1" s="1"/>
  <c r="N411" i="1"/>
  <c r="O411" i="1" s="1"/>
  <c r="N392" i="1"/>
  <c r="O392" i="1" s="1"/>
  <c r="N384" i="1"/>
  <c r="O384" i="1" s="1"/>
  <c r="N371" i="1"/>
  <c r="O371" i="1" s="1"/>
  <c r="N368" i="1"/>
  <c r="O368" i="1" s="1"/>
  <c r="N357" i="1"/>
  <c r="O357" i="1" s="1"/>
  <c r="N350" i="1"/>
  <c r="O350" i="1" s="1"/>
  <c r="N267" i="1"/>
  <c r="O267" i="1" s="1"/>
  <c r="N264" i="1"/>
  <c r="O264" i="1" s="1"/>
  <c r="N256" i="1"/>
  <c r="O256" i="1" s="1"/>
  <c r="N215" i="1"/>
  <c r="O215" i="1" s="1"/>
  <c r="N207" i="1"/>
  <c r="O207" i="1" s="1"/>
  <c r="N184" i="1"/>
  <c r="O184" i="1" s="1"/>
  <c r="N180" i="1"/>
  <c r="O180" i="1" s="1"/>
  <c r="N176" i="1"/>
  <c r="O176" i="1" s="1"/>
  <c r="N172" i="1"/>
  <c r="O172" i="1" s="1"/>
  <c r="N162" i="1"/>
  <c r="O162" i="1" s="1"/>
  <c r="N1243" i="1"/>
  <c r="O1243" i="1" s="1"/>
  <c r="N1227" i="1"/>
  <c r="O1227" i="1" s="1"/>
  <c r="N1118" i="1"/>
  <c r="O1118" i="1" s="1"/>
  <c r="N1018" i="1"/>
  <c r="O1018" i="1" s="1"/>
  <c r="N901" i="1"/>
  <c r="O901" i="1" s="1"/>
  <c r="N895" i="1"/>
  <c r="O895" i="1" s="1"/>
  <c r="N770" i="1"/>
  <c r="O770" i="1" s="1"/>
  <c r="N543" i="1"/>
  <c r="O543" i="1" s="1"/>
  <c r="N484" i="1"/>
  <c r="O484" i="1" s="1"/>
  <c r="N405" i="1"/>
  <c r="O405" i="1" s="1"/>
  <c r="N205" i="1"/>
  <c r="O205" i="1" s="1"/>
  <c r="N1422" i="1"/>
  <c r="O1422" i="1" s="1"/>
  <c r="N1418" i="1"/>
  <c r="O1418" i="1" s="1"/>
  <c r="N1414" i="1"/>
  <c r="O1414" i="1" s="1"/>
  <c r="N1398" i="1"/>
  <c r="O1398" i="1" s="1"/>
  <c r="N1382" i="1"/>
  <c r="O1382" i="1" s="1"/>
  <c r="N1340" i="1"/>
  <c r="O1340" i="1" s="1"/>
  <c r="N1336" i="1"/>
  <c r="O1336" i="1" s="1"/>
  <c r="N1108" i="1"/>
  <c r="O1108" i="1" s="1"/>
  <c r="N1080" i="1"/>
  <c r="O1080" i="1" s="1"/>
  <c r="N1056" i="1"/>
  <c r="O1056" i="1" s="1"/>
  <c r="N1015" i="1"/>
  <c r="O1015" i="1" s="1"/>
  <c r="N992" i="1"/>
  <c r="O992" i="1" s="1"/>
  <c r="N984" i="1"/>
  <c r="O984" i="1" s="1"/>
  <c r="N980" i="1"/>
  <c r="O980" i="1" s="1"/>
  <c r="N722" i="1"/>
  <c r="O722" i="1" s="1"/>
  <c r="N623" i="1"/>
  <c r="O623" i="1" s="1"/>
  <c r="N618" i="1"/>
  <c r="O618" i="1" s="1"/>
  <c r="N582" i="1"/>
  <c r="O582" i="1" s="1"/>
  <c r="N565" i="1"/>
  <c r="O565" i="1" s="1"/>
  <c r="N561" i="1"/>
  <c r="O561" i="1" s="1"/>
  <c r="N540" i="1"/>
  <c r="O540" i="1" s="1"/>
  <c r="N537" i="1"/>
  <c r="O537" i="1" s="1"/>
  <c r="N513" i="1"/>
  <c r="O513" i="1" s="1"/>
  <c r="N492" i="1"/>
  <c r="O492" i="1" s="1"/>
  <c r="N480" i="1"/>
  <c r="O480" i="1" s="1"/>
  <c r="N476" i="1"/>
  <c r="O476" i="1" s="1"/>
  <c r="N409" i="1"/>
  <c r="O409" i="1" s="1"/>
  <c r="N328" i="1"/>
  <c r="O328" i="1" s="1"/>
  <c r="N195" i="1"/>
  <c r="O195" i="1" s="1"/>
  <c r="N179" i="1"/>
  <c r="O179" i="1" s="1"/>
  <c r="N175" i="1"/>
  <c r="O175" i="1" s="1"/>
  <c r="N171" i="1"/>
  <c r="O171" i="1" s="1"/>
  <c r="N72" i="1"/>
  <c r="O72" i="1" s="1"/>
  <c r="N3552" i="1"/>
  <c r="O3552" i="1" s="1"/>
  <c r="N2703" i="1"/>
  <c r="O2703" i="1" s="1"/>
  <c r="N2515" i="1"/>
  <c r="O2515" i="1" s="1"/>
  <c r="N2375" i="1"/>
  <c r="O2375" i="1" s="1"/>
  <c r="N2284" i="1"/>
  <c r="O2284" i="1" s="1"/>
  <c r="N2258" i="1"/>
  <c r="O2258" i="1" s="1"/>
  <c r="N2177" i="1"/>
  <c r="O2177" i="1" s="1"/>
  <c r="N2154" i="1"/>
  <c r="O2154" i="1" s="1"/>
  <c r="N2141" i="1"/>
  <c r="O2141" i="1" s="1"/>
  <c r="N2105" i="1"/>
  <c r="O2105" i="1" s="1"/>
  <c r="N2097" i="1"/>
  <c r="O2097" i="1" s="1"/>
  <c r="N2056" i="1"/>
  <c r="O2056" i="1" s="1"/>
  <c r="N1995" i="1"/>
  <c r="O1995" i="1" s="1"/>
  <c r="N1980" i="1"/>
  <c r="O1980" i="1" s="1"/>
  <c r="N1956" i="1"/>
  <c r="O1956" i="1" s="1"/>
  <c r="N1952" i="1"/>
  <c r="O1952" i="1" s="1"/>
  <c r="N1933" i="1"/>
  <c r="O1933" i="1" s="1"/>
  <c r="N1927" i="1"/>
  <c r="O1927" i="1" s="1"/>
  <c r="N1922" i="1"/>
  <c r="O1922" i="1" s="1"/>
  <c r="N1866" i="1"/>
  <c r="O1866" i="1" s="1"/>
  <c r="N1862" i="1"/>
  <c r="O1862" i="1" s="1"/>
  <c r="N1850" i="1"/>
  <c r="O1850" i="1" s="1"/>
  <c r="N1846" i="1"/>
  <c r="O1846" i="1" s="1"/>
  <c r="N1842" i="1"/>
  <c r="O1842" i="1" s="1"/>
  <c r="N1788" i="1"/>
  <c r="O1788" i="1" s="1"/>
  <c r="N1775" i="1"/>
  <c r="O1775" i="1" s="1"/>
  <c r="N1772" i="1"/>
  <c r="O1772" i="1" s="1"/>
  <c r="N1766" i="1"/>
  <c r="O1766" i="1" s="1"/>
  <c r="N1765" i="1"/>
  <c r="O1765" i="1" s="1"/>
  <c r="N1763" i="1"/>
  <c r="O1763" i="1" s="1"/>
  <c r="N1761" i="1"/>
  <c r="O1761" i="1" s="1"/>
  <c r="N1759" i="1"/>
  <c r="O1759" i="1" s="1"/>
  <c r="N1757" i="1"/>
  <c r="O1757" i="1" s="1"/>
  <c r="N1755" i="1"/>
  <c r="O1755" i="1" s="1"/>
  <c r="N1753" i="1"/>
  <c r="O1753" i="1" s="1"/>
  <c r="N1751" i="1"/>
  <c r="O1751" i="1" s="1"/>
  <c r="N1749" i="1"/>
  <c r="O1749" i="1" s="1"/>
  <c r="N1747" i="1"/>
  <c r="O1747" i="1" s="1"/>
  <c r="N1745" i="1"/>
  <c r="O1745" i="1" s="1"/>
  <c r="N1743" i="1"/>
  <c r="O1743" i="1" s="1"/>
  <c r="N1741" i="1"/>
  <c r="O1741" i="1" s="1"/>
  <c r="N1739" i="1"/>
  <c r="O1739" i="1" s="1"/>
  <c r="N1734" i="1"/>
  <c r="O1734" i="1" s="1"/>
  <c r="N1727" i="1"/>
  <c r="O1727" i="1" s="1"/>
  <c r="N1652" i="1"/>
  <c r="O1652" i="1" s="1"/>
  <c r="N1641" i="1"/>
  <c r="O1641" i="1" s="1"/>
  <c r="N1633" i="1"/>
  <c r="O1633" i="1" s="1"/>
  <c r="N1624" i="1"/>
  <c r="O1624" i="1" s="1"/>
  <c r="N1583" i="1"/>
  <c r="O1583" i="1" s="1"/>
  <c r="N1579" i="1"/>
  <c r="O1579" i="1" s="1"/>
  <c r="N1563" i="1"/>
  <c r="O1563" i="1" s="1"/>
  <c r="N1551" i="1"/>
  <c r="O1551" i="1" s="1"/>
  <c r="N1124" i="1"/>
  <c r="O1124" i="1" s="1"/>
  <c r="N3345" i="1"/>
  <c r="O3345" i="1" s="1"/>
  <c r="N3567" i="1"/>
  <c r="O3567" i="1" s="1"/>
  <c r="N3554" i="1"/>
  <c r="O3554" i="1" s="1"/>
  <c r="N2968" i="1"/>
  <c r="O2968" i="1" s="1"/>
  <c r="N2328" i="1"/>
  <c r="O2328" i="1" s="1"/>
  <c r="N2146" i="1"/>
  <c r="O2146" i="1" s="1"/>
  <c r="N2131" i="1"/>
  <c r="O2131" i="1" s="1"/>
  <c r="N2117" i="1"/>
  <c r="O2117" i="1" s="1"/>
  <c r="N2087" i="1"/>
  <c r="O2087" i="1" s="1"/>
  <c r="N2083" i="1"/>
  <c r="O2083" i="1" s="1"/>
  <c r="N2079" i="1"/>
  <c r="O2079" i="1" s="1"/>
  <c r="N2054" i="1"/>
  <c r="O2054" i="1" s="1"/>
  <c r="N2025" i="1"/>
  <c r="O2025" i="1" s="1"/>
  <c r="N1983" i="1"/>
  <c r="O1983" i="1" s="1"/>
  <c r="N1975" i="1"/>
  <c r="O1975" i="1" s="1"/>
  <c r="N1958" i="1"/>
  <c r="O1958" i="1" s="1"/>
  <c r="N1887" i="1"/>
  <c r="O1887" i="1" s="1"/>
  <c r="N1880" i="1"/>
  <c r="O1880" i="1" s="1"/>
  <c r="N1813" i="1"/>
  <c r="O1813" i="1" s="1"/>
  <c r="N1812" i="1"/>
  <c r="O1812" i="1" s="1"/>
  <c r="N1769" i="1"/>
  <c r="O1769" i="1" s="1"/>
  <c r="N1726" i="1"/>
  <c r="O1726" i="1" s="1"/>
  <c r="N1702" i="1"/>
  <c r="O1702" i="1" s="1"/>
  <c r="N1698" i="1"/>
  <c r="O1698" i="1" s="1"/>
  <c r="N1694" i="1"/>
  <c r="O1694" i="1" s="1"/>
  <c r="N1691" i="1"/>
  <c r="O1691" i="1" s="1"/>
  <c r="N1682" i="1"/>
  <c r="O1682" i="1" s="1"/>
  <c r="N1677" i="1"/>
  <c r="O1677" i="1" s="1"/>
  <c r="N1638" i="1"/>
  <c r="O1638" i="1" s="1"/>
  <c r="N1617" i="1"/>
  <c r="O1617" i="1" s="1"/>
  <c r="N1591" i="1"/>
  <c r="O1591" i="1" s="1"/>
  <c r="N1585" i="1"/>
  <c r="O1585" i="1" s="1"/>
  <c r="N1570" i="1"/>
  <c r="O1570" i="1" s="1"/>
  <c r="N1552" i="1"/>
  <c r="O1552" i="1" s="1"/>
  <c r="N1536" i="1"/>
  <c r="O1536" i="1" s="1"/>
  <c r="N1535" i="1"/>
  <c r="O1535" i="1" s="1"/>
  <c r="N1512" i="1"/>
  <c r="O1512" i="1" s="1"/>
  <c r="N1104" i="1"/>
  <c r="O1104" i="1" s="1"/>
  <c r="N1518" i="1"/>
  <c r="O1518" i="1" s="1"/>
  <c r="N1506" i="1"/>
  <c r="O1506" i="1" s="1"/>
  <c r="N1502" i="1"/>
  <c r="O1502" i="1" s="1"/>
  <c r="N1499" i="1"/>
  <c r="O1499" i="1" s="1"/>
  <c r="N1485" i="1"/>
  <c r="O1485" i="1" s="1"/>
  <c r="N1423" i="1"/>
  <c r="O1423" i="1" s="1"/>
  <c r="N1400" i="1"/>
  <c r="O1400" i="1" s="1"/>
  <c r="N1388" i="1"/>
  <c r="O1388" i="1" s="1"/>
  <c r="N1373" i="1"/>
  <c r="O1373" i="1" s="1"/>
  <c r="N1355" i="1"/>
  <c r="O1355" i="1" s="1"/>
  <c r="N1331" i="1"/>
  <c r="O1331" i="1" s="1"/>
  <c r="N1295" i="1"/>
  <c r="O1295" i="1" s="1"/>
  <c r="N1291" i="1"/>
  <c r="O1291" i="1" s="1"/>
  <c r="N1287" i="1"/>
  <c r="O1287" i="1" s="1"/>
  <c r="N1283" i="1"/>
  <c r="O1283" i="1" s="1"/>
  <c r="N1279" i="1"/>
  <c r="O1279" i="1" s="1"/>
  <c r="N1275" i="1"/>
  <c r="O1275" i="1" s="1"/>
  <c r="N1271" i="1"/>
  <c r="O1271" i="1" s="1"/>
  <c r="N1203" i="1"/>
  <c r="O1203" i="1" s="1"/>
  <c r="N1175" i="1"/>
  <c r="O1175" i="1" s="1"/>
  <c r="N1159" i="1"/>
  <c r="O1159" i="1" s="1"/>
  <c r="N1147" i="1"/>
  <c r="O1147" i="1" s="1"/>
  <c r="N1116" i="1"/>
  <c r="O1116" i="1" s="1"/>
  <c r="N1106" i="1"/>
  <c r="O1106" i="1" s="1"/>
  <c r="N1078" i="1"/>
  <c r="O1078" i="1" s="1"/>
  <c r="N1076" i="1"/>
  <c r="O1076" i="1" s="1"/>
  <c r="N1070" i="1"/>
  <c r="O1070" i="1" s="1"/>
  <c r="N1069" i="1"/>
  <c r="O1069" i="1" s="1"/>
  <c r="N1039" i="1"/>
  <c r="O1039" i="1" s="1"/>
  <c r="N1024" i="1"/>
  <c r="O1024" i="1" s="1"/>
  <c r="N986" i="1"/>
  <c r="O986" i="1" s="1"/>
  <c r="N982" i="1"/>
  <c r="O982" i="1" s="1"/>
  <c r="N962" i="1"/>
  <c r="O962" i="1" s="1"/>
  <c r="N937" i="1"/>
  <c r="O937" i="1" s="1"/>
  <c r="N884" i="1"/>
  <c r="O884" i="1" s="1"/>
  <c r="N847" i="1"/>
  <c r="O847" i="1" s="1"/>
  <c r="N846" i="1"/>
  <c r="O846" i="1" s="1"/>
  <c r="N849" i="1"/>
  <c r="O849" i="1" s="1"/>
  <c r="N839" i="1"/>
  <c r="O839" i="1" s="1"/>
  <c r="N838" i="1"/>
  <c r="O838" i="1" s="1"/>
  <c r="N828" i="1"/>
  <c r="O828" i="1" s="1"/>
  <c r="N1480" i="1"/>
  <c r="O1480" i="1" s="1"/>
  <c r="N1469" i="1"/>
  <c r="O1469" i="1" s="1"/>
  <c r="N1463" i="1"/>
  <c r="O1463" i="1" s="1"/>
  <c r="N1459" i="1"/>
  <c r="O1459" i="1" s="1"/>
  <c r="N1445" i="1"/>
  <c r="O1445" i="1" s="1"/>
  <c r="N1442" i="1"/>
  <c r="O1442" i="1" s="1"/>
  <c r="N1428" i="1"/>
  <c r="O1428" i="1" s="1"/>
  <c r="N1411" i="1"/>
  <c r="O1411" i="1" s="1"/>
  <c r="N1403" i="1"/>
  <c r="O1403" i="1" s="1"/>
  <c r="N1367" i="1"/>
  <c r="O1367" i="1" s="1"/>
  <c r="N1364" i="1"/>
  <c r="O1364" i="1" s="1"/>
  <c r="N1359" i="1"/>
  <c r="O1359" i="1" s="1"/>
  <c r="N1349" i="1"/>
  <c r="O1349" i="1" s="1"/>
  <c r="N1348" i="1"/>
  <c r="O1348" i="1" s="1"/>
  <c r="N1347" i="1"/>
  <c r="O1347" i="1" s="1"/>
  <c r="N1323" i="1"/>
  <c r="O1323" i="1" s="1"/>
  <c r="N1319" i="1"/>
  <c r="O1319" i="1" s="1"/>
  <c r="N1306" i="1"/>
  <c r="O1306" i="1" s="1"/>
  <c r="N1255" i="1"/>
  <c r="O1255" i="1" s="1"/>
  <c r="N1251" i="1"/>
  <c r="O1251" i="1" s="1"/>
  <c r="N1247" i="1"/>
  <c r="O1247" i="1" s="1"/>
  <c r="N1201" i="1"/>
  <c r="O1201" i="1" s="1"/>
  <c r="N1183" i="1"/>
  <c r="O1183" i="1" s="1"/>
  <c r="N1177" i="1"/>
  <c r="O1177" i="1" s="1"/>
  <c r="N1165" i="1"/>
  <c r="O1165" i="1" s="1"/>
  <c r="N1094" i="1"/>
  <c r="O1094" i="1" s="1"/>
  <c r="N1089" i="1"/>
  <c r="O1089" i="1" s="1"/>
  <c r="N1074" i="1"/>
  <c r="O1074" i="1" s="1"/>
  <c r="N1062" i="1"/>
  <c r="O1062" i="1" s="1"/>
  <c r="N1042" i="1"/>
  <c r="O1042" i="1" s="1"/>
  <c r="N1026" i="1"/>
  <c r="O1026" i="1" s="1"/>
  <c r="N988" i="1"/>
  <c r="O988" i="1" s="1"/>
  <c r="N975" i="1"/>
  <c r="O975" i="1" s="1"/>
  <c r="N974" i="1"/>
  <c r="O974" i="1" s="1"/>
  <c r="N940" i="1"/>
  <c r="O940" i="1" s="1"/>
  <c r="N926" i="1"/>
  <c r="O926" i="1" s="1"/>
  <c r="N920" i="1"/>
  <c r="O920" i="1" s="1"/>
  <c r="N910" i="1"/>
  <c r="O910" i="1" s="1"/>
  <c r="N903" i="1"/>
  <c r="O903" i="1" s="1"/>
  <c r="N887" i="1"/>
  <c r="O887" i="1" s="1"/>
  <c r="N820" i="1"/>
  <c r="O820" i="1" s="1"/>
  <c r="N815" i="1"/>
  <c r="O815" i="1" s="1"/>
  <c r="N830" i="1"/>
  <c r="O830" i="1" s="1"/>
  <c r="N817" i="1"/>
  <c r="O817" i="1" s="1"/>
  <c r="N807" i="1"/>
  <c r="O807" i="1" s="1"/>
  <c r="N797" i="1"/>
  <c r="O797" i="1" s="1"/>
  <c r="N793" i="1"/>
  <c r="O793" i="1" s="1"/>
  <c r="N789" i="1"/>
  <c r="O789" i="1" s="1"/>
  <c r="N766" i="1"/>
  <c r="O766" i="1" s="1"/>
  <c r="N765" i="1"/>
  <c r="O765" i="1" s="1"/>
  <c r="N754" i="1"/>
  <c r="O754" i="1" s="1"/>
  <c r="N744" i="1"/>
  <c r="O744" i="1" s="1"/>
  <c r="N720" i="1"/>
  <c r="O720" i="1" s="1"/>
  <c r="N695" i="1"/>
  <c r="O695" i="1" s="1"/>
  <c r="N571" i="1"/>
  <c r="O571" i="1" s="1"/>
  <c r="N563" i="1"/>
  <c r="O563" i="1" s="1"/>
  <c r="N562" i="1"/>
  <c r="O562" i="1" s="1"/>
  <c r="N539" i="1"/>
  <c r="O539" i="1" s="1"/>
  <c r="N531" i="1"/>
  <c r="O531" i="1" s="1"/>
  <c r="N527" i="1"/>
  <c r="O527" i="1" s="1"/>
  <c r="N523" i="1"/>
  <c r="O523" i="1" s="1"/>
  <c r="N519" i="1"/>
  <c r="O519" i="1" s="1"/>
  <c r="N515" i="1"/>
  <c r="O515" i="1" s="1"/>
  <c r="N512" i="1"/>
  <c r="O512" i="1" s="1"/>
  <c r="N507" i="1"/>
  <c r="O507" i="1" s="1"/>
  <c r="N488" i="1"/>
  <c r="O488" i="1" s="1"/>
  <c r="N470" i="1"/>
  <c r="O470" i="1" s="1"/>
  <c r="N466" i="1"/>
  <c r="O466" i="1" s="1"/>
  <c r="N394" i="1"/>
  <c r="O394" i="1" s="1"/>
  <c r="N390" i="1"/>
  <c r="O390" i="1" s="1"/>
  <c r="N386" i="1"/>
  <c r="O386" i="1" s="1"/>
  <c r="N382" i="1"/>
  <c r="O382" i="1" s="1"/>
  <c r="N344" i="1"/>
  <c r="O344" i="1" s="1"/>
  <c r="N327" i="1"/>
  <c r="O327" i="1" s="1"/>
  <c r="N319" i="1"/>
  <c r="O319" i="1" s="1"/>
  <c r="N286" i="1"/>
  <c r="O286" i="1" s="1"/>
  <c r="N280" i="1"/>
  <c r="O280" i="1" s="1"/>
  <c r="N276" i="1"/>
  <c r="O276" i="1" s="1"/>
  <c r="N226" i="1"/>
  <c r="O226" i="1" s="1"/>
  <c r="N202" i="1"/>
  <c r="O202" i="1" s="1"/>
  <c r="N198" i="1"/>
  <c r="O198" i="1" s="1"/>
  <c r="N194" i="1"/>
  <c r="O194" i="1" s="1"/>
  <c r="N138" i="1"/>
  <c r="O138" i="1" s="1"/>
  <c r="N112" i="1"/>
  <c r="O112" i="1" s="1"/>
  <c r="N108" i="1"/>
  <c r="O108" i="1" s="1"/>
  <c r="N107" i="1"/>
  <c r="O107" i="1" s="1"/>
  <c r="N97" i="1"/>
  <c r="O97" i="1" s="1"/>
  <c r="N805" i="1"/>
  <c r="O805" i="1" s="1"/>
  <c r="N803" i="1"/>
  <c r="O803" i="1" s="1"/>
  <c r="N791" i="1"/>
  <c r="O791" i="1" s="1"/>
  <c r="N762" i="1"/>
  <c r="O762" i="1" s="1"/>
  <c r="N742" i="1"/>
  <c r="O742" i="1" s="1"/>
  <c r="N741" i="1"/>
  <c r="O741" i="1" s="1"/>
  <c r="N736" i="1"/>
  <c r="O736" i="1" s="1"/>
  <c r="N730" i="1"/>
  <c r="O730" i="1" s="1"/>
  <c r="N708" i="1"/>
  <c r="O708" i="1" s="1"/>
  <c r="N654" i="1"/>
  <c r="O654" i="1" s="1"/>
  <c r="N648" i="1"/>
  <c r="O648" i="1" s="1"/>
  <c r="N637" i="1"/>
  <c r="O637" i="1" s="1"/>
  <c r="N633" i="1"/>
  <c r="O633" i="1" s="1"/>
  <c r="N555" i="1"/>
  <c r="O555" i="1" s="1"/>
  <c r="N550" i="1"/>
  <c r="O550" i="1" s="1"/>
  <c r="N547" i="1"/>
  <c r="O547" i="1" s="1"/>
  <c r="N533" i="1"/>
  <c r="O533" i="1" s="1"/>
  <c r="N529" i="1"/>
  <c r="O529" i="1" s="1"/>
  <c r="N525" i="1"/>
  <c r="O525" i="1" s="1"/>
  <c r="N521" i="1"/>
  <c r="O521" i="1" s="1"/>
  <c r="N517" i="1"/>
  <c r="O517" i="1" s="1"/>
  <c r="N505" i="1"/>
  <c r="O505" i="1" s="1"/>
  <c r="N451" i="1"/>
  <c r="O451" i="1" s="1"/>
  <c r="N447" i="1"/>
  <c r="O447" i="1" s="1"/>
  <c r="N443" i="1"/>
  <c r="O443" i="1" s="1"/>
  <c r="N440" i="1"/>
  <c r="O440" i="1" s="1"/>
  <c r="N439" i="1"/>
  <c r="O439" i="1" s="1"/>
  <c r="N432" i="1"/>
  <c r="O432" i="1" s="1"/>
  <c r="N431" i="1"/>
  <c r="O431" i="1" s="1"/>
  <c r="N421" i="1"/>
  <c r="O421" i="1" s="1"/>
  <c r="N401" i="1"/>
  <c r="O401" i="1" s="1"/>
  <c r="N376" i="1"/>
  <c r="O376" i="1" s="1"/>
  <c r="N373" i="1"/>
  <c r="O373" i="1" s="1"/>
  <c r="N364" i="1"/>
  <c r="O364" i="1" s="1"/>
  <c r="N358" i="1"/>
  <c r="O358" i="1" s="1"/>
  <c r="N351" i="1"/>
  <c r="O351" i="1" s="1"/>
  <c r="N334" i="1"/>
  <c r="O334" i="1" s="1"/>
  <c r="N315" i="1"/>
  <c r="O315" i="1" s="1"/>
  <c r="N246" i="1"/>
  <c r="O246" i="1" s="1"/>
  <c r="N245" i="1"/>
  <c r="O245" i="1" s="1"/>
  <c r="N241" i="1"/>
  <c r="O241" i="1" s="1"/>
  <c r="N196" i="1"/>
  <c r="O196" i="1" s="1"/>
  <c r="N99" i="1"/>
  <c r="O99" i="1" s="1"/>
  <c r="N95" i="1"/>
  <c r="O95" i="1" s="1"/>
  <c r="N90" i="1"/>
  <c r="O90" i="1" s="1"/>
  <c r="N74" i="1"/>
  <c r="O74" i="1" s="1"/>
  <c r="N24" i="1"/>
  <c r="O24" i="1" s="1"/>
  <c r="N3343" i="1"/>
  <c r="O3343" i="1" s="1"/>
  <c r="N2717" i="1"/>
  <c r="O2717" i="1" s="1"/>
  <c r="N2700" i="1"/>
  <c r="O2700" i="1" s="1"/>
  <c r="N3561" i="1"/>
  <c r="O3561" i="1" s="1"/>
  <c r="N2249" i="1"/>
  <c r="O2249" i="1" s="1"/>
  <c r="N2226" i="1"/>
  <c r="O2226" i="1" s="1"/>
  <c r="N2217" i="1"/>
  <c r="O2217" i="1" s="1"/>
  <c r="N2182" i="1"/>
  <c r="O2182" i="1" s="1"/>
  <c r="N2128" i="1"/>
  <c r="O2128" i="1" s="1"/>
  <c r="N2125" i="1"/>
  <c r="O2125" i="1" s="1"/>
  <c r="N2109" i="1"/>
  <c r="O2109" i="1" s="1"/>
  <c r="N2108" i="1"/>
  <c r="O2108" i="1" s="1"/>
  <c r="N2107" i="1"/>
  <c r="O2107" i="1" s="1"/>
  <c r="N2102" i="1"/>
  <c r="O2102" i="1" s="1"/>
  <c r="N2086" i="1"/>
  <c r="O2086" i="1" s="1"/>
  <c r="N2065" i="1"/>
  <c r="O2065" i="1" s="1"/>
  <c r="N2040" i="1"/>
  <c r="O2040" i="1" s="1"/>
  <c r="N2012" i="1"/>
  <c r="O2012" i="1" s="1"/>
  <c r="N2008" i="1"/>
  <c r="O2008" i="1" s="1"/>
  <c r="N2004" i="1"/>
  <c r="O2004" i="1" s="1"/>
  <c r="N1987" i="1"/>
  <c r="O1987" i="1" s="1"/>
  <c r="N1954" i="1"/>
  <c r="O1954" i="1" s="1"/>
  <c r="N1874" i="1"/>
  <c r="O1874" i="1" s="1"/>
  <c r="N1858" i="1"/>
  <c r="O1858" i="1" s="1"/>
  <c r="N1856" i="1"/>
  <c r="O1856" i="1" s="1"/>
  <c r="N1854" i="1"/>
  <c r="O1854" i="1" s="1"/>
  <c r="N1803" i="1"/>
  <c r="O1803" i="1" s="1"/>
  <c r="N1801" i="1"/>
  <c r="O1801" i="1" s="1"/>
  <c r="N1800" i="1"/>
  <c r="O1800" i="1" s="1"/>
  <c r="N2493" i="1"/>
  <c r="O2493" i="1" s="1"/>
  <c r="N2369" i="1"/>
  <c r="O2369" i="1" s="1"/>
  <c r="N2315" i="1"/>
  <c r="O2315" i="1" s="1"/>
  <c r="N2111" i="1"/>
  <c r="O2111" i="1" s="1"/>
  <c r="N2080" i="1"/>
  <c r="O2080" i="1" s="1"/>
  <c r="N1915" i="1"/>
  <c r="O1915" i="1" s="1"/>
  <c r="N1911" i="1"/>
  <c r="O1911" i="1" s="1"/>
  <c r="N1907" i="1"/>
  <c r="O1907" i="1" s="1"/>
  <c r="N1903" i="1"/>
  <c r="O1903" i="1" s="1"/>
  <c r="N1899" i="1"/>
  <c r="O1899" i="1" s="1"/>
  <c r="N1895" i="1"/>
  <c r="O1895" i="1" s="1"/>
  <c r="N1891" i="1"/>
  <c r="O1891" i="1" s="1"/>
  <c r="N1811" i="1"/>
  <c r="O1811" i="1" s="1"/>
  <c r="N2470" i="1"/>
  <c r="O2470" i="1" s="1"/>
  <c r="N2467" i="1"/>
  <c r="O2467" i="1" s="1"/>
  <c r="N2400" i="1"/>
  <c r="O2400" i="1" s="1"/>
  <c r="N2329" i="1"/>
  <c r="O2329" i="1" s="1"/>
  <c r="N2181" i="1"/>
  <c r="O2181" i="1" s="1"/>
  <c r="N2180" i="1"/>
  <c r="O2180" i="1" s="1"/>
  <c r="N2127" i="1"/>
  <c r="O2127" i="1" s="1"/>
  <c r="N1969" i="1"/>
  <c r="O1969" i="1" s="1"/>
  <c r="N1934" i="1"/>
  <c r="O1934" i="1" s="1"/>
  <c r="N1836" i="1"/>
  <c r="O1836" i="1" s="1"/>
  <c r="N1832" i="1"/>
  <c r="O1832" i="1" s="1"/>
  <c r="N1830" i="1"/>
  <c r="O1830" i="1" s="1"/>
  <c r="N1828" i="1"/>
  <c r="O1828" i="1" s="1"/>
  <c r="N1826" i="1"/>
  <c r="O1826" i="1" s="1"/>
  <c r="N1824" i="1"/>
  <c r="O1824" i="1" s="1"/>
  <c r="N1822" i="1"/>
  <c r="O1822" i="1" s="1"/>
  <c r="N1820" i="1"/>
  <c r="O1820" i="1" s="1"/>
  <c r="N1818" i="1"/>
  <c r="O1818" i="1" s="1"/>
  <c r="N1816" i="1"/>
  <c r="O1816" i="1" s="1"/>
  <c r="N1797" i="1"/>
  <c r="O1797" i="1" s="1"/>
  <c r="N2033" i="1"/>
  <c r="O2033" i="1" s="1"/>
  <c r="N2029" i="1"/>
  <c r="O2029" i="1" s="1"/>
  <c r="N2024" i="1"/>
  <c r="O2024" i="1" s="1"/>
  <c r="N2019" i="1"/>
  <c r="O2019" i="1" s="1"/>
  <c r="N1978" i="1"/>
  <c r="O1978" i="1" s="1"/>
  <c r="N1957" i="1"/>
  <c r="O1957" i="1" s="1"/>
  <c r="N1943" i="1"/>
  <c r="O1943" i="1" s="1"/>
  <c r="N1885" i="1"/>
  <c r="O1885" i="1" s="1"/>
  <c r="N1882" i="1"/>
  <c r="O1882" i="1" s="1"/>
  <c r="N1872" i="1"/>
  <c r="O1872" i="1" s="1"/>
  <c r="N1868" i="1"/>
  <c r="O1868" i="1" s="1"/>
  <c r="N1864" i="1"/>
  <c r="O1864" i="1" s="1"/>
  <c r="N1848" i="1"/>
  <c r="O1848" i="1" s="1"/>
  <c r="N1844" i="1"/>
  <c r="O1844" i="1" s="1"/>
  <c r="N1834" i="1"/>
  <c r="O1834" i="1" s="1"/>
  <c r="N1791" i="1"/>
  <c r="O1791" i="1" s="1"/>
  <c r="N1790" i="1"/>
  <c r="O1790" i="1" s="1"/>
  <c r="N1785" i="1"/>
  <c r="O1785" i="1" s="1"/>
  <c r="N1781" i="1"/>
  <c r="O1781" i="1" s="1"/>
  <c r="N1780" i="1"/>
  <c r="O1780" i="1" s="1"/>
  <c r="N1774" i="1"/>
  <c r="O1774" i="1" s="1"/>
  <c r="N1716" i="1"/>
  <c r="O1716" i="1" s="1"/>
  <c r="N1708" i="1"/>
  <c r="O1708" i="1" s="1"/>
  <c r="N1705" i="1"/>
  <c r="O1705" i="1" s="1"/>
  <c r="N1697" i="1"/>
  <c r="O1697" i="1" s="1"/>
  <c r="N1693" i="1"/>
  <c r="O1693" i="1" s="1"/>
  <c r="N1676" i="1"/>
  <c r="O1676" i="1" s="1"/>
  <c r="N1667" i="1"/>
  <c r="O1667" i="1" s="1"/>
  <c r="N1662" i="1"/>
  <c r="O1662" i="1" s="1"/>
  <c r="N1658" i="1"/>
  <c r="O1658" i="1" s="1"/>
  <c r="N1650" i="1"/>
  <c r="O1650" i="1" s="1"/>
  <c r="N1645" i="1"/>
  <c r="O1645" i="1" s="1"/>
  <c r="N1625" i="1"/>
  <c r="O1625" i="1" s="1"/>
  <c r="N1621" i="1"/>
  <c r="O1621" i="1" s="1"/>
  <c r="N1606" i="1"/>
  <c r="O1606" i="1" s="1"/>
  <c r="N1602" i="1"/>
  <c r="O1602" i="1" s="1"/>
  <c r="N1574" i="1"/>
  <c r="O1574" i="1" s="1"/>
  <c r="N1573" i="1"/>
  <c r="O1573" i="1" s="1"/>
  <c r="N1569" i="1"/>
  <c r="O1569" i="1" s="1"/>
  <c r="N1564" i="1"/>
  <c r="O1564" i="1" s="1"/>
  <c r="N1555" i="1"/>
  <c r="O1555" i="1" s="1"/>
  <c r="N1548" i="1"/>
  <c r="O1548" i="1" s="1"/>
  <c r="N1547" i="1"/>
  <c r="O1547" i="1" s="1"/>
  <c r="N1537" i="1"/>
  <c r="O1537" i="1" s="1"/>
  <c r="N1534" i="1"/>
  <c r="O1534" i="1" s="1"/>
  <c r="N1528" i="1"/>
  <c r="O1528" i="1" s="1"/>
  <c r="N1522" i="1"/>
  <c r="O1522" i="1" s="1"/>
  <c r="N1516" i="1"/>
  <c r="O1516" i="1" s="1"/>
  <c r="N1509" i="1"/>
  <c r="O1509" i="1" s="1"/>
  <c r="N1505" i="1"/>
  <c r="O1505" i="1" s="1"/>
  <c r="N1501" i="1"/>
  <c r="O1501" i="1" s="1"/>
  <c r="N1500" i="1"/>
  <c r="O1500" i="1" s="1"/>
  <c r="N1496" i="1"/>
  <c r="O1496" i="1" s="1"/>
  <c r="N1474" i="1"/>
  <c r="O1474" i="1" s="1"/>
  <c r="N1473" i="1"/>
  <c r="O1473" i="1" s="1"/>
  <c r="N1472" i="1"/>
  <c r="O1472" i="1" s="1"/>
  <c r="N1447" i="1"/>
  <c r="O1447" i="1" s="1"/>
  <c r="N1426" i="1"/>
  <c r="O1426" i="1" s="1"/>
  <c r="N1425" i="1"/>
  <c r="O1425" i="1" s="1"/>
  <c r="N1421" i="1"/>
  <c r="O1421" i="1" s="1"/>
  <c r="N1395" i="1"/>
  <c r="O1395" i="1" s="1"/>
  <c r="N1394" i="1"/>
  <c r="O1394" i="1" s="1"/>
  <c r="N1389" i="1"/>
  <c r="O1389" i="1" s="1"/>
  <c r="N1381" i="1"/>
  <c r="O1381" i="1" s="1"/>
  <c r="N1371" i="1"/>
  <c r="O1371" i="1" s="1"/>
  <c r="N1351" i="1"/>
  <c r="O1351" i="1" s="1"/>
  <c r="N1333" i="1"/>
  <c r="O1333" i="1" s="1"/>
  <c r="N1328" i="1"/>
  <c r="O1328" i="1" s="1"/>
  <c r="N1313" i="1"/>
  <c r="O1313" i="1" s="1"/>
  <c r="N1299" i="1"/>
  <c r="O1299" i="1" s="1"/>
  <c r="N1294" i="1"/>
  <c r="O1294" i="1" s="1"/>
  <c r="N1290" i="1"/>
  <c r="O1290" i="1" s="1"/>
  <c r="N1286" i="1"/>
  <c r="O1286" i="1" s="1"/>
  <c r="N1282" i="1"/>
  <c r="O1282" i="1" s="1"/>
  <c r="N1278" i="1"/>
  <c r="O1278" i="1" s="1"/>
  <c r="N1274" i="1"/>
  <c r="O1274" i="1" s="1"/>
  <c r="N1270" i="1"/>
  <c r="O1270" i="1" s="1"/>
  <c r="N1263" i="1"/>
  <c r="O1263" i="1" s="1"/>
  <c r="N1223" i="1"/>
  <c r="O1223" i="1" s="1"/>
  <c r="N1113" i="1"/>
  <c r="O1113" i="1" s="1"/>
  <c r="N1096" i="1"/>
  <c r="O1096" i="1" s="1"/>
  <c r="N1031" i="1"/>
  <c r="O1031" i="1" s="1"/>
  <c r="N1695" i="1"/>
  <c r="O1695" i="1" s="1"/>
  <c r="N1623" i="1"/>
  <c r="O1623" i="1" s="1"/>
  <c r="N1475" i="1"/>
  <c r="O1475" i="1" s="1"/>
  <c r="N1432" i="1"/>
  <c r="O1432" i="1" s="1"/>
  <c r="N1391" i="1"/>
  <c r="O1391" i="1" s="1"/>
  <c r="N1239" i="1"/>
  <c r="O1239" i="1" s="1"/>
  <c r="N1205" i="1"/>
  <c r="O1205" i="1" s="1"/>
  <c r="N1163" i="1"/>
  <c r="O1163" i="1" s="1"/>
  <c r="N1144" i="1"/>
  <c r="O1144" i="1" s="1"/>
  <c r="N1135" i="1"/>
  <c r="O1135" i="1" s="1"/>
  <c r="N1130" i="1"/>
  <c r="O1130" i="1" s="1"/>
  <c r="N1098" i="1"/>
  <c r="O1098" i="1" s="1"/>
  <c r="N1040" i="1"/>
  <c r="O1040" i="1" s="1"/>
  <c r="N1001" i="1"/>
  <c r="O1001" i="1" s="1"/>
  <c r="N1881" i="1"/>
  <c r="O1881" i="1" s="1"/>
  <c r="N1839" i="1"/>
  <c r="O1839" i="1" s="1"/>
  <c r="N1794" i="1"/>
  <c r="O1794" i="1" s="1"/>
  <c r="N1789" i="1"/>
  <c r="O1789" i="1" s="1"/>
  <c r="N1779" i="1"/>
  <c r="O1779" i="1" s="1"/>
  <c r="N1773" i="1"/>
  <c r="O1773" i="1" s="1"/>
  <c r="N1711" i="1"/>
  <c r="O1711" i="1" s="1"/>
  <c r="N1686" i="1"/>
  <c r="O1686" i="1" s="1"/>
  <c r="N1685" i="1"/>
  <c r="O1685" i="1" s="1"/>
  <c r="N1674" i="1"/>
  <c r="O1674" i="1" s="1"/>
  <c r="N1644" i="1"/>
  <c r="O1644" i="1" s="1"/>
  <c r="N1640" i="1"/>
  <c r="O1640" i="1" s="1"/>
  <c r="N1635" i="1"/>
  <c r="O1635" i="1" s="1"/>
  <c r="N1634" i="1"/>
  <c r="O1634" i="1" s="1"/>
  <c r="N1615" i="1"/>
  <c r="O1615" i="1" s="1"/>
  <c r="N1611" i="1"/>
  <c r="O1611" i="1" s="1"/>
  <c r="N1605" i="1"/>
  <c r="O1605" i="1" s="1"/>
  <c r="N1601" i="1"/>
  <c r="O1601" i="1" s="1"/>
  <c r="N1592" i="1"/>
  <c r="O1592" i="1" s="1"/>
  <c r="N1586" i="1"/>
  <c r="O1586" i="1" s="1"/>
  <c r="N1572" i="1"/>
  <c r="O1572" i="1" s="1"/>
  <c r="N1562" i="1"/>
  <c r="O1562" i="1" s="1"/>
  <c r="N1550" i="1"/>
  <c r="O1550" i="1" s="1"/>
  <c r="N1545" i="1"/>
  <c r="O1545" i="1" s="1"/>
  <c r="N1527" i="1"/>
  <c r="O1527" i="1" s="1"/>
  <c r="N1514" i="1"/>
  <c r="O1514" i="1" s="1"/>
  <c r="N1504" i="1"/>
  <c r="O1504" i="1" s="1"/>
  <c r="N1471" i="1"/>
  <c r="O1471" i="1" s="1"/>
  <c r="N1419" i="1"/>
  <c r="O1419" i="1" s="1"/>
  <c r="N1405" i="1"/>
  <c r="O1405" i="1" s="1"/>
  <c r="N1393" i="1"/>
  <c r="O1393" i="1" s="1"/>
  <c r="N1392" i="1"/>
  <c r="O1392" i="1" s="1"/>
  <c r="N1375" i="1"/>
  <c r="O1375" i="1" s="1"/>
  <c r="N1374" i="1"/>
  <c r="O1374" i="1" s="1"/>
  <c r="N1370" i="1"/>
  <c r="O1370" i="1" s="1"/>
  <c r="N1369" i="1"/>
  <c r="O1369" i="1" s="1"/>
  <c r="N1316" i="1"/>
  <c r="O1316" i="1" s="1"/>
  <c r="N1312" i="1"/>
  <c r="O1312" i="1" s="1"/>
  <c r="N1308" i="1"/>
  <c r="O1308" i="1" s="1"/>
  <c r="N1304" i="1"/>
  <c r="O1304" i="1" s="1"/>
  <c r="N1211" i="1"/>
  <c r="O1211" i="1" s="1"/>
  <c r="N1117" i="1"/>
  <c r="O1117" i="1" s="1"/>
  <c r="N1093" i="1"/>
  <c r="O1093" i="1" s="1"/>
  <c r="N1092" i="1"/>
  <c r="O1092" i="1" s="1"/>
  <c r="N1023" i="1"/>
  <c r="O1023" i="1" s="1"/>
  <c r="N1235" i="1"/>
  <c r="O1235" i="1" s="1"/>
  <c r="N1231" i="1"/>
  <c r="O1231" i="1" s="1"/>
  <c r="N1219" i="1"/>
  <c r="O1219" i="1" s="1"/>
  <c r="N1215" i="1"/>
  <c r="O1215" i="1" s="1"/>
  <c r="N1199" i="1"/>
  <c r="O1199" i="1" s="1"/>
  <c r="N1197" i="1"/>
  <c r="O1197" i="1" s="1"/>
  <c r="N1186" i="1"/>
  <c r="O1186" i="1" s="1"/>
  <c r="N1180" i="1"/>
  <c r="O1180" i="1" s="1"/>
  <c r="N1172" i="1"/>
  <c r="O1172" i="1" s="1"/>
  <c r="N1168" i="1"/>
  <c r="O1168" i="1" s="1"/>
  <c r="N1161" i="1"/>
  <c r="O1161" i="1" s="1"/>
  <c r="N1133" i="1"/>
  <c r="O1133" i="1" s="1"/>
  <c r="N1126" i="1"/>
  <c r="O1126" i="1" s="1"/>
  <c r="N1120" i="1"/>
  <c r="O1120" i="1" s="1"/>
  <c r="N1082" i="1"/>
  <c r="O1082" i="1" s="1"/>
  <c r="N1072" i="1"/>
  <c r="O1072" i="1" s="1"/>
  <c r="N1044" i="1"/>
  <c r="O1044" i="1" s="1"/>
  <c r="N1036" i="1"/>
  <c r="O1036" i="1" s="1"/>
  <c r="N1028" i="1"/>
  <c r="O1028" i="1" s="1"/>
  <c r="N1020" i="1"/>
  <c r="O1020" i="1" s="1"/>
  <c r="N1012" i="1"/>
  <c r="O1012" i="1" s="1"/>
  <c r="N998" i="1"/>
  <c r="O998" i="1" s="1"/>
  <c r="N972" i="1"/>
  <c r="O972" i="1" s="1"/>
  <c r="N971" i="1"/>
  <c r="O971" i="1" s="1"/>
  <c r="N957" i="1"/>
  <c r="O957" i="1" s="1"/>
  <c r="N948" i="1"/>
  <c r="O948" i="1" s="1"/>
  <c r="N945" i="1"/>
  <c r="O945" i="1" s="1"/>
  <c r="N944" i="1"/>
  <c r="O944" i="1" s="1"/>
  <c r="N930" i="1"/>
  <c r="O930" i="1" s="1"/>
  <c r="N922" i="1"/>
  <c r="O922" i="1" s="1"/>
  <c r="N914" i="1"/>
  <c r="O914" i="1" s="1"/>
  <c r="N905" i="1"/>
  <c r="O905" i="1" s="1"/>
  <c r="N897" i="1"/>
  <c r="O897" i="1" s="1"/>
  <c r="N882" i="1"/>
  <c r="O882" i="1" s="1"/>
  <c r="N871" i="1"/>
  <c r="O871" i="1" s="1"/>
  <c r="N853" i="1"/>
  <c r="O853" i="1" s="1"/>
  <c r="N852" i="1"/>
  <c r="O852" i="1" s="1"/>
  <c r="N845" i="1"/>
  <c r="O845" i="1" s="1"/>
  <c r="N844" i="1"/>
  <c r="O844" i="1" s="1"/>
  <c r="N837" i="1"/>
  <c r="O837" i="1" s="1"/>
  <c r="N801" i="1"/>
  <c r="O801" i="1" s="1"/>
  <c r="N787" i="1"/>
  <c r="O787" i="1" s="1"/>
  <c r="N786" i="1"/>
  <c r="O786" i="1" s="1"/>
  <c r="N772" i="1"/>
  <c r="O772" i="1" s="1"/>
  <c r="N758" i="1"/>
  <c r="O758" i="1" s="1"/>
  <c r="N757" i="1"/>
  <c r="O757" i="1" s="1"/>
  <c r="N752" i="1"/>
  <c r="O752" i="1" s="1"/>
  <c r="N738" i="1"/>
  <c r="O738" i="1" s="1"/>
  <c r="N718" i="1"/>
  <c r="O718" i="1" s="1"/>
  <c r="N706" i="1"/>
  <c r="O706" i="1" s="1"/>
  <c r="N693" i="1"/>
  <c r="O693" i="1" s="1"/>
  <c r="N650" i="1"/>
  <c r="O650" i="1" s="1"/>
  <c r="N640" i="1"/>
  <c r="O640" i="1" s="1"/>
  <c r="N628" i="1"/>
  <c r="O628" i="1" s="1"/>
  <c r="N625" i="1"/>
  <c r="O625" i="1" s="1"/>
  <c r="N624" i="1"/>
  <c r="O624" i="1" s="1"/>
  <c r="N615" i="1"/>
  <c r="O615" i="1" s="1"/>
  <c r="N610" i="1"/>
  <c r="O610" i="1" s="1"/>
  <c r="N590" i="1"/>
  <c r="O590" i="1" s="1"/>
  <c r="N584" i="1"/>
  <c r="O584" i="1" s="1"/>
  <c r="N570" i="1"/>
  <c r="O570" i="1" s="1"/>
  <c r="N567" i="1"/>
  <c r="O567" i="1" s="1"/>
  <c r="N554" i="1"/>
  <c r="O554" i="1" s="1"/>
  <c r="N548" i="1"/>
  <c r="O548" i="1" s="1"/>
  <c r="N506" i="1"/>
  <c r="O506" i="1" s="1"/>
  <c r="N490" i="1"/>
  <c r="O490" i="1" s="1"/>
  <c r="N485" i="1"/>
  <c r="O485" i="1" s="1"/>
  <c r="N474" i="1"/>
  <c r="O474" i="1" s="1"/>
  <c r="N468" i="1"/>
  <c r="O468" i="1" s="1"/>
  <c r="N459" i="1"/>
  <c r="O459" i="1" s="1"/>
  <c r="N419" i="1"/>
  <c r="O419" i="1" s="1"/>
  <c r="N418" i="1"/>
  <c r="O418" i="1" s="1"/>
  <c r="N414" i="1"/>
  <c r="O414" i="1" s="1"/>
  <c r="N410" i="1"/>
  <c r="O410" i="1" s="1"/>
  <c r="N959" i="1"/>
  <c r="O959" i="1" s="1"/>
  <c r="N924" i="1"/>
  <c r="O924" i="1" s="1"/>
  <c r="N916" i="1"/>
  <c r="O916" i="1" s="1"/>
  <c r="N908" i="1"/>
  <c r="O908" i="1" s="1"/>
  <c r="N899" i="1"/>
  <c r="O899" i="1" s="1"/>
  <c r="N885" i="1"/>
  <c r="O885" i="1" s="1"/>
  <c r="N879" i="1"/>
  <c r="O879" i="1" s="1"/>
  <c r="N868" i="1"/>
  <c r="O868" i="1" s="1"/>
  <c r="N864" i="1"/>
  <c r="O864" i="1" s="1"/>
  <c r="N860" i="1"/>
  <c r="O860" i="1" s="1"/>
  <c r="N855" i="1"/>
  <c r="O855" i="1" s="1"/>
  <c r="N760" i="1"/>
  <c r="O760" i="1" s="1"/>
  <c r="N746" i="1"/>
  <c r="O746" i="1" s="1"/>
  <c r="N734" i="1"/>
  <c r="O734" i="1" s="1"/>
  <c r="N728" i="1"/>
  <c r="O728" i="1" s="1"/>
  <c r="N652" i="1"/>
  <c r="O652" i="1" s="1"/>
  <c r="N638" i="1"/>
  <c r="O638" i="1" s="1"/>
  <c r="N608" i="1"/>
  <c r="O608" i="1" s="1"/>
  <c r="N557" i="1"/>
  <c r="O557" i="1" s="1"/>
  <c r="N551" i="1"/>
  <c r="O551" i="1" s="1"/>
  <c r="N502" i="1"/>
  <c r="O502" i="1" s="1"/>
  <c r="N448" i="1"/>
  <c r="O448" i="1" s="1"/>
  <c r="N404" i="1"/>
  <c r="O404" i="1" s="1"/>
  <c r="N977" i="1"/>
  <c r="O977" i="1" s="1"/>
  <c r="N970" i="1"/>
  <c r="O970" i="1" s="1"/>
  <c r="N966" i="1"/>
  <c r="O966" i="1" s="1"/>
  <c r="N965" i="1"/>
  <c r="O965" i="1" s="1"/>
  <c r="N851" i="1"/>
  <c r="O851" i="1" s="1"/>
  <c r="N843" i="1"/>
  <c r="O843" i="1" s="1"/>
  <c r="N795" i="1"/>
  <c r="O795" i="1" s="1"/>
  <c r="N794" i="1"/>
  <c r="O794" i="1" s="1"/>
  <c r="N785" i="1"/>
  <c r="O785" i="1" s="1"/>
  <c r="N749" i="1"/>
  <c r="O749" i="1" s="1"/>
  <c r="N724" i="1"/>
  <c r="O724" i="1" s="1"/>
  <c r="N716" i="1"/>
  <c r="O716" i="1" s="1"/>
  <c r="N704" i="1"/>
  <c r="O704" i="1" s="1"/>
  <c r="N700" i="1"/>
  <c r="O700" i="1" s="1"/>
  <c r="N670" i="1"/>
  <c r="O670" i="1" s="1"/>
  <c r="N666" i="1"/>
  <c r="O666" i="1" s="1"/>
  <c r="N662" i="1"/>
  <c r="O662" i="1" s="1"/>
  <c r="N659" i="1"/>
  <c r="O659" i="1" s="1"/>
  <c r="N634" i="1"/>
  <c r="O634" i="1" s="1"/>
  <c r="N627" i="1"/>
  <c r="O627" i="1" s="1"/>
  <c r="N614" i="1"/>
  <c r="O614" i="1" s="1"/>
  <c r="N598" i="1"/>
  <c r="O598" i="1" s="1"/>
  <c r="N593" i="1"/>
  <c r="O593" i="1" s="1"/>
  <c r="N587" i="1"/>
  <c r="O587" i="1" s="1"/>
  <c r="N578" i="1"/>
  <c r="O578" i="1" s="1"/>
  <c r="N573" i="1"/>
  <c r="O573" i="1" s="1"/>
  <c r="N569" i="1"/>
  <c r="O569" i="1" s="1"/>
  <c r="N503" i="1"/>
  <c r="O503" i="1" s="1"/>
  <c r="N478" i="1"/>
  <c r="O478" i="1" s="1"/>
  <c r="N467" i="1"/>
  <c r="O467" i="1" s="1"/>
  <c r="N463" i="1"/>
  <c r="O463" i="1" s="1"/>
  <c r="N458" i="1"/>
  <c r="O458" i="1" s="1"/>
  <c r="N417" i="1"/>
  <c r="O417" i="1" s="1"/>
  <c r="N413" i="1"/>
  <c r="O413" i="1" s="1"/>
  <c r="N400" i="1"/>
  <c r="O400" i="1" s="1"/>
  <c r="N456" i="1"/>
  <c r="O456" i="1" s="1"/>
  <c r="N455" i="1"/>
  <c r="O455" i="1" s="1"/>
  <c r="N450" i="1"/>
  <c r="O450" i="1" s="1"/>
  <c r="N427" i="1"/>
  <c r="O427" i="1" s="1"/>
  <c r="N415" i="1"/>
  <c r="O415" i="1" s="1"/>
  <c r="N397" i="1"/>
  <c r="O397" i="1" s="1"/>
  <c r="N388" i="1"/>
  <c r="O388" i="1" s="1"/>
  <c r="N379" i="1"/>
  <c r="O379" i="1" s="1"/>
  <c r="N374" i="1"/>
  <c r="O374" i="1" s="1"/>
  <c r="N354" i="1"/>
  <c r="O354" i="1" s="1"/>
  <c r="N353" i="1"/>
  <c r="O353" i="1" s="1"/>
  <c r="N346" i="1"/>
  <c r="O346" i="1" s="1"/>
  <c r="N342" i="1"/>
  <c r="O342" i="1" s="1"/>
  <c r="N338" i="1"/>
  <c r="O338" i="1" s="1"/>
  <c r="N337" i="1"/>
  <c r="O337" i="1" s="1"/>
  <c r="N330" i="1"/>
  <c r="O330" i="1" s="1"/>
  <c r="N326" i="1"/>
  <c r="O326" i="1" s="1"/>
  <c r="N322" i="1"/>
  <c r="O322" i="1" s="1"/>
  <c r="N321" i="1"/>
  <c r="O321" i="1" s="1"/>
  <c r="N311" i="1"/>
  <c r="O311" i="1" s="1"/>
  <c r="N306" i="1"/>
  <c r="O306" i="1" s="1"/>
  <c r="N299" i="1"/>
  <c r="O299" i="1" s="1"/>
  <c r="N295" i="1"/>
  <c r="O295" i="1" s="1"/>
  <c r="N291" i="1"/>
  <c r="O291" i="1" s="1"/>
  <c r="N290" i="1"/>
  <c r="O290" i="1" s="1"/>
  <c r="N287" i="1"/>
  <c r="O287" i="1" s="1"/>
  <c r="N284" i="1"/>
  <c r="O284" i="1" s="1"/>
  <c r="N278" i="1"/>
  <c r="O278" i="1" s="1"/>
  <c r="N261" i="1"/>
  <c r="O261" i="1" s="1"/>
  <c r="N243" i="1"/>
  <c r="O243" i="1" s="1"/>
  <c r="N235" i="1"/>
  <c r="O235" i="1" s="1"/>
  <c r="N219" i="1"/>
  <c r="O219" i="1" s="1"/>
  <c r="N211" i="1"/>
  <c r="O211" i="1" s="1"/>
  <c r="N183" i="1"/>
  <c r="O183" i="1" s="1"/>
  <c r="N155" i="1"/>
  <c r="O155" i="1" s="1"/>
  <c r="N151" i="1"/>
  <c r="O151" i="1" s="1"/>
  <c r="N147" i="1"/>
  <c r="O147" i="1" s="1"/>
  <c r="N139" i="1"/>
  <c r="O139" i="1" s="1"/>
  <c r="N136" i="1"/>
  <c r="O136" i="1" s="1"/>
  <c r="N135" i="1"/>
  <c r="O135" i="1" s="1"/>
  <c r="N109" i="1"/>
  <c r="O109" i="1" s="1"/>
  <c r="N104" i="1"/>
  <c r="O104" i="1" s="1"/>
  <c r="N98" i="1"/>
  <c r="O98" i="1" s="1"/>
  <c r="N85" i="1"/>
  <c r="O85" i="1" s="1"/>
  <c r="N83" i="1"/>
  <c r="O83" i="1" s="1"/>
  <c r="N70" i="1"/>
  <c r="O70" i="1" s="1"/>
  <c r="N57" i="1"/>
  <c r="O57" i="1" s="1"/>
  <c r="N32" i="1"/>
  <c r="O32" i="1" s="1"/>
  <c r="N362" i="1"/>
  <c r="O362" i="1" s="1"/>
  <c r="N355" i="1"/>
  <c r="O355" i="1" s="1"/>
  <c r="N339" i="1"/>
  <c r="O339" i="1" s="1"/>
  <c r="N323" i="1"/>
  <c r="O323" i="1" s="1"/>
  <c r="N317" i="1"/>
  <c r="O317" i="1" s="1"/>
  <c r="N313" i="1"/>
  <c r="O313" i="1" s="1"/>
  <c r="N272" i="1"/>
  <c r="O272" i="1" s="1"/>
  <c r="N229" i="1"/>
  <c r="O229" i="1" s="1"/>
  <c r="N188" i="1"/>
  <c r="O188" i="1" s="1"/>
  <c r="N157" i="1"/>
  <c r="O157" i="1" s="1"/>
  <c r="N153" i="1"/>
  <c r="O153" i="1" s="1"/>
  <c r="N149" i="1"/>
  <c r="O149" i="1" s="1"/>
  <c r="N145" i="1"/>
  <c r="O145" i="1" s="1"/>
  <c r="N132" i="1"/>
  <c r="O132" i="1" s="1"/>
  <c r="N123" i="1"/>
  <c r="O123" i="1" s="1"/>
  <c r="N121" i="1"/>
  <c r="O121" i="1" s="1"/>
  <c r="N110" i="1"/>
  <c r="O110" i="1" s="1"/>
  <c r="N100" i="1"/>
  <c r="O100" i="1" s="1"/>
  <c r="N96" i="1"/>
  <c r="O96" i="1" s="1"/>
  <c r="N73" i="1"/>
  <c r="O73" i="1" s="1"/>
  <c r="N387" i="1"/>
  <c r="O387" i="1" s="1"/>
  <c r="N383" i="1"/>
  <c r="O383" i="1" s="1"/>
  <c r="N359" i="1"/>
  <c r="O359" i="1" s="1"/>
  <c r="N352" i="1"/>
  <c r="O352" i="1" s="1"/>
  <c r="N345" i="1"/>
  <c r="O345" i="1" s="1"/>
  <c r="N336" i="1"/>
  <c r="O336" i="1" s="1"/>
  <c r="N329" i="1"/>
  <c r="O329" i="1" s="1"/>
  <c r="N320" i="1"/>
  <c r="O320" i="1" s="1"/>
  <c r="N277" i="1"/>
  <c r="O277" i="1" s="1"/>
  <c r="N269" i="1"/>
  <c r="O269" i="1" s="1"/>
  <c r="N259" i="1"/>
  <c r="O259" i="1" s="1"/>
  <c r="N242" i="1"/>
  <c r="O242" i="1" s="1"/>
  <c r="N227" i="1"/>
  <c r="O227" i="1" s="1"/>
  <c r="N217" i="1"/>
  <c r="O217" i="1" s="1"/>
  <c r="N209" i="1"/>
  <c r="O209" i="1" s="1"/>
  <c r="N199" i="1"/>
  <c r="O199" i="1" s="1"/>
  <c r="N189" i="1"/>
  <c r="O189" i="1" s="1"/>
  <c r="N89" i="1"/>
  <c r="O89" i="1" s="1"/>
  <c r="N81" i="1"/>
  <c r="O81" i="1" s="1"/>
  <c r="N69" i="1"/>
  <c r="O69" i="1" s="1"/>
  <c r="N65" i="1"/>
  <c r="O65" i="1" s="1"/>
  <c r="N31" i="1"/>
  <c r="O31" i="1" s="1"/>
  <c r="N3566" i="1"/>
  <c r="O3566" i="1" s="1"/>
  <c r="N3559" i="1"/>
  <c r="O3559" i="1" s="1"/>
  <c r="N3557" i="1"/>
  <c r="O3557" i="1" s="1"/>
  <c r="N3555" i="1"/>
  <c r="O3555" i="1" s="1"/>
  <c r="N3553" i="1"/>
  <c r="O3553" i="1" s="1"/>
  <c r="N3551" i="1"/>
  <c r="O3551" i="1" s="1"/>
  <c r="N2281" i="1"/>
  <c r="O2281" i="1" s="1"/>
  <c r="N2230" i="1"/>
  <c r="O2230" i="1" s="1"/>
  <c r="N2214" i="1"/>
  <c r="O2214" i="1" s="1"/>
  <c r="N2200" i="1"/>
  <c r="O2200" i="1" s="1"/>
  <c r="N2153" i="1"/>
  <c r="O2153" i="1" s="1"/>
  <c r="N2135" i="1"/>
  <c r="O2135" i="1" s="1"/>
  <c r="N2099" i="1"/>
  <c r="O2099" i="1" s="1"/>
  <c r="N2055" i="1"/>
  <c r="O2055" i="1" s="1"/>
  <c r="N2048" i="1"/>
  <c r="O2048" i="1" s="1"/>
  <c r="N2032" i="1"/>
  <c r="O2032" i="1" s="1"/>
  <c r="N2030" i="1"/>
  <c r="O2030" i="1" s="1"/>
  <c r="N1999" i="1"/>
  <c r="O1999" i="1" s="1"/>
  <c r="N1967" i="1"/>
  <c r="O1967" i="1" s="1"/>
  <c r="N1953" i="1"/>
  <c r="O1953" i="1" s="1"/>
  <c r="N1945" i="1"/>
  <c r="O1945" i="1" s="1"/>
  <c r="N1930" i="1"/>
  <c r="O1930" i="1" s="1"/>
  <c r="N1923" i="1"/>
  <c r="O1923" i="1" s="1"/>
  <c r="N1916" i="1"/>
  <c r="O1916" i="1" s="1"/>
  <c r="N1912" i="1"/>
  <c r="O1912" i="1" s="1"/>
  <c r="N1904" i="1"/>
  <c r="O1904" i="1" s="1"/>
  <c r="N1900" i="1"/>
  <c r="O1900" i="1" s="1"/>
  <c r="N1896" i="1"/>
  <c r="O1896" i="1" s="1"/>
  <c r="N1892" i="1"/>
  <c r="O1892" i="1" s="1"/>
  <c r="N1889" i="1"/>
  <c r="O1889" i="1" s="1"/>
  <c r="N1888" i="1"/>
  <c r="O1888" i="1" s="1"/>
  <c r="N1875" i="1"/>
  <c r="O1875" i="1" s="1"/>
  <c r="N3001" i="1"/>
  <c r="O3001" i="1" s="1"/>
  <c r="N2768" i="1"/>
  <c r="O2768" i="1" s="1"/>
  <c r="N2738" i="1"/>
  <c r="O2738" i="1" s="1"/>
  <c r="N2701" i="1"/>
  <c r="O2701" i="1" s="1"/>
  <c r="N2612" i="1"/>
  <c r="O2612" i="1" s="1"/>
  <c r="N2590" i="1"/>
  <c r="O2590" i="1" s="1"/>
  <c r="N2471" i="1"/>
  <c r="O2471" i="1" s="1"/>
  <c r="N2399" i="1"/>
  <c r="O2399" i="1" s="1"/>
  <c r="N2394" i="1"/>
  <c r="O2394" i="1" s="1"/>
  <c r="N2393" i="1"/>
  <c r="O2393" i="1" s="1"/>
  <c r="N2287" i="1"/>
  <c r="O2287" i="1" s="1"/>
  <c r="N2236" i="1"/>
  <c r="O2236" i="1" s="1"/>
  <c r="N2145" i="1"/>
  <c r="O2145" i="1" s="1"/>
  <c r="N2144" i="1"/>
  <c r="O2144" i="1" s="1"/>
  <c r="N2078" i="1"/>
  <c r="O2078" i="1" s="1"/>
  <c r="N2050" i="1"/>
  <c r="O2050" i="1" s="1"/>
  <c r="N2037" i="1"/>
  <c r="O2037" i="1" s="1"/>
  <c r="N2023" i="1"/>
  <c r="O2023" i="1" s="1"/>
  <c r="N2011" i="1"/>
  <c r="O2011" i="1" s="1"/>
  <c r="N2009" i="1"/>
  <c r="O2009" i="1" s="1"/>
  <c r="N2006" i="1"/>
  <c r="O2006" i="1" s="1"/>
  <c r="N2001" i="1"/>
  <c r="O2001" i="1" s="1"/>
  <c r="N1994" i="1"/>
  <c r="O1994" i="1" s="1"/>
  <c r="N1976" i="1"/>
  <c r="O1976" i="1" s="1"/>
  <c r="N1974" i="1"/>
  <c r="O1974" i="1" s="1"/>
  <c r="N1970" i="1"/>
  <c r="O1970" i="1" s="1"/>
  <c r="N1962" i="1"/>
  <c r="O1962" i="1" s="1"/>
  <c r="N1955" i="1"/>
  <c r="O1955" i="1" s="1"/>
  <c r="N1949" i="1"/>
  <c r="O1949" i="1" s="1"/>
  <c r="N1937" i="1"/>
  <c r="O1937" i="1" s="1"/>
  <c r="N1932" i="1"/>
  <c r="O1932" i="1" s="1"/>
  <c r="N1924" i="1"/>
  <c r="O1924" i="1" s="1"/>
  <c r="N2699" i="1"/>
  <c r="O2699" i="1" s="1"/>
  <c r="N2514" i="1"/>
  <c r="O2514" i="1" s="1"/>
  <c r="N2478" i="1"/>
  <c r="O2478" i="1" s="1"/>
  <c r="N2753" i="1"/>
  <c r="O2753" i="1" s="1"/>
  <c r="N2283" i="1"/>
  <c r="O2283" i="1" s="1"/>
  <c r="N2257" i="1"/>
  <c r="O2257" i="1" s="1"/>
  <c r="N2232" i="1"/>
  <c r="O2232" i="1" s="1"/>
  <c r="N2225" i="1"/>
  <c r="O2225" i="1" s="1"/>
  <c r="N2216" i="1"/>
  <c r="O2216" i="1" s="1"/>
  <c r="N2193" i="1"/>
  <c r="O2193" i="1" s="1"/>
  <c r="N2129" i="1"/>
  <c r="O2129" i="1" s="1"/>
  <c r="N2106" i="1"/>
  <c r="O2106" i="1" s="1"/>
  <c r="N2101" i="1"/>
  <c r="O2101" i="1" s="1"/>
  <c r="N2073" i="1"/>
  <c r="O2073" i="1" s="1"/>
  <c r="N2064" i="1"/>
  <c r="O2064" i="1" s="1"/>
  <c r="N2045" i="1"/>
  <c r="O2045" i="1" s="1"/>
  <c r="N2043" i="1"/>
  <c r="O2043" i="1" s="1"/>
  <c r="N2003" i="1"/>
  <c r="O2003" i="1" s="1"/>
  <c r="N1989" i="1"/>
  <c r="O1989" i="1" s="1"/>
  <c r="N1981" i="1"/>
  <c r="O1981" i="1" s="1"/>
  <c r="N1972" i="1"/>
  <c r="O1972" i="1" s="1"/>
  <c r="N1951" i="1"/>
  <c r="O1951" i="1" s="1"/>
  <c r="N1939" i="1"/>
  <c r="O1939" i="1" s="1"/>
  <c r="N1928" i="1"/>
  <c r="O1928" i="1" s="1"/>
  <c r="N1926" i="1"/>
  <c r="O1926" i="1" s="1"/>
  <c r="N1878" i="1"/>
  <c r="O1878" i="1" s="1"/>
  <c r="N1870" i="1"/>
  <c r="O1870" i="1" s="1"/>
  <c r="N1857" i="1"/>
  <c r="O1857" i="1" s="1"/>
  <c r="N1855" i="1"/>
  <c r="O1855" i="1" s="1"/>
  <c r="N1853" i="1"/>
  <c r="O1853" i="1" s="1"/>
  <c r="N1837" i="1"/>
  <c r="O1837" i="1" s="1"/>
  <c r="N1809" i="1"/>
  <c r="O1809" i="1" s="1"/>
  <c r="N1808" i="1"/>
  <c r="O1808" i="1" s="1"/>
  <c r="N1795" i="1"/>
  <c r="O1795" i="1" s="1"/>
  <c r="N1783" i="1"/>
  <c r="O1783" i="1" s="1"/>
  <c r="N1767" i="1"/>
  <c r="O1767" i="1" s="1"/>
  <c r="N1730" i="1"/>
  <c r="O1730" i="1" s="1"/>
  <c r="N1729" i="1"/>
  <c r="O1729" i="1" s="1"/>
  <c r="N1724" i="1"/>
  <c r="O1724" i="1" s="1"/>
  <c r="N1719" i="1"/>
  <c r="O1719" i="1" s="1"/>
  <c r="N1831" i="1"/>
  <c r="O1831" i="1" s="1"/>
  <c r="N1829" i="1"/>
  <c r="O1829" i="1" s="1"/>
  <c r="N1827" i="1"/>
  <c r="O1827" i="1" s="1"/>
  <c r="N1825" i="1"/>
  <c r="O1825" i="1" s="1"/>
  <c r="N1823" i="1"/>
  <c r="O1823" i="1" s="1"/>
  <c r="N1821" i="1"/>
  <c r="O1821" i="1" s="1"/>
  <c r="N1819" i="1"/>
  <c r="O1819" i="1" s="1"/>
  <c r="N1817" i="1"/>
  <c r="O1817" i="1" s="1"/>
  <c r="N1876" i="1"/>
  <c r="O1876" i="1" s="1"/>
  <c r="N1867" i="1"/>
  <c r="O1867" i="1" s="1"/>
  <c r="N1865" i="1"/>
  <c r="O1865" i="1" s="1"/>
  <c r="N1863" i="1"/>
  <c r="O1863" i="1" s="1"/>
  <c r="N1861" i="1"/>
  <c r="O1861" i="1" s="1"/>
  <c r="N1849" i="1"/>
  <c r="O1849" i="1" s="1"/>
  <c r="N1845" i="1"/>
  <c r="O1845" i="1" s="1"/>
  <c r="N1843" i="1"/>
  <c r="O1843" i="1" s="1"/>
  <c r="N1835" i="1"/>
  <c r="O1835" i="1" s="1"/>
  <c r="N1805" i="1"/>
  <c r="O1805" i="1" s="1"/>
  <c r="N1804" i="1"/>
  <c r="O1804" i="1" s="1"/>
  <c r="N1793" i="1"/>
  <c r="O1793" i="1" s="1"/>
  <c r="N1787" i="1"/>
  <c r="O1787" i="1" s="1"/>
  <c r="N1771" i="1"/>
  <c r="O1771" i="1" s="1"/>
  <c r="N1736" i="1"/>
  <c r="O1736" i="1" s="1"/>
  <c r="N1814" i="1"/>
  <c r="O1814" i="1" s="1"/>
  <c r="N1810" i="1"/>
  <c r="O1810" i="1" s="1"/>
  <c r="N1806" i="1"/>
  <c r="O1806" i="1" s="1"/>
  <c r="N1802" i="1"/>
  <c r="O1802" i="1" s="1"/>
  <c r="N1798" i="1"/>
  <c r="O1798" i="1" s="1"/>
  <c r="N1764" i="1"/>
  <c r="O1764" i="1" s="1"/>
  <c r="N1762" i="1"/>
  <c r="O1762" i="1" s="1"/>
  <c r="N1760" i="1"/>
  <c r="O1760" i="1" s="1"/>
  <c r="N1758" i="1"/>
  <c r="O1758" i="1" s="1"/>
  <c r="N1756" i="1"/>
  <c r="O1756" i="1" s="1"/>
  <c r="N1754" i="1"/>
  <c r="O1754" i="1" s="1"/>
  <c r="N1752" i="1"/>
  <c r="O1752" i="1" s="1"/>
  <c r="N1750" i="1"/>
  <c r="O1750" i="1" s="1"/>
  <c r="N1748" i="1"/>
  <c r="O1748" i="1" s="1"/>
  <c r="N1746" i="1"/>
  <c r="O1746" i="1" s="1"/>
  <c r="N1744" i="1"/>
  <c r="O1744" i="1" s="1"/>
  <c r="N1742" i="1"/>
  <c r="O1742" i="1" s="1"/>
  <c r="N1740" i="1"/>
  <c r="O1740" i="1" s="1"/>
  <c r="N1731" i="1"/>
  <c r="O1731" i="1" s="1"/>
  <c r="N1722" i="1"/>
  <c r="O1722" i="1" s="1"/>
  <c r="N1720" i="1"/>
  <c r="O1720" i="1" s="1"/>
  <c r="N1710" i="1"/>
  <c r="O1710" i="1" s="1"/>
  <c r="N1706" i="1"/>
  <c r="O1706" i="1" s="1"/>
  <c r="N1701" i="1"/>
  <c r="O1701" i="1" s="1"/>
  <c r="N1692" i="1"/>
  <c r="O1692" i="1" s="1"/>
  <c r="N1679" i="1"/>
  <c r="O1679" i="1" s="1"/>
  <c r="N1675" i="1"/>
  <c r="O1675" i="1" s="1"/>
  <c r="N1673" i="1"/>
  <c r="O1673" i="1" s="1"/>
  <c r="N1670" i="1"/>
  <c r="O1670" i="1" s="1"/>
  <c r="N1668" i="1"/>
  <c r="O1668" i="1" s="1"/>
  <c r="N1666" i="1"/>
  <c r="O1666" i="1" s="1"/>
  <c r="N1647" i="1"/>
  <c r="O1647" i="1" s="1"/>
  <c r="N1643" i="1"/>
  <c r="O1643" i="1" s="1"/>
  <c r="N1620" i="1"/>
  <c r="O1620" i="1" s="1"/>
  <c r="N1618" i="1"/>
  <c r="O1618" i="1" s="1"/>
  <c r="N1613" i="1"/>
  <c r="O1613" i="1" s="1"/>
  <c r="N1604" i="1"/>
  <c r="O1604" i="1" s="1"/>
  <c r="N1580" i="1"/>
  <c r="O1580" i="1" s="1"/>
  <c r="N1578" i="1"/>
  <c r="O1578" i="1" s="1"/>
  <c r="N1566" i="1"/>
  <c r="O1566" i="1" s="1"/>
  <c r="N1565" i="1"/>
  <c r="O1565" i="1" s="1"/>
  <c r="N1557" i="1"/>
  <c r="O1557" i="1" s="1"/>
  <c r="N1556" i="1"/>
  <c r="O1556" i="1" s="1"/>
  <c r="N1540" i="1"/>
  <c r="O1540" i="1" s="1"/>
  <c r="N1521" i="1"/>
  <c r="O1521" i="1" s="1"/>
  <c r="N1519" i="1"/>
  <c r="O1519" i="1" s="1"/>
  <c r="N1510" i="1"/>
  <c r="O1510" i="1" s="1"/>
  <c r="N1498" i="1"/>
  <c r="O1498" i="1" s="1"/>
  <c r="N1493" i="1"/>
  <c r="O1493" i="1" s="1"/>
  <c r="N1477" i="1"/>
  <c r="O1477" i="1" s="1"/>
  <c r="N1452" i="1"/>
  <c r="O1452" i="1" s="1"/>
  <c r="N1440" i="1"/>
  <c r="O1440" i="1" s="1"/>
  <c r="N1413" i="1"/>
  <c r="O1413" i="1" s="1"/>
  <c r="N1412" i="1"/>
  <c r="O1412" i="1" s="1"/>
  <c r="N1406" i="1"/>
  <c r="O1406" i="1" s="1"/>
  <c r="N1401" i="1"/>
  <c r="O1401" i="1" s="1"/>
  <c r="N1390" i="1"/>
  <c r="O1390" i="1" s="1"/>
  <c r="N1361" i="1"/>
  <c r="O1361" i="1" s="1"/>
  <c r="N1360" i="1"/>
  <c r="O1360" i="1" s="1"/>
  <c r="N1332" i="1"/>
  <c r="O1332" i="1" s="1"/>
  <c r="N1314" i="1"/>
  <c r="O1314" i="1" s="1"/>
  <c r="N1310" i="1"/>
  <c r="O1310" i="1" s="1"/>
  <c r="N1296" i="1"/>
  <c r="O1296" i="1" s="1"/>
  <c r="N1292" i="1"/>
  <c r="O1292" i="1" s="1"/>
  <c r="N1288" i="1"/>
  <c r="O1288" i="1" s="1"/>
  <c r="N1284" i="1"/>
  <c r="O1284" i="1" s="1"/>
  <c r="N1280" i="1"/>
  <c r="O1280" i="1" s="1"/>
  <c r="N1276" i="1"/>
  <c r="O1276" i="1" s="1"/>
  <c r="N1272" i="1"/>
  <c r="O1272" i="1" s="1"/>
  <c r="N1151" i="1"/>
  <c r="O1151" i="1" s="1"/>
  <c r="N1109" i="1"/>
  <c r="O1109" i="1" s="1"/>
  <c r="N1105" i="1"/>
  <c r="O1105" i="1" s="1"/>
  <c r="N1061" i="1"/>
  <c r="O1061" i="1" s="1"/>
  <c r="N1041" i="1"/>
  <c r="O1041" i="1" s="1"/>
  <c r="N1033" i="1"/>
  <c r="O1033" i="1" s="1"/>
  <c r="N1025" i="1"/>
  <c r="O1025" i="1" s="1"/>
  <c r="N1017" i="1"/>
  <c r="O1017" i="1" s="1"/>
  <c r="N1718" i="1"/>
  <c r="O1718" i="1" s="1"/>
  <c r="N1704" i="1"/>
  <c r="O1704" i="1" s="1"/>
  <c r="N1687" i="1"/>
  <c r="O1687" i="1" s="1"/>
  <c r="N1683" i="1"/>
  <c r="O1683" i="1" s="1"/>
  <c r="N1681" i="1"/>
  <c r="O1681" i="1" s="1"/>
  <c r="N1655" i="1"/>
  <c r="O1655" i="1" s="1"/>
  <c r="N1651" i="1"/>
  <c r="O1651" i="1" s="1"/>
  <c r="N1649" i="1"/>
  <c r="O1649" i="1" s="1"/>
  <c r="N1636" i="1"/>
  <c r="O1636" i="1" s="1"/>
  <c r="N1616" i="1"/>
  <c r="O1616" i="1" s="1"/>
  <c r="N1607" i="1"/>
  <c r="O1607" i="1" s="1"/>
  <c r="N1595" i="1"/>
  <c r="O1595" i="1" s="1"/>
  <c r="N1542" i="1"/>
  <c r="O1542" i="1" s="1"/>
  <c r="N1524" i="1"/>
  <c r="O1524" i="1" s="1"/>
  <c r="N1494" i="1"/>
  <c r="O1494" i="1" s="1"/>
  <c r="N1487" i="1"/>
  <c r="O1487" i="1" s="1"/>
  <c r="N1462" i="1"/>
  <c r="O1462" i="1" s="1"/>
  <c r="N1453" i="1"/>
  <c r="O1453" i="1" s="1"/>
  <c r="N1448" i="1"/>
  <c r="O1448" i="1" s="1"/>
  <c r="N1446" i="1"/>
  <c r="O1446" i="1" s="1"/>
  <c r="N1444" i="1"/>
  <c r="O1444" i="1" s="1"/>
  <c r="N1443" i="1"/>
  <c r="O1443" i="1" s="1"/>
  <c r="N1417" i="1"/>
  <c r="O1417" i="1" s="1"/>
  <c r="N1416" i="1"/>
  <c r="O1416" i="1" s="1"/>
  <c r="N1402" i="1"/>
  <c r="O1402" i="1" s="1"/>
  <c r="N1397" i="1"/>
  <c r="O1397" i="1" s="1"/>
  <c r="N1386" i="1"/>
  <c r="O1386" i="1" s="1"/>
  <c r="N1366" i="1"/>
  <c r="O1366" i="1" s="1"/>
  <c r="N1353" i="1"/>
  <c r="O1353" i="1" s="1"/>
  <c r="N1345" i="1"/>
  <c r="O1345" i="1" s="1"/>
  <c r="N1339" i="1"/>
  <c r="O1339" i="1" s="1"/>
  <c r="N1327" i="1"/>
  <c r="O1327" i="1" s="1"/>
  <c r="N1324" i="1"/>
  <c r="O1324" i="1" s="1"/>
  <c r="N1322" i="1"/>
  <c r="O1322" i="1" s="1"/>
  <c r="N1315" i="1"/>
  <c r="O1315" i="1" s="1"/>
  <c r="N1311" i="1"/>
  <c r="O1311" i="1" s="1"/>
  <c r="N1307" i="1"/>
  <c r="O1307" i="1" s="1"/>
  <c r="N1301" i="1"/>
  <c r="O1301" i="1" s="1"/>
  <c r="N1206" i="1"/>
  <c r="O1206" i="1" s="1"/>
  <c r="N1085" i="1"/>
  <c r="O1085" i="1" s="1"/>
  <c r="N1064" i="1"/>
  <c r="O1064" i="1" s="1"/>
  <c r="N1043" i="1"/>
  <c r="O1043" i="1" s="1"/>
  <c r="N1035" i="1"/>
  <c r="O1035" i="1" s="1"/>
  <c r="N1027" i="1"/>
  <c r="O1027" i="1" s="1"/>
  <c r="N1019" i="1"/>
  <c r="O1019" i="1" s="1"/>
  <c r="N1011" i="1"/>
  <c r="O1011" i="1" s="1"/>
  <c r="N1007" i="1"/>
  <c r="O1007" i="1" s="1"/>
  <c r="N1714" i="1"/>
  <c r="O1714" i="1" s="1"/>
  <c r="N1700" i="1"/>
  <c r="O1700" i="1" s="1"/>
  <c r="N1689" i="1"/>
  <c r="O1689" i="1" s="1"/>
  <c r="N1663" i="1"/>
  <c r="O1663" i="1" s="1"/>
  <c r="N1659" i="1"/>
  <c r="O1659" i="1" s="1"/>
  <c r="N1657" i="1"/>
  <c r="O1657" i="1" s="1"/>
  <c r="N1612" i="1"/>
  <c r="O1612" i="1" s="1"/>
  <c r="N1603" i="1"/>
  <c r="O1603" i="1" s="1"/>
  <c r="N1593" i="1"/>
  <c r="O1593" i="1" s="1"/>
  <c r="N1553" i="1"/>
  <c r="O1553" i="1" s="1"/>
  <c r="N1544" i="1"/>
  <c r="O1544" i="1" s="1"/>
  <c r="N1532" i="1"/>
  <c r="O1532" i="1" s="1"/>
  <c r="N1526" i="1"/>
  <c r="O1526" i="1" s="1"/>
  <c r="N1508" i="1"/>
  <c r="O1508" i="1" s="1"/>
  <c r="N1430" i="1"/>
  <c r="O1430" i="1" s="1"/>
  <c r="N1379" i="1"/>
  <c r="O1379" i="1" s="1"/>
  <c r="N1337" i="1"/>
  <c r="O1337" i="1" s="1"/>
  <c r="N1335" i="1"/>
  <c r="O1335" i="1" s="1"/>
  <c r="N1320" i="1"/>
  <c r="O1320" i="1" s="1"/>
  <c r="N1318" i="1"/>
  <c r="O1318" i="1" s="1"/>
  <c r="N1190" i="1"/>
  <c r="O1190" i="1" s="1"/>
  <c r="N1188" i="1"/>
  <c r="O1188" i="1" s="1"/>
  <c r="N1169" i="1"/>
  <c r="O1169" i="1" s="1"/>
  <c r="N1167" i="1"/>
  <c r="O1167" i="1" s="1"/>
  <c r="N1148" i="1"/>
  <c r="O1148" i="1" s="1"/>
  <c r="N1146" i="1"/>
  <c r="O1146" i="1" s="1"/>
  <c r="N1112" i="1"/>
  <c r="O1112" i="1" s="1"/>
  <c r="N1088" i="1"/>
  <c r="O1088" i="1" s="1"/>
  <c r="N1046" i="1"/>
  <c r="O1046" i="1" s="1"/>
  <c r="N1045" i="1"/>
  <c r="O1045" i="1" s="1"/>
  <c r="N1038" i="1"/>
  <c r="O1038" i="1" s="1"/>
  <c r="N1037" i="1"/>
  <c r="O1037" i="1" s="1"/>
  <c r="N1030" i="1"/>
  <c r="O1030" i="1" s="1"/>
  <c r="N1029" i="1"/>
  <c r="O1029" i="1" s="1"/>
  <c r="N1022" i="1"/>
  <c r="O1022" i="1" s="1"/>
  <c r="N1021" i="1"/>
  <c r="O1021" i="1" s="1"/>
  <c r="N1014" i="1"/>
  <c r="O1014" i="1" s="1"/>
  <c r="N1013" i="1"/>
  <c r="O1013" i="1" s="1"/>
  <c r="N1002" i="1"/>
  <c r="O1002" i="1" s="1"/>
  <c r="N976" i="1"/>
  <c r="O976" i="1" s="1"/>
  <c r="N967" i="1"/>
  <c r="O967" i="1" s="1"/>
  <c r="N848" i="1"/>
  <c r="O848" i="1" s="1"/>
  <c r="N840" i="1"/>
  <c r="O840" i="1" s="1"/>
  <c r="N656" i="1"/>
  <c r="O656" i="1" s="1"/>
  <c r="N616" i="1"/>
  <c r="O616" i="1" s="1"/>
  <c r="N575" i="1"/>
  <c r="O575" i="1" s="1"/>
  <c r="N1309" i="1"/>
  <c r="O1309" i="1" s="1"/>
  <c r="N1305" i="1"/>
  <c r="O1305" i="1" s="1"/>
  <c r="N1293" i="1"/>
  <c r="O1293" i="1" s="1"/>
  <c r="N1289" i="1"/>
  <c r="O1289" i="1" s="1"/>
  <c r="N1285" i="1"/>
  <c r="O1285" i="1" s="1"/>
  <c r="N1281" i="1"/>
  <c r="O1281" i="1" s="1"/>
  <c r="N1277" i="1"/>
  <c r="O1277" i="1" s="1"/>
  <c r="N1273" i="1"/>
  <c r="O1273" i="1" s="1"/>
  <c r="N1269" i="1"/>
  <c r="O1269" i="1" s="1"/>
  <c r="N1265" i="1"/>
  <c r="O1265" i="1" s="1"/>
  <c r="N1261" i="1"/>
  <c r="O1261" i="1" s="1"/>
  <c r="N1257" i="1"/>
  <c r="O1257" i="1" s="1"/>
  <c r="N1253" i="1"/>
  <c r="O1253" i="1" s="1"/>
  <c r="N1249" i="1"/>
  <c r="O1249" i="1" s="1"/>
  <c r="N1202" i="1"/>
  <c r="O1202" i="1" s="1"/>
  <c r="N1182" i="1"/>
  <c r="O1182" i="1" s="1"/>
  <c r="N1164" i="1"/>
  <c r="O1164" i="1" s="1"/>
  <c r="N1143" i="1"/>
  <c r="O1143" i="1" s="1"/>
  <c r="N1141" i="1"/>
  <c r="O1141" i="1" s="1"/>
  <c r="N1125" i="1"/>
  <c r="O1125" i="1" s="1"/>
  <c r="N1101" i="1"/>
  <c r="O1101" i="1" s="1"/>
  <c r="N1081" i="1"/>
  <c r="O1081" i="1" s="1"/>
  <c r="N1057" i="1"/>
  <c r="O1057" i="1" s="1"/>
  <c r="N1055" i="1"/>
  <c r="O1055" i="1" s="1"/>
  <c r="N1053" i="1"/>
  <c r="O1053" i="1" s="1"/>
  <c r="N1051" i="1"/>
  <c r="O1051" i="1" s="1"/>
  <c r="N1049" i="1"/>
  <c r="O1049" i="1" s="1"/>
  <c r="N1005" i="1"/>
  <c r="O1005" i="1" s="1"/>
  <c r="N1004" i="1"/>
  <c r="O1004" i="1" s="1"/>
  <c r="N997" i="1"/>
  <c r="O997" i="1" s="1"/>
  <c r="N995" i="1"/>
  <c r="O995" i="1" s="1"/>
  <c r="N993" i="1"/>
  <c r="O993" i="1" s="1"/>
  <c r="N991" i="1"/>
  <c r="O991" i="1" s="1"/>
  <c r="N989" i="1"/>
  <c r="O989" i="1" s="1"/>
  <c r="N987" i="1"/>
  <c r="O987" i="1" s="1"/>
  <c r="N985" i="1"/>
  <c r="O985" i="1" s="1"/>
  <c r="N983" i="1"/>
  <c r="O983" i="1" s="1"/>
  <c r="N981" i="1"/>
  <c r="O981" i="1" s="1"/>
  <c r="N979" i="1"/>
  <c r="O979" i="1" s="1"/>
  <c r="N978" i="1"/>
  <c r="O978" i="1" s="1"/>
  <c r="N969" i="1"/>
  <c r="O969" i="1" s="1"/>
  <c r="N961" i="1"/>
  <c r="O961" i="1" s="1"/>
  <c r="N949" i="1"/>
  <c r="O949" i="1" s="1"/>
  <c r="N941" i="1"/>
  <c r="O941" i="1" s="1"/>
  <c r="N939" i="1"/>
  <c r="O939" i="1" s="1"/>
  <c r="N883" i="1"/>
  <c r="O883" i="1" s="1"/>
  <c r="N876" i="1"/>
  <c r="O876" i="1" s="1"/>
  <c r="N850" i="1"/>
  <c r="O850" i="1" s="1"/>
  <c r="N842" i="1"/>
  <c r="O842" i="1" s="1"/>
  <c r="N798" i="1"/>
  <c r="O798" i="1" s="1"/>
  <c r="N621" i="1"/>
  <c r="O621" i="1" s="1"/>
  <c r="N612" i="1"/>
  <c r="O612" i="1" s="1"/>
  <c r="N1266" i="1"/>
  <c r="O1266" i="1" s="1"/>
  <c r="N1262" i="1"/>
  <c r="O1262" i="1" s="1"/>
  <c r="N1258" i="1"/>
  <c r="O1258" i="1" s="1"/>
  <c r="N1254" i="1"/>
  <c r="O1254" i="1" s="1"/>
  <c r="N1250" i="1"/>
  <c r="O1250" i="1" s="1"/>
  <c r="N1245" i="1"/>
  <c r="O1245" i="1" s="1"/>
  <c r="N1237" i="1"/>
  <c r="O1237" i="1" s="1"/>
  <c r="N1229" i="1"/>
  <c r="O1229" i="1" s="1"/>
  <c r="N1221" i="1"/>
  <c r="O1221" i="1" s="1"/>
  <c r="N1212" i="1"/>
  <c r="O1212" i="1" s="1"/>
  <c r="N1210" i="1"/>
  <c r="O1210" i="1" s="1"/>
  <c r="N1198" i="1"/>
  <c r="O1198" i="1" s="1"/>
  <c r="N1195" i="1"/>
  <c r="O1195" i="1" s="1"/>
  <c r="N1192" i="1"/>
  <c r="O1192" i="1" s="1"/>
  <c r="N1176" i="1"/>
  <c r="O1176" i="1" s="1"/>
  <c r="N1173" i="1"/>
  <c r="O1173" i="1" s="1"/>
  <c r="N1171" i="1"/>
  <c r="O1171" i="1" s="1"/>
  <c r="N1160" i="1"/>
  <c r="O1160" i="1" s="1"/>
  <c r="N1157" i="1"/>
  <c r="O1157" i="1" s="1"/>
  <c r="N1153" i="1"/>
  <c r="O1153" i="1" s="1"/>
  <c r="N1134" i="1"/>
  <c r="O1134" i="1" s="1"/>
  <c r="N1121" i="1"/>
  <c r="O1121" i="1" s="1"/>
  <c r="N1097" i="1"/>
  <c r="O1097" i="1" s="1"/>
  <c r="N1090" i="1"/>
  <c r="O1090" i="1" s="1"/>
  <c r="N1086" i="1"/>
  <c r="O1086" i="1" s="1"/>
  <c r="N1077" i="1"/>
  <c r="O1077" i="1" s="1"/>
  <c r="N1073" i="1"/>
  <c r="O1073" i="1" s="1"/>
  <c r="N999" i="1"/>
  <c r="O999" i="1" s="1"/>
  <c r="N951" i="1"/>
  <c r="O951" i="1" s="1"/>
  <c r="N782" i="1"/>
  <c r="O782" i="1" s="1"/>
  <c r="N777" i="1"/>
  <c r="O777" i="1" s="1"/>
  <c r="N767" i="1"/>
  <c r="O767" i="1" s="1"/>
  <c r="N759" i="1"/>
  <c r="O759" i="1" s="1"/>
  <c r="N751" i="1"/>
  <c r="O751" i="1" s="1"/>
  <c r="N743" i="1"/>
  <c r="O743" i="1" s="1"/>
  <c r="N735" i="1"/>
  <c r="O735" i="1" s="1"/>
  <c r="N687" i="1"/>
  <c r="O687" i="1" s="1"/>
  <c r="N685" i="1"/>
  <c r="O685" i="1" s="1"/>
  <c r="N683" i="1"/>
  <c r="O683" i="1" s="1"/>
  <c r="N680" i="1"/>
  <c r="O680" i="1" s="1"/>
  <c r="N678" i="1"/>
  <c r="O678" i="1" s="1"/>
  <c r="N676" i="1"/>
  <c r="O676" i="1" s="1"/>
  <c r="N674" i="1"/>
  <c r="O674" i="1" s="1"/>
  <c r="N657" i="1"/>
  <c r="O657" i="1" s="1"/>
  <c r="N635" i="1"/>
  <c r="O635" i="1" s="1"/>
  <c r="N622" i="1"/>
  <c r="O622" i="1" s="1"/>
  <c r="N613" i="1"/>
  <c r="O613" i="1" s="1"/>
  <c r="N603" i="1"/>
  <c r="O603" i="1" s="1"/>
  <c r="N592" i="1"/>
  <c r="O592" i="1" s="1"/>
  <c r="N586" i="1"/>
  <c r="O586" i="1" s="1"/>
  <c r="N585" i="1"/>
  <c r="O585" i="1" s="1"/>
  <c r="N583" i="1"/>
  <c r="O583" i="1" s="1"/>
  <c r="N580" i="1"/>
  <c r="O580" i="1" s="1"/>
  <c r="N576" i="1"/>
  <c r="O576" i="1" s="1"/>
  <c r="N564" i="1"/>
  <c r="O564" i="1" s="1"/>
  <c r="N549" i="1"/>
  <c r="O549" i="1" s="1"/>
  <c r="N542" i="1"/>
  <c r="O542" i="1" s="1"/>
  <c r="N535" i="1"/>
  <c r="O535" i="1" s="1"/>
  <c r="N534" i="1"/>
  <c r="O534" i="1" s="1"/>
  <c r="N532" i="1"/>
  <c r="O532" i="1" s="1"/>
  <c r="N530" i="1"/>
  <c r="O530" i="1" s="1"/>
  <c r="N528" i="1"/>
  <c r="O528" i="1" s="1"/>
  <c r="N526" i="1"/>
  <c r="O526" i="1" s="1"/>
  <c r="N524" i="1"/>
  <c r="O524" i="1" s="1"/>
  <c r="N522" i="1"/>
  <c r="O522" i="1" s="1"/>
  <c r="N520" i="1"/>
  <c r="O520" i="1" s="1"/>
  <c r="N518" i="1"/>
  <c r="O518" i="1" s="1"/>
  <c r="N516" i="1"/>
  <c r="O516" i="1" s="1"/>
  <c r="N499" i="1"/>
  <c r="O499" i="1" s="1"/>
  <c r="N494" i="1"/>
  <c r="O494" i="1" s="1"/>
  <c r="N460" i="1"/>
  <c r="O460" i="1" s="1"/>
  <c r="N428" i="1"/>
  <c r="O428" i="1" s="1"/>
  <c r="N380" i="1"/>
  <c r="O380" i="1" s="1"/>
  <c r="N347" i="1"/>
  <c r="O347" i="1" s="1"/>
  <c r="N331" i="1"/>
  <c r="O331" i="1" s="1"/>
  <c r="N307" i="1"/>
  <c r="O307" i="1" s="1"/>
  <c r="N886" i="1"/>
  <c r="O886" i="1" s="1"/>
  <c r="N878" i="1"/>
  <c r="O878" i="1" s="1"/>
  <c r="N869" i="1"/>
  <c r="O869" i="1" s="1"/>
  <c r="N867" i="1"/>
  <c r="O867" i="1" s="1"/>
  <c r="N865" i="1"/>
  <c r="O865" i="1" s="1"/>
  <c r="N863" i="1"/>
  <c r="O863" i="1" s="1"/>
  <c r="N861" i="1"/>
  <c r="O861" i="1" s="1"/>
  <c r="N859" i="1"/>
  <c r="O859" i="1" s="1"/>
  <c r="N833" i="1"/>
  <c r="O833" i="1" s="1"/>
  <c r="N831" i="1"/>
  <c r="O831" i="1" s="1"/>
  <c r="N829" i="1"/>
  <c r="O829" i="1" s="1"/>
  <c r="N827" i="1"/>
  <c r="O827" i="1" s="1"/>
  <c r="N825" i="1"/>
  <c r="O825" i="1" s="1"/>
  <c r="N823" i="1"/>
  <c r="O823" i="1" s="1"/>
  <c r="N821" i="1"/>
  <c r="O821" i="1" s="1"/>
  <c r="N819" i="1"/>
  <c r="O819" i="1" s="1"/>
  <c r="N813" i="1"/>
  <c r="O813" i="1" s="1"/>
  <c r="N808" i="1"/>
  <c r="O808" i="1" s="1"/>
  <c r="N806" i="1"/>
  <c r="O806" i="1" s="1"/>
  <c r="N771" i="1"/>
  <c r="O771" i="1" s="1"/>
  <c r="N761" i="1"/>
  <c r="O761" i="1" s="1"/>
  <c r="N753" i="1"/>
  <c r="O753" i="1" s="1"/>
  <c r="N745" i="1"/>
  <c r="O745" i="1" s="1"/>
  <c r="N737" i="1"/>
  <c r="O737" i="1" s="1"/>
  <c r="N729" i="1"/>
  <c r="O729" i="1" s="1"/>
  <c r="N958" i="1"/>
  <c r="O958" i="1" s="1"/>
  <c r="N956" i="1"/>
  <c r="O956" i="1" s="1"/>
  <c r="N947" i="1"/>
  <c r="O947" i="1" s="1"/>
  <c r="N946" i="1"/>
  <c r="O946" i="1" s="1"/>
  <c r="N936" i="1"/>
  <c r="O936" i="1" s="1"/>
  <c r="N934" i="1"/>
  <c r="O934" i="1" s="1"/>
  <c r="N929" i="1"/>
  <c r="O929" i="1" s="1"/>
  <c r="N927" i="1"/>
  <c r="O927" i="1" s="1"/>
  <c r="N925" i="1"/>
  <c r="O925" i="1" s="1"/>
  <c r="N923" i="1"/>
  <c r="O923" i="1" s="1"/>
  <c r="N921" i="1"/>
  <c r="O921" i="1" s="1"/>
  <c r="N919" i="1"/>
  <c r="O919" i="1" s="1"/>
  <c r="N917" i="1"/>
  <c r="O917" i="1" s="1"/>
  <c r="N915" i="1"/>
  <c r="O915" i="1" s="1"/>
  <c r="N913" i="1"/>
  <c r="O913" i="1" s="1"/>
  <c r="N911" i="1"/>
  <c r="O911" i="1" s="1"/>
  <c r="N909" i="1"/>
  <c r="O909" i="1" s="1"/>
  <c r="N907" i="1"/>
  <c r="O907" i="1" s="1"/>
  <c r="N904" i="1"/>
  <c r="O904" i="1" s="1"/>
  <c r="N902" i="1"/>
  <c r="O902" i="1" s="1"/>
  <c r="N900" i="1"/>
  <c r="O900" i="1" s="1"/>
  <c r="N898" i="1"/>
  <c r="O898" i="1" s="1"/>
  <c r="N896" i="1"/>
  <c r="O896" i="1" s="1"/>
  <c r="N894" i="1"/>
  <c r="O894" i="1" s="1"/>
  <c r="N889" i="1"/>
  <c r="O889" i="1" s="1"/>
  <c r="N888" i="1"/>
  <c r="O888" i="1" s="1"/>
  <c r="N881" i="1"/>
  <c r="O881" i="1" s="1"/>
  <c r="N880" i="1"/>
  <c r="O880" i="1" s="1"/>
  <c r="N873" i="1"/>
  <c r="O873" i="1" s="1"/>
  <c r="N872" i="1"/>
  <c r="O872" i="1" s="1"/>
  <c r="N816" i="1"/>
  <c r="O816" i="1" s="1"/>
  <c r="N814" i="1"/>
  <c r="O814" i="1" s="1"/>
  <c r="N804" i="1"/>
  <c r="O804" i="1" s="1"/>
  <c r="N802" i="1"/>
  <c r="O802" i="1" s="1"/>
  <c r="N788" i="1"/>
  <c r="O788" i="1" s="1"/>
  <c r="N784" i="1"/>
  <c r="O784" i="1" s="1"/>
  <c r="N779" i="1"/>
  <c r="O779" i="1" s="1"/>
  <c r="N774" i="1"/>
  <c r="O774" i="1" s="1"/>
  <c r="N773" i="1"/>
  <c r="O773" i="1" s="1"/>
  <c r="N764" i="1"/>
  <c r="O764" i="1" s="1"/>
  <c r="N763" i="1"/>
  <c r="O763" i="1" s="1"/>
  <c r="N756" i="1"/>
  <c r="O756" i="1" s="1"/>
  <c r="N755" i="1"/>
  <c r="O755" i="1" s="1"/>
  <c r="N748" i="1"/>
  <c r="O748" i="1" s="1"/>
  <c r="N747" i="1"/>
  <c r="O747" i="1" s="1"/>
  <c r="N740" i="1"/>
  <c r="O740" i="1" s="1"/>
  <c r="N739" i="1"/>
  <c r="O739" i="1" s="1"/>
  <c r="N732" i="1"/>
  <c r="O732" i="1" s="1"/>
  <c r="N731" i="1"/>
  <c r="O731" i="1" s="1"/>
  <c r="N725" i="1"/>
  <c r="O725" i="1" s="1"/>
  <c r="N723" i="1"/>
  <c r="O723" i="1" s="1"/>
  <c r="N721" i="1"/>
  <c r="O721" i="1" s="1"/>
  <c r="N719" i="1"/>
  <c r="O719" i="1" s="1"/>
  <c r="N717" i="1"/>
  <c r="O717" i="1" s="1"/>
  <c r="N711" i="1"/>
  <c r="O711" i="1" s="1"/>
  <c r="N709" i="1"/>
  <c r="O709" i="1" s="1"/>
  <c r="N707" i="1"/>
  <c r="O707" i="1" s="1"/>
  <c r="N705" i="1"/>
  <c r="O705" i="1" s="1"/>
  <c r="N703" i="1"/>
  <c r="O703" i="1" s="1"/>
  <c r="N701" i="1"/>
  <c r="O701" i="1" s="1"/>
  <c r="N698" i="1"/>
  <c r="O698" i="1" s="1"/>
  <c r="N696" i="1"/>
  <c r="O696" i="1" s="1"/>
  <c r="N694" i="1"/>
  <c r="O694" i="1" s="1"/>
  <c r="N671" i="1"/>
  <c r="O671" i="1" s="1"/>
  <c r="N669" i="1"/>
  <c r="O669" i="1" s="1"/>
  <c r="N667" i="1"/>
  <c r="O667" i="1" s="1"/>
  <c r="N665" i="1"/>
  <c r="O665" i="1" s="1"/>
  <c r="N663" i="1"/>
  <c r="O663" i="1" s="1"/>
  <c r="N653" i="1"/>
  <c r="O653" i="1" s="1"/>
  <c r="N651" i="1"/>
  <c r="O651" i="1" s="1"/>
  <c r="N649" i="1"/>
  <c r="O649" i="1" s="1"/>
  <c r="N639" i="1"/>
  <c r="O639" i="1" s="1"/>
  <c r="N631" i="1"/>
  <c r="O631" i="1" s="1"/>
  <c r="N626" i="1"/>
  <c r="O626" i="1" s="1"/>
  <c r="N601" i="1"/>
  <c r="O601" i="1" s="1"/>
  <c r="N599" i="1"/>
  <c r="O599" i="1" s="1"/>
  <c r="N596" i="1"/>
  <c r="O596" i="1" s="1"/>
  <c r="N595" i="1"/>
  <c r="O595" i="1" s="1"/>
  <c r="N589" i="1"/>
  <c r="O589" i="1" s="1"/>
  <c r="N572" i="1"/>
  <c r="O572" i="1" s="1"/>
  <c r="N568" i="1"/>
  <c r="O568" i="1" s="1"/>
  <c r="N559" i="1"/>
  <c r="O559" i="1" s="1"/>
  <c r="N558" i="1"/>
  <c r="O558" i="1" s="1"/>
  <c r="N556" i="1"/>
  <c r="O556" i="1" s="1"/>
  <c r="N553" i="1"/>
  <c r="O553" i="1" s="1"/>
  <c r="N552" i="1"/>
  <c r="O552" i="1" s="1"/>
  <c r="N546" i="1"/>
  <c r="O546" i="1" s="1"/>
  <c r="N541" i="1"/>
  <c r="O541" i="1" s="1"/>
  <c r="N536" i="1"/>
  <c r="O536" i="1" s="1"/>
  <c r="N444" i="1"/>
  <c r="O444" i="1" s="1"/>
  <c r="N511" i="1"/>
  <c r="O511" i="1" s="1"/>
  <c r="N498" i="1"/>
  <c r="O498" i="1" s="1"/>
  <c r="N493" i="1"/>
  <c r="O493" i="1" s="1"/>
  <c r="N475" i="1"/>
  <c r="O475" i="1" s="1"/>
  <c r="N469" i="1"/>
  <c r="O469" i="1" s="1"/>
  <c r="N461" i="1"/>
  <c r="O461" i="1" s="1"/>
  <c r="N453" i="1"/>
  <c r="O453" i="1" s="1"/>
  <c r="N445" i="1"/>
  <c r="O445" i="1" s="1"/>
  <c r="N429" i="1"/>
  <c r="O429" i="1" s="1"/>
  <c r="N424" i="1"/>
  <c r="O424" i="1" s="1"/>
  <c r="N423" i="1"/>
  <c r="O423" i="1" s="1"/>
  <c r="N416" i="1"/>
  <c r="O416" i="1" s="1"/>
  <c r="N403" i="1"/>
  <c r="O403" i="1" s="1"/>
  <c r="N402" i="1"/>
  <c r="O402" i="1" s="1"/>
  <c r="N389" i="1"/>
  <c r="O389" i="1" s="1"/>
  <c r="N381" i="1"/>
  <c r="O381" i="1" s="1"/>
  <c r="N377" i="1"/>
  <c r="O377" i="1" s="1"/>
  <c r="N375" i="1"/>
  <c r="O375" i="1" s="1"/>
  <c r="N370" i="1"/>
  <c r="O370" i="1" s="1"/>
  <c r="N367" i="1"/>
  <c r="O367" i="1" s="1"/>
  <c r="N365" i="1"/>
  <c r="O365" i="1" s="1"/>
  <c r="N363" i="1"/>
  <c r="O363" i="1" s="1"/>
  <c r="N349" i="1"/>
  <c r="O349" i="1" s="1"/>
  <c r="N348" i="1"/>
  <c r="O348" i="1" s="1"/>
  <c r="N333" i="1"/>
  <c r="O333" i="1" s="1"/>
  <c r="N332" i="1"/>
  <c r="O332" i="1" s="1"/>
  <c r="N316" i="1"/>
  <c r="O316" i="1" s="1"/>
  <c r="N314" i="1"/>
  <c r="O314" i="1" s="1"/>
  <c r="N312" i="1"/>
  <c r="O312" i="1" s="1"/>
  <c r="N281" i="1"/>
  <c r="O281" i="1" s="1"/>
  <c r="N271" i="1"/>
  <c r="O271" i="1" s="1"/>
  <c r="N262" i="1"/>
  <c r="O262" i="1" s="1"/>
  <c r="N255" i="1"/>
  <c r="O255" i="1" s="1"/>
  <c r="N249" i="1"/>
  <c r="O249" i="1" s="1"/>
  <c r="N244" i="1"/>
  <c r="O244" i="1" s="1"/>
  <c r="N545" i="1"/>
  <c r="O545" i="1" s="1"/>
  <c r="N544" i="1"/>
  <c r="O544" i="1" s="1"/>
  <c r="N538" i="1"/>
  <c r="O538" i="1" s="1"/>
  <c r="N508" i="1"/>
  <c r="O508" i="1" s="1"/>
  <c r="N504" i="1"/>
  <c r="O504" i="1" s="1"/>
  <c r="N465" i="1"/>
  <c r="O465" i="1" s="1"/>
  <c r="N457" i="1"/>
  <c r="O457" i="1" s="1"/>
  <c r="N449" i="1"/>
  <c r="O449" i="1" s="1"/>
  <c r="N441" i="1"/>
  <c r="O441" i="1" s="1"/>
  <c r="N436" i="1"/>
  <c r="O436" i="1" s="1"/>
  <c r="N435" i="1"/>
  <c r="O435" i="1" s="1"/>
  <c r="N433" i="1"/>
  <c r="O433" i="1" s="1"/>
  <c r="N420" i="1"/>
  <c r="O420" i="1" s="1"/>
  <c r="N412" i="1"/>
  <c r="O412" i="1" s="1"/>
  <c r="N407" i="1"/>
  <c r="O407" i="1" s="1"/>
  <c r="N406" i="1"/>
  <c r="O406" i="1" s="1"/>
  <c r="N399" i="1"/>
  <c r="O399" i="1" s="1"/>
  <c r="N398" i="1"/>
  <c r="O398" i="1" s="1"/>
  <c r="N393" i="1"/>
  <c r="O393" i="1" s="1"/>
  <c r="N385" i="1"/>
  <c r="O385" i="1" s="1"/>
  <c r="N378" i="1"/>
  <c r="O378" i="1" s="1"/>
  <c r="N360" i="1"/>
  <c r="O360" i="1" s="1"/>
  <c r="N341" i="1"/>
  <c r="O341" i="1" s="1"/>
  <c r="N340" i="1"/>
  <c r="O340" i="1" s="1"/>
  <c r="N325" i="1"/>
  <c r="O325" i="1" s="1"/>
  <c r="N324" i="1"/>
  <c r="O324" i="1" s="1"/>
  <c r="N309" i="1"/>
  <c r="O309" i="1" s="1"/>
  <c r="N305" i="1"/>
  <c r="O305" i="1" s="1"/>
  <c r="N303" i="1"/>
  <c r="O303" i="1" s="1"/>
  <c r="N300" i="1"/>
  <c r="O300" i="1" s="1"/>
  <c r="N293" i="1"/>
  <c r="O293" i="1" s="1"/>
  <c r="N292" i="1"/>
  <c r="O292" i="1" s="1"/>
  <c r="N285" i="1"/>
  <c r="O285" i="1" s="1"/>
  <c r="N270" i="1"/>
  <c r="O270" i="1" s="1"/>
  <c r="N263" i="1"/>
  <c r="O263" i="1" s="1"/>
  <c r="N254" i="1"/>
  <c r="O254" i="1" s="1"/>
  <c r="N250" i="1"/>
  <c r="O250" i="1" s="1"/>
  <c r="N105" i="1"/>
  <c r="O105" i="1" s="1"/>
  <c r="N298" i="1"/>
  <c r="O298" i="1" s="1"/>
  <c r="N296" i="1"/>
  <c r="O296" i="1" s="1"/>
  <c r="N274" i="1"/>
  <c r="O274" i="1" s="1"/>
  <c r="N273" i="1"/>
  <c r="O273" i="1" s="1"/>
  <c r="N266" i="1"/>
  <c r="O266" i="1" s="1"/>
  <c r="N265" i="1"/>
  <c r="O265" i="1" s="1"/>
  <c r="N258" i="1"/>
  <c r="O258" i="1" s="1"/>
  <c r="N257" i="1"/>
  <c r="O257" i="1" s="1"/>
  <c r="N220" i="1"/>
  <c r="O220" i="1" s="1"/>
  <c r="N218" i="1"/>
  <c r="O218" i="1" s="1"/>
  <c r="N216" i="1"/>
  <c r="O216" i="1" s="1"/>
  <c r="N214" i="1"/>
  <c r="O214" i="1" s="1"/>
  <c r="N212" i="1"/>
  <c r="O212" i="1" s="1"/>
  <c r="N210" i="1"/>
  <c r="O210" i="1" s="1"/>
  <c r="N208" i="1"/>
  <c r="O208" i="1" s="1"/>
  <c r="N206" i="1"/>
  <c r="O206" i="1" s="1"/>
  <c r="N204" i="1"/>
  <c r="O204" i="1" s="1"/>
  <c r="N168" i="1"/>
  <c r="O168" i="1" s="1"/>
  <c r="N166" i="1"/>
  <c r="O166" i="1" s="1"/>
  <c r="N156" i="1"/>
  <c r="O156" i="1" s="1"/>
  <c r="N152" i="1"/>
  <c r="O152" i="1" s="1"/>
  <c r="N148" i="1"/>
  <c r="O148" i="1" s="1"/>
  <c r="N144" i="1"/>
  <c r="O144" i="1" s="1"/>
  <c r="N133" i="1"/>
  <c r="O133" i="1" s="1"/>
  <c r="N111" i="1"/>
  <c r="O111" i="1" s="1"/>
  <c r="N106" i="1"/>
  <c r="O106" i="1" s="1"/>
  <c r="N91" i="1"/>
  <c r="O91" i="1" s="1"/>
  <c r="N84" i="1"/>
  <c r="O84" i="1" s="1"/>
  <c r="N71" i="1"/>
  <c r="O71" i="1" s="1"/>
  <c r="N55" i="1"/>
  <c r="O55" i="1" s="1"/>
  <c r="N40" i="1"/>
  <c r="O40" i="1" s="1"/>
  <c r="N25" i="1"/>
  <c r="O25" i="1" s="1"/>
  <c r="N268" i="1"/>
  <c r="O268" i="1" s="1"/>
  <c r="N260" i="1"/>
  <c r="O260" i="1" s="1"/>
  <c r="N238" i="1"/>
  <c r="O238" i="1" s="1"/>
  <c r="N236" i="1"/>
  <c r="O236" i="1" s="1"/>
  <c r="N234" i="1"/>
  <c r="O234" i="1" s="1"/>
  <c r="N232" i="1"/>
  <c r="O232" i="1" s="1"/>
  <c r="N200" i="1"/>
  <c r="O200" i="1" s="1"/>
  <c r="N190" i="1"/>
  <c r="O190" i="1" s="1"/>
  <c r="N163" i="1"/>
  <c r="O163" i="1" s="1"/>
  <c r="N158" i="1"/>
  <c r="O158" i="1" s="1"/>
  <c r="N154" i="1"/>
  <c r="O154" i="1" s="1"/>
  <c r="N150" i="1"/>
  <c r="O150" i="1" s="1"/>
  <c r="N146" i="1"/>
  <c r="O146" i="1" s="1"/>
  <c r="N137" i="1"/>
  <c r="O137" i="1" s="1"/>
  <c r="N124" i="1"/>
  <c r="O124" i="1" s="1"/>
  <c r="N122" i="1"/>
  <c r="O122" i="1" s="1"/>
  <c r="N119" i="1"/>
  <c r="O119" i="1" s="1"/>
  <c r="N102" i="1"/>
  <c r="O102" i="1" s="1"/>
  <c r="N2374" i="1"/>
  <c r="O2374" i="1" s="1"/>
  <c r="N2494" i="1"/>
  <c r="O2494" i="1" s="1"/>
  <c r="N2376" i="1"/>
  <c r="O2376" i="1" s="1"/>
  <c r="N2368" i="1"/>
  <c r="O2368" i="1" s="1"/>
  <c r="N2316" i="1"/>
  <c r="O2316" i="1" s="1"/>
  <c r="N2057" i="1"/>
  <c r="O2057" i="1" s="1"/>
  <c r="N2039" i="1"/>
  <c r="O2039" i="1" s="1"/>
  <c r="N2034" i="1"/>
  <c r="O2034" i="1" s="1"/>
  <c r="N2013" i="1"/>
  <c r="O2013" i="1" s="1"/>
  <c r="N2005" i="1"/>
  <c r="O2005" i="1" s="1"/>
  <c r="N2116" i="1"/>
  <c r="O2116" i="1" s="1"/>
  <c r="N2110" i="1"/>
  <c r="O2110" i="1" s="1"/>
  <c r="N2041" i="1"/>
  <c r="O2041" i="1" s="1"/>
  <c r="N2020" i="1"/>
  <c r="O2020" i="1" s="1"/>
  <c r="N2015" i="1"/>
  <c r="O2015" i="1" s="1"/>
  <c r="N2007" i="1"/>
  <c r="O2007" i="1" s="1"/>
  <c r="N1991" i="1"/>
  <c r="O1991" i="1" s="1"/>
  <c r="N1688" i="1"/>
  <c r="O1688" i="1" s="1"/>
  <c r="N1680" i="1"/>
  <c r="O1680" i="1" s="1"/>
  <c r="N1672" i="1"/>
  <c r="O1672" i="1" s="1"/>
  <c r="N1664" i="1"/>
  <c r="O1664" i="1" s="1"/>
  <c r="N1656" i="1"/>
  <c r="O1656" i="1" s="1"/>
  <c r="N1648" i="1"/>
  <c r="O1648" i="1" s="1"/>
  <c r="N1529" i="1"/>
  <c r="O1529" i="1" s="1"/>
  <c r="N1513" i="1"/>
  <c r="O1513" i="1" s="1"/>
  <c r="N1468" i="1"/>
  <c r="O1468" i="1" s="1"/>
  <c r="N1439" i="1"/>
  <c r="O1439" i="1" s="1"/>
  <c r="N1420" i="1"/>
  <c r="O1420" i="1" s="1"/>
  <c r="N1365" i="1"/>
  <c r="O1365" i="1" s="1"/>
  <c r="N1476" i="1"/>
  <c r="O1476" i="1" s="1"/>
  <c r="N1484" i="1"/>
  <c r="O1484" i="1" s="1"/>
  <c r="N1464" i="1"/>
  <c r="O1464" i="1" s="1"/>
  <c r="N1456" i="1"/>
  <c r="O1456" i="1" s="1"/>
  <c r="N1435" i="1"/>
  <c r="O1435" i="1" s="1"/>
  <c r="N1427" i="1"/>
  <c r="O1427" i="1" s="1"/>
  <c r="N1384" i="1"/>
  <c r="O1384" i="1" s="1"/>
  <c r="N1376" i="1"/>
  <c r="O1376" i="1" s="1"/>
  <c r="N1350" i="1"/>
  <c r="O1350" i="1" s="1"/>
  <c r="N1342" i="1"/>
  <c r="O1342" i="1" s="1"/>
  <c r="N1302" i="1"/>
  <c r="O1302" i="1" s="1"/>
  <c r="N1298" i="1"/>
  <c r="O1298" i="1" s="1"/>
  <c r="N1244" i="1"/>
  <c r="O1244" i="1" s="1"/>
  <c r="N1240" i="1"/>
  <c r="O1240" i="1" s="1"/>
  <c r="N1236" i="1"/>
  <c r="O1236" i="1" s="1"/>
  <c r="N1232" i="1"/>
  <c r="O1232" i="1" s="1"/>
  <c r="N1228" i="1"/>
  <c r="O1228" i="1" s="1"/>
  <c r="N1224" i="1"/>
  <c r="O1224" i="1" s="1"/>
  <c r="N1220" i="1"/>
  <c r="O1220" i="1" s="1"/>
  <c r="N1216" i="1"/>
  <c r="O1216" i="1" s="1"/>
  <c r="N1539" i="1"/>
  <c r="O1539" i="1" s="1"/>
  <c r="N1531" i="1"/>
  <c r="O1531" i="1" s="1"/>
  <c r="N1523" i="1"/>
  <c r="O1523" i="1" s="1"/>
  <c r="N1515" i="1"/>
  <c r="O1515" i="1" s="1"/>
  <c r="N1486" i="1"/>
  <c r="O1486" i="1" s="1"/>
  <c r="N1466" i="1"/>
  <c r="O1466" i="1" s="1"/>
  <c r="N1458" i="1"/>
  <c r="O1458" i="1" s="1"/>
  <c r="N1437" i="1"/>
  <c r="O1437" i="1" s="1"/>
  <c r="N1429" i="1"/>
  <c r="O1429" i="1" s="1"/>
  <c r="N1378" i="1"/>
  <c r="O1378" i="1" s="1"/>
  <c r="N1352" i="1"/>
  <c r="O1352" i="1" s="1"/>
  <c r="N1344" i="1"/>
  <c r="O1344" i="1" s="1"/>
  <c r="N1338" i="1"/>
  <c r="O1338" i="1" s="1"/>
  <c r="N1334" i="1"/>
  <c r="O1334" i="1" s="1"/>
  <c r="N1330" i="1"/>
  <c r="O1330" i="1" s="1"/>
  <c r="N1325" i="1"/>
  <c r="O1325" i="1" s="1"/>
  <c r="N1321" i="1"/>
  <c r="O1321" i="1" s="1"/>
  <c r="N1209" i="1"/>
  <c r="O1209" i="1" s="1"/>
  <c r="N1204" i="1"/>
  <c r="O1204" i="1" s="1"/>
  <c r="N1200" i="1"/>
  <c r="O1200" i="1" s="1"/>
  <c r="N1196" i="1"/>
  <c r="O1196" i="1" s="1"/>
  <c r="N1191" i="1"/>
  <c r="O1191" i="1" s="1"/>
  <c r="N1187" i="1"/>
  <c r="O1187" i="1" s="1"/>
  <c r="N1178" i="1"/>
  <c r="O1178" i="1" s="1"/>
  <c r="N1174" i="1"/>
  <c r="O1174" i="1" s="1"/>
  <c r="N1170" i="1"/>
  <c r="O1170" i="1" s="1"/>
  <c r="N1166" i="1"/>
  <c r="O1166" i="1" s="1"/>
  <c r="N1162" i="1"/>
  <c r="O1162" i="1" s="1"/>
  <c r="N1158" i="1"/>
  <c r="O1158" i="1" s="1"/>
  <c r="N1152" i="1"/>
  <c r="O1152" i="1" s="1"/>
  <c r="N1145" i="1"/>
  <c r="O1145" i="1" s="1"/>
  <c r="N1541" i="1"/>
  <c r="O1541" i="1" s="1"/>
  <c r="N1533" i="1"/>
  <c r="O1533" i="1" s="1"/>
  <c r="N1525" i="1"/>
  <c r="O1525" i="1" s="1"/>
  <c r="N1517" i="1"/>
  <c r="O1517" i="1" s="1"/>
  <c r="N1488" i="1"/>
  <c r="O1488" i="1" s="1"/>
  <c r="N1460" i="1"/>
  <c r="O1460" i="1" s="1"/>
  <c r="N1431" i="1"/>
  <c r="O1431" i="1" s="1"/>
  <c r="N1380" i="1"/>
  <c r="O1380" i="1" s="1"/>
  <c r="N1354" i="1"/>
  <c r="O1354" i="1" s="1"/>
  <c r="N1346" i="1"/>
  <c r="O1346" i="1" s="1"/>
  <c r="N1300" i="1"/>
  <c r="O1300" i="1" s="1"/>
  <c r="N1242" i="1"/>
  <c r="O1242" i="1" s="1"/>
  <c r="N1238" i="1"/>
  <c r="O1238" i="1" s="1"/>
  <c r="N1234" i="1"/>
  <c r="O1234" i="1" s="1"/>
  <c r="N1230" i="1"/>
  <c r="O1230" i="1" s="1"/>
  <c r="N1226" i="1"/>
  <c r="O1226" i="1" s="1"/>
  <c r="N1222" i="1"/>
  <c r="O1222" i="1" s="1"/>
  <c r="N1218" i="1"/>
  <c r="O1218" i="1" s="1"/>
  <c r="N1123" i="1"/>
  <c r="O1123" i="1" s="1"/>
  <c r="N1114" i="1"/>
  <c r="O1114" i="1" s="1"/>
  <c r="N1107" i="1"/>
  <c r="O1107" i="1" s="1"/>
  <c r="N1099" i="1"/>
  <c r="O1099" i="1" s="1"/>
  <c r="N1091" i="1"/>
  <c r="O1091" i="1" s="1"/>
  <c r="N1083" i="1"/>
  <c r="O1083" i="1" s="1"/>
  <c r="N1075" i="1"/>
  <c r="O1075" i="1" s="1"/>
  <c r="N1063" i="1"/>
  <c r="O1063" i="1" s="1"/>
  <c r="N1127" i="1"/>
  <c r="O1127" i="1" s="1"/>
  <c r="N1119" i="1"/>
  <c r="O1119" i="1" s="1"/>
  <c r="N1103" i="1"/>
  <c r="O1103" i="1" s="1"/>
  <c r="N1095" i="1"/>
  <c r="O1095" i="1" s="1"/>
  <c r="N1087" i="1"/>
  <c r="O1087" i="1" s="1"/>
  <c r="N1079" i="1"/>
  <c r="O1079" i="1" s="1"/>
  <c r="N1071" i="1"/>
  <c r="O1071" i="1" s="1"/>
  <c r="N1059" i="1"/>
  <c r="O1059" i="1" s="1"/>
  <c r="N792" i="1"/>
  <c r="O792" i="1" s="1"/>
  <c r="N790" i="1"/>
  <c r="O790" i="1" s="1"/>
  <c r="N617" i="1"/>
  <c r="O617" i="1" s="1"/>
  <c r="N609" i="1"/>
  <c r="O609" i="1" s="1"/>
  <c r="N574" i="1"/>
  <c r="O574" i="1" s="1"/>
  <c r="N566" i="1"/>
  <c r="O566" i="1" s="1"/>
  <c r="N489" i="1"/>
  <c r="O489" i="1" s="1"/>
  <c r="N479" i="1"/>
  <c r="O479" i="1" s="1"/>
  <c r="N471" i="1"/>
  <c r="O471" i="1" s="1"/>
  <c r="N500" i="1"/>
  <c r="O500" i="1" s="1"/>
  <c r="N495" i="1"/>
  <c r="O495" i="1" s="1"/>
  <c r="N487" i="1"/>
  <c r="O487" i="1" s="1"/>
  <c r="N477" i="1"/>
  <c r="O477" i="1" s="1"/>
  <c r="N491" i="1"/>
  <c r="O491" i="1" s="1"/>
  <c r="N483" i="1"/>
  <c r="O483" i="1" s="1"/>
  <c r="N481" i="1"/>
  <c r="O481" i="1" s="1"/>
  <c r="N473" i="1"/>
  <c r="O473" i="1" s="1"/>
  <c r="N369" i="1"/>
  <c r="O369" i="1" s="1"/>
  <c r="N361" i="1"/>
  <c r="O361" i="1" s="1"/>
  <c r="N310" i="1"/>
  <c r="O310" i="1" s="1"/>
  <c r="N302" i="1"/>
  <c r="O302" i="1" s="1"/>
  <c r="N294" i="1"/>
  <c r="O294" i="1" s="1"/>
  <c r="N279" i="1"/>
  <c r="O279" i="1" s="1"/>
  <c r="N165" i="1"/>
  <c r="O165" i="1" s="1"/>
  <c r="N86" i="1"/>
  <c r="O86" i="1" s="1"/>
  <c r="N56" i="1"/>
  <c r="O56" i="1" s="1"/>
  <c r="N29" i="1"/>
  <c r="O29" i="1" s="1"/>
  <c r="N62" i="1"/>
  <c r="O62" i="1" s="1"/>
  <c r="D76" i="8" l="1"/>
  <c r="E76" i="8" s="1"/>
  <c r="G76" i="8"/>
  <c r="D75" i="8" l="1"/>
  <c r="E75" i="8" s="1"/>
  <c r="G75" i="8"/>
  <c r="D74" i="8" l="1"/>
  <c r="E74" i="8" s="1"/>
  <c r="G74" i="8"/>
  <c r="N261" i="10" l="1"/>
  <c r="O261" i="10" s="1"/>
  <c r="J261" i="10"/>
  <c r="L261" i="10" s="1"/>
  <c r="M261" i="10" s="1"/>
  <c r="N260" i="10"/>
  <c r="O260" i="10" s="1"/>
  <c r="J260" i="10"/>
  <c r="L260" i="10" s="1"/>
  <c r="M260" i="10" s="1"/>
  <c r="O259" i="10"/>
  <c r="N259" i="10"/>
  <c r="J259" i="10"/>
  <c r="L259" i="10" s="1"/>
  <c r="M259" i="10" s="1"/>
  <c r="N258" i="10"/>
  <c r="O258" i="10" s="1"/>
  <c r="J258" i="10"/>
  <c r="L258" i="10" s="1"/>
  <c r="M258" i="10" s="1"/>
  <c r="N257" i="10"/>
  <c r="O257" i="10" s="1"/>
  <c r="J257" i="10"/>
  <c r="L257" i="10" s="1"/>
  <c r="M257" i="10" s="1"/>
  <c r="N256" i="10"/>
  <c r="O256" i="10" s="1"/>
  <c r="J256" i="10"/>
  <c r="L256" i="10" s="1"/>
  <c r="M256" i="10" s="1"/>
  <c r="O255" i="10"/>
  <c r="N255" i="10"/>
  <c r="J255" i="10"/>
  <c r="L255" i="10" s="1"/>
  <c r="M255" i="10" s="1"/>
  <c r="N254" i="10"/>
  <c r="O254" i="10" s="1"/>
  <c r="J254" i="10"/>
  <c r="L254" i="10" s="1"/>
  <c r="M254" i="10" s="1"/>
  <c r="N253" i="10"/>
  <c r="O253" i="10" s="1"/>
  <c r="J253" i="10"/>
  <c r="L253" i="10" s="1"/>
  <c r="M253" i="10" s="1"/>
  <c r="O252" i="10"/>
  <c r="N252" i="10"/>
  <c r="J252" i="10"/>
  <c r="L252" i="10" s="1"/>
  <c r="M252" i="10" s="1"/>
  <c r="O251" i="10"/>
  <c r="N251" i="10"/>
  <c r="J251" i="10"/>
  <c r="L251" i="10" s="1"/>
  <c r="M251" i="10" s="1"/>
  <c r="N250" i="10"/>
  <c r="O250" i="10" s="1"/>
  <c r="J250" i="10"/>
  <c r="L250" i="10" s="1"/>
  <c r="M250" i="10" s="1"/>
  <c r="N249" i="10"/>
  <c r="O249" i="10" s="1"/>
  <c r="J249" i="10"/>
  <c r="L249" i="10" s="1"/>
  <c r="M249" i="10" s="1"/>
  <c r="O248" i="10"/>
  <c r="N248" i="10"/>
  <c r="J248" i="10"/>
  <c r="L248" i="10" s="1"/>
  <c r="M248" i="10" s="1"/>
  <c r="O247" i="10"/>
  <c r="N247" i="10"/>
  <c r="J247" i="10"/>
  <c r="L247" i="10" s="1"/>
  <c r="M247" i="10" s="1"/>
  <c r="N246" i="10"/>
  <c r="O246" i="10" s="1"/>
  <c r="J246" i="10"/>
  <c r="L246" i="10" s="1"/>
  <c r="M246" i="10" s="1"/>
  <c r="N245" i="10"/>
  <c r="O245" i="10" s="1"/>
  <c r="J245" i="10"/>
  <c r="L245" i="10" s="1"/>
  <c r="M245" i="10" s="1"/>
  <c r="O244" i="10"/>
  <c r="N244" i="10"/>
  <c r="J244" i="10"/>
  <c r="L244" i="10" s="1"/>
  <c r="M244" i="10" s="1"/>
  <c r="O243" i="10"/>
  <c r="N243" i="10"/>
  <c r="J243" i="10"/>
  <c r="L243" i="10" s="1"/>
  <c r="M243" i="10" s="1"/>
  <c r="N242" i="10"/>
  <c r="O242" i="10" s="1"/>
  <c r="J242" i="10"/>
  <c r="L242" i="10" s="1"/>
  <c r="M242" i="10" s="1"/>
  <c r="N241" i="10"/>
  <c r="O241" i="10" s="1"/>
  <c r="J241" i="10"/>
  <c r="L241" i="10" s="1"/>
  <c r="M241" i="10" s="1"/>
  <c r="O240" i="10"/>
  <c r="N240" i="10"/>
  <c r="J240" i="10"/>
  <c r="L240" i="10" s="1"/>
  <c r="M240" i="10" s="1"/>
  <c r="O239" i="10"/>
  <c r="N239" i="10"/>
  <c r="J239" i="10"/>
  <c r="L239" i="10" s="1"/>
  <c r="M239" i="10" s="1"/>
  <c r="N238" i="10"/>
  <c r="O238" i="10" s="1"/>
  <c r="J238" i="10"/>
  <c r="L238" i="10" s="1"/>
  <c r="M238" i="10" s="1"/>
  <c r="O237" i="10"/>
  <c r="N237" i="10"/>
  <c r="J237" i="10"/>
  <c r="L237" i="10" s="1"/>
  <c r="M237" i="10" s="1"/>
  <c r="N236" i="10"/>
  <c r="O236" i="10" s="1"/>
  <c r="J236" i="10"/>
  <c r="L236" i="10" s="1"/>
  <c r="M236" i="10" s="1"/>
  <c r="O235" i="10"/>
  <c r="N235" i="10"/>
  <c r="J235" i="10"/>
  <c r="L235" i="10" s="1"/>
  <c r="M235" i="10" s="1"/>
  <c r="N234" i="10"/>
  <c r="O234" i="10" s="1"/>
  <c r="J234" i="10"/>
  <c r="L234" i="10" s="1"/>
  <c r="M234" i="10" s="1"/>
  <c r="O233" i="10"/>
  <c r="N233" i="10"/>
  <c r="J233" i="10"/>
  <c r="L233" i="10" s="1"/>
  <c r="M233" i="10" s="1"/>
  <c r="N232" i="10"/>
  <c r="O232" i="10" s="1"/>
  <c r="J232" i="10"/>
  <c r="L232" i="10" s="1"/>
  <c r="M232" i="10" s="1"/>
  <c r="O231" i="10"/>
  <c r="N231" i="10"/>
  <c r="J231" i="10"/>
  <c r="L231" i="10" s="1"/>
  <c r="M231" i="10" s="1"/>
  <c r="N230" i="10"/>
  <c r="O230" i="10" s="1"/>
  <c r="J230" i="10"/>
  <c r="L230" i="10" s="1"/>
  <c r="M230" i="10" s="1"/>
  <c r="O229" i="10"/>
  <c r="N229" i="10"/>
  <c r="J229" i="10"/>
  <c r="L229" i="10" s="1"/>
  <c r="M229" i="10" s="1"/>
  <c r="N228" i="10"/>
  <c r="O228" i="10" s="1"/>
  <c r="J228" i="10"/>
  <c r="L228" i="10" s="1"/>
  <c r="M228" i="10" s="1"/>
  <c r="O227" i="10"/>
  <c r="N227" i="10"/>
  <c r="J227" i="10"/>
  <c r="L227" i="10" s="1"/>
  <c r="M227" i="10" s="1"/>
  <c r="N226" i="10"/>
  <c r="O226" i="10" s="1"/>
  <c r="J226" i="10"/>
  <c r="L226" i="10" s="1"/>
  <c r="M226" i="10" s="1"/>
  <c r="O225" i="10"/>
  <c r="N225" i="10"/>
  <c r="J225" i="10"/>
  <c r="L225" i="10" s="1"/>
  <c r="M225" i="10" s="1"/>
  <c r="N224" i="10"/>
  <c r="O224" i="10" s="1"/>
  <c r="J224" i="10"/>
  <c r="L224" i="10" s="1"/>
  <c r="M224" i="10" s="1"/>
  <c r="O223" i="10"/>
  <c r="N223" i="10"/>
  <c r="J223" i="10"/>
  <c r="L223" i="10" s="1"/>
  <c r="M223" i="10" s="1"/>
  <c r="N222" i="10"/>
  <c r="O222" i="10" s="1"/>
  <c r="J222" i="10"/>
  <c r="L222" i="10" s="1"/>
  <c r="M222" i="10" s="1"/>
  <c r="O221" i="10"/>
  <c r="N221" i="10"/>
  <c r="J221" i="10"/>
  <c r="L221" i="10" s="1"/>
  <c r="M221" i="10" s="1"/>
  <c r="N220" i="10"/>
  <c r="O220" i="10" s="1"/>
  <c r="J220" i="10"/>
  <c r="L220" i="10" s="1"/>
  <c r="M220" i="10" s="1"/>
  <c r="O219" i="10"/>
  <c r="N219" i="10"/>
  <c r="J219" i="10"/>
  <c r="L219" i="10" s="1"/>
  <c r="M219" i="10" s="1"/>
  <c r="N218" i="10"/>
  <c r="O218" i="10" s="1"/>
  <c r="J218" i="10"/>
  <c r="L218" i="10" s="1"/>
  <c r="M218" i="10" s="1"/>
  <c r="O217" i="10"/>
  <c r="N217" i="10"/>
  <c r="J217" i="10"/>
  <c r="L217" i="10" s="1"/>
  <c r="M217" i="10" s="1"/>
  <c r="N216" i="10"/>
  <c r="O216" i="10" s="1"/>
  <c r="J216" i="10"/>
  <c r="L216" i="10" s="1"/>
  <c r="M216" i="10" s="1"/>
  <c r="O215" i="10"/>
  <c r="N215" i="10"/>
  <c r="J215" i="10"/>
  <c r="L215" i="10" s="1"/>
  <c r="M215" i="10" s="1"/>
  <c r="N214" i="10"/>
  <c r="O214" i="10" s="1"/>
  <c r="J214" i="10"/>
  <c r="L214" i="10" s="1"/>
  <c r="M214" i="10" s="1"/>
  <c r="O213" i="10"/>
  <c r="N213" i="10"/>
  <c r="J213" i="10"/>
  <c r="L213" i="10" s="1"/>
  <c r="M213" i="10" s="1"/>
  <c r="N212" i="10"/>
  <c r="O212" i="10" s="1"/>
  <c r="J212" i="10"/>
  <c r="L212" i="10" s="1"/>
  <c r="M212" i="10" s="1"/>
  <c r="O211" i="10"/>
  <c r="N211" i="10"/>
  <c r="J211" i="10"/>
  <c r="L211" i="10" s="1"/>
  <c r="M211" i="10" s="1"/>
  <c r="N210" i="10"/>
  <c r="O210" i="10" s="1"/>
  <c r="J210" i="10"/>
  <c r="L210" i="10" s="1"/>
  <c r="M210" i="10" s="1"/>
  <c r="O209" i="10"/>
  <c r="N209" i="10"/>
  <c r="J209" i="10"/>
  <c r="L209" i="10" s="1"/>
  <c r="M209" i="10" s="1"/>
  <c r="N208" i="10"/>
  <c r="O208" i="10" s="1"/>
  <c r="J208" i="10"/>
  <c r="L208" i="10" s="1"/>
  <c r="M208" i="10" s="1"/>
  <c r="O207" i="10"/>
  <c r="N207" i="10"/>
  <c r="J207" i="10"/>
  <c r="L207" i="10" s="1"/>
  <c r="M207" i="10" s="1"/>
  <c r="N206" i="10"/>
  <c r="O206" i="10" s="1"/>
  <c r="J206" i="10"/>
  <c r="L206" i="10" s="1"/>
  <c r="M206" i="10" s="1"/>
  <c r="O205" i="10"/>
  <c r="N205" i="10"/>
  <c r="J205" i="10"/>
  <c r="L205" i="10" s="1"/>
  <c r="M205" i="10" s="1"/>
  <c r="N204" i="10"/>
  <c r="O204" i="10" s="1"/>
  <c r="J204" i="10"/>
  <c r="L204" i="10" s="1"/>
  <c r="M204" i="10" s="1"/>
  <c r="O203" i="10"/>
  <c r="N203" i="10"/>
  <c r="J203" i="10"/>
  <c r="L203" i="10" s="1"/>
  <c r="M203" i="10" s="1"/>
  <c r="N202" i="10"/>
  <c r="O202" i="10" s="1"/>
  <c r="J202" i="10"/>
  <c r="L202" i="10" s="1"/>
  <c r="M202" i="10" s="1"/>
  <c r="O201" i="10"/>
  <c r="N201" i="10"/>
  <c r="J201" i="10"/>
  <c r="L201" i="10" s="1"/>
  <c r="M201" i="10" s="1"/>
  <c r="N200" i="10"/>
  <c r="O200" i="10" s="1"/>
  <c r="J200" i="10"/>
  <c r="L200" i="10" s="1"/>
  <c r="M200" i="10" s="1"/>
  <c r="O199" i="10"/>
  <c r="N199" i="10"/>
  <c r="J199" i="10"/>
  <c r="L199" i="10" s="1"/>
  <c r="M199" i="10" s="1"/>
  <c r="N198" i="10"/>
  <c r="O198" i="10" s="1"/>
  <c r="J198" i="10"/>
  <c r="L198" i="10" s="1"/>
  <c r="M198" i="10" s="1"/>
  <c r="O197" i="10"/>
  <c r="N197" i="10"/>
  <c r="J197" i="10"/>
  <c r="L197" i="10" s="1"/>
  <c r="M197" i="10" s="1"/>
  <c r="N196" i="10"/>
  <c r="O196" i="10" s="1"/>
  <c r="J196" i="10"/>
  <c r="L196" i="10" s="1"/>
  <c r="M196" i="10" s="1"/>
  <c r="O195" i="10"/>
  <c r="N195" i="10"/>
  <c r="J195" i="10"/>
  <c r="L195" i="10" s="1"/>
  <c r="M195" i="10" s="1"/>
  <c r="N194" i="10"/>
  <c r="O194" i="10" s="1"/>
  <c r="J194" i="10"/>
  <c r="L194" i="10" s="1"/>
  <c r="M194" i="10" s="1"/>
  <c r="O193" i="10"/>
  <c r="N193" i="10"/>
  <c r="J193" i="10"/>
  <c r="L193" i="10" s="1"/>
  <c r="M193" i="10" s="1"/>
  <c r="N192" i="10"/>
  <c r="O192" i="10" s="1"/>
  <c r="J192" i="10"/>
  <c r="L192" i="10" s="1"/>
  <c r="M192" i="10" s="1"/>
  <c r="O191" i="10"/>
  <c r="N191" i="10"/>
  <c r="J191" i="10"/>
  <c r="L191" i="10" s="1"/>
  <c r="M191" i="10" s="1"/>
  <c r="N190" i="10"/>
  <c r="O190" i="10" s="1"/>
  <c r="J190" i="10"/>
  <c r="L190" i="10" s="1"/>
  <c r="M190" i="10" s="1"/>
  <c r="O189" i="10"/>
  <c r="N189" i="10"/>
  <c r="J189" i="10"/>
  <c r="L189" i="10" s="1"/>
  <c r="M189" i="10" s="1"/>
  <c r="N188" i="10"/>
  <c r="O188" i="10" s="1"/>
  <c r="J188" i="10"/>
  <c r="L188" i="10" s="1"/>
  <c r="M188" i="10" s="1"/>
  <c r="O187" i="10"/>
  <c r="N187" i="10"/>
  <c r="J187" i="10"/>
  <c r="L187" i="10" s="1"/>
  <c r="M187" i="10" s="1"/>
  <c r="N186" i="10"/>
  <c r="O186" i="10" s="1"/>
  <c r="J186" i="10"/>
  <c r="L186" i="10" s="1"/>
  <c r="M186" i="10" s="1"/>
  <c r="O185" i="10"/>
  <c r="N185" i="10"/>
  <c r="J185" i="10"/>
  <c r="L185" i="10" s="1"/>
  <c r="M185" i="10" s="1"/>
  <c r="N184" i="10"/>
  <c r="O184" i="10" s="1"/>
  <c r="J184" i="10"/>
  <c r="L184" i="10" s="1"/>
  <c r="M184" i="10" s="1"/>
  <c r="O183" i="10"/>
  <c r="N183" i="10"/>
  <c r="J183" i="10"/>
  <c r="L183" i="10" s="1"/>
  <c r="M183" i="10" s="1"/>
  <c r="N182" i="10"/>
  <c r="O182" i="10" s="1"/>
  <c r="J182" i="10"/>
  <c r="L182" i="10" s="1"/>
  <c r="M182" i="10" s="1"/>
  <c r="O181" i="10"/>
  <c r="N181" i="10"/>
  <c r="J181" i="10"/>
  <c r="L181" i="10" s="1"/>
  <c r="M181" i="10" s="1"/>
  <c r="N180" i="10"/>
  <c r="O180" i="10" s="1"/>
  <c r="J180" i="10"/>
  <c r="L180" i="10" s="1"/>
  <c r="M180" i="10" s="1"/>
  <c r="O179" i="10"/>
  <c r="N179" i="10"/>
  <c r="J179" i="10"/>
  <c r="L179" i="10" s="1"/>
  <c r="M179" i="10" s="1"/>
  <c r="N178" i="10"/>
  <c r="O178" i="10" s="1"/>
  <c r="J178" i="10"/>
  <c r="L178" i="10" s="1"/>
  <c r="M178" i="10" s="1"/>
  <c r="O177" i="10"/>
  <c r="N177" i="10"/>
  <c r="J177" i="10"/>
  <c r="L177" i="10" s="1"/>
  <c r="M177" i="10" s="1"/>
  <c r="N176" i="10"/>
  <c r="O176" i="10" s="1"/>
  <c r="J176" i="10"/>
  <c r="L176" i="10" s="1"/>
  <c r="M176" i="10" s="1"/>
  <c r="O175" i="10"/>
  <c r="N175" i="10"/>
  <c r="J175" i="10"/>
  <c r="L175" i="10" s="1"/>
  <c r="M175" i="10" s="1"/>
  <c r="N174" i="10"/>
  <c r="O174" i="10" s="1"/>
  <c r="J174" i="10"/>
  <c r="L174" i="10" s="1"/>
  <c r="M174" i="10" s="1"/>
  <c r="O173" i="10"/>
  <c r="N173" i="10"/>
  <c r="J173" i="10"/>
  <c r="L173" i="10" s="1"/>
  <c r="M173" i="10" s="1"/>
  <c r="N172" i="10"/>
  <c r="O172" i="10" s="1"/>
  <c r="J172" i="10"/>
  <c r="L172" i="10" s="1"/>
  <c r="M172" i="10" s="1"/>
  <c r="O171" i="10"/>
  <c r="N171" i="10"/>
  <c r="J171" i="10"/>
  <c r="L171" i="10" s="1"/>
  <c r="M171" i="10" s="1"/>
  <c r="N170" i="10"/>
  <c r="O170" i="10" s="1"/>
  <c r="J170" i="10"/>
  <c r="L170" i="10" s="1"/>
  <c r="M170" i="10" s="1"/>
  <c r="O169" i="10"/>
  <c r="N169" i="10"/>
  <c r="J169" i="10"/>
  <c r="L169" i="10" s="1"/>
  <c r="M169" i="10" s="1"/>
  <c r="N168" i="10"/>
  <c r="O168" i="10" s="1"/>
  <c r="J168" i="10"/>
  <c r="L168" i="10" s="1"/>
  <c r="M168" i="10" s="1"/>
  <c r="O167" i="10"/>
  <c r="N167" i="10"/>
  <c r="J167" i="10"/>
  <c r="L167" i="10" s="1"/>
  <c r="M167" i="10" s="1"/>
  <c r="N166" i="10"/>
  <c r="O166" i="10" s="1"/>
  <c r="J166" i="10"/>
  <c r="L166" i="10" s="1"/>
  <c r="M166" i="10" s="1"/>
  <c r="O165" i="10"/>
  <c r="N165" i="10"/>
  <c r="J165" i="10"/>
  <c r="L165" i="10" s="1"/>
  <c r="M165" i="10" s="1"/>
  <c r="N164" i="10"/>
  <c r="O164" i="10" s="1"/>
  <c r="J164" i="10"/>
  <c r="L164" i="10" s="1"/>
  <c r="M164" i="10" s="1"/>
  <c r="O163" i="10"/>
  <c r="N163" i="10"/>
  <c r="J163" i="10"/>
  <c r="L163" i="10" s="1"/>
  <c r="M163" i="10" s="1"/>
  <c r="N162" i="10"/>
  <c r="O162" i="10" s="1"/>
  <c r="J162" i="10"/>
  <c r="L162" i="10" s="1"/>
  <c r="M162" i="10" s="1"/>
  <c r="O161" i="10"/>
  <c r="N161" i="10"/>
  <c r="J161" i="10"/>
  <c r="L161" i="10" s="1"/>
  <c r="M161" i="10" s="1"/>
  <c r="N160" i="10"/>
  <c r="O160" i="10" s="1"/>
  <c r="J160" i="10"/>
  <c r="L160" i="10" s="1"/>
  <c r="M160" i="10" s="1"/>
  <c r="O159" i="10"/>
  <c r="N159" i="10"/>
  <c r="J159" i="10"/>
  <c r="L159" i="10" s="1"/>
  <c r="M159" i="10" s="1"/>
  <c r="N158" i="10"/>
  <c r="O158" i="10" s="1"/>
  <c r="J158" i="10"/>
  <c r="L158" i="10" s="1"/>
  <c r="M158" i="10" s="1"/>
  <c r="O157" i="10"/>
  <c r="N157" i="10"/>
  <c r="J157" i="10"/>
  <c r="L157" i="10" s="1"/>
  <c r="M157" i="10" s="1"/>
  <c r="N156" i="10"/>
  <c r="O156" i="10" s="1"/>
  <c r="J156" i="10"/>
  <c r="L156" i="10" s="1"/>
  <c r="M156" i="10" s="1"/>
  <c r="O155" i="10"/>
  <c r="N155" i="10"/>
  <c r="J155" i="10"/>
  <c r="L155" i="10" s="1"/>
  <c r="M155" i="10" s="1"/>
  <c r="N154" i="10"/>
  <c r="O154" i="10" s="1"/>
  <c r="J154" i="10"/>
  <c r="L154" i="10" s="1"/>
  <c r="M154" i="10" s="1"/>
  <c r="O153" i="10"/>
  <c r="N153" i="10"/>
  <c r="J153" i="10"/>
  <c r="L153" i="10" s="1"/>
  <c r="M153" i="10" s="1"/>
  <c r="N152" i="10"/>
  <c r="O152" i="10" s="1"/>
  <c r="J152" i="10"/>
  <c r="L152" i="10" s="1"/>
  <c r="M152" i="10" s="1"/>
  <c r="O151" i="10"/>
  <c r="N151" i="10"/>
  <c r="J151" i="10"/>
  <c r="L151" i="10" s="1"/>
  <c r="M151" i="10" s="1"/>
  <c r="N150" i="10"/>
  <c r="O150" i="10" s="1"/>
  <c r="J150" i="10"/>
  <c r="L150" i="10" s="1"/>
  <c r="M150" i="10" s="1"/>
  <c r="O149" i="10"/>
  <c r="N149" i="10"/>
  <c r="J149" i="10"/>
  <c r="L149" i="10" s="1"/>
  <c r="M149" i="10" s="1"/>
  <c r="N148" i="10"/>
  <c r="O148" i="10" s="1"/>
  <c r="J148" i="10"/>
  <c r="L148" i="10" s="1"/>
  <c r="M148" i="10" s="1"/>
  <c r="O147" i="10"/>
  <c r="N147" i="10"/>
  <c r="J147" i="10"/>
  <c r="L147" i="10" s="1"/>
  <c r="M147" i="10" s="1"/>
  <c r="N146" i="10"/>
  <c r="O146" i="10" s="1"/>
  <c r="J146" i="10"/>
  <c r="L146" i="10" s="1"/>
  <c r="M146" i="10" s="1"/>
  <c r="O145" i="10"/>
  <c r="N145" i="10"/>
  <c r="J145" i="10"/>
  <c r="L145" i="10" s="1"/>
  <c r="M145" i="10" s="1"/>
  <c r="N144" i="10"/>
  <c r="O144" i="10" s="1"/>
  <c r="J144" i="10"/>
  <c r="L144" i="10" s="1"/>
  <c r="M144" i="10" s="1"/>
  <c r="O143" i="10"/>
  <c r="N143" i="10"/>
  <c r="J143" i="10"/>
  <c r="L143" i="10" s="1"/>
  <c r="M143" i="10" s="1"/>
  <c r="N142" i="10"/>
  <c r="O142" i="10" s="1"/>
  <c r="J142" i="10"/>
  <c r="L142" i="10" s="1"/>
  <c r="M142" i="10" s="1"/>
  <c r="O141" i="10"/>
  <c r="N141" i="10"/>
  <c r="J141" i="10"/>
  <c r="L141" i="10" s="1"/>
  <c r="M141" i="10" s="1"/>
  <c r="N140" i="10"/>
  <c r="O140" i="10" s="1"/>
  <c r="J140" i="10"/>
  <c r="L140" i="10" s="1"/>
  <c r="M140" i="10" s="1"/>
  <c r="O139" i="10"/>
  <c r="N139" i="10"/>
  <c r="J139" i="10"/>
  <c r="L139" i="10" s="1"/>
  <c r="M139" i="10" s="1"/>
  <c r="N138" i="10"/>
  <c r="O138" i="10" s="1"/>
  <c r="J138" i="10"/>
  <c r="L138" i="10" s="1"/>
  <c r="M138" i="10" s="1"/>
  <c r="O137" i="10"/>
  <c r="N137" i="10"/>
  <c r="J137" i="10"/>
  <c r="L137" i="10" s="1"/>
  <c r="M137" i="10" s="1"/>
  <c r="N136" i="10"/>
  <c r="O136" i="10" s="1"/>
  <c r="J136" i="10"/>
  <c r="L136" i="10" s="1"/>
  <c r="M136" i="10" s="1"/>
  <c r="O135" i="10"/>
  <c r="N135" i="10"/>
  <c r="J135" i="10"/>
  <c r="L135" i="10" s="1"/>
  <c r="M135" i="10" s="1"/>
  <c r="N134" i="10"/>
  <c r="O134" i="10" s="1"/>
  <c r="J134" i="10"/>
  <c r="L134" i="10" s="1"/>
  <c r="M134" i="10" s="1"/>
  <c r="O133" i="10"/>
  <c r="N133" i="10"/>
  <c r="J133" i="10"/>
  <c r="L133" i="10" s="1"/>
  <c r="M133" i="10" s="1"/>
  <c r="N132" i="10"/>
  <c r="O132" i="10" s="1"/>
  <c r="J132" i="10"/>
  <c r="L132" i="10" s="1"/>
  <c r="M132" i="10" s="1"/>
  <c r="O131" i="10"/>
  <c r="N131" i="10"/>
  <c r="J131" i="10"/>
  <c r="L131" i="10" s="1"/>
  <c r="M131" i="10" s="1"/>
  <c r="N130" i="10"/>
  <c r="O130" i="10" s="1"/>
  <c r="J130" i="10"/>
  <c r="L130" i="10" s="1"/>
  <c r="M130" i="10" s="1"/>
  <c r="O129" i="10"/>
  <c r="N129" i="10"/>
  <c r="J129" i="10"/>
  <c r="L129" i="10" s="1"/>
  <c r="M129" i="10" s="1"/>
  <c r="N128" i="10"/>
  <c r="O128" i="10" s="1"/>
  <c r="J128" i="10"/>
  <c r="L128" i="10" s="1"/>
  <c r="M128" i="10" s="1"/>
  <c r="O127" i="10"/>
  <c r="N127" i="10"/>
  <c r="J127" i="10"/>
  <c r="L127" i="10" s="1"/>
  <c r="M127" i="10" s="1"/>
  <c r="N126" i="10"/>
  <c r="O126" i="10" s="1"/>
  <c r="J126" i="10"/>
  <c r="L126" i="10" s="1"/>
  <c r="M126" i="10" s="1"/>
  <c r="O125" i="10"/>
  <c r="N125" i="10"/>
  <c r="J125" i="10"/>
  <c r="L125" i="10" s="1"/>
  <c r="M125" i="10" s="1"/>
  <c r="N124" i="10"/>
  <c r="O124" i="10" s="1"/>
  <c r="J124" i="10"/>
  <c r="L124" i="10" s="1"/>
  <c r="M124" i="10" s="1"/>
  <c r="O123" i="10"/>
  <c r="N123" i="10"/>
  <c r="J123" i="10"/>
  <c r="L123" i="10" s="1"/>
  <c r="M123" i="10" s="1"/>
  <c r="N122" i="10"/>
  <c r="O122" i="10" s="1"/>
  <c r="J122" i="10"/>
  <c r="L122" i="10" s="1"/>
  <c r="M122" i="10" s="1"/>
  <c r="O121" i="10"/>
  <c r="N121" i="10"/>
  <c r="J121" i="10"/>
  <c r="L121" i="10" s="1"/>
  <c r="M121" i="10" s="1"/>
  <c r="N120" i="10"/>
  <c r="O120" i="10" s="1"/>
  <c r="J120" i="10"/>
  <c r="L120" i="10" s="1"/>
  <c r="M120" i="10" s="1"/>
  <c r="O119" i="10"/>
  <c r="N119" i="10"/>
  <c r="J119" i="10"/>
  <c r="L119" i="10" s="1"/>
  <c r="M119" i="10" s="1"/>
  <c r="N118" i="10"/>
  <c r="O118" i="10" s="1"/>
  <c r="J118" i="10"/>
  <c r="L118" i="10" s="1"/>
  <c r="M118" i="10" s="1"/>
  <c r="O117" i="10"/>
  <c r="N117" i="10"/>
  <c r="J117" i="10"/>
  <c r="L117" i="10" s="1"/>
  <c r="M117" i="10" s="1"/>
  <c r="N116" i="10"/>
  <c r="O116" i="10" s="1"/>
  <c r="J116" i="10"/>
  <c r="L116" i="10" s="1"/>
  <c r="M116" i="10" s="1"/>
  <c r="O115" i="10"/>
  <c r="N115" i="10"/>
  <c r="J115" i="10"/>
  <c r="L115" i="10" s="1"/>
  <c r="M115" i="10" s="1"/>
  <c r="N114" i="10"/>
  <c r="O114" i="10" s="1"/>
  <c r="J114" i="10"/>
  <c r="L114" i="10" s="1"/>
  <c r="M114" i="10" s="1"/>
  <c r="O113" i="10"/>
  <c r="N113" i="10"/>
  <c r="J113" i="10"/>
  <c r="L113" i="10" s="1"/>
  <c r="M113" i="10" s="1"/>
  <c r="N112" i="10"/>
  <c r="O112" i="10" s="1"/>
  <c r="J112" i="10"/>
  <c r="L112" i="10" s="1"/>
  <c r="M112" i="10" s="1"/>
  <c r="O111" i="10"/>
  <c r="N111" i="10"/>
  <c r="J111" i="10"/>
  <c r="L111" i="10" s="1"/>
  <c r="M111" i="10" s="1"/>
  <c r="N110" i="10"/>
  <c r="O110" i="10" s="1"/>
  <c r="J110" i="10"/>
  <c r="L110" i="10" s="1"/>
  <c r="M110" i="10" s="1"/>
  <c r="O109" i="10"/>
  <c r="N109" i="10"/>
  <c r="J109" i="10"/>
  <c r="L109" i="10" s="1"/>
  <c r="M109" i="10" s="1"/>
  <c r="N108" i="10"/>
  <c r="O108" i="10" s="1"/>
  <c r="J108" i="10"/>
  <c r="L108" i="10" s="1"/>
  <c r="M108" i="10" s="1"/>
  <c r="O107" i="10"/>
  <c r="N107" i="10"/>
  <c r="J107" i="10"/>
  <c r="L107" i="10" s="1"/>
  <c r="M107" i="10" s="1"/>
  <c r="N106" i="10"/>
  <c r="O106" i="10" s="1"/>
  <c r="J106" i="10"/>
  <c r="L106" i="10" s="1"/>
  <c r="M106" i="10" s="1"/>
  <c r="O105" i="10"/>
  <c r="N105" i="10"/>
  <c r="J105" i="10"/>
  <c r="L105" i="10" s="1"/>
  <c r="M105" i="10" s="1"/>
  <c r="N104" i="10"/>
  <c r="O104" i="10" s="1"/>
  <c r="J104" i="10"/>
  <c r="L104" i="10" s="1"/>
  <c r="M104" i="10" s="1"/>
  <c r="O103" i="10"/>
  <c r="N103" i="10"/>
  <c r="J103" i="10"/>
  <c r="L103" i="10" s="1"/>
  <c r="M103" i="10" s="1"/>
  <c r="N102" i="10"/>
  <c r="O102" i="10" s="1"/>
  <c r="J102" i="10"/>
  <c r="L102" i="10" s="1"/>
  <c r="M102" i="10" s="1"/>
  <c r="O101" i="10"/>
  <c r="N101" i="10"/>
  <c r="J101" i="10"/>
  <c r="L101" i="10" s="1"/>
  <c r="M101" i="10" s="1"/>
  <c r="N100" i="10"/>
  <c r="O100" i="10" s="1"/>
  <c r="J100" i="10"/>
  <c r="L100" i="10" s="1"/>
  <c r="M100" i="10" s="1"/>
  <c r="O99" i="10"/>
  <c r="N99" i="10"/>
  <c r="J99" i="10"/>
  <c r="L99" i="10" s="1"/>
  <c r="M99" i="10" s="1"/>
  <c r="N98" i="10"/>
  <c r="O98" i="10" s="1"/>
  <c r="J98" i="10"/>
  <c r="L98" i="10" s="1"/>
  <c r="M98" i="10" s="1"/>
  <c r="O97" i="10"/>
  <c r="N97" i="10"/>
  <c r="J97" i="10"/>
  <c r="L97" i="10" s="1"/>
  <c r="M97" i="10" s="1"/>
  <c r="N96" i="10"/>
  <c r="O96" i="10" s="1"/>
  <c r="J96" i="10"/>
  <c r="L96" i="10" s="1"/>
  <c r="M96" i="10" s="1"/>
  <c r="O95" i="10"/>
  <c r="N95" i="10"/>
  <c r="J95" i="10"/>
  <c r="L95" i="10" s="1"/>
  <c r="M95" i="10" s="1"/>
  <c r="N94" i="10"/>
  <c r="O94" i="10" s="1"/>
  <c r="J94" i="10"/>
  <c r="L94" i="10" s="1"/>
  <c r="M94" i="10" s="1"/>
  <c r="O93" i="10"/>
  <c r="N93" i="10"/>
  <c r="J93" i="10"/>
  <c r="L93" i="10" s="1"/>
  <c r="M93" i="10" s="1"/>
  <c r="N92" i="10"/>
  <c r="O92" i="10" s="1"/>
  <c r="J92" i="10"/>
  <c r="L92" i="10" s="1"/>
  <c r="M92" i="10" s="1"/>
  <c r="O91" i="10"/>
  <c r="N91" i="10"/>
  <c r="J91" i="10"/>
  <c r="L91" i="10" s="1"/>
  <c r="M91" i="10" s="1"/>
  <c r="N90" i="10"/>
  <c r="O90" i="10" s="1"/>
  <c r="J90" i="10"/>
  <c r="L90" i="10" s="1"/>
  <c r="M90" i="10" s="1"/>
  <c r="O89" i="10"/>
  <c r="N89" i="10"/>
  <c r="J89" i="10"/>
  <c r="L89" i="10" s="1"/>
  <c r="M89" i="10" s="1"/>
  <c r="N88" i="10"/>
  <c r="O88" i="10" s="1"/>
  <c r="J88" i="10"/>
  <c r="L88" i="10" s="1"/>
  <c r="M88" i="10" s="1"/>
  <c r="O87" i="10"/>
  <c r="N87" i="10"/>
  <c r="J87" i="10"/>
  <c r="L87" i="10" s="1"/>
  <c r="M87" i="10" s="1"/>
  <c r="N86" i="10"/>
  <c r="O86" i="10" s="1"/>
  <c r="J86" i="10"/>
  <c r="L86" i="10" s="1"/>
  <c r="M86" i="10" s="1"/>
  <c r="O85" i="10"/>
  <c r="N85" i="10"/>
  <c r="J85" i="10"/>
  <c r="L85" i="10" s="1"/>
  <c r="M85" i="10" s="1"/>
  <c r="N84" i="10"/>
  <c r="O84" i="10" s="1"/>
  <c r="J84" i="10"/>
  <c r="L84" i="10" s="1"/>
  <c r="M84" i="10" s="1"/>
  <c r="O83" i="10"/>
  <c r="N83" i="10"/>
  <c r="J83" i="10"/>
  <c r="L83" i="10" s="1"/>
  <c r="M83" i="10" s="1"/>
  <c r="N82" i="10"/>
  <c r="O82" i="10" s="1"/>
  <c r="J82" i="10"/>
  <c r="L82" i="10" s="1"/>
  <c r="M82" i="10" s="1"/>
  <c r="O81" i="10"/>
  <c r="N81" i="10"/>
  <c r="J81" i="10"/>
  <c r="L81" i="10" s="1"/>
  <c r="M81" i="10" s="1"/>
  <c r="N80" i="10"/>
  <c r="O80" i="10" s="1"/>
  <c r="J80" i="10"/>
  <c r="L80" i="10" s="1"/>
  <c r="M80" i="10" s="1"/>
  <c r="O79" i="10"/>
  <c r="N79" i="10"/>
  <c r="J79" i="10"/>
  <c r="L79" i="10" s="1"/>
  <c r="M79" i="10" s="1"/>
  <c r="N78" i="10"/>
  <c r="O78" i="10" s="1"/>
  <c r="J78" i="10"/>
  <c r="L78" i="10" s="1"/>
  <c r="M78" i="10" s="1"/>
  <c r="O77" i="10"/>
  <c r="N77" i="10"/>
  <c r="J77" i="10"/>
  <c r="L77" i="10" s="1"/>
  <c r="M77" i="10" s="1"/>
  <c r="N76" i="10"/>
  <c r="O76" i="10" s="1"/>
  <c r="J76" i="10"/>
  <c r="L76" i="10" s="1"/>
  <c r="M76" i="10" s="1"/>
  <c r="O75" i="10"/>
  <c r="N75" i="10"/>
  <c r="J75" i="10"/>
  <c r="L75" i="10" s="1"/>
  <c r="M75" i="10" s="1"/>
  <c r="N74" i="10"/>
  <c r="O74" i="10" s="1"/>
  <c r="J74" i="10"/>
  <c r="L74" i="10" s="1"/>
  <c r="M74" i="10" s="1"/>
  <c r="O73" i="10"/>
  <c r="N73" i="10"/>
  <c r="J73" i="10"/>
  <c r="L73" i="10" s="1"/>
  <c r="M73" i="10" s="1"/>
  <c r="N72" i="10"/>
  <c r="O72" i="10" s="1"/>
  <c r="J72" i="10"/>
  <c r="L72" i="10" s="1"/>
  <c r="M72" i="10" s="1"/>
  <c r="O71" i="10"/>
  <c r="N71" i="10"/>
  <c r="J71" i="10"/>
  <c r="L71" i="10" s="1"/>
  <c r="M71" i="10" s="1"/>
  <c r="N70" i="10"/>
  <c r="O70" i="10" s="1"/>
  <c r="J70" i="10"/>
  <c r="L70" i="10" s="1"/>
  <c r="M70" i="10" s="1"/>
  <c r="O69" i="10"/>
  <c r="N69" i="10"/>
  <c r="J69" i="10"/>
  <c r="L69" i="10" s="1"/>
  <c r="M69" i="10" s="1"/>
  <c r="N68" i="10"/>
  <c r="O68" i="10" s="1"/>
  <c r="J68" i="10"/>
  <c r="L68" i="10" s="1"/>
  <c r="M68" i="10" s="1"/>
  <c r="O67" i="10"/>
  <c r="N67" i="10"/>
  <c r="J67" i="10"/>
  <c r="L67" i="10" s="1"/>
  <c r="M67" i="10" s="1"/>
  <c r="N66" i="10"/>
  <c r="O66" i="10" s="1"/>
  <c r="J66" i="10"/>
  <c r="L66" i="10" s="1"/>
  <c r="M66" i="10" s="1"/>
  <c r="O65" i="10"/>
  <c r="N65" i="10"/>
  <c r="J65" i="10"/>
  <c r="L65" i="10" s="1"/>
  <c r="M65" i="10" s="1"/>
  <c r="N64" i="10"/>
  <c r="O64" i="10" s="1"/>
  <c r="J64" i="10"/>
  <c r="L64" i="10" s="1"/>
  <c r="M64" i="10" s="1"/>
  <c r="O63" i="10"/>
  <c r="N63" i="10"/>
  <c r="J63" i="10"/>
  <c r="L63" i="10" s="1"/>
  <c r="M63" i="10" s="1"/>
  <c r="N62" i="10"/>
  <c r="O62" i="10" s="1"/>
  <c r="J62" i="10"/>
  <c r="L62" i="10" s="1"/>
  <c r="M62" i="10" s="1"/>
  <c r="O61" i="10"/>
  <c r="N61" i="10"/>
  <c r="J61" i="10"/>
  <c r="L61" i="10" s="1"/>
  <c r="M61" i="10" s="1"/>
  <c r="N60" i="10"/>
  <c r="O60" i="10" s="1"/>
  <c r="J60" i="10"/>
  <c r="L60" i="10" s="1"/>
  <c r="M60" i="10" s="1"/>
  <c r="O59" i="10"/>
  <c r="N59" i="10"/>
  <c r="J59" i="10"/>
  <c r="L59" i="10" s="1"/>
  <c r="M59" i="10" s="1"/>
  <c r="N58" i="10"/>
  <c r="O58" i="10" s="1"/>
  <c r="J58" i="10"/>
  <c r="L58" i="10" s="1"/>
  <c r="M58" i="10" s="1"/>
  <c r="O57" i="10"/>
  <c r="N57" i="10"/>
  <c r="J57" i="10"/>
  <c r="L57" i="10" s="1"/>
  <c r="M57" i="10" s="1"/>
  <c r="N56" i="10"/>
  <c r="O56" i="10" s="1"/>
  <c r="J56" i="10"/>
  <c r="L56" i="10" s="1"/>
  <c r="M56" i="10" s="1"/>
  <c r="O55" i="10"/>
  <c r="N55" i="10"/>
  <c r="J55" i="10"/>
  <c r="L55" i="10" s="1"/>
  <c r="M55" i="10" s="1"/>
  <c r="N54" i="10"/>
  <c r="O54" i="10" s="1"/>
  <c r="J54" i="10"/>
  <c r="L54" i="10" s="1"/>
  <c r="M54" i="10" s="1"/>
  <c r="O53" i="10"/>
  <c r="N53" i="10"/>
  <c r="J53" i="10"/>
  <c r="L53" i="10" s="1"/>
  <c r="M53" i="10" s="1"/>
  <c r="N52" i="10"/>
  <c r="O52" i="10" s="1"/>
  <c r="J52" i="10"/>
  <c r="L52" i="10" s="1"/>
  <c r="M52" i="10" s="1"/>
  <c r="O51" i="10"/>
  <c r="N51" i="10"/>
  <c r="J51" i="10"/>
  <c r="L51" i="10" s="1"/>
  <c r="M51" i="10" s="1"/>
  <c r="N50" i="10"/>
  <c r="O50" i="10" s="1"/>
  <c r="J50" i="10"/>
  <c r="L50" i="10" s="1"/>
  <c r="M50" i="10" s="1"/>
  <c r="O49" i="10"/>
  <c r="N49" i="10"/>
  <c r="J49" i="10"/>
  <c r="L49" i="10" s="1"/>
  <c r="M49" i="10" s="1"/>
  <c r="N48" i="10"/>
  <c r="O48" i="10" s="1"/>
  <c r="J48" i="10"/>
  <c r="L48" i="10" s="1"/>
  <c r="M48" i="10" s="1"/>
  <c r="O47" i="10"/>
  <c r="N47" i="10"/>
  <c r="J47" i="10"/>
  <c r="L47" i="10" s="1"/>
  <c r="M47" i="10" s="1"/>
  <c r="N46" i="10"/>
  <c r="O46" i="10" s="1"/>
  <c r="J46" i="10"/>
  <c r="L46" i="10" s="1"/>
  <c r="M46" i="10" s="1"/>
  <c r="O45" i="10"/>
  <c r="N45" i="10"/>
  <c r="J45" i="10"/>
  <c r="L45" i="10" s="1"/>
  <c r="M45" i="10" s="1"/>
  <c r="N44" i="10"/>
  <c r="O44" i="10" s="1"/>
  <c r="J44" i="10"/>
  <c r="L44" i="10" s="1"/>
  <c r="M44" i="10" s="1"/>
  <c r="O43" i="10"/>
  <c r="N43" i="10"/>
  <c r="J43" i="10"/>
  <c r="L43" i="10" s="1"/>
  <c r="M43" i="10" s="1"/>
  <c r="N42" i="10"/>
  <c r="O42" i="10" s="1"/>
  <c r="J42" i="10"/>
  <c r="L42" i="10" s="1"/>
  <c r="M42" i="10" s="1"/>
  <c r="O41" i="10"/>
  <c r="N41" i="10"/>
  <c r="J41" i="10"/>
  <c r="L41" i="10" s="1"/>
  <c r="M41" i="10" s="1"/>
  <c r="N40" i="10"/>
  <c r="O40" i="10" s="1"/>
  <c r="J40" i="10"/>
  <c r="L40" i="10" s="1"/>
  <c r="M40" i="10" s="1"/>
  <c r="O39" i="10"/>
  <c r="N39" i="10"/>
  <c r="J39" i="10"/>
  <c r="L39" i="10" s="1"/>
  <c r="M39" i="10" s="1"/>
  <c r="N38" i="10"/>
  <c r="O38" i="10" s="1"/>
  <c r="J38" i="10"/>
  <c r="L38" i="10" s="1"/>
  <c r="M38" i="10" s="1"/>
  <c r="O37" i="10"/>
  <c r="N37" i="10"/>
  <c r="J37" i="10"/>
  <c r="L37" i="10" s="1"/>
  <c r="M37" i="10" s="1"/>
  <c r="N36" i="10"/>
  <c r="O36" i="10" s="1"/>
  <c r="J36" i="10"/>
  <c r="L36" i="10" s="1"/>
  <c r="M36" i="10" s="1"/>
  <c r="O35" i="10"/>
  <c r="N35" i="10"/>
  <c r="J35" i="10"/>
  <c r="L35" i="10" s="1"/>
  <c r="M35" i="10" s="1"/>
  <c r="N34" i="10"/>
  <c r="O34" i="10" s="1"/>
  <c r="J34" i="10"/>
  <c r="L34" i="10" s="1"/>
  <c r="M34" i="10" s="1"/>
  <c r="O33" i="10"/>
  <c r="N33" i="10"/>
  <c r="J33" i="10"/>
  <c r="L33" i="10" s="1"/>
  <c r="M33" i="10" s="1"/>
  <c r="N32" i="10"/>
  <c r="O32" i="10" s="1"/>
  <c r="J32" i="10"/>
  <c r="L32" i="10" s="1"/>
  <c r="M32" i="10" s="1"/>
  <c r="O31" i="10"/>
  <c r="N31" i="10"/>
  <c r="J31" i="10"/>
  <c r="L31" i="10" s="1"/>
  <c r="M31" i="10" s="1"/>
  <c r="N30" i="10"/>
  <c r="O30" i="10" s="1"/>
  <c r="J30" i="10"/>
  <c r="L30" i="10" s="1"/>
  <c r="M30" i="10" s="1"/>
  <c r="O29" i="10"/>
  <c r="N29" i="10"/>
  <c r="J29" i="10"/>
  <c r="L29" i="10" s="1"/>
  <c r="M29" i="10" s="1"/>
  <c r="N28" i="10"/>
  <c r="O28" i="10" s="1"/>
  <c r="J28" i="10"/>
  <c r="L28" i="10" s="1"/>
  <c r="M28" i="10" s="1"/>
  <c r="O27" i="10"/>
  <c r="N27" i="10"/>
  <c r="J27" i="10"/>
  <c r="L27" i="10" s="1"/>
  <c r="M27" i="10" s="1"/>
  <c r="N26" i="10"/>
  <c r="O26" i="10" s="1"/>
  <c r="J26" i="10"/>
  <c r="L26" i="10" s="1"/>
  <c r="M26" i="10" s="1"/>
  <c r="O25" i="10"/>
  <c r="N25" i="10"/>
  <c r="J25" i="10"/>
  <c r="L25" i="10" s="1"/>
  <c r="M25" i="10" s="1"/>
  <c r="N24" i="10"/>
  <c r="O24" i="10" s="1"/>
  <c r="J24" i="10"/>
  <c r="L24" i="10" s="1"/>
  <c r="M24" i="10" s="1"/>
  <c r="O23" i="10"/>
  <c r="N23" i="10"/>
  <c r="J23" i="10"/>
  <c r="L23" i="10" s="1"/>
  <c r="M23" i="10" s="1"/>
  <c r="N22" i="10"/>
  <c r="O22" i="10" s="1"/>
  <c r="J22" i="10"/>
  <c r="L22" i="10" s="1"/>
  <c r="M22" i="10" s="1"/>
  <c r="O21" i="10"/>
  <c r="N21" i="10"/>
  <c r="J21" i="10"/>
  <c r="L21" i="10" s="1"/>
  <c r="M21" i="10" s="1"/>
  <c r="N20" i="10"/>
  <c r="O20" i="10" s="1"/>
  <c r="J20" i="10"/>
  <c r="L20" i="10" s="1"/>
  <c r="M20" i="10" s="1"/>
  <c r="O19" i="10"/>
  <c r="N19" i="10"/>
  <c r="J19" i="10"/>
  <c r="L19" i="10" s="1"/>
  <c r="M19" i="10" s="1"/>
  <c r="N18" i="10"/>
  <c r="O18" i="10" s="1"/>
  <c r="J18" i="10"/>
  <c r="L18" i="10" s="1"/>
  <c r="M18" i="10" s="1"/>
  <c r="O17" i="10"/>
  <c r="N17" i="10"/>
  <c r="J17" i="10"/>
  <c r="L17" i="10" s="1"/>
  <c r="M17" i="10" s="1"/>
  <c r="N16" i="10"/>
  <c r="O16" i="10" s="1"/>
  <c r="J16" i="10"/>
  <c r="L16" i="10" s="1"/>
  <c r="M16" i="10" s="1"/>
  <c r="O15" i="10"/>
  <c r="N15" i="10"/>
  <c r="J15" i="10"/>
  <c r="L15" i="10" s="1"/>
  <c r="M15" i="10" s="1"/>
  <c r="N14" i="10"/>
  <c r="O14" i="10" s="1"/>
  <c r="J14" i="10"/>
  <c r="L14" i="10" s="1"/>
  <c r="M14" i="10" s="1"/>
  <c r="O13" i="10"/>
  <c r="N13" i="10"/>
  <c r="J13" i="10"/>
  <c r="L13" i="10" s="1"/>
  <c r="M13" i="10" s="1"/>
  <c r="N12" i="10"/>
  <c r="O12" i="10" s="1"/>
  <c r="J12" i="10"/>
  <c r="L12" i="10" s="1"/>
  <c r="M12" i="10" s="1"/>
  <c r="O11" i="10"/>
  <c r="N11" i="10"/>
  <c r="J11" i="10"/>
  <c r="L11" i="10" s="1"/>
  <c r="M11" i="10" s="1"/>
  <c r="N10" i="10"/>
  <c r="O10" i="10" s="1"/>
  <c r="J10" i="10"/>
  <c r="L10" i="10" s="1"/>
  <c r="M10" i="10" s="1"/>
  <c r="O9" i="10"/>
  <c r="N9" i="10"/>
  <c r="J9" i="10"/>
  <c r="L9" i="10" s="1"/>
  <c r="M9" i="10" s="1"/>
  <c r="N8" i="10"/>
  <c r="O8" i="10" s="1"/>
  <c r="J8" i="10"/>
  <c r="L8" i="10" s="1"/>
  <c r="M8" i="10" s="1"/>
  <c r="O7" i="10"/>
  <c r="N7" i="10"/>
  <c r="J7" i="10"/>
  <c r="L7" i="10" s="1"/>
  <c r="M7" i="10" s="1"/>
  <c r="F5" i="6"/>
  <c r="G5" i="3"/>
  <c r="G73" i="8"/>
  <c r="D73" i="8"/>
  <c r="E73" i="8" s="1"/>
  <c r="G72" i="8"/>
  <c r="D72" i="8"/>
  <c r="E72" i="8" s="1"/>
  <c r="G71" i="8"/>
  <c r="D71" i="8"/>
  <c r="E71" i="8" s="1"/>
  <c r="G70" i="8"/>
  <c r="D70" i="8"/>
  <c r="E70" i="8" s="1"/>
  <c r="G69" i="8"/>
  <c r="D69" i="8"/>
  <c r="E69" i="8" s="1"/>
  <c r="G68" i="8"/>
  <c r="D68" i="8"/>
  <c r="E68" i="8" s="1"/>
  <c r="G67" i="8"/>
  <c r="D67" i="8"/>
  <c r="E67" i="8" s="1"/>
  <c r="G66" i="8"/>
  <c r="D66" i="8"/>
  <c r="E66" i="8" s="1"/>
  <c r="G65" i="8"/>
  <c r="D65" i="8"/>
  <c r="E65" i="8" s="1"/>
  <c r="G64" i="8"/>
  <c r="D64" i="8"/>
  <c r="E64" i="8" s="1"/>
  <c r="G63" i="8"/>
  <c r="D63" i="8"/>
  <c r="E63" i="8" s="1"/>
  <c r="G62" i="8"/>
  <c r="D62" i="8"/>
  <c r="E62" i="8" s="1"/>
  <c r="G61" i="8"/>
  <c r="D61" i="8"/>
  <c r="E61" i="8" s="1"/>
  <c r="G60" i="8"/>
  <c r="D60" i="8"/>
  <c r="E60" i="8" s="1"/>
  <c r="G59" i="8"/>
  <c r="D59" i="8"/>
  <c r="E59" i="8" s="1"/>
  <c r="G58" i="8"/>
  <c r="D58" i="8"/>
  <c r="E58" i="8" s="1"/>
  <c r="G57" i="8"/>
  <c r="D57" i="8"/>
  <c r="E57" i="8" s="1"/>
  <c r="G56" i="8"/>
  <c r="D56" i="8"/>
  <c r="E56" i="8" s="1"/>
  <c r="G55" i="8"/>
  <c r="D55" i="8"/>
  <c r="E55" i="8" s="1"/>
  <c r="G54" i="8"/>
  <c r="D54" i="8"/>
  <c r="E54" i="8" s="1"/>
  <c r="G53" i="8"/>
  <c r="D53" i="8"/>
  <c r="E53" i="8" s="1"/>
  <c r="G52" i="8"/>
  <c r="D52" i="8"/>
  <c r="E52" i="8" s="1"/>
  <c r="G51" i="8"/>
  <c r="D51" i="8"/>
  <c r="E51" i="8" s="1"/>
  <c r="G50" i="8"/>
  <c r="D50" i="8"/>
  <c r="E50" i="8" s="1"/>
  <c r="G49" i="8"/>
  <c r="D49" i="8"/>
  <c r="E49" i="8" s="1"/>
  <c r="G48" i="8"/>
  <c r="D48" i="8"/>
  <c r="E48" i="8" s="1"/>
  <c r="G47" i="8"/>
  <c r="D47" i="8"/>
  <c r="E47" i="8" s="1"/>
  <c r="G46" i="8"/>
  <c r="D46" i="8"/>
  <c r="E46" i="8" s="1"/>
  <c r="G45" i="8"/>
  <c r="D45" i="8"/>
  <c r="E45" i="8" s="1"/>
  <c r="G44" i="8"/>
  <c r="D44" i="8"/>
  <c r="E44" i="8" s="1"/>
  <c r="G43" i="8"/>
  <c r="D43" i="8"/>
  <c r="E43" i="8" s="1"/>
  <c r="G42" i="8"/>
  <c r="D42" i="8"/>
  <c r="E42" i="8" s="1"/>
  <c r="G41" i="8"/>
  <c r="D41" i="8"/>
  <c r="E41" i="8" s="1"/>
  <c r="G40" i="8"/>
  <c r="D40" i="8"/>
  <c r="E40" i="8" s="1"/>
  <c r="G39" i="8"/>
  <c r="D39" i="8"/>
  <c r="E39" i="8" s="1"/>
  <c r="G38" i="8"/>
  <c r="D38" i="8"/>
  <c r="E38" i="8" s="1"/>
  <c r="G37" i="8"/>
  <c r="D37" i="8"/>
  <c r="E37" i="8" s="1"/>
  <c r="G36" i="8"/>
  <c r="D36" i="8"/>
  <c r="E36" i="8" s="1"/>
  <c r="G35" i="8"/>
  <c r="D35" i="8"/>
  <c r="E35" i="8" s="1"/>
  <c r="G34" i="8"/>
  <c r="D34" i="8"/>
  <c r="E34" i="8" s="1"/>
  <c r="G33" i="8"/>
  <c r="D33" i="8"/>
  <c r="E33" i="8" s="1"/>
  <c r="G32" i="8"/>
  <c r="D32" i="8"/>
  <c r="E32" i="8" s="1"/>
  <c r="G31" i="8"/>
  <c r="D31" i="8"/>
  <c r="E31" i="8" s="1"/>
  <c r="G30" i="8"/>
  <c r="D30" i="8"/>
  <c r="E30" i="8" s="1"/>
  <c r="G29" i="8"/>
  <c r="D29" i="8"/>
  <c r="E29" i="8" s="1"/>
  <c r="G28" i="8"/>
  <c r="D28" i="8"/>
  <c r="E28" i="8" s="1"/>
  <c r="G27" i="8"/>
  <c r="D27" i="8"/>
  <c r="E27" i="8" s="1"/>
  <c r="G26" i="8"/>
  <c r="D26" i="8"/>
  <c r="E26" i="8" s="1"/>
  <c r="G25" i="8"/>
  <c r="D25" i="8"/>
  <c r="E25" i="8" s="1"/>
  <c r="G24" i="8"/>
  <c r="D24" i="8"/>
  <c r="E24" i="8" s="1"/>
  <c r="G23" i="8"/>
  <c r="D23" i="8"/>
  <c r="E23" i="8" s="1"/>
  <c r="G22" i="8"/>
  <c r="D22" i="8"/>
  <c r="E22" i="8" s="1"/>
  <c r="G21" i="8"/>
  <c r="D21" i="8"/>
  <c r="E21" i="8" s="1"/>
  <c r="G20" i="8"/>
  <c r="D20" i="8"/>
  <c r="E20" i="8" s="1"/>
  <c r="G19" i="8"/>
  <c r="D19" i="8"/>
  <c r="E19" i="8" s="1"/>
  <c r="G18" i="8"/>
  <c r="D18" i="8"/>
  <c r="E18" i="8" s="1"/>
  <c r="G17" i="8"/>
  <c r="D17" i="8"/>
  <c r="E17" i="8" s="1"/>
  <c r="G16" i="8"/>
  <c r="D16" i="8"/>
  <c r="E16" i="8" s="1"/>
  <c r="G15" i="8"/>
  <c r="D15" i="8"/>
  <c r="E15" i="8" s="1"/>
  <c r="G14" i="8"/>
  <c r="D14" i="8"/>
  <c r="E14" i="8" s="1"/>
  <c r="G13" i="8"/>
  <c r="D13" i="8"/>
  <c r="E13" i="8" s="1"/>
  <c r="G12" i="8"/>
  <c r="D12" i="8"/>
  <c r="E12" i="8" s="1"/>
  <c r="G11" i="8"/>
  <c r="D11" i="8"/>
  <c r="E11" i="8" s="1"/>
  <c r="G10" i="8"/>
  <c r="D10" i="8"/>
  <c r="E10" i="8" s="1"/>
  <c r="G9" i="8"/>
  <c r="D9" i="8"/>
  <c r="E9" i="8" s="1"/>
  <c r="G8" i="8"/>
  <c r="D8" i="8"/>
  <c r="E8" i="8" s="1"/>
  <c r="G7" i="8"/>
  <c r="D7" i="8"/>
  <c r="E7" i="8" s="1"/>
  <c r="G6" i="8"/>
  <c r="D6" i="8"/>
  <c r="E6" i="8" s="1"/>
  <c r="G5" i="8"/>
  <c r="D5" i="8"/>
  <c r="E5" i="8" s="1"/>
  <c r="G4" i="8"/>
  <c r="D4" i="8"/>
  <c r="E4" i="8" s="1"/>
  <c r="G3" i="8"/>
  <c r="D3" i="8"/>
  <c r="E3" i="8" s="1"/>
  <c r="G31" i="2"/>
  <c r="F28" i="2"/>
  <c r="F34" i="2" s="1"/>
  <c r="G34" i="2" s="1"/>
  <c r="G25" i="2"/>
  <c r="G22" i="2"/>
  <c r="G19" i="2"/>
  <c r="G13" i="2"/>
  <c r="G10" i="2"/>
  <c r="G7" i="2"/>
  <c r="I3" i="8" l="1" a="1"/>
  <c r="I3" i="8" s="1"/>
  <c r="X2" i="8"/>
  <c r="T2" i="8"/>
  <c r="P2" i="8"/>
  <c r="AA2" i="8"/>
  <c r="W2" i="8"/>
  <c r="S2" i="8"/>
  <c r="Z2" i="8"/>
  <c r="V2" i="8"/>
  <c r="R2" i="8"/>
  <c r="Y2" i="8"/>
  <c r="U2" i="8"/>
  <c r="Q2" i="8"/>
  <c r="F1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Rahysbelys Carrillo</author>
  </authors>
  <commentList>
    <comment ref="M1715" authorId="0" shapeId="0" xr:uid="{31CCE879-39D7-4CF9-A343-5A230CD19D70}">
      <text>
        <r>
          <rPr>
            <b/>
            <sz val="9"/>
            <color indexed="81"/>
            <rFont val="Tahoma"/>
            <family val="2"/>
          </rPr>
          <t>2116,59 A FAVOR DE PAGO EN $
747,39 A FAVOR DE PAGO DE NOTAS 44206-44210</t>
        </r>
      </text>
    </comment>
    <comment ref="M1819" authorId="0" shapeId="0" xr:uid="{0D3D2937-EFA7-4D3E-8BBA-0A73E27402E3}">
      <text>
        <r>
          <rPr>
            <sz val="9"/>
            <color indexed="81"/>
            <rFont val="Tahoma"/>
            <family val="2"/>
          </rPr>
          <t>INCLIDOS : 138,59 $ SALDO A FAVOR DE LA NOTA 43974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Franklin Lopez</author>
    <author>Yocxi ♥</author>
  </authors>
  <commentList>
    <comment ref="O2" authorId="0" shapeId="0" xr:uid="{E5C5E7BD-E63B-4DDA-950B-6B38F9DE84B3}">
      <text>
        <r>
          <rPr>
            <b/>
            <sz val="9"/>
            <color indexed="81"/>
            <rFont val="Tahoma"/>
            <family val="2"/>
          </rPr>
          <t xml:space="preserve">Yocxi:
</t>
        </r>
        <r>
          <rPr>
            <sz val="9"/>
            <color indexed="81"/>
            <rFont val="Tahoma"/>
            <family val="2"/>
          </rPr>
          <t xml:space="preserve">
Para Incluir un nuevo Cliente debe insertar una nueva columna seleccionando la columna donde deseea incluirla.
</t>
        </r>
      </text>
    </comment>
    <comment ref="O3" authorId="1" shapeId="0" xr:uid="{345C0076-6B63-44B3-A99C-A4945044FDAF}">
      <text>
        <r>
          <rPr>
            <b/>
            <sz val="9"/>
            <color indexed="81"/>
            <rFont val="Tahoma"/>
            <family val="2"/>
          </rPr>
          <t>Yocxi ♥:</t>
        </r>
        <r>
          <rPr>
            <sz val="9"/>
            <color indexed="81"/>
            <rFont val="Tahoma"/>
            <family val="2"/>
          </rPr>
          <t xml:space="preserve">
Arrastrar las celdas del cliente, el codigo y el negocio anterior para crear la correlacion.</t>
        </r>
      </text>
    </comment>
    <comment ref="P3" authorId="0" shapeId="0" xr:uid="{B971D528-9F93-4C8C-B493-5933C864F7C0}">
      <text>
        <r>
          <rPr>
            <b/>
            <sz val="9"/>
            <color indexed="81"/>
            <rFont val="Tahoma"/>
            <family val="2"/>
          </rPr>
          <t xml:space="preserve">Yocxi:
</t>
        </r>
        <r>
          <rPr>
            <sz val="9"/>
            <color indexed="81"/>
            <rFont val="Tahoma"/>
            <family val="2"/>
          </rPr>
          <t xml:space="preserve">
Copiar Codigo Cliente como Valores cuando se agregue un nuevo cliente en nueva columna.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<sst xmlns="http://schemas.openxmlformats.org/spreadsheetml/2006/main" count="20146" uniqueCount="3004">
  <si>
    <t>CLIENTE</t>
  </si>
  <si>
    <t>NEGOCIO</t>
  </si>
  <si>
    <t>PRODUCTO</t>
  </si>
  <si>
    <t>Pollo de Primera</t>
  </si>
  <si>
    <t>CLI_48</t>
  </si>
  <si>
    <t>ID</t>
  </si>
  <si>
    <t>Codigo</t>
  </si>
  <si>
    <t>Clientes</t>
  </si>
  <si>
    <t>JAIME</t>
  </si>
  <si>
    <t>JULIO MEDINA</t>
  </si>
  <si>
    <t>Pollo de Segunda</t>
  </si>
  <si>
    <t>Molleja</t>
  </si>
  <si>
    <t>Higado</t>
  </si>
  <si>
    <t>Patas</t>
  </si>
  <si>
    <t>Grasa</t>
  </si>
  <si>
    <t xml:space="preserve">Pollo desnudo de primera </t>
  </si>
  <si>
    <t xml:space="preserve">Gallina desnuda </t>
  </si>
  <si>
    <t>Cabeza</t>
  </si>
  <si>
    <t>Mortadela</t>
  </si>
  <si>
    <t>CLI_1</t>
  </si>
  <si>
    <t>CLI_2</t>
  </si>
  <si>
    <t>CLI_3</t>
  </si>
  <si>
    <t>CLI_4</t>
  </si>
  <si>
    <t>CLI_5</t>
  </si>
  <si>
    <t>SR J</t>
  </si>
  <si>
    <t>CLI_6</t>
  </si>
  <si>
    <t>CLI_7</t>
  </si>
  <si>
    <t>CLI_8</t>
  </si>
  <si>
    <t>CLI_9</t>
  </si>
  <si>
    <t>CLI_10</t>
  </si>
  <si>
    <t>ANTONIO NICOLAS YOUNES YOUNES</t>
  </si>
  <si>
    <t>CLI_11</t>
  </si>
  <si>
    <t>CLI_12</t>
  </si>
  <si>
    <t>CLI_13</t>
  </si>
  <si>
    <t>CLI_14</t>
  </si>
  <si>
    <t>CLI_15</t>
  </si>
  <si>
    <t>CLI_16</t>
  </si>
  <si>
    <t>CLI_17</t>
  </si>
  <si>
    <t>CLI_18</t>
  </si>
  <si>
    <t>CLI_19</t>
  </si>
  <si>
    <t>CLI_20</t>
  </si>
  <si>
    <t>CLI_21</t>
  </si>
  <si>
    <t>CLI_22</t>
  </si>
  <si>
    <t>CLI_23</t>
  </si>
  <si>
    <t>CLI_24</t>
  </si>
  <si>
    <t>CLI_25</t>
  </si>
  <si>
    <t>CLI_27</t>
  </si>
  <si>
    <t>CLI_28</t>
  </si>
  <si>
    <t>CLI_29</t>
  </si>
  <si>
    <t>CLI_30</t>
  </si>
  <si>
    <t>CLI_31</t>
  </si>
  <si>
    <t>CLI_32</t>
  </si>
  <si>
    <t>CLI_33</t>
  </si>
  <si>
    <t>CLI_35</t>
  </si>
  <si>
    <t>CLI_36</t>
  </si>
  <si>
    <t>CLI_38</t>
  </si>
  <si>
    <t>CLI_40</t>
  </si>
  <si>
    <t>CLI_41</t>
  </si>
  <si>
    <t>CLI_42</t>
  </si>
  <si>
    <t>CLI_43</t>
  </si>
  <si>
    <t>CLI_45</t>
  </si>
  <si>
    <t>CLI_50</t>
  </si>
  <si>
    <t>CLI_51</t>
  </si>
  <si>
    <t>CLI_52</t>
  </si>
  <si>
    <t>INDUGRAM</t>
  </si>
  <si>
    <t>CLI_53</t>
  </si>
  <si>
    <t>ALDONEO</t>
  </si>
  <si>
    <t>SALVADOR</t>
  </si>
  <si>
    <t>ASOCIACION COOPERATIVA DISTRIBUIDORA VIVINAVETUY</t>
  </si>
  <si>
    <t>CORPORACION GOLDEN RULE</t>
  </si>
  <si>
    <t>CENTRAL MADEIRENSE</t>
  </si>
  <si>
    <t>ABASTO Y VÍVERES LA DOÑA</t>
  </si>
  <si>
    <t>RUTA</t>
  </si>
  <si>
    <t>AGROPECUARIA LA ROSALIERA</t>
  </si>
  <si>
    <t>CORPORACION TOÑECA T AND G (T&amp;G)</t>
  </si>
  <si>
    <t>DISTRIBUIDORA 3D 2403</t>
  </si>
  <si>
    <t>DISTRIBUIDORA AZIMUT</t>
  </si>
  <si>
    <t>DISTRIBUIDORA DON MIGUEL 2017</t>
  </si>
  <si>
    <t>DISTRIBUIDORA LA COLONIA</t>
  </si>
  <si>
    <t>DISTRIBUIDORA MR. RR 88</t>
  </si>
  <si>
    <t>DISTRIBUIDORA RICOS-QUESOS 2023</t>
  </si>
  <si>
    <t>COMERCIALIZADORA LOS PIO PIO DE SAN ANTONIO</t>
  </si>
  <si>
    <t>FRIGOCARNES CARUPANO</t>
  </si>
  <si>
    <t>INVERSIONES BEEF FOOD 17</t>
  </si>
  <si>
    <t>FRIGORIFICO BESCATELA</t>
  </si>
  <si>
    <t>FRIGORIFICO SUPER CARNE</t>
  </si>
  <si>
    <t>INDUSTRIA AVICOLA EL CAMPESTRE</t>
  </si>
  <si>
    <t>INVERSIONES AVES Y MAR S&amp;Y</t>
  </si>
  <si>
    <t>CARNES MAPRI</t>
  </si>
  <si>
    <t>INVERSIONES FONTANOL</t>
  </si>
  <si>
    <t>INVERSIONES IVO MAR</t>
  </si>
  <si>
    <t>INVERSIONES OROCUA KS</t>
  </si>
  <si>
    <t>LA BOUTIQUE DE SANTA RITA</t>
  </si>
  <si>
    <t>POLLO LATINO</t>
  </si>
  <si>
    <t>POLLO SOUSA</t>
  </si>
  <si>
    <t>PRODUCTORA RIOJANA</t>
  </si>
  <si>
    <t>SOLUCIONES LOGISTICAS CF</t>
  </si>
  <si>
    <t>TASCA RESTA POLLO EN BRASA LA MINA DE MARACAY II</t>
  </si>
  <si>
    <t>PRODUCTOS ALIMEX</t>
  </si>
  <si>
    <t>DISTRIBUIDORA EL POLLO AMARILLO</t>
  </si>
  <si>
    <t>SUMINISTROS Y ALIMENTOS DIALIMEC</t>
  </si>
  <si>
    <t>INVERSIONES CRISTAL MARKET</t>
  </si>
  <si>
    <t>SERVICIOS AVICOLAS 2012</t>
  </si>
  <si>
    <t>INVERSIONES GUALE 2013</t>
  </si>
  <si>
    <t>MULTISERVICIOS Y DISTRIBUIDORA TEDYN</t>
  </si>
  <si>
    <t>COMERCIALIZADORA Y DISTRIBUIDORA M &amp; C</t>
  </si>
  <si>
    <t>FRIGORIFICO Y BODEGON NORIA</t>
  </si>
  <si>
    <t>INVERSIONES YOSMAR 2020</t>
  </si>
  <si>
    <t>PROCESADORA PIO PIO 2022</t>
  </si>
  <si>
    <t>DISTRIBUIDORA DE POLLOS H.R</t>
  </si>
  <si>
    <t>POLLOS AURA 2011</t>
  </si>
  <si>
    <t>LG MERCADOS</t>
  </si>
  <si>
    <t>GRANJA AVICOLA MACU-MACU</t>
  </si>
  <si>
    <t xml:space="preserve"> </t>
  </si>
  <si>
    <t>CODIGO</t>
  </si>
  <si>
    <t>CLI_39</t>
  </si>
  <si>
    <t>CLI_26</t>
  </si>
  <si>
    <t>CLI_37</t>
  </si>
  <si>
    <t>CLI_34</t>
  </si>
  <si>
    <t>CLI_44</t>
  </si>
  <si>
    <t>CLI_46</t>
  </si>
  <si>
    <t>CLI_47</t>
  </si>
  <si>
    <t>CLI_49</t>
  </si>
  <si>
    <t>CARLOS SAUL RODRIGUEZ</t>
  </si>
  <si>
    <t>YONNY CEBALLOS</t>
  </si>
  <si>
    <t>MAIKER SILVA</t>
  </si>
  <si>
    <t>DIEGO JAVIER TORRES ARDILA</t>
  </si>
  <si>
    <t>RICHARD MOLINA</t>
  </si>
  <si>
    <t>FRANCISCO PINO</t>
  </si>
  <si>
    <t>KARLA GONZALEZ</t>
  </si>
  <si>
    <t>FREYIL CASANOVA</t>
  </si>
  <si>
    <t>ELVIS RIVAS</t>
  </si>
  <si>
    <t>KARELIS ERCILIA GOMEZ</t>
  </si>
  <si>
    <t>JONHALFER MONTES</t>
  </si>
  <si>
    <t>ROMAN PIZON</t>
  </si>
  <si>
    <t>YORGENIS PEÑALOZA</t>
  </si>
  <si>
    <t>CESAR PEREZ</t>
  </si>
  <si>
    <t>ALEXIS DALLAN</t>
  </si>
  <si>
    <t>ERICK BARONA</t>
  </si>
  <si>
    <t>ARGENIS BENITEZ</t>
  </si>
  <si>
    <t>JOSE SBAT</t>
  </si>
  <si>
    <t>AMAURYS GOMEZ</t>
  </si>
  <si>
    <t>ELIANNE OMAÑA</t>
  </si>
  <si>
    <t>THOMAS SARABIA</t>
  </si>
  <si>
    <t>CHERRY AYALA</t>
  </si>
  <si>
    <t>GERMAN BARCO</t>
  </si>
  <si>
    <t>JORGE TORRES</t>
  </si>
  <si>
    <t>GLORIA GARCIA</t>
  </si>
  <si>
    <t>LEONAL CARRILLO</t>
  </si>
  <si>
    <t>WILLIAM LOPEZ</t>
  </si>
  <si>
    <t>EDUAR APONTE</t>
  </si>
  <si>
    <t>ALCIDES CALDERON</t>
  </si>
  <si>
    <t>ANA NIETO</t>
  </si>
  <si>
    <t>JUAN FERNANDEZ</t>
  </si>
  <si>
    <t>MICHAOL GUAIRA</t>
  </si>
  <si>
    <t>LISETH BETANCOURT</t>
  </si>
  <si>
    <t>JOSE MIGUEL INFANTE</t>
  </si>
  <si>
    <t>RICHARD HORGAN</t>
  </si>
  <si>
    <t>ANTHONY RIVERO</t>
  </si>
  <si>
    <t>JUAN SOLORZANO</t>
  </si>
  <si>
    <t>GABRIEL VALENCIA</t>
  </si>
  <si>
    <t>ELADIO RODRIGUEZ</t>
  </si>
  <si>
    <t>CATIA</t>
  </si>
  <si>
    <t>RUICES</t>
  </si>
  <si>
    <t>PLAZA LAS AMERICA</t>
  </si>
  <si>
    <t>HOUMBOL</t>
  </si>
  <si>
    <t>BODEGON Y DELICATESES NCG 2022</t>
  </si>
  <si>
    <t>DISTRIBUIDORA AL MAYOR GUERRERO 2021</t>
  </si>
  <si>
    <t>DISTRIBUIDORA NJ GLOBAL</t>
  </si>
  <si>
    <t>PROCESADORA DE ALIMENTOS POLLOS RANCHEROS</t>
  </si>
  <si>
    <t>DISTRIBUIDORA MONARCA CHANG 2021</t>
  </si>
  <si>
    <t>RANCHEROS MARKET 2016</t>
  </si>
  <si>
    <t>DISTRIBUIDORA CHICKEN KING</t>
  </si>
  <si>
    <t>DISTRIBUIDORA EL OFERTON DE CATIA LA MAR</t>
  </si>
  <si>
    <t>DISTRIBUIDORA EL OFERTON DE GUATIRE</t>
  </si>
  <si>
    <t>DISTRIBUIDORA EL OFERTON DE LAS CARNES</t>
  </si>
  <si>
    <t>DISTRIBUIDORA JAIRU 0329</t>
  </si>
  <si>
    <t>DISTRIBUIDORA LA ESMERALDA 2915</t>
  </si>
  <si>
    <t>DISTRIBUIDORA POLLO GIGANTE 2020</t>
  </si>
  <si>
    <t>FRIGORIFICOS D.J. CHICKEN EXPRESS 2915</t>
  </si>
  <si>
    <t>INVERSIONES THE GOLDEN CHICKEN 2920</t>
  </si>
  <si>
    <t>PROCESADORA DE CARNES EL MARQUEZ</t>
  </si>
  <si>
    <t>PROCESADORA EL POLLO DORADO 2920</t>
  </si>
  <si>
    <t>ALIMENTOS DSL</t>
  </si>
  <si>
    <t>CHARCUTERIA Y FRIGORIFICO DON MIMMO</t>
  </si>
  <si>
    <t>FRIGORIFICO LA VICTORIANA MAÑONGO</t>
  </si>
  <si>
    <t>FRIGORIFICO LA VICTORIANA</t>
  </si>
  <si>
    <t>DELIPLAZA LA VICTORIA</t>
  </si>
  <si>
    <t>DELIPLAZA LAS DELICIAS</t>
  </si>
  <si>
    <t>FERIA CAMPESINA LAS DELICIAS</t>
  </si>
  <si>
    <t>AGROINDUSTRIAL GALICIA</t>
  </si>
  <si>
    <t>INVERSIONES Y SUMINISTROS TERRALUX</t>
  </si>
  <si>
    <t>POLLO MAYOR</t>
  </si>
  <si>
    <t>ABNER FLORES</t>
  </si>
  <si>
    <t>COMERCIO RENACER DE CHORONI</t>
  </si>
  <si>
    <t>DISTRIBUIDORA ESPLENDOR DE ANDNIKE</t>
  </si>
  <si>
    <t>INVERSIONES DANDRES 2017</t>
  </si>
  <si>
    <t>TASCA RESTAURANT EL ESPADARTE</t>
  </si>
  <si>
    <t>JOHAN RIVAS</t>
  </si>
  <si>
    <t>EDINSON MORENO</t>
  </si>
  <si>
    <t>DISTRIBUIDORA DE VIVERES MJ 2018</t>
  </si>
  <si>
    <t>EFRAIN CAMACHO</t>
  </si>
  <si>
    <t>INVERSIONES Y TRANSPORTE SUPER COMBI KPOT</t>
  </si>
  <si>
    <t>LUIS MOTA</t>
  </si>
  <si>
    <t>ANZONI NIETO</t>
  </si>
  <si>
    <t>MAIQUETIA</t>
  </si>
  <si>
    <t>MONTALBAN</t>
  </si>
  <si>
    <t>LA CONCORDIA</t>
  </si>
  <si>
    <t>AV VICTORIA</t>
  </si>
  <si>
    <t>BELLO MONTE</t>
  </si>
  <si>
    <t>LOS TEQUES</t>
  </si>
  <si>
    <t>SAN ANTONIO</t>
  </si>
  <si>
    <t>CHACAITO</t>
  </si>
  <si>
    <t>SANTA MARTA</t>
  </si>
  <si>
    <t>LA BOYERA</t>
  </si>
  <si>
    <t>LA LAGUNITA</t>
  </si>
  <si>
    <t>LA ALAMEDA 6 PM</t>
  </si>
  <si>
    <t>MANZANARES 6 PM</t>
  </si>
  <si>
    <t>PROCESADORA LOS PIO PIO 2022</t>
  </si>
  <si>
    <t>Aux.</t>
  </si>
  <si>
    <t>Buscar</t>
  </si>
  <si>
    <t>NOTA:</t>
  </si>
  <si>
    <t>Producto:</t>
  </si>
  <si>
    <t>Nota:</t>
  </si>
  <si>
    <t>Fecha Documento:</t>
  </si>
  <si>
    <t>Cliente:</t>
  </si>
  <si>
    <t>Cod. Cliente:</t>
  </si>
  <si>
    <t>Negocio:</t>
  </si>
  <si>
    <t>Kgs. Enviados</t>
  </si>
  <si>
    <t>Kgs. Recibidos</t>
  </si>
  <si>
    <t>Precio $:</t>
  </si>
  <si>
    <t>Monto Total $:</t>
  </si>
  <si>
    <t>Observacion</t>
  </si>
  <si>
    <t>Nota</t>
  </si>
  <si>
    <t>Fecha Doc.</t>
  </si>
  <si>
    <t>Cliente</t>
  </si>
  <si>
    <t>Cod. Cliente</t>
  </si>
  <si>
    <t>Negocio</t>
  </si>
  <si>
    <t>Producto</t>
  </si>
  <si>
    <t>Kg. Enviados</t>
  </si>
  <si>
    <t>Kg. Recibidos</t>
  </si>
  <si>
    <t>Precio</t>
  </si>
  <si>
    <t>Monto Total</t>
  </si>
  <si>
    <t>Abonos</t>
  </si>
  <si>
    <t>Saldo Actual</t>
  </si>
  <si>
    <t>Estatu</t>
  </si>
  <si>
    <t>Fecha Venc.</t>
  </si>
  <si>
    <t>Estado</t>
  </si>
  <si>
    <t>42490</t>
  </si>
  <si>
    <t>42491</t>
  </si>
  <si>
    <t>42492</t>
  </si>
  <si>
    <t>42493</t>
  </si>
  <si>
    <t>42494</t>
  </si>
  <si>
    <t>42484</t>
  </si>
  <si>
    <t>42485</t>
  </si>
  <si>
    <t>42483</t>
  </si>
  <si>
    <t>42487</t>
  </si>
  <si>
    <t>42488</t>
  </si>
  <si>
    <t>42489</t>
  </si>
  <si>
    <t>42486</t>
  </si>
  <si>
    <t>42476</t>
  </si>
  <si>
    <t>42475</t>
  </si>
  <si>
    <t>42474</t>
  </si>
  <si>
    <t>42473</t>
  </si>
  <si>
    <t>42472</t>
  </si>
  <si>
    <t>42471</t>
  </si>
  <si>
    <t>42470</t>
  </si>
  <si>
    <t>42469</t>
  </si>
  <si>
    <t>42468</t>
  </si>
  <si>
    <t>42467</t>
  </si>
  <si>
    <t>42466</t>
  </si>
  <si>
    <t>42465</t>
  </si>
  <si>
    <t>42463</t>
  </si>
  <si>
    <t>42450</t>
  </si>
  <si>
    <t>42449</t>
  </si>
  <si>
    <t>42448</t>
  </si>
  <si>
    <t>42447</t>
  </si>
  <si>
    <t>42446</t>
  </si>
  <si>
    <t>42445</t>
  </si>
  <si>
    <t>42440</t>
  </si>
  <si>
    <t>42439</t>
  </si>
  <si>
    <t>42433</t>
  </si>
  <si>
    <t>42434</t>
  </si>
  <si>
    <t>42432</t>
  </si>
  <si>
    <t>42351</t>
  </si>
  <si>
    <t>42424</t>
  </si>
  <si>
    <t>42423</t>
  </si>
  <si>
    <t>42419</t>
  </si>
  <si>
    <t>42418</t>
  </si>
  <si>
    <t>42420</t>
  </si>
  <si>
    <t>42421</t>
  </si>
  <si>
    <t>42422</t>
  </si>
  <si>
    <t>42417</t>
  </si>
  <si>
    <t>42399</t>
  </si>
  <si>
    <t>42408</t>
  </si>
  <si>
    <t>42398</t>
  </si>
  <si>
    <t>42403</t>
  </si>
  <si>
    <t>42402</t>
  </si>
  <si>
    <t>42401</t>
  </si>
  <si>
    <t>42400</t>
  </si>
  <si>
    <t>42381</t>
  </si>
  <si>
    <t>42382</t>
  </si>
  <si>
    <t>42397</t>
  </si>
  <si>
    <t>42396</t>
  </si>
  <si>
    <t>42368</t>
  </si>
  <si>
    <t>42363</t>
  </si>
  <si>
    <t>42364</t>
  </si>
  <si>
    <t>42365</t>
  </si>
  <si>
    <t>42366</t>
  </si>
  <si>
    <t>42375</t>
  </si>
  <si>
    <t>42374</t>
  </si>
  <si>
    <t>42360</t>
  </si>
  <si>
    <t>42292</t>
  </si>
  <si>
    <t>42356</t>
  </si>
  <si>
    <t>42354</t>
  </si>
  <si>
    <t>42355</t>
  </si>
  <si>
    <t>42357</t>
  </si>
  <si>
    <t>42333</t>
  </si>
  <si>
    <t>42340</t>
  </si>
  <si>
    <t>42341</t>
  </si>
  <si>
    <t>42342</t>
  </si>
  <si>
    <t>42343</t>
  </si>
  <si>
    <t>42332</t>
  </si>
  <si>
    <t>42331</t>
  </si>
  <si>
    <t>42330</t>
  </si>
  <si>
    <t>42328</t>
  </si>
  <si>
    <t>42313</t>
  </si>
  <si>
    <t>42317</t>
  </si>
  <si>
    <t>42308</t>
  </si>
  <si>
    <t>42322</t>
  </si>
  <si>
    <t>42323</t>
  </si>
  <si>
    <t>42301</t>
  </si>
  <si>
    <t>42297</t>
  </si>
  <si>
    <t>42303</t>
  </si>
  <si>
    <t>42294</t>
  </si>
  <si>
    <t>42295</t>
  </si>
  <si>
    <t>42275</t>
  </si>
  <si>
    <t>42278</t>
  </si>
  <si>
    <t>42276</t>
  </si>
  <si>
    <t>42282</t>
  </si>
  <si>
    <t>42285</t>
  </si>
  <si>
    <t>42280</t>
  </si>
  <si>
    <t>42286</t>
  </si>
  <si>
    <t>42262</t>
  </si>
  <si>
    <t>42261</t>
  </si>
  <si>
    <t>42260</t>
  </si>
  <si>
    <t>42274</t>
  </si>
  <si>
    <t>42257</t>
  </si>
  <si>
    <t>42247</t>
  </si>
  <si>
    <t>42248</t>
  </si>
  <si>
    <t>42249</t>
  </si>
  <si>
    <t>42250</t>
  </si>
  <si>
    <t>42256</t>
  </si>
  <si>
    <t>42234</t>
  </si>
  <si>
    <t>42228</t>
  </si>
  <si>
    <t>42211</t>
  </si>
  <si>
    <t>42175</t>
  </si>
  <si>
    <t>42176</t>
  </si>
  <si>
    <t>42165</t>
  </si>
  <si>
    <t>42170</t>
  </si>
  <si>
    <t>42162</t>
  </si>
  <si>
    <t>42160</t>
  </si>
  <si>
    <t>42159</t>
  </si>
  <si>
    <t>42125</t>
  </si>
  <si>
    <t>42124</t>
  </si>
  <si>
    <t>42123</t>
  </si>
  <si>
    <t>42122</t>
  </si>
  <si>
    <t>42121</t>
  </si>
  <si>
    <t>42120</t>
  </si>
  <si>
    <t>42103</t>
  </si>
  <si>
    <t>42102</t>
  </si>
  <si>
    <t>42084</t>
  </si>
  <si>
    <t>42066</t>
  </si>
  <si>
    <t>42065</t>
  </si>
  <si>
    <t>42061</t>
  </si>
  <si>
    <t>42059</t>
  </si>
  <si>
    <t>42056</t>
  </si>
  <si>
    <t>42045</t>
  </si>
  <si>
    <t>42046</t>
  </si>
  <si>
    <t>42044</t>
  </si>
  <si>
    <t>42021</t>
  </si>
  <si>
    <t>41993</t>
  </si>
  <si>
    <t>41991</t>
  </si>
  <si>
    <t>41989</t>
  </si>
  <si>
    <t>41972</t>
  </si>
  <si>
    <t>41971</t>
  </si>
  <si>
    <t>41954</t>
  </si>
  <si>
    <t>41950</t>
  </si>
  <si>
    <t>41949</t>
  </si>
  <si>
    <t>41943</t>
  </si>
  <si>
    <t>41873</t>
  </si>
  <si>
    <t>41866</t>
  </si>
  <si>
    <t>41863</t>
  </si>
  <si>
    <t>41801</t>
  </si>
  <si>
    <t>41588</t>
  </si>
  <si>
    <t>39662</t>
  </si>
  <si>
    <t>41762</t>
  </si>
  <si>
    <t>41730</t>
  </si>
  <si>
    <t>41672</t>
  </si>
  <si>
    <t>41662</t>
  </si>
  <si>
    <t>41653</t>
  </si>
  <si>
    <t>41594</t>
  </si>
  <si>
    <t>41593</t>
  </si>
  <si>
    <t>41626</t>
  </si>
  <si>
    <t>40621</t>
  </si>
  <si>
    <t>39716</t>
  </si>
  <si>
    <t>41564</t>
  </si>
  <si>
    <t>41547</t>
  </si>
  <si>
    <t>41528</t>
  </si>
  <si>
    <t>41472</t>
  </si>
  <si>
    <t>41450</t>
  </si>
  <si>
    <t>41389</t>
  </si>
  <si>
    <t>41366</t>
  </si>
  <si>
    <t>41299</t>
  </si>
  <si>
    <t>41293</t>
  </si>
  <si>
    <t>41248</t>
  </si>
  <si>
    <t>40981</t>
  </si>
  <si>
    <t>40980</t>
  </si>
  <si>
    <t>40731</t>
  </si>
  <si>
    <t>40177</t>
  </si>
  <si>
    <t>40152</t>
  </si>
  <si>
    <t>40151</t>
  </si>
  <si>
    <t>40136</t>
  </si>
  <si>
    <t>40109</t>
  </si>
  <si>
    <t>40074</t>
  </si>
  <si>
    <t>40048</t>
  </si>
  <si>
    <t>40046</t>
  </si>
  <si>
    <t>40043</t>
  </si>
  <si>
    <t>40019</t>
  </si>
  <si>
    <t>40002</t>
  </si>
  <si>
    <t>39979</t>
  </si>
  <si>
    <t>39940</t>
  </si>
  <si>
    <t>39902</t>
  </si>
  <si>
    <t>39873</t>
  </si>
  <si>
    <t>39854</t>
  </si>
  <si>
    <t>39741</t>
  </si>
  <si>
    <t>40379</t>
  </si>
  <si>
    <t>40378</t>
  </si>
  <si>
    <t>40288</t>
  </si>
  <si>
    <t>40287</t>
  </si>
  <si>
    <t>40172</t>
  </si>
  <si>
    <t>40171</t>
  </si>
  <si>
    <t>40659</t>
  </si>
  <si>
    <t>40658</t>
  </si>
  <si>
    <t>40623</t>
  </si>
  <si>
    <t>40003</t>
  </si>
  <si>
    <t>39897</t>
  </si>
  <si>
    <t>39896</t>
  </si>
  <si>
    <t>39761</t>
  </si>
  <si>
    <t>39760</t>
  </si>
  <si>
    <t>39385</t>
  </si>
  <si>
    <t>39384</t>
  </si>
  <si>
    <t>39252</t>
  </si>
  <si>
    <t>39148</t>
  </si>
  <si>
    <t>BUSCAR NOTA:</t>
  </si>
  <si>
    <t>Total general</t>
  </si>
  <si>
    <t xml:space="preserve">Kg. Recibidos </t>
  </si>
  <si>
    <t xml:space="preserve">Monto Total </t>
  </si>
  <si>
    <t xml:space="preserve">Abonos </t>
  </si>
  <si>
    <t xml:space="preserve">Saldo Actual </t>
  </si>
  <si>
    <t>Total</t>
  </si>
  <si>
    <t>Pendiente</t>
  </si>
  <si>
    <t>VENCIDO</t>
  </si>
  <si>
    <t>CLI_54</t>
  </si>
  <si>
    <t>42546</t>
  </si>
  <si>
    <t>42547</t>
  </si>
  <si>
    <t>42539</t>
  </si>
  <si>
    <t>42537</t>
  </si>
  <si>
    <t>42518</t>
  </si>
  <si>
    <t>42522</t>
  </si>
  <si>
    <t>42521</t>
  </si>
  <si>
    <t>42529</t>
  </si>
  <si>
    <t>42530</t>
  </si>
  <si>
    <t>42524</t>
  </si>
  <si>
    <t>42523</t>
  </si>
  <si>
    <t>42527</t>
  </si>
  <si>
    <t>42528</t>
  </si>
  <si>
    <t>42525</t>
  </si>
  <si>
    <t>42531</t>
  </si>
  <si>
    <t>42526</t>
  </si>
  <si>
    <t>42505</t>
  </si>
  <si>
    <t>42512</t>
  </si>
  <si>
    <t>42511</t>
  </si>
  <si>
    <t>42510</t>
  </si>
  <si>
    <t>42507</t>
  </si>
  <si>
    <t>42508</t>
  </si>
  <si>
    <t>42509</t>
  </si>
  <si>
    <t>42502</t>
  </si>
  <si>
    <t>42501</t>
  </si>
  <si>
    <t>42506</t>
  </si>
  <si>
    <t>42500</t>
  </si>
  <si>
    <t>CRUCE</t>
  </si>
  <si>
    <t>EFECTIVO</t>
  </si>
  <si>
    <t>TRANSFERENCIA</t>
  </si>
  <si>
    <t>42454</t>
  </si>
  <si>
    <t>42453</t>
  </si>
  <si>
    <t>42496</t>
  </si>
  <si>
    <t>42557</t>
  </si>
  <si>
    <t>42551</t>
  </si>
  <si>
    <t>INVERSIONES LA GUANIPERA 2021</t>
  </si>
  <si>
    <t>42559</t>
  </si>
  <si>
    <t>42560</t>
  </si>
  <si>
    <t>42561</t>
  </si>
  <si>
    <t>42562</t>
  </si>
  <si>
    <t>42567</t>
  </si>
  <si>
    <t>42563</t>
  </si>
  <si>
    <t>42550</t>
  </si>
  <si>
    <t>42549</t>
  </si>
  <si>
    <t>42545</t>
  </si>
  <si>
    <t>42542</t>
  </si>
  <si>
    <t>42541</t>
  </si>
  <si>
    <t>42556</t>
  </si>
  <si>
    <t>42555</t>
  </si>
  <si>
    <t>42554</t>
  </si>
  <si>
    <t>42571</t>
  </si>
  <si>
    <t>42573</t>
  </si>
  <si>
    <t>42568</t>
  </si>
  <si>
    <t>42575</t>
  </si>
  <si>
    <t>ROSMARY AULAR</t>
  </si>
  <si>
    <t>42594</t>
  </si>
  <si>
    <t>42593</t>
  </si>
  <si>
    <t>42581</t>
  </si>
  <si>
    <t>42578</t>
  </si>
  <si>
    <t>42579</t>
  </si>
  <si>
    <t>42587</t>
  </si>
  <si>
    <t>42611</t>
  </si>
  <si>
    <t>42615</t>
  </si>
  <si>
    <t>42610</t>
  </si>
  <si>
    <t>42613</t>
  </si>
  <si>
    <t>42614</t>
  </si>
  <si>
    <t>42612</t>
  </si>
  <si>
    <t>42618</t>
  </si>
  <si>
    <t>42619</t>
  </si>
  <si>
    <t>42617</t>
  </si>
  <si>
    <t>42620</t>
  </si>
  <si>
    <t>42616</t>
  </si>
  <si>
    <t>42609</t>
  </si>
  <si>
    <t>42608</t>
  </si>
  <si>
    <t>42607</t>
  </si>
  <si>
    <t>42605</t>
  </si>
  <si>
    <t>42603</t>
  </si>
  <si>
    <t>42602</t>
  </si>
  <si>
    <t>42601</t>
  </si>
  <si>
    <t>42600</t>
  </si>
  <si>
    <t>42599</t>
  </si>
  <si>
    <t>42598</t>
  </si>
  <si>
    <t>42597</t>
  </si>
  <si>
    <t>42596</t>
  </si>
  <si>
    <t>42595</t>
  </si>
  <si>
    <t>42621</t>
  </si>
  <si>
    <t>42633</t>
  </si>
  <si>
    <t>42632</t>
  </si>
  <si>
    <t>42631</t>
  </si>
  <si>
    <t>42630</t>
  </si>
  <si>
    <t>42629</t>
  </si>
  <si>
    <t>42628</t>
  </si>
  <si>
    <t>42625</t>
  </si>
  <si>
    <t>42624</t>
  </si>
  <si>
    <t>42626</t>
  </si>
  <si>
    <t>42627</t>
  </si>
  <si>
    <t>42636</t>
  </si>
  <si>
    <t>42637</t>
  </si>
  <si>
    <t>42635</t>
  </si>
  <si>
    <t>42643</t>
  </si>
  <si>
    <t>42640</t>
  </si>
  <si>
    <t>42641</t>
  </si>
  <si>
    <t>42644</t>
  </si>
  <si>
    <t>VICTOR MONCAYO</t>
  </si>
  <si>
    <t>42645</t>
  </si>
  <si>
    <t>42646</t>
  </si>
  <si>
    <t>42647</t>
  </si>
  <si>
    <t>42634</t>
  </si>
  <si>
    <t>40758</t>
  </si>
  <si>
    <t>42648</t>
  </si>
  <si>
    <t>42650</t>
  </si>
  <si>
    <t>42651</t>
  </si>
  <si>
    <t>42652</t>
  </si>
  <si>
    <t>42653</t>
  </si>
  <si>
    <t>42654</t>
  </si>
  <si>
    <t>42655</t>
  </si>
  <si>
    <t>42656</t>
  </si>
  <si>
    <t>42660</t>
  </si>
  <si>
    <t>42664</t>
  </si>
  <si>
    <t>42666</t>
  </si>
  <si>
    <t>42659</t>
  </si>
  <si>
    <t>42662</t>
  </si>
  <si>
    <t>42668</t>
  </si>
  <si>
    <t>TIBISAY ESCALONA</t>
  </si>
  <si>
    <t>42667</t>
  </si>
  <si>
    <t>42671</t>
  </si>
  <si>
    <t>42674</t>
  </si>
  <si>
    <t>42675</t>
  </si>
  <si>
    <t>42676</t>
  </si>
  <si>
    <t>42677</t>
  </si>
  <si>
    <t>42673</t>
  </si>
  <si>
    <t>42678</t>
  </si>
  <si>
    <t>42679</t>
  </si>
  <si>
    <t>42680</t>
  </si>
  <si>
    <t>42681</t>
  </si>
  <si>
    <t>42682</t>
  </si>
  <si>
    <t>42683</t>
  </si>
  <si>
    <t>42672</t>
  </si>
  <si>
    <t>42685</t>
  </si>
  <si>
    <t>42686</t>
  </si>
  <si>
    <t>42706</t>
  </si>
  <si>
    <t>42689</t>
  </si>
  <si>
    <t>42692</t>
  </si>
  <si>
    <t>ANZHONY RODRIGUEZ</t>
  </si>
  <si>
    <t>42703</t>
  </si>
  <si>
    <t>42705</t>
  </si>
  <si>
    <t>42698</t>
  </si>
  <si>
    <t>42699</t>
  </si>
  <si>
    <t>42696</t>
  </si>
  <si>
    <t>42695</t>
  </si>
  <si>
    <t>42697</t>
  </si>
  <si>
    <t>42700</t>
  </si>
  <si>
    <t>42701</t>
  </si>
  <si>
    <t>42694</t>
  </si>
  <si>
    <t>42716</t>
  </si>
  <si>
    <t>42719</t>
  </si>
  <si>
    <t>42720</t>
  </si>
  <si>
    <t>42721</t>
  </si>
  <si>
    <t>42722</t>
  </si>
  <si>
    <t>42723</t>
  </si>
  <si>
    <t>42724</t>
  </si>
  <si>
    <t>42713</t>
  </si>
  <si>
    <t>GRUPO SOUTO</t>
  </si>
  <si>
    <t>42741</t>
  </si>
  <si>
    <t>42739</t>
  </si>
  <si>
    <t>42740</t>
  </si>
  <si>
    <t>42743</t>
  </si>
  <si>
    <t>42742</t>
  </si>
  <si>
    <t>42738</t>
  </si>
  <si>
    <t>42726</t>
  </si>
  <si>
    <t>42727</t>
  </si>
  <si>
    <t>42725</t>
  </si>
  <si>
    <t>42729</t>
  </si>
  <si>
    <t>42728</t>
  </si>
  <si>
    <t>42730</t>
  </si>
  <si>
    <t>42737</t>
  </si>
  <si>
    <t>42736</t>
  </si>
  <si>
    <t>42751</t>
  </si>
  <si>
    <t>CANDY RONDON</t>
  </si>
  <si>
    <t>42748</t>
  </si>
  <si>
    <t>42747</t>
  </si>
  <si>
    <t>42750</t>
  </si>
  <si>
    <t>42759</t>
  </si>
  <si>
    <t>42760</t>
  </si>
  <si>
    <t>42758</t>
  </si>
  <si>
    <t>42757</t>
  </si>
  <si>
    <t>42752</t>
  </si>
  <si>
    <t>JOSE FLORES</t>
  </si>
  <si>
    <t>42755</t>
  </si>
  <si>
    <t>42754</t>
  </si>
  <si>
    <t>42756</t>
  </si>
  <si>
    <t>42731</t>
  </si>
  <si>
    <t>42735</t>
  </si>
  <si>
    <t>42734</t>
  </si>
  <si>
    <t>42733</t>
  </si>
  <si>
    <t>42767</t>
  </si>
  <si>
    <t>42763</t>
  </si>
  <si>
    <t>42769</t>
  </si>
  <si>
    <t>42770</t>
  </si>
  <si>
    <t>42771</t>
  </si>
  <si>
    <t>42775</t>
  </si>
  <si>
    <t>42774</t>
  </si>
  <si>
    <t>42772</t>
  </si>
  <si>
    <t>42773</t>
  </si>
  <si>
    <t>42776</t>
  </si>
  <si>
    <t>ANAIS PICHARDO</t>
  </si>
  <si>
    <t>INDUSTRIA ALIMENTICIA GOLDENMEATS, C.A</t>
  </si>
  <si>
    <t>42779</t>
  </si>
  <si>
    <t>42778</t>
  </si>
  <si>
    <t>42781</t>
  </si>
  <si>
    <t>42782</t>
  </si>
  <si>
    <t>42780</t>
  </si>
  <si>
    <t>42765</t>
  </si>
  <si>
    <t>42786</t>
  </si>
  <si>
    <t>42784</t>
  </si>
  <si>
    <t>42785</t>
  </si>
  <si>
    <t>42789</t>
  </si>
  <si>
    <t>DIOSLEY RODRIGUEZ</t>
  </si>
  <si>
    <t>42788</t>
  </si>
  <si>
    <t>42791</t>
  </si>
  <si>
    <t>42787</t>
  </si>
  <si>
    <t>42794</t>
  </si>
  <si>
    <t>42795</t>
  </si>
  <si>
    <t>42796</t>
  </si>
  <si>
    <t>42798</t>
  </si>
  <si>
    <t>DISTRIBUIDORA EL OFERTON DE GUARENAS</t>
  </si>
  <si>
    <t>42799</t>
  </si>
  <si>
    <t>42804</t>
  </si>
  <si>
    <t>42803</t>
  </si>
  <si>
    <t>42802</t>
  </si>
  <si>
    <t>42800</t>
  </si>
  <si>
    <t>42801</t>
  </si>
  <si>
    <t>42806</t>
  </si>
  <si>
    <t>42810</t>
  </si>
  <si>
    <t>42807</t>
  </si>
  <si>
    <t>42797</t>
  </si>
  <si>
    <t>FONDO DE PROTECCION SOCIAL DE LOS DEPOSITOS BANCARIOS</t>
  </si>
  <si>
    <t>42818</t>
  </si>
  <si>
    <t>42812</t>
  </si>
  <si>
    <t>42842</t>
  </si>
  <si>
    <t>42820</t>
  </si>
  <si>
    <t>42822</t>
  </si>
  <si>
    <t>42821</t>
  </si>
  <si>
    <t>42824</t>
  </si>
  <si>
    <t>42830</t>
  </si>
  <si>
    <t>42829</t>
  </si>
  <si>
    <t>42827</t>
  </si>
  <si>
    <t>42826</t>
  </si>
  <si>
    <t>42832</t>
  </si>
  <si>
    <t>42831</t>
  </si>
  <si>
    <t>42825</t>
  </si>
  <si>
    <t>42828</t>
  </si>
  <si>
    <t>42838</t>
  </si>
  <si>
    <t>42837</t>
  </si>
  <si>
    <t>42836</t>
  </si>
  <si>
    <t>42833</t>
  </si>
  <si>
    <t>42835</t>
  </si>
  <si>
    <t>42834</t>
  </si>
  <si>
    <t>42839</t>
  </si>
  <si>
    <t>42859</t>
  </si>
  <si>
    <t>42848</t>
  </si>
  <si>
    <t>42845</t>
  </si>
  <si>
    <t>42844</t>
  </si>
  <si>
    <t>42843</t>
  </si>
  <si>
    <t>42852</t>
  </si>
  <si>
    <t>42851</t>
  </si>
  <si>
    <t>42854</t>
  </si>
  <si>
    <t>42853</t>
  </si>
  <si>
    <t>42855</t>
  </si>
  <si>
    <t>42856</t>
  </si>
  <si>
    <t>42858</t>
  </si>
  <si>
    <t>42857</t>
  </si>
  <si>
    <t>42860</t>
  </si>
  <si>
    <t>42861</t>
  </si>
  <si>
    <t>42867</t>
  </si>
  <si>
    <t>GRUPO RODRIGUEZ</t>
  </si>
  <si>
    <t>42865</t>
  </si>
  <si>
    <t>42864</t>
  </si>
  <si>
    <t>42879</t>
  </si>
  <si>
    <t>42872</t>
  </si>
  <si>
    <t>42874</t>
  </si>
  <si>
    <t>42870</t>
  </si>
  <si>
    <t>42871</t>
  </si>
  <si>
    <t>42873</t>
  </si>
  <si>
    <t>42876</t>
  </si>
  <si>
    <t>42866</t>
  </si>
  <si>
    <t>42875</t>
  </si>
  <si>
    <t>42868</t>
  </si>
  <si>
    <t>42894</t>
  </si>
  <si>
    <t>42896</t>
  </si>
  <si>
    <t>42897</t>
  </si>
  <si>
    <t>42899</t>
  </si>
  <si>
    <t>42878</t>
  </si>
  <si>
    <t>42887</t>
  </si>
  <si>
    <t>42888</t>
  </si>
  <si>
    <t>42884</t>
  </si>
  <si>
    <t>42883</t>
  </si>
  <si>
    <t>42889</t>
  </si>
  <si>
    <t>42886</t>
  </si>
  <si>
    <t>42885</t>
  </si>
  <si>
    <t>42882</t>
  </si>
  <si>
    <t>42890</t>
  </si>
  <si>
    <t>42891</t>
  </si>
  <si>
    <t>42892</t>
  </si>
  <si>
    <t>42895</t>
  </si>
  <si>
    <t>42901</t>
  </si>
  <si>
    <t>42902</t>
  </si>
  <si>
    <t>42903</t>
  </si>
  <si>
    <t>42904</t>
  </si>
  <si>
    <t>42905</t>
  </si>
  <si>
    <t>42906</t>
  </si>
  <si>
    <t>42907</t>
  </si>
  <si>
    <t>42925</t>
  </si>
  <si>
    <t>42924</t>
  </si>
  <si>
    <t>42923</t>
  </si>
  <si>
    <t>42922</t>
  </si>
  <si>
    <t>42919</t>
  </si>
  <si>
    <t>42918</t>
  </si>
  <si>
    <t>42910</t>
  </si>
  <si>
    <t>42908</t>
  </si>
  <si>
    <t>42913</t>
  </si>
  <si>
    <t>42911</t>
  </si>
  <si>
    <t>42912</t>
  </si>
  <si>
    <t>42914</t>
  </si>
  <si>
    <t>42915</t>
  </si>
  <si>
    <t>42928</t>
  </si>
  <si>
    <t>42926</t>
  </si>
  <si>
    <t>42927</t>
  </si>
  <si>
    <t>42929</t>
  </si>
  <si>
    <t>42930</t>
  </si>
  <si>
    <t>42931</t>
  </si>
  <si>
    <t>42932</t>
  </si>
  <si>
    <t>42900</t>
  </si>
  <si>
    <t>42957</t>
  </si>
  <si>
    <t>42933</t>
  </si>
  <si>
    <t>42939</t>
  </si>
  <si>
    <t>42945</t>
  </si>
  <si>
    <t>42946</t>
  </si>
  <si>
    <t>42947</t>
  </si>
  <si>
    <t>42948</t>
  </si>
  <si>
    <t>42949</t>
  </si>
  <si>
    <t>42950</t>
  </si>
  <si>
    <t>42951</t>
  </si>
  <si>
    <t>42952</t>
  </si>
  <si>
    <t>42953</t>
  </si>
  <si>
    <t>42954</t>
  </si>
  <si>
    <t>42955</t>
  </si>
  <si>
    <t>42958</t>
  </si>
  <si>
    <t>42965</t>
  </si>
  <si>
    <t>42962</t>
  </si>
  <si>
    <t>42963</t>
  </si>
  <si>
    <t>42959</t>
  </si>
  <si>
    <t>42979</t>
  </si>
  <si>
    <t>42973</t>
  </si>
  <si>
    <t>42974</t>
  </si>
  <si>
    <t>42976</t>
  </si>
  <si>
    <t>42980</t>
  </si>
  <si>
    <t>42975</t>
  </si>
  <si>
    <t>42972</t>
  </si>
  <si>
    <t>42971</t>
  </si>
  <si>
    <t>42983</t>
  </si>
  <si>
    <t>42984</t>
  </si>
  <si>
    <t>42985</t>
  </si>
  <si>
    <t>FRANKLIN LOPEZ</t>
  </si>
  <si>
    <t>BRIAN HERRERA</t>
  </si>
  <si>
    <t>42987</t>
  </si>
  <si>
    <t>42989</t>
  </si>
  <si>
    <t>42990</t>
  </si>
  <si>
    <t>42991</t>
  </si>
  <si>
    <t>42992</t>
  </si>
  <si>
    <t>42993</t>
  </si>
  <si>
    <t>42970</t>
  </si>
  <si>
    <t>42969</t>
  </si>
  <si>
    <t>43008</t>
  </si>
  <si>
    <t>43018</t>
  </si>
  <si>
    <t>43017</t>
  </si>
  <si>
    <t>43007</t>
  </si>
  <si>
    <t>43006</t>
  </si>
  <si>
    <t>42997</t>
  </si>
  <si>
    <t>ALIMENTACION BALANCEADA ALIBAL</t>
  </si>
  <si>
    <t>42996</t>
  </si>
  <si>
    <t>43002</t>
  </si>
  <si>
    <t>43003</t>
  </si>
  <si>
    <t>43005</t>
  </si>
  <si>
    <t>43015</t>
  </si>
  <si>
    <t>43016</t>
  </si>
  <si>
    <t>43014</t>
  </si>
  <si>
    <t>43011</t>
  </si>
  <si>
    <t>43009</t>
  </si>
  <si>
    <t>43012</t>
  </si>
  <si>
    <t>43010</t>
  </si>
  <si>
    <t>43013</t>
  </si>
  <si>
    <t>JERSEY REYES</t>
  </si>
  <si>
    <t>43019</t>
  </si>
  <si>
    <t>43004</t>
  </si>
  <si>
    <t>43020</t>
  </si>
  <si>
    <t>43026</t>
  </si>
  <si>
    <t>43022</t>
  </si>
  <si>
    <t>43021</t>
  </si>
  <si>
    <t>43023</t>
  </si>
  <si>
    <t>43028</t>
  </si>
  <si>
    <t>43024</t>
  </si>
  <si>
    <t>43032</t>
  </si>
  <si>
    <t>43033</t>
  </si>
  <si>
    <t>43030</t>
  </si>
  <si>
    <t>43029</t>
  </si>
  <si>
    <t>43037</t>
  </si>
  <si>
    <t>43031</t>
  </si>
  <si>
    <t>Pollo Grado B</t>
  </si>
  <si>
    <t>43035</t>
  </si>
  <si>
    <t>43038</t>
  </si>
  <si>
    <t>43044</t>
  </si>
  <si>
    <t>43045</t>
  </si>
  <si>
    <t>43046</t>
  </si>
  <si>
    <t>43041</t>
  </si>
  <si>
    <t>43039</t>
  </si>
  <si>
    <t>43043</t>
  </si>
  <si>
    <t>43042</t>
  </si>
  <si>
    <t>43040</t>
  </si>
  <si>
    <t>CLI_55</t>
  </si>
  <si>
    <t>CLI_56</t>
  </si>
  <si>
    <t>CLI_57</t>
  </si>
  <si>
    <t>CLI_58</t>
  </si>
  <si>
    <t>CLI_59</t>
  </si>
  <si>
    <t>CLI_60</t>
  </si>
  <si>
    <t>CLI_61</t>
  </si>
  <si>
    <t>CLI_62</t>
  </si>
  <si>
    <t>CLI_63</t>
  </si>
  <si>
    <t>CLI_64</t>
  </si>
  <si>
    <t>CLI_65</t>
  </si>
  <si>
    <t>43047</t>
  </si>
  <si>
    <t>43048</t>
  </si>
  <si>
    <t>43054</t>
  </si>
  <si>
    <t>43049</t>
  </si>
  <si>
    <t>43057</t>
  </si>
  <si>
    <t>43058</t>
  </si>
  <si>
    <t>43060</t>
  </si>
  <si>
    <t>43061</t>
  </si>
  <si>
    <t>43062</t>
  </si>
  <si>
    <t>ALBANY ALVARADO</t>
  </si>
  <si>
    <t>43064</t>
  </si>
  <si>
    <t>43065</t>
  </si>
  <si>
    <t>43066</t>
  </si>
  <si>
    <t>43068</t>
  </si>
  <si>
    <t>43070</t>
  </si>
  <si>
    <t>43071</t>
  </si>
  <si>
    <t>43072</t>
  </si>
  <si>
    <t>43073</t>
  </si>
  <si>
    <t>43074</t>
  </si>
  <si>
    <t>43075</t>
  </si>
  <si>
    <t>43076</t>
  </si>
  <si>
    <t>43078</t>
  </si>
  <si>
    <t>43079</t>
  </si>
  <si>
    <t>43080</t>
  </si>
  <si>
    <t>43082</t>
  </si>
  <si>
    <t>43084</t>
  </si>
  <si>
    <t>43085</t>
  </si>
  <si>
    <t>43087</t>
  </si>
  <si>
    <t>43091</t>
  </si>
  <si>
    <t>43050</t>
  </si>
  <si>
    <t>43055</t>
  </si>
  <si>
    <t>43088</t>
  </si>
  <si>
    <t>43089</t>
  </si>
  <si>
    <t>43108</t>
  </si>
  <si>
    <t>43104</t>
  </si>
  <si>
    <t>43111</t>
  </si>
  <si>
    <t>43110</t>
  </si>
  <si>
    <t>43105</t>
  </si>
  <si>
    <t>43116</t>
  </si>
  <si>
    <t>43115</t>
  </si>
  <si>
    <t>43114</t>
  </si>
  <si>
    <t>43113</t>
  </si>
  <si>
    <t>43112</t>
  </si>
  <si>
    <t>43125</t>
  </si>
  <si>
    <t>43122</t>
  </si>
  <si>
    <t>43123</t>
  </si>
  <si>
    <t>43124</t>
  </si>
  <si>
    <t>43120</t>
  </si>
  <si>
    <t>43121</t>
  </si>
  <si>
    <t>43118</t>
  </si>
  <si>
    <t>43119</t>
  </si>
  <si>
    <t>43069</t>
  </si>
  <si>
    <t>SANDY SEQUERA</t>
  </si>
  <si>
    <t>43099</t>
  </si>
  <si>
    <t>43101</t>
  </si>
  <si>
    <t>43103</t>
  </si>
  <si>
    <t>LUIS GARCES</t>
  </si>
  <si>
    <t>43102</t>
  </si>
  <si>
    <t>43077</t>
  </si>
  <si>
    <t>FRIGORICO LA FUENTE</t>
  </si>
  <si>
    <t>43036</t>
  </si>
  <si>
    <t>43034</t>
  </si>
  <si>
    <t>43093</t>
  </si>
  <si>
    <t>43097</t>
  </si>
  <si>
    <t>43096</t>
  </si>
  <si>
    <t>43094</t>
  </si>
  <si>
    <t>43090</t>
  </si>
  <si>
    <t>43109</t>
  </si>
  <si>
    <t>43092</t>
  </si>
  <si>
    <t>43117</t>
  </si>
  <si>
    <t>43107</t>
  </si>
  <si>
    <t>43098</t>
  </si>
  <si>
    <t>43063</t>
  </si>
  <si>
    <t>43095</t>
  </si>
  <si>
    <t>43138</t>
  </si>
  <si>
    <t>43139</t>
  </si>
  <si>
    <t>43144</t>
  </si>
  <si>
    <t>43145</t>
  </si>
  <si>
    <t>43146</t>
  </si>
  <si>
    <t>43147</t>
  </si>
  <si>
    <t>43148</t>
  </si>
  <si>
    <t>TU POLLERIA</t>
  </si>
  <si>
    <t>43126</t>
  </si>
  <si>
    <t>43127</t>
  </si>
  <si>
    <t>43128</t>
  </si>
  <si>
    <t>43129</t>
  </si>
  <si>
    <t>43131</t>
  </si>
  <si>
    <t>43133</t>
  </si>
  <si>
    <t>43130</t>
  </si>
  <si>
    <t>HECTOR CORNIEL</t>
  </si>
  <si>
    <t>43136</t>
  </si>
  <si>
    <t>43137</t>
  </si>
  <si>
    <t>43142</t>
  </si>
  <si>
    <t>43141</t>
  </si>
  <si>
    <t>43140</t>
  </si>
  <si>
    <t>43143</t>
  </si>
  <si>
    <t>43150</t>
  </si>
  <si>
    <t>43155</t>
  </si>
  <si>
    <t>43152</t>
  </si>
  <si>
    <t>43156</t>
  </si>
  <si>
    <t>43157</t>
  </si>
  <si>
    <t>43161</t>
  </si>
  <si>
    <t>43151</t>
  </si>
  <si>
    <t>43153</t>
  </si>
  <si>
    <t>43159</t>
  </si>
  <si>
    <t>43158</t>
  </si>
  <si>
    <t>43164</t>
  </si>
  <si>
    <t>43165</t>
  </si>
  <si>
    <t>43166</t>
  </si>
  <si>
    <t>43167</t>
  </si>
  <si>
    <t>43169</t>
  </si>
  <si>
    <t>43171</t>
  </si>
  <si>
    <t>43172</t>
  </si>
  <si>
    <t>43175</t>
  </si>
  <si>
    <t>LISBETH ALVAREZ</t>
  </si>
  <si>
    <t>43176</t>
  </si>
  <si>
    <t>43177</t>
  </si>
  <si>
    <t>43178</t>
  </si>
  <si>
    <t>43179</t>
  </si>
  <si>
    <t>43180</t>
  </si>
  <si>
    <t>43181</t>
  </si>
  <si>
    <t>43183</t>
  </si>
  <si>
    <t>43162</t>
  </si>
  <si>
    <t>MILITZA VASQUEZ</t>
  </si>
  <si>
    <t>43182</t>
  </si>
  <si>
    <t>43195</t>
  </si>
  <si>
    <t>43202</t>
  </si>
  <si>
    <t>43201</t>
  </si>
  <si>
    <t>43200</t>
  </si>
  <si>
    <t>43198</t>
  </si>
  <si>
    <t>43196</t>
  </si>
  <si>
    <t>43194</t>
  </si>
  <si>
    <t>43192</t>
  </si>
  <si>
    <t>43193</t>
  </si>
  <si>
    <t>43199</t>
  </si>
  <si>
    <t>43197</t>
  </si>
  <si>
    <t>43190</t>
  </si>
  <si>
    <t>43191</t>
  </si>
  <si>
    <t>43184</t>
  </si>
  <si>
    <t>43188</t>
  </si>
  <si>
    <t>43187</t>
  </si>
  <si>
    <t>43185</t>
  </si>
  <si>
    <t>ARELIS TESORERO</t>
  </si>
  <si>
    <t>43186</t>
  </si>
  <si>
    <t>43216</t>
  </si>
  <si>
    <t>43212</t>
  </si>
  <si>
    <t>43215</t>
  </si>
  <si>
    <t>43214</t>
  </si>
  <si>
    <t>43208</t>
  </si>
  <si>
    <t>JOSE MONSALVE</t>
  </si>
  <si>
    <t>43221</t>
  </si>
  <si>
    <t>43222</t>
  </si>
  <si>
    <t>43223</t>
  </si>
  <si>
    <t>43224</t>
  </si>
  <si>
    <t>43225</t>
  </si>
  <si>
    <t>43226</t>
  </si>
  <si>
    <t>43229</t>
  </si>
  <si>
    <t>43234</t>
  </si>
  <si>
    <t>43233</t>
  </si>
  <si>
    <t>43232</t>
  </si>
  <si>
    <t>43227</t>
  </si>
  <si>
    <t>FRANCIS FALCON</t>
  </si>
  <si>
    <t>43230</t>
  </si>
  <si>
    <t>43231</t>
  </si>
  <si>
    <t>43235</t>
  </si>
  <si>
    <t>43236</t>
  </si>
  <si>
    <t>43241</t>
  </si>
  <si>
    <t>43242</t>
  </si>
  <si>
    <t>43243</t>
  </si>
  <si>
    <t>43246</t>
  </si>
  <si>
    <t>43250</t>
  </si>
  <si>
    <t>43251</t>
  </si>
  <si>
    <t>43252</t>
  </si>
  <si>
    <t>43253</t>
  </si>
  <si>
    <t>43254</t>
  </si>
  <si>
    <t>43255</t>
  </si>
  <si>
    <t>43256</t>
  </si>
  <si>
    <t>43257</t>
  </si>
  <si>
    <t>43258</t>
  </si>
  <si>
    <t>43259</t>
  </si>
  <si>
    <t>43260</t>
  </si>
  <si>
    <t>43262</t>
  </si>
  <si>
    <t>43263</t>
  </si>
  <si>
    <t>43264</t>
  </si>
  <si>
    <t>43265</t>
  </si>
  <si>
    <t>43266</t>
  </si>
  <si>
    <t>43247</t>
  </si>
  <si>
    <t>43267</t>
  </si>
  <si>
    <t>INVERSIONES JK PLUS</t>
  </si>
  <si>
    <t>43268</t>
  </si>
  <si>
    <t>43269</t>
  </si>
  <si>
    <t>43270</t>
  </si>
  <si>
    <t>43271</t>
  </si>
  <si>
    <t>43272</t>
  </si>
  <si>
    <t>43273</t>
  </si>
  <si>
    <t>43274</t>
  </si>
  <si>
    <t>43275</t>
  </si>
  <si>
    <t>43276</t>
  </si>
  <si>
    <t>43277</t>
  </si>
  <si>
    <t>43278</t>
  </si>
  <si>
    <t>43279</t>
  </si>
  <si>
    <t>43281</t>
  </si>
  <si>
    <t>43282</t>
  </si>
  <si>
    <t>43283</t>
  </si>
  <si>
    <t>43284</t>
  </si>
  <si>
    <t>43285</t>
  </si>
  <si>
    <t>43237</t>
  </si>
  <si>
    <t>43287</t>
  </si>
  <si>
    <t>43290</t>
  </si>
  <si>
    <t>43295</t>
  </si>
  <si>
    <t>43292</t>
  </si>
  <si>
    <t>43296</t>
  </si>
  <si>
    <t>43297</t>
  </si>
  <si>
    <t>43299</t>
  </si>
  <si>
    <t>43300</t>
  </si>
  <si>
    <t>43301</t>
  </si>
  <si>
    <t>43302</t>
  </si>
  <si>
    <t>43303</t>
  </si>
  <si>
    <t>43304</t>
  </si>
  <si>
    <t>43305</t>
  </si>
  <si>
    <t>43280</t>
  </si>
  <si>
    <t>43248</t>
  </si>
  <si>
    <t>43249</t>
  </si>
  <si>
    <t>43313</t>
  </si>
  <si>
    <t>43298</t>
  </si>
  <si>
    <t>43314</t>
  </si>
  <si>
    <t>43316</t>
  </si>
  <si>
    <t>43317</t>
  </si>
  <si>
    <t>43318</t>
  </si>
  <si>
    <t>43319</t>
  </si>
  <si>
    <t>43321</t>
  </si>
  <si>
    <t>43323</t>
  </si>
  <si>
    <t>43324</t>
  </si>
  <si>
    <t>43325</t>
  </si>
  <si>
    <t>43326</t>
  </si>
  <si>
    <t>43327</t>
  </si>
  <si>
    <t>43328</t>
  </si>
  <si>
    <t>43329</t>
  </si>
  <si>
    <t>43330</t>
  </si>
  <si>
    <t>43331</t>
  </si>
  <si>
    <t>LOLYMAR SANCHEZ</t>
  </si>
  <si>
    <t>43333</t>
  </si>
  <si>
    <t>43336</t>
  </si>
  <si>
    <t>43339</t>
  </si>
  <si>
    <t>43340</t>
  </si>
  <si>
    <t>43343</t>
  </si>
  <si>
    <t>43345</t>
  </si>
  <si>
    <t>43347</t>
  </si>
  <si>
    <t>43349</t>
  </si>
  <si>
    <t>43351</t>
  </si>
  <si>
    <t>43352</t>
  </si>
  <si>
    <t>43353</t>
  </si>
  <si>
    <t>43354</t>
  </si>
  <si>
    <t>43357</t>
  </si>
  <si>
    <t>43360</t>
  </si>
  <si>
    <t>43344</t>
  </si>
  <si>
    <t>43355</t>
  </si>
  <si>
    <t>43356</t>
  </si>
  <si>
    <t>43361</t>
  </si>
  <si>
    <t>43362</t>
  </si>
  <si>
    <t>43363</t>
  </si>
  <si>
    <t>43364</t>
  </si>
  <si>
    <t>43367</t>
  </si>
  <si>
    <t>43368</t>
  </si>
  <si>
    <t>43369</t>
  </si>
  <si>
    <t>43371</t>
  </si>
  <si>
    <t>43372</t>
  </si>
  <si>
    <t>43374</t>
  </si>
  <si>
    <t>43376</t>
  </si>
  <si>
    <t>43373</t>
  </si>
  <si>
    <t>43375</t>
  </si>
  <si>
    <t>43377</t>
  </si>
  <si>
    <t>43381</t>
  </si>
  <si>
    <t>43378</t>
  </si>
  <si>
    <t>43379</t>
  </si>
  <si>
    <t>43380</t>
  </si>
  <si>
    <t>43382</t>
  </si>
  <si>
    <t>43383</t>
  </si>
  <si>
    <t>43346</t>
  </si>
  <si>
    <t>43350</t>
  </si>
  <si>
    <t>43348</t>
  </si>
  <si>
    <t>43399</t>
  </si>
  <si>
    <t>43395</t>
  </si>
  <si>
    <t>43394</t>
  </si>
  <si>
    <t>43391</t>
  </si>
  <si>
    <t>43389</t>
  </si>
  <si>
    <t>43411</t>
  </si>
  <si>
    <t>43412</t>
  </si>
  <si>
    <t>43409</t>
  </si>
  <si>
    <t>DISTRIBUIDORA DE ALIMENTOS GRUPO MJ</t>
  </si>
  <si>
    <t>43410</t>
  </si>
  <si>
    <t>43404</t>
  </si>
  <si>
    <t>43406</t>
  </si>
  <si>
    <t>43408</t>
  </si>
  <si>
    <t>43421</t>
  </si>
  <si>
    <t>43420</t>
  </si>
  <si>
    <t>43419</t>
  </si>
  <si>
    <t>43418</t>
  </si>
  <si>
    <t>43417</t>
  </si>
  <si>
    <t>43416</t>
  </si>
  <si>
    <t>43424</t>
  </si>
  <si>
    <t>43426</t>
  </si>
  <si>
    <t>43427</t>
  </si>
  <si>
    <t>43436</t>
  </si>
  <si>
    <t>43322</t>
  </si>
  <si>
    <t>43341</t>
  </si>
  <si>
    <t>43370</t>
  </si>
  <si>
    <t>43438</t>
  </si>
  <si>
    <t>43396</t>
  </si>
  <si>
    <t>43342</t>
  </si>
  <si>
    <t>43415</t>
  </si>
  <si>
    <t>43315</t>
  </si>
  <si>
    <t>43365</t>
  </si>
  <si>
    <t>REPRESENTANTE FREMICH</t>
  </si>
  <si>
    <t>43422</t>
  </si>
  <si>
    <t>43414</t>
  </si>
  <si>
    <t>HOSWARD ENRIQUE DEVIES BOLIVAR</t>
  </si>
  <si>
    <t>43413</t>
  </si>
  <si>
    <t>43425</t>
  </si>
  <si>
    <t>43445</t>
  </si>
  <si>
    <t>43442</t>
  </si>
  <si>
    <t>43439</t>
  </si>
  <si>
    <t>43443</t>
  </si>
  <si>
    <t>43441</t>
  </si>
  <si>
    <t>43447</t>
  </si>
  <si>
    <t>43448</t>
  </si>
  <si>
    <t>43440</t>
  </si>
  <si>
    <t>43435</t>
  </si>
  <si>
    <t>43433</t>
  </si>
  <si>
    <t>43452</t>
  </si>
  <si>
    <t>43455</t>
  </si>
  <si>
    <t>43456</t>
  </si>
  <si>
    <t>43458</t>
  </si>
  <si>
    <t>43459</t>
  </si>
  <si>
    <t>43461</t>
  </si>
  <si>
    <t>43463</t>
  </si>
  <si>
    <t>43465</t>
  </si>
  <si>
    <t>43466</t>
  </si>
  <si>
    <t>43467</t>
  </si>
  <si>
    <t>43468</t>
  </si>
  <si>
    <t>43469</t>
  </si>
  <si>
    <t>43470</t>
  </si>
  <si>
    <t>43471</t>
  </si>
  <si>
    <t>43472</t>
  </si>
  <si>
    <t>43473</t>
  </si>
  <si>
    <t>43474</t>
  </si>
  <si>
    <t>43475</t>
  </si>
  <si>
    <t>43444</t>
  </si>
  <si>
    <t>43493</t>
  </si>
  <si>
    <t>43488</t>
  </si>
  <si>
    <t>43490</t>
  </si>
  <si>
    <t>43480</t>
  </si>
  <si>
    <t>43481</t>
  </si>
  <si>
    <t>43484</t>
  </si>
  <si>
    <t>43464</t>
  </si>
  <si>
    <t>43494</t>
  </si>
  <si>
    <t>43449</t>
  </si>
  <si>
    <t>43495</t>
  </si>
  <si>
    <t>43491</t>
  </si>
  <si>
    <t>43489</t>
  </si>
  <si>
    <t>43496</t>
  </si>
  <si>
    <t>43497</t>
  </si>
  <si>
    <t>43498</t>
  </si>
  <si>
    <t>43499</t>
  </si>
  <si>
    <t>43500</t>
  </si>
  <si>
    <t>43501</t>
  </si>
  <si>
    <t>43502</t>
  </si>
  <si>
    <t>43505</t>
  </si>
  <si>
    <t>FERNANDO PEÑA</t>
  </si>
  <si>
    <t>43506</t>
  </si>
  <si>
    <t>43507</t>
  </si>
  <si>
    <t>43508</t>
  </si>
  <si>
    <t>43511</t>
  </si>
  <si>
    <t>43510</t>
  </si>
  <si>
    <t>ALCALDIA DE PALO NEGRO</t>
  </si>
  <si>
    <t>43509</t>
  </si>
  <si>
    <t>43512</t>
  </si>
  <si>
    <t>43513</t>
  </si>
  <si>
    <t>43514</t>
  </si>
  <si>
    <t>43515</t>
  </si>
  <si>
    <t>43516</t>
  </si>
  <si>
    <t>43517</t>
  </si>
  <si>
    <t>43518</t>
  </si>
  <si>
    <t>43519</t>
  </si>
  <si>
    <t>43520</t>
  </si>
  <si>
    <t>43521</t>
  </si>
  <si>
    <t>43522</t>
  </si>
  <si>
    <t>43523</t>
  </si>
  <si>
    <t>43524</t>
  </si>
  <si>
    <t>43525</t>
  </si>
  <si>
    <t>PALACIO DE JUSTICA</t>
  </si>
  <si>
    <t>43526</t>
  </si>
  <si>
    <t>43527</t>
  </si>
  <si>
    <t>43528</t>
  </si>
  <si>
    <t>43457</t>
  </si>
  <si>
    <t>43492</t>
  </si>
  <si>
    <t>43532</t>
  </si>
  <si>
    <t>IMPORT VIGO</t>
  </si>
  <si>
    <t>43530</t>
  </si>
  <si>
    <t>43533</t>
  </si>
  <si>
    <t>43531</t>
  </si>
  <si>
    <t>43534</t>
  </si>
  <si>
    <t>43535</t>
  </si>
  <si>
    <t>43536</t>
  </si>
  <si>
    <t>43538</t>
  </si>
  <si>
    <t>43537</t>
  </si>
  <si>
    <t>43540</t>
  </si>
  <si>
    <t>43543</t>
  </si>
  <si>
    <t>43541</t>
  </si>
  <si>
    <t>43544</t>
  </si>
  <si>
    <t>43545</t>
  </si>
  <si>
    <t>43550</t>
  </si>
  <si>
    <t>43547</t>
  </si>
  <si>
    <t>43546</t>
  </si>
  <si>
    <t>43548</t>
  </si>
  <si>
    <t>43549</t>
  </si>
  <si>
    <t>43551</t>
  </si>
  <si>
    <t>43552</t>
  </si>
  <si>
    <t>43553</t>
  </si>
  <si>
    <t>43554</t>
  </si>
  <si>
    <t>43555</t>
  </si>
  <si>
    <t>43556</t>
  </si>
  <si>
    <t>43557</t>
  </si>
  <si>
    <t>43559</t>
  </si>
  <si>
    <t>43562</t>
  </si>
  <si>
    <t>43561</t>
  </si>
  <si>
    <t>43565</t>
  </si>
  <si>
    <t>43566</t>
  </si>
  <si>
    <t>43569</t>
  </si>
  <si>
    <t>43574</t>
  </si>
  <si>
    <t>43573</t>
  </si>
  <si>
    <t>43572</t>
  </si>
  <si>
    <t>43571</t>
  </si>
  <si>
    <t>43570</t>
  </si>
  <si>
    <t>43568</t>
  </si>
  <si>
    <t>43567</t>
  </si>
  <si>
    <t>43563</t>
  </si>
  <si>
    <t>43564</t>
  </si>
  <si>
    <t>43579</t>
  </si>
  <si>
    <t>43582</t>
  </si>
  <si>
    <t>43587</t>
  </si>
  <si>
    <t>43586</t>
  </si>
  <si>
    <t>43584</t>
  </si>
  <si>
    <t>43588</t>
  </si>
  <si>
    <t>43589</t>
  </si>
  <si>
    <t>43590</t>
  </si>
  <si>
    <t>43591</t>
  </si>
  <si>
    <t>43594</t>
  </si>
  <si>
    <t>43599</t>
  </si>
  <si>
    <t>43595</t>
  </si>
  <si>
    <t>43597</t>
  </si>
  <si>
    <t>43598</t>
  </si>
  <si>
    <t>43596</t>
  </si>
  <si>
    <t>43592</t>
  </si>
  <si>
    <t>43593</t>
  </si>
  <si>
    <t>43608</t>
  </si>
  <si>
    <t>43606</t>
  </si>
  <si>
    <t>43605</t>
  </si>
  <si>
    <t>43602</t>
  </si>
  <si>
    <t>43601</t>
  </si>
  <si>
    <t>43604</t>
  </si>
  <si>
    <t>43603</t>
  </si>
  <si>
    <t>43611</t>
  </si>
  <si>
    <t>ADRIAN PACHECO</t>
  </si>
  <si>
    <t>43610</t>
  </si>
  <si>
    <t>43609</t>
  </si>
  <si>
    <t>43607</t>
  </si>
  <si>
    <t>43542</t>
  </si>
  <si>
    <t>43539</t>
  </si>
  <si>
    <t>43583</t>
  </si>
  <si>
    <t>43600</t>
  </si>
  <si>
    <t>43619</t>
  </si>
  <si>
    <t>43622</t>
  </si>
  <si>
    <t>43618</t>
  </si>
  <si>
    <t>43620</t>
  </si>
  <si>
    <t>43621</t>
  </si>
  <si>
    <t>43623</t>
  </si>
  <si>
    <t>43617</t>
  </si>
  <si>
    <t>43616</t>
  </si>
  <si>
    <t>43615</t>
  </si>
  <si>
    <t>43626</t>
  </si>
  <si>
    <t>43627</t>
  </si>
  <si>
    <t>43628</t>
  </si>
  <si>
    <t>43624</t>
  </si>
  <si>
    <t>43633</t>
  </si>
  <si>
    <t>ESIQUIM D&amp;R, C.A</t>
  </si>
  <si>
    <t>43636</t>
  </si>
  <si>
    <t>43637</t>
  </si>
  <si>
    <t>TIALBA</t>
  </si>
  <si>
    <t xml:space="preserve">ESIQUIM D&amp;R, </t>
  </si>
  <si>
    <t>ESIQUIM D&amp;R</t>
  </si>
  <si>
    <t>43646</t>
  </si>
  <si>
    <t>43644</t>
  </si>
  <si>
    <t>43650</t>
  </si>
  <si>
    <t>43647</t>
  </si>
  <si>
    <t>43649</t>
  </si>
  <si>
    <t>43648</t>
  </si>
  <si>
    <t>43645</t>
  </si>
  <si>
    <t>43639</t>
  </si>
  <si>
    <t>43643</t>
  </si>
  <si>
    <t>43640</t>
  </si>
  <si>
    <t>43641</t>
  </si>
  <si>
    <t>43642</t>
  </si>
  <si>
    <t>43638</t>
  </si>
  <si>
    <t>43652</t>
  </si>
  <si>
    <t>43659</t>
  </si>
  <si>
    <t>43660</t>
  </si>
  <si>
    <t>43658</t>
  </si>
  <si>
    <t>43654</t>
  </si>
  <si>
    <t>43651</t>
  </si>
  <si>
    <t>43657</t>
  </si>
  <si>
    <t>43661</t>
  </si>
  <si>
    <t>43666</t>
  </si>
  <si>
    <t>43672</t>
  </si>
  <si>
    <t>43668</t>
  </si>
  <si>
    <t>43670</t>
  </si>
  <si>
    <t>43669</t>
  </si>
  <si>
    <t>43671</t>
  </si>
  <si>
    <t>43667</t>
  </si>
  <si>
    <t>42566</t>
  </si>
  <si>
    <t>43676</t>
  </si>
  <si>
    <t>43675</t>
  </si>
  <si>
    <t>43673</t>
  </si>
  <si>
    <t>43581</t>
  </si>
  <si>
    <t>43682</t>
  </si>
  <si>
    <t>MORANGO MARKET</t>
  </si>
  <si>
    <t>43684</t>
  </si>
  <si>
    <t>43683</t>
  </si>
  <si>
    <t>43686</t>
  </si>
  <si>
    <t>43688</t>
  </si>
  <si>
    <t>43687</t>
  </si>
  <si>
    <t>43681</t>
  </si>
  <si>
    <t>43677</t>
  </si>
  <si>
    <t>43690</t>
  </si>
  <si>
    <t>41818</t>
  </si>
  <si>
    <t>41961</t>
  </si>
  <si>
    <t>41962</t>
  </si>
  <si>
    <t>42071</t>
  </si>
  <si>
    <t>42072</t>
  </si>
  <si>
    <t>42203</t>
  </si>
  <si>
    <t>43693</t>
  </si>
  <si>
    <t>43713</t>
  </si>
  <si>
    <t>43711</t>
  </si>
  <si>
    <t>43699</t>
  </si>
  <si>
    <t>43700</t>
  </si>
  <si>
    <t>43701</t>
  </si>
  <si>
    <t>43703</t>
  </si>
  <si>
    <t>43704</t>
  </si>
  <si>
    <t>43705</t>
  </si>
  <si>
    <t>43706</t>
  </si>
  <si>
    <t>43707</t>
  </si>
  <si>
    <t>43708</t>
  </si>
  <si>
    <t>43696</t>
  </si>
  <si>
    <t>43697</t>
  </si>
  <si>
    <t>43698</t>
  </si>
  <si>
    <t>43695</t>
  </si>
  <si>
    <t>43702</t>
  </si>
  <si>
    <t>43694</t>
  </si>
  <si>
    <t>43692</t>
  </si>
  <si>
    <t>43712</t>
  </si>
  <si>
    <t>CRUCE CRIA DE POLLOS</t>
  </si>
  <si>
    <t>43727</t>
  </si>
  <si>
    <t>43724</t>
  </si>
  <si>
    <t>43725</t>
  </si>
  <si>
    <t>43732</t>
  </si>
  <si>
    <t>43733</t>
  </si>
  <si>
    <t>43734</t>
  </si>
  <si>
    <t>43720</t>
  </si>
  <si>
    <t>43717</t>
  </si>
  <si>
    <t>PALMA ARGENIS</t>
  </si>
  <si>
    <t>43718</t>
  </si>
  <si>
    <t>GRANJA AVILPACA</t>
  </si>
  <si>
    <t>43729</t>
  </si>
  <si>
    <t>43735</t>
  </si>
  <si>
    <t>43736</t>
  </si>
  <si>
    <t>43738</t>
  </si>
  <si>
    <t>43739</t>
  </si>
  <si>
    <t>43740</t>
  </si>
  <si>
    <t>43741</t>
  </si>
  <si>
    <t>43742</t>
  </si>
  <si>
    <t>43730</t>
  </si>
  <si>
    <t>43737</t>
  </si>
  <si>
    <t>43743</t>
  </si>
  <si>
    <t>43744</t>
  </si>
  <si>
    <t>43746</t>
  </si>
  <si>
    <t>43747</t>
  </si>
  <si>
    <t>43748</t>
  </si>
  <si>
    <t>43750</t>
  </si>
  <si>
    <t>43752</t>
  </si>
  <si>
    <t>43753</t>
  </si>
  <si>
    <t>43754</t>
  </si>
  <si>
    <t>43756</t>
  </si>
  <si>
    <t>43757</t>
  </si>
  <si>
    <t>43759</t>
  </si>
  <si>
    <t>43768</t>
  </si>
  <si>
    <t>43764</t>
  </si>
  <si>
    <t>43765</t>
  </si>
  <si>
    <t>43769</t>
  </si>
  <si>
    <t>43770</t>
  </si>
  <si>
    <t>43766</t>
  </si>
  <si>
    <t>43760</t>
  </si>
  <si>
    <t>43758</t>
  </si>
  <si>
    <t>REPOSICION DE LA DEVOLUCION</t>
  </si>
  <si>
    <t>43776</t>
  </si>
  <si>
    <t>43775</t>
  </si>
  <si>
    <t>43774</t>
  </si>
  <si>
    <t>43773</t>
  </si>
  <si>
    <t>43767</t>
  </si>
  <si>
    <t>43762</t>
  </si>
  <si>
    <t>43777</t>
  </si>
  <si>
    <t>43780</t>
  </si>
  <si>
    <t>43782</t>
  </si>
  <si>
    <t>43781</t>
  </si>
  <si>
    <t>43790</t>
  </si>
  <si>
    <t>43791</t>
  </si>
  <si>
    <t>43792</t>
  </si>
  <si>
    <t>43793</t>
  </si>
  <si>
    <t>43796</t>
  </si>
  <si>
    <t>GUSTAVO PINTO</t>
  </si>
  <si>
    <t>43787</t>
  </si>
  <si>
    <t>43784</t>
  </si>
  <si>
    <t>43802</t>
  </si>
  <si>
    <t>43803</t>
  </si>
  <si>
    <t>43804</t>
  </si>
  <si>
    <t>43807</t>
  </si>
  <si>
    <t>43809</t>
  </si>
  <si>
    <t>43810</t>
  </si>
  <si>
    <t>43819</t>
  </si>
  <si>
    <t>43823</t>
  </si>
  <si>
    <t>43821</t>
  </si>
  <si>
    <t>43822</t>
  </si>
  <si>
    <t>43824</t>
  </si>
  <si>
    <t>43825</t>
  </si>
  <si>
    <t>43826</t>
  </si>
  <si>
    <t>43827</t>
  </si>
  <si>
    <t>43828</t>
  </si>
  <si>
    <t>43813</t>
  </si>
  <si>
    <t>RUDY GONZALEZ</t>
  </si>
  <si>
    <t>43799</t>
  </si>
  <si>
    <t>43841</t>
  </si>
  <si>
    <t>43837</t>
  </si>
  <si>
    <t>43838</t>
  </si>
  <si>
    <t>43836</t>
  </si>
  <si>
    <t>43843</t>
  </si>
  <si>
    <t>43844</t>
  </si>
  <si>
    <t>43845</t>
  </si>
  <si>
    <t>43846</t>
  </si>
  <si>
    <t>43847</t>
  </si>
  <si>
    <t>43848</t>
  </si>
  <si>
    <t>PROCESADORA DE ALIMENTOS RIO DE ORO</t>
  </si>
  <si>
    <t>43849</t>
  </si>
  <si>
    <t>43850</t>
  </si>
  <si>
    <t>43852</t>
  </si>
  <si>
    <t>43854</t>
  </si>
  <si>
    <t>43857</t>
  </si>
  <si>
    <t>43859</t>
  </si>
  <si>
    <t>43858</t>
  </si>
  <si>
    <t>43855</t>
  </si>
  <si>
    <t>43860</t>
  </si>
  <si>
    <t>43868</t>
  </si>
  <si>
    <t>43863</t>
  </si>
  <si>
    <t>43862</t>
  </si>
  <si>
    <t>43865</t>
  </si>
  <si>
    <t>43883</t>
  </si>
  <si>
    <t>ENMANUEL CAMERO</t>
  </si>
  <si>
    <t xml:space="preserve">ENMANUEL CAMERO </t>
  </si>
  <si>
    <t>43900</t>
  </si>
  <si>
    <t>JESUS DANIEL GONZALEZ</t>
  </si>
  <si>
    <t>43899</t>
  </si>
  <si>
    <t>43896</t>
  </si>
  <si>
    <t>43898</t>
  </si>
  <si>
    <t>43894</t>
  </si>
  <si>
    <t>43889</t>
  </si>
  <si>
    <t>43890</t>
  </si>
  <si>
    <t>43880</t>
  </si>
  <si>
    <t>43881</t>
  </si>
  <si>
    <t>43903</t>
  </si>
  <si>
    <t>NAIROBYS ARTEAGA</t>
  </si>
  <si>
    <t>43901</t>
  </si>
  <si>
    <t>43904</t>
  </si>
  <si>
    <t>43905</t>
  </si>
  <si>
    <t>43906</t>
  </si>
  <si>
    <t>43909</t>
  </si>
  <si>
    <t>43908</t>
  </si>
  <si>
    <t>43910</t>
  </si>
  <si>
    <t>THE GOLDEN CHICCKEN</t>
  </si>
  <si>
    <t>43911</t>
  </si>
  <si>
    <t>43913</t>
  </si>
  <si>
    <t>43928</t>
  </si>
  <si>
    <t>43930</t>
  </si>
  <si>
    <t>43931</t>
  </si>
  <si>
    <t>43917</t>
  </si>
  <si>
    <t>43916</t>
  </si>
  <si>
    <t>43915</t>
  </si>
  <si>
    <t>43933</t>
  </si>
  <si>
    <t>43935</t>
  </si>
  <si>
    <t>43936</t>
  </si>
  <si>
    <t>43937</t>
  </si>
  <si>
    <t>43938</t>
  </si>
  <si>
    <t>43940</t>
  </si>
  <si>
    <t>43941</t>
  </si>
  <si>
    <t>43943</t>
  </si>
  <si>
    <t>43944</t>
  </si>
  <si>
    <t>43945</t>
  </si>
  <si>
    <t>43946</t>
  </si>
  <si>
    <t>43949</t>
  </si>
  <si>
    <t>43950</t>
  </si>
  <si>
    <t>43951</t>
  </si>
  <si>
    <t>43952</t>
  </si>
  <si>
    <t>43953</t>
  </si>
  <si>
    <t>43956</t>
  </si>
  <si>
    <t>43957</t>
  </si>
  <si>
    <t>43958</t>
  </si>
  <si>
    <t>43959</t>
  </si>
  <si>
    <t>43973</t>
  </si>
  <si>
    <t>43971</t>
  </si>
  <si>
    <t>43979</t>
  </si>
  <si>
    <t>43947</t>
  </si>
  <si>
    <t>43977</t>
  </si>
  <si>
    <t>43976</t>
  </si>
  <si>
    <t>43978</t>
  </si>
  <si>
    <t>43967</t>
  </si>
  <si>
    <t>43970</t>
  </si>
  <si>
    <t>43972</t>
  </si>
  <si>
    <t>43968</t>
  </si>
  <si>
    <t>43969</t>
  </si>
  <si>
    <t>43962</t>
  </si>
  <si>
    <t>43961</t>
  </si>
  <si>
    <t>43964</t>
  </si>
  <si>
    <t>43965</t>
  </si>
  <si>
    <t>43966</t>
  </si>
  <si>
    <t>43974</t>
  </si>
  <si>
    <t>43960</t>
  </si>
  <si>
    <t>43982</t>
  </si>
  <si>
    <t>43980</t>
  </si>
  <si>
    <t>43990</t>
  </si>
  <si>
    <t>44004</t>
  </si>
  <si>
    <t>44007</t>
  </si>
  <si>
    <t>44008</t>
  </si>
  <si>
    <t>44002</t>
  </si>
  <si>
    <t>43996</t>
  </si>
  <si>
    <t>43991</t>
  </si>
  <si>
    <t>43993</t>
  </si>
  <si>
    <t>43992</t>
  </si>
  <si>
    <t>43998</t>
  </si>
  <si>
    <t>43999</t>
  </si>
  <si>
    <t>44013</t>
  </si>
  <si>
    <t>44014</t>
  </si>
  <si>
    <t>44005</t>
  </si>
  <si>
    <t>44011</t>
  </si>
  <si>
    <t>44009</t>
  </si>
  <si>
    <t>44010</t>
  </si>
  <si>
    <t>44012</t>
  </si>
  <si>
    <t>44021</t>
  </si>
  <si>
    <t>44019</t>
  </si>
  <si>
    <t>44020</t>
  </si>
  <si>
    <t>44016</t>
  </si>
  <si>
    <t>44018</t>
  </si>
  <si>
    <t>44017</t>
  </si>
  <si>
    <t>44023</t>
  </si>
  <si>
    <t>44027</t>
  </si>
  <si>
    <t>44026</t>
  </si>
  <si>
    <t>44028</t>
  </si>
  <si>
    <t>43912</t>
  </si>
  <si>
    <t>43914</t>
  </si>
  <si>
    <t>44000</t>
  </si>
  <si>
    <t>44001</t>
  </si>
  <si>
    <t>44034</t>
  </si>
  <si>
    <t>44036</t>
  </si>
  <si>
    <t>43975</t>
  </si>
  <si>
    <t>43920</t>
  </si>
  <si>
    <t>43922</t>
  </si>
  <si>
    <t>43923</t>
  </si>
  <si>
    <t>44050</t>
  </si>
  <si>
    <t>44044</t>
  </si>
  <si>
    <t>44043</t>
  </si>
  <si>
    <t>44048</t>
  </si>
  <si>
    <t>44046</t>
  </si>
  <si>
    <t>44055</t>
  </si>
  <si>
    <t>44053</t>
  </si>
  <si>
    <t>44056</t>
  </si>
  <si>
    <t>44054</t>
  </si>
  <si>
    <t>44051</t>
  </si>
  <si>
    <t>44058</t>
  </si>
  <si>
    <t>44060</t>
  </si>
  <si>
    <t>44090</t>
  </si>
  <si>
    <t>44067</t>
  </si>
  <si>
    <t>44080</t>
  </si>
  <si>
    <t>44085</t>
  </si>
  <si>
    <t>44082</t>
  </si>
  <si>
    <t>44073</t>
  </si>
  <si>
    <t>44077</t>
  </si>
  <si>
    <t>44079</t>
  </si>
  <si>
    <t>44083</t>
  </si>
  <si>
    <t>44084</t>
  </si>
  <si>
    <t>44071</t>
  </si>
  <si>
    <t>44118</t>
  </si>
  <si>
    <t>44124</t>
  </si>
  <si>
    <t>44125</t>
  </si>
  <si>
    <t>44122</t>
  </si>
  <si>
    <t>44114</t>
  </si>
  <si>
    <t>44121</t>
  </si>
  <si>
    <t>44117</t>
  </si>
  <si>
    <t>44119</t>
  </si>
  <si>
    <t>44123</t>
  </si>
  <si>
    <t>44126</t>
  </si>
  <si>
    <t>44127</t>
  </si>
  <si>
    <t>44074</t>
  </si>
  <si>
    <t>44075</t>
  </si>
  <si>
    <t>44076</t>
  </si>
  <si>
    <t>44092</t>
  </si>
  <si>
    <t>44093</t>
  </si>
  <si>
    <t>44095</t>
  </si>
  <si>
    <t>44097</t>
  </si>
  <si>
    <t>44098</t>
  </si>
  <si>
    <t>44099</t>
  </si>
  <si>
    <t>44100</t>
  </si>
  <si>
    <t>44101</t>
  </si>
  <si>
    <t>44102</t>
  </si>
  <si>
    <t>44103</t>
  </si>
  <si>
    <t>44104</t>
  </si>
  <si>
    <t>44105</t>
  </si>
  <si>
    <t>44106</t>
  </si>
  <si>
    <t>44108</t>
  </si>
  <si>
    <t>PROVIDENCIA</t>
  </si>
  <si>
    <t>44109</t>
  </si>
  <si>
    <t>44110</t>
  </si>
  <si>
    <t>COMERCIALIZADORA DE ALIMENTOS LA PROVIDENCIA</t>
  </si>
  <si>
    <t>44113</t>
  </si>
  <si>
    <t>44115</t>
  </si>
  <si>
    <t>44128</t>
  </si>
  <si>
    <t>LIZ NEYLA CRESPO CRUZ</t>
  </si>
  <si>
    <t>VALENCIA</t>
  </si>
  <si>
    <t>HIGADO</t>
  </si>
  <si>
    <t>44130</t>
  </si>
  <si>
    <t>44134</t>
  </si>
  <si>
    <t>CANNAMAR 2023, C.A</t>
  </si>
  <si>
    <t>44139</t>
  </si>
  <si>
    <t>44137</t>
  </si>
  <si>
    <t>44147</t>
  </si>
  <si>
    <t>44138</t>
  </si>
  <si>
    <t>44149</t>
  </si>
  <si>
    <t>44151</t>
  </si>
  <si>
    <t>44154</t>
  </si>
  <si>
    <t>44153</t>
  </si>
  <si>
    <t>44157</t>
  </si>
  <si>
    <t>44156</t>
  </si>
  <si>
    <t>44155</t>
  </si>
  <si>
    <t>44161</t>
  </si>
  <si>
    <t>44163</t>
  </si>
  <si>
    <t>44160</t>
  </si>
  <si>
    <t>44164</t>
  </si>
  <si>
    <t>44168</t>
  </si>
  <si>
    <t>44169</t>
  </si>
  <si>
    <t>44170</t>
  </si>
  <si>
    <t>44171</t>
  </si>
  <si>
    <t>44183</t>
  </si>
  <si>
    <t>44186</t>
  </si>
  <si>
    <t>44180</t>
  </si>
  <si>
    <t>44181</t>
  </si>
  <si>
    <t>44184</t>
  </si>
  <si>
    <t>44185</t>
  </si>
  <si>
    <t>44174</t>
  </si>
  <si>
    <t>44173</t>
  </si>
  <si>
    <t>44172</t>
  </si>
  <si>
    <t>44178</t>
  </si>
  <si>
    <t>44190</t>
  </si>
  <si>
    <t>44188</t>
  </si>
  <si>
    <t>44189</t>
  </si>
  <si>
    <t>44187</t>
  </si>
  <si>
    <t>44194</t>
  </si>
  <si>
    <t>44195</t>
  </si>
  <si>
    <t>44193</t>
  </si>
  <si>
    <t>44196</t>
  </si>
  <si>
    <t>44200</t>
  </si>
  <si>
    <t>44199</t>
  </si>
  <si>
    <t>44197</t>
  </si>
  <si>
    <t>44198</t>
  </si>
  <si>
    <t>44205</t>
  </si>
  <si>
    <t>44211</t>
  </si>
  <si>
    <t>44212</t>
  </si>
  <si>
    <t>44206</t>
  </si>
  <si>
    <t>44210</t>
  </si>
  <si>
    <t>44201</t>
  </si>
  <si>
    <t>44227</t>
  </si>
  <si>
    <t>44226</t>
  </si>
  <si>
    <t>Seleccione cliente</t>
  </si>
  <si>
    <t>AVICOLA LA PROVIDENCIA</t>
  </si>
  <si>
    <t xml:space="preserve">AVICOLA LA PROVIDENCIA </t>
  </si>
  <si>
    <t>44233</t>
  </si>
  <si>
    <t>44236</t>
  </si>
  <si>
    <t>44241</t>
  </si>
  <si>
    <t>44239</t>
  </si>
  <si>
    <t>44237</t>
  </si>
  <si>
    <t>44221</t>
  </si>
  <si>
    <t>44253</t>
  </si>
  <si>
    <t>44247</t>
  </si>
  <si>
    <t>INVERSIONES GAALE C.A</t>
  </si>
  <si>
    <t>CLI_66</t>
  </si>
  <si>
    <t>INVERSIONES GAALE</t>
  </si>
  <si>
    <t>44259</t>
  </si>
  <si>
    <t>44254</t>
  </si>
  <si>
    <t>44258</t>
  </si>
  <si>
    <t>44262</t>
  </si>
  <si>
    <t>44263</t>
  </si>
  <si>
    <t>44264</t>
  </si>
  <si>
    <t>44265</t>
  </si>
  <si>
    <t>44266</t>
  </si>
  <si>
    <t>44268</t>
  </si>
  <si>
    <t>44270</t>
  </si>
  <si>
    <t>44272</t>
  </si>
  <si>
    <t>44271</t>
  </si>
  <si>
    <t>44269</t>
  </si>
  <si>
    <t>44276</t>
  </si>
  <si>
    <t>44274</t>
  </si>
  <si>
    <t>44275</t>
  </si>
  <si>
    <t>44273</t>
  </si>
  <si>
    <t>44284</t>
  </si>
  <si>
    <t>44283</t>
  </si>
  <si>
    <t>44282</t>
  </si>
  <si>
    <t>44277</t>
  </si>
  <si>
    <t>44279</t>
  </si>
  <si>
    <t>44278</t>
  </si>
  <si>
    <t>44281</t>
  </si>
  <si>
    <t>44287</t>
  </si>
  <si>
    <t>44289</t>
  </si>
  <si>
    <t>44288</t>
  </si>
  <si>
    <t>44293</t>
  </si>
  <si>
    <t>44290</t>
  </si>
  <si>
    <t>44292</t>
  </si>
  <si>
    <t>44299</t>
  </si>
  <si>
    <t>44291</t>
  </si>
  <si>
    <t>44298</t>
  </si>
  <si>
    <t>44295</t>
  </si>
  <si>
    <t>44296</t>
  </si>
  <si>
    <t>44297</t>
  </si>
  <si>
    <t>44294</t>
  </si>
  <si>
    <t>44300</t>
  </si>
  <si>
    <t>44302</t>
  </si>
  <si>
    <t>44303</t>
  </si>
  <si>
    <t>44304</t>
  </si>
  <si>
    <t>PR8 GLOBAL, C.A</t>
  </si>
  <si>
    <t>CLI_67</t>
  </si>
  <si>
    <t>44319</t>
  </si>
  <si>
    <t>44320</t>
  </si>
  <si>
    <t>44321</t>
  </si>
  <si>
    <t>44324</t>
  </si>
  <si>
    <t>44306</t>
  </si>
  <si>
    <t>44307</t>
  </si>
  <si>
    <t>44308</t>
  </si>
  <si>
    <t>44310</t>
  </si>
  <si>
    <t>44316</t>
  </si>
  <si>
    <t>44339</t>
  </si>
  <si>
    <t>PATAS</t>
  </si>
  <si>
    <t>MOLLEJA</t>
  </si>
  <si>
    <t>44340</t>
  </si>
  <si>
    <t>44335</t>
  </si>
  <si>
    <t>44334</t>
  </si>
  <si>
    <t>44336</t>
  </si>
  <si>
    <t>CABEZA</t>
  </si>
  <si>
    <t>44337</t>
  </si>
  <si>
    <t>44343</t>
  </si>
  <si>
    <t>44325</t>
  </si>
  <si>
    <t>44323</t>
  </si>
  <si>
    <t>44329</t>
  </si>
  <si>
    <t>44341</t>
  </si>
  <si>
    <t>44342</t>
  </si>
  <si>
    <t>44327</t>
  </si>
  <si>
    <t>44328</t>
  </si>
  <si>
    <t>44350</t>
  </si>
  <si>
    <t>44351</t>
  </si>
  <si>
    <t>44353</t>
  </si>
  <si>
    <t>44352</t>
  </si>
  <si>
    <t>44346</t>
  </si>
  <si>
    <t>44347</t>
  </si>
  <si>
    <t>44348</t>
  </si>
  <si>
    <t>44354</t>
  </si>
  <si>
    <t>44369</t>
  </si>
  <si>
    <t>44364</t>
  </si>
  <si>
    <t>44356</t>
  </si>
  <si>
    <t>44355</t>
  </si>
  <si>
    <t>jaime</t>
  </si>
  <si>
    <t>patas</t>
  </si>
  <si>
    <t>higado</t>
  </si>
  <si>
    <t>molleja</t>
  </si>
  <si>
    <t>44360</t>
  </si>
  <si>
    <t>44359</t>
  </si>
  <si>
    <t>44357</t>
  </si>
  <si>
    <t>44366</t>
  </si>
  <si>
    <t>44365</t>
  </si>
  <si>
    <t>44370</t>
  </si>
  <si>
    <t>44371</t>
  </si>
  <si>
    <t>CLI_68</t>
  </si>
  <si>
    <t>RUTAS</t>
  </si>
  <si>
    <t>44375</t>
  </si>
  <si>
    <t>44379</t>
  </si>
  <si>
    <t>44382</t>
  </si>
  <si>
    <t>44344</t>
  </si>
  <si>
    <t>YIM ALEXANDER LESLIE</t>
  </si>
  <si>
    <t>44383</t>
  </si>
  <si>
    <t>44387</t>
  </si>
  <si>
    <t>44389</t>
  </si>
  <si>
    <t>44397</t>
  </si>
  <si>
    <t>44398</t>
  </si>
  <si>
    <t>44404</t>
  </si>
  <si>
    <t>44403</t>
  </si>
  <si>
    <t>44402</t>
  </si>
  <si>
    <t>44401</t>
  </si>
  <si>
    <t>44400</t>
  </si>
  <si>
    <t>44399</t>
  </si>
  <si>
    <t>44413</t>
  </si>
  <si>
    <t>44414</t>
  </si>
  <si>
    <t>44415</t>
  </si>
  <si>
    <t>44411</t>
  </si>
  <si>
    <t>44416</t>
  </si>
  <si>
    <t>44417</t>
  </si>
  <si>
    <t>44418</t>
  </si>
  <si>
    <t>44420</t>
  </si>
  <si>
    <t>44419</t>
  </si>
  <si>
    <t>44423</t>
  </si>
  <si>
    <t>44422</t>
  </si>
  <si>
    <t>44426</t>
  </si>
  <si>
    <t>44424</t>
  </si>
  <si>
    <t>44425</t>
  </si>
  <si>
    <t>44436</t>
  </si>
  <si>
    <t>44440</t>
  </si>
  <si>
    <t>44376</t>
  </si>
  <si>
    <t>44442</t>
  </si>
  <si>
    <t>44431</t>
  </si>
  <si>
    <t>44428</t>
  </si>
  <si>
    <t>44441</t>
  </si>
  <si>
    <t>44377</t>
  </si>
  <si>
    <t>44439</t>
  </si>
  <si>
    <t>44437</t>
  </si>
  <si>
    <t>44434</t>
  </si>
  <si>
    <t>44433</t>
  </si>
  <si>
    <t>44438</t>
  </si>
  <si>
    <t>44443</t>
  </si>
  <si>
    <t>44452</t>
  </si>
  <si>
    <t>44451</t>
  </si>
  <si>
    <t>44449</t>
  </si>
  <si>
    <t>44444</t>
  </si>
  <si>
    <t>44447</t>
  </si>
  <si>
    <t>44446</t>
  </si>
  <si>
    <t>44455</t>
  </si>
  <si>
    <t>44456</t>
  </si>
  <si>
    <t>44460</t>
  </si>
  <si>
    <t>44459</t>
  </si>
  <si>
    <t>44457</t>
  </si>
  <si>
    <t>44461</t>
  </si>
  <si>
    <t>44462</t>
  </si>
  <si>
    <t>44466</t>
  </si>
  <si>
    <t>44470</t>
  </si>
  <si>
    <t>44473</t>
  </si>
  <si>
    <t>44469</t>
  </si>
  <si>
    <t>44472</t>
  </si>
  <si>
    <t>44475</t>
  </si>
  <si>
    <t>44477</t>
  </si>
  <si>
    <t>44479</t>
  </si>
  <si>
    <t>44480</t>
  </si>
  <si>
    <t>44489</t>
  </si>
  <si>
    <t>44486</t>
  </si>
  <si>
    <t>44490</t>
  </si>
  <si>
    <t>44491</t>
  </si>
  <si>
    <t>44483</t>
  </si>
  <si>
    <t>44487</t>
  </si>
  <si>
    <t>44493</t>
  </si>
  <si>
    <t>44504</t>
  </si>
  <si>
    <t>44501</t>
  </si>
  <si>
    <t>44496</t>
  </si>
  <si>
    <t>JORGE LUIS BOLIVAR LOVERA</t>
  </si>
  <si>
    <t>44499</t>
  </si>
  <si>
    <t>44498</t>
  </si>
  <si>
    <t>44500</t>
  </si>
  <si>
    <t>44494</t>
  </si>
  <si>
    <t>44502</t>
  </si>
  <si>
    <t>44508</t>
  </si>
  <si>
    <t>44507</t>
  </si>
  <si>
    <t>44513</t>
  </si>
  <si>
    <t>44519</t>
  </si>
  <si>
    <t>44527</t>
  </si>
  <si>
    <t>44517</t>
  </si>
  <si>
    <t>44526</t>
  </si>
  <si>
    <t>44524</t>
  </si>
  <si>
    <t>44525</t>
  </si>
  <si>
    <t>44509</t>
  </si>
  <si>
    <t>44520</t>
  </si>
  <si>
    <t>44522</t>
  </si>
  <si>
    <t>44521</t>
  </si>
  <si>
    <t>44518</t>
  </si>
  <si>
    <t>MORTADELA</t>
  </si>
  <si>
    <t>44516</t>
  </si>
  <si>
    <t>PAGADO</t>
  </si>
  <si>
    <t>44537</t>
  </si>
  <si>
    <t>44538</t>
  </si>
  <si>
    <t>44536</t>
  </si>
  <si>
    <t>44545</t>
  </si>
  <si>
    <t>44546</t>
  </si>
  <si>
    <t>44548</t>
  </si>
  <si>
    <t>44557</t>
  </si>
  <si>
    <t>44551</t>
  </si>
  <si>
    <t>44556</t>
  </si>
  <si>
    <t>44559</t>
  </si>
  <si>
    <t>44558</t>
  </si>
  <si>
    <t>44566</t>
  </si>
  <si>
    <t>SINCESMOR, C.A</t>
  </si>
  <si>
    <t>CLI_69</t>
  </si>
  <si>
    <t>44564</t>
  </si>
  <si>
    <t>44565</t>
  </si>
  <si>
    <t>44563</t>
  </si>
  <si>
    <t>44561</t>
  </si>
  <si>
    <t>44560</t>
  </si>
  <si>
    <t>44582</t>
  </si>
  <si>
    <t>44581</t>
  </si>
  <si>
    <t>44572</t>
  </si>
  <si>
    <t>44577</t>
  </si>
  <si>
    <t>44578</t>
  </si>
  <si>
    <t>44579</t>
  </si>
  <si>
    <t>44580</t>
  </si>
  <si>
    <t>44584</t>
  </si>
  <si>
    <t>44585</t>
  </si>
  <si>
    <t>44586</t>
  </si>
  <si>
    <t>44587</t>
  </si>
  <si>
    <t>44592</t>
  </si>
  <si>
    <t>44594</t>
  </si>
  <si>
    <t>44593</t>
  </si>
  <si>
    <t>INVERSIONES EL GRAN YO SOY 2020, C.A.</t>
  </si>
  <si>
    <t>CLI_70</t>
  </si>
  <si>
    <t>44597</t>
  </si>
  <si>
    <t>44598</t>
  </si>
  <si>
    <t>44605</t>
  </si>
  <si>
    <t>44607</t>
  </si>
  <si>
    <t>44602</t>
  </si>
  <si>
    <t>44604</t>
  </si>
  <si>
    <t>44603</t>
  </si>
  <si>
    <t>44601</t>
  </si>
  <si>
    <t>44599</t>
  </si>
  <si>
    <t>44600</t>
  </si>
  <si>
    <t>44611</t>
  </si>
  <si>
    <t>44613</t>
  </si>
  <si>
    <t>44610</t>
  </si>
  <si>
    <t>44612</t>
  </si>
  <si>
    <t>44618</t>
  </si>
  <si>
    <t>44619</t>
  </si>
  <si>
    <t>44616</t>
  </si>
  <si>
    <t>44615</t>
  </si>
  <si>
    <t>44627</t>
  </si>
  <si>
    <t>44626</t>
  </si>
  <si>
    <t>44621</t>
  </si>
  <si>
    <t xml:space="preserve">ANDREA R. SUMOZA C. </t>
  </si>
  <si>
    <t>44632</t>
  </si>
  <si>
    <t>44634</t>
  </si>
  <si>
    <t>44635</t>
  </si>
  <si>
    <t>44637</t>
  </si>
  <si>
    <t>44638</t>
  </si>
  <si>
    <t>44639</t>
  </si>
  <si>
    <t>44641</t>
  </si>
  <si>
    <t>44640</t>
  </si>
  <si>
    <t>44649</t>
  </si>
  <si>
    <t>44651</t>
  </si>
  <si>
    <t>44650</t>
  </si>
  <si>
    <t>44652</t>
  </si>
  <si>
    <t>44642</t>
  </si>
  <si>
    <t>,</t>
  </si>
  <si>
    <t>44643</t>
  </si>
  <si>
    <t>44647</t>
  </si>
  <si>
    <t>44644</t>
  </si>
  <si>
    <t>44655</t>
  </si>
  <si>
    <t>44656</t>
  </si>
  <si>
    <t>44657</t>
  </si>
  <si>
    <t>44658</t>
  </si>
  <si>
    <t>44660</t>
  </si>
  <si>
    <t>44665</t>
  </si>
  <si>
    <t>44659</t>
  </si>
  <si>
    <t>44662</t>
  </si>
  <si>
    <t>44666</t>
  </si>
  <si>
    <t>44667</t>
  </si>
  <si>
    <t>44675</t>
  </si>
  <si>
    <t>44677</t>
  </si>
  <si>
    <t>44678</t>
  </si>
  <si>
    <t>44679</t>
  </si>
  <si>
    <t>44669</t>
  </si>
  <si>
    <t>44672</t>
  </si>
  <si>
    <t>44673</t>
  </si>
  <si>
    <t>44674</t>
  </si>
  <si>
    <t>44668</t>
  </si>
  <si>
    <t>44670</t>
  </si>
  <si>
    <t>44671</t>
  </si>
  <si>
    <t>44692</t>
  </si>
  <si>
    <t>44688</t>
  </si>
  <si>
    <t>44680</t>
  </si>
  <si>
    <t>GLADYS ARELYS GIL</t>
  </si>
  <si>
    <t>44681</t>
  </si>
  <si>
    <t>44693</t>
  </si>
  <si>
    <t>44695</t>
  </si>
  <si>
    <t>44694</t>
  </si>
  <si>
    <t>44696</t>
  </si>
  <si>
    <t>44698</t>
  </si>
  <si>
    <t>44697</t>
  </si>
  <si>
    <t>44700</t>
  </si>
  <si>
    <t>44701</t>
  </si>
  <si>
    <t>44702</t>
  </si>
  <si>
    <t>44703</t>
  </si>
  <si>
    <t>44704</t>
  </si>
  <si>
    <t>44705</t>
  </si>
  <si>
    <t>44707</t>
  </si>
  <si>
    <t>44711</t>
  </si>
  <si>
    <t>44713</t>
  </si>
  <si>
    <t>44714</t>
  </si>
  <si>
    <t>44715</t>
  </si>
  <si>
    <t>44716</t>
  </si>
  <si>
    <t>44718</t>
  </si>
  <si>
    <t>44725</t>
  </si>
  <si>
    <t>44730</t>
  </si>
  <si>
    <t>44729</t>
  </si>
  <si>
    <t>44728</t>
  </si>
  <si>
    <t>44720</t>
  </si>
  <si>
    <t>44726</t>
  </si>
  <si>
    <t>44731</t>
  </si>
  <si>
    <t>44735</t>
  </si>
  <si>
    <t>44743</t>
  </si>
  <si>
    <t>44744</t>
  </si>
  <si>
    <t>44736</t>
  </si>
  <si>
    <t>44739</t>
  </si>
  <si>
    <t>44738</t>
  </si>
  <si>
    <t>44740</t>
  </si>
  <si>
    <t>44742</t>
  </si>
  <si>
    <t>44752</t>
  </si>
  <si>
    <t>44751</t>
  </si>
  <si>
    <t>44748</t>
  </si>
  <si>
    <t>44750</t>
  </si>
  <si>
    <t>44754</t>
  </si>
  <si>
    <t>44757</t>
  </si>
  <si>
    <t>44755</t>
  </si>
  <si>
    <t>44746</t>
  </si>
  <si>
    <t>44745</t>
  </si>
  <si>
    <t>44761</t>
  </si>
  <si>
    <t>44759</t>
  </si>
  <si>
    <t>44767</t>
  </si>
  <si>
    <t>44768</t>
  </si>
  <si>
    <t>44749</t>
  </si>
  <si>
    <t>44778</t>
  </si>
  <si>
    <t>44780</t>
  </si>
  <si>
    <t>44783</t>
  </si>
  <si>
    <t>44784</t>
  </si>
  <si>
    <t>44782</t>
  </si>
  <si>
    <t>44781</t>
  </si>
  <si>
    <t>44763</t>
  </si>
  <si>
    <t>44772</t>
  </si>
  <si>
    <t>44769</t>
  </si>
  <si>
    <t>44770</t>
  </si>
  <si>
    <t>44765</t>
  </si>
  <si>
    <t>44764</t>
  </si>
  <si>
    <t>44787</t>
  </si>
  <si>
    <t>44785</t>
  </si>
  <si>
    <t>44791</t>
  </si>
  <si>
    <t>44789</t>
  </si>
  <si>
    <t>44792</t>
  </si>
  <si>
    <t>44797</t>
  </si>
  <si>
    <t>44796</t>
  </si>
  <si>
    <t>44790</t>
  </si>
  <si>
    <t>44799</t>
  </si>
  <si>
    <t>44802</t>
  </si>
  <si>
    <t>44803</t>
  </si>
  <si>
    <t>44805</t>
  </si>
  <si>
    <t>44804</t>
  </si>
  <si>
    <t>44806</t>
  </si>
  <si>
    <t>44807</t>
  </si>
  <si>
    <t>44810</t>
  </si>
  <si>
    <t>44809</t>
  </si>
  <si>
    <t>44817</t>
  </si>
  <si>
    <t>44814</t>
  </si>
  <si>
    <t>44816</t>
  </si>
  <si>
    <t>44821</t>
  </si>
  <si>
    <t>44828</t>
  </si>
  <si>
    <t>HECTOR RAMON VASQUEZ</t>
  </si>
  <si>
    <t>44825</t>
  </si>
  <si>
    <t>44826</t>
  </si>
  <si>
    <t>44824</t>
  </si>
  <si>
    <t>44822</t>
  </si>
  <si>
    <t>44833</t>
  </si>
  <si>
    <t>44831</t>
  </si>
  <si>
    <t>44830</t>
  </si>
  <si>
    <t>44829</t>
  </si>
  <si>
    <t>44834</t>
  </si>
  <si>
    <t>44836</t>
  </si>
  <si>
    <t>44839</t>
  </si>
  <si>
    <t>44838</t>
  </si>
  <si>
    <t>44846</t>
  </si>
  <si>
    <t>44855</t>
  </si>
  <si>
    <t>44852</t>
  </si>
  <si>
    <t>44844</t>
  </si>
  <si>
    <t>44851</t>
  </si>
  <si>
    <t>44853</t>
  </si>
  <si>
    <t>44760</t>
  </si>
  <si>
    <t>44850</t>
  </si>
  <si>
    <t>44847</t>
  </si>
  <si>
    <t>44848</t>
  </si>
  <si>
    <t>44845</t>
  </si>
  <si>
    <t>44857</t>
  </si>
  <si>
    <t>44856</t>
  </si>
  <si>
    <t>44841</t>
  </si>
  <si>
    <t xml:space="preserve">                                                  </t>
  </si>
  <si>
    <t>44864</t>
  </si>
  <si>
    <t>44859</t>
  </si>
  <si>
    <t>44860</t>
  </si>
  <si>
    <t>44862</t>
  </si>
  <si>
    <t>44861</t>
  </si>
  <si>
    <t>44868</t>
  </si>
  <si>
    <t>44874</t>
  </si>
  <si>
    <t>44872</t>
  </si>
  <si>
    <t>44871</t>
  </si>
  <si>
    <t>44867</t>
  </si>
  <si>
    <t>44869</t>
  </si>
  <si>
    <t>44870</t>
  </si>
  <si>
    <t>44875</t>
  </si>
  <si>
    <t>44881</t>
  </si>
  <si>
    <t>DISTRIBUIDORA POLLO DORADO 0304, C.A</t>
  </si>
  <si>
    <t>44879</t>
  </si>
  <si>
    <t>44878</t>
  </si>
  <si>
    <t>44876</t>
  </si>
  <si>
    <t>44893</t>
  </si>
  <si>
    <t>44889</t>
  </si>
  <si>
    <t>44887</t>
  </si>
  <si>
    <t>44888</t>
  </si>
  <si>
    <t>44890</t>
  </si>
  <si>
    <t>44884</t>
  </si>
  <si>
    <t>44885</t>
  </si>
  <si>
    <t>44892</t>
  </si>
  <si>
    <t>44891</t>
  </si>
  <si>
    <t>44897</t>
  </si>
  <si>
    <t>44894</t>
  </si>
  <si>
    <t>44877</t>
  </si>
  <si>
    <t>44900</t>
  </si>
  <si>
    <t>44899</t>
  </si>
  <si>
    <t>44902</t>
  </si>
  <si>
    <t>44903</t>
  </si>
  <si>
    <t>44906</t>
  </si>
  <si>
    <t>44905</t>
  </si>
  <si>
    <t>44913</t>
  </si>
  <si>
    <t>44911</t>
  </si>
  <si>
    <t>44907</t>
  </si>
  <si>
    <t>44915</t>
  </si>
  <si>
    <t>44914</t>
  </si>
  <si>
    <t>44916</t>
  </si>
  <si>
    <t>44926</t>
  </si>
  <si>
    <t>44927</t>
  </si>
  <si>
    <t>44924</t>
  </si>
  <si>
    <t>44925</t>
  </si>
  <si>
    <t>44923</t>
  </si>
  <si>
    <t>44920</t>
  </si>
  <si>
    <t>SEGUROS HORIZONTES, S.A</t>
  </si>
  <si>
    <t>44921</t>
  </si>
  <si>
    <t>44917</t>
  </si>
  <si>
    <t>44919</t>
  </si>
  <si>
    <t>44918</t>
  </si>
  <si>
    <t>44909</t>
  </si>
  <si>
    <t>44931</t>
  </si>
  <si>
    <t>44930</t>
  </si>
  <si>
    <t>44932</t>
  </si>
  <si>
    <t>44933</t>
  </si>
  <si>
    <t>44934</t>
  </si>
  <si>
    <t>44935</t>
  </si>
  <si>
    <t>ROBERTO TAMAYO</t>
  </si>
  <si>
    <t>44937</t>
  </si>
  <si>
    <t>44938</t>
  </si>
  <si>
    <t>44939</t>
  </si>
  <si>
    <t>44940</t>
  </si>
  <si>
    <t>44941</t>
  </si>
  <si>
    <t>44942</t>
  </si>
  <si>
    <t>44954</t>
  </si>
  <si>
    <t>44951</t>
  </si>
  <si>
    <t>44948</t>
  </si>
  <si>
    <t>44949</t>
  </si>
  <si>
    <t>44946</t>
  </si>
  <si>
    <t>44961</t>
  </si>
  <si>
    <t>44962</t>
  </si>
  <si>
    <t>44963</t>
  </si>
  <si>
    <t>44964</t>
  </si>
  <si>
    <t>44957</t>
  </si>
  <si>
    <t>44956</t>
  </si>
  <si>
    <t>44955</t>
  </si>
  <si>
    <t>44965</t>
  </si>
  <si>
    <t>44967</t>
  </si>
  <si>
    <t>44968</t>
  </si>
  <si>
    <t>44970</t>
  </si>
  <si>
    <t>44973</t>
  </si>
  <si>
    <t>44974</t>
  </si>
  <si>
    <t>44972</t>
  </si>
  <si>
    <t>44982</t>
  </si>
  <si>
    <t>44979</t>
  </si>
  <si>
    <t>44975</t>
  </si>
  <si>
    <t>44980</t>
  </si>
  <si>
    <t>44981</t>
  </si>
  <si>
    <t>44983</t>
  </si>
  <si>
    <t>44986</t>
  </si>
  <si>
    <t>44994</t>
  </si>
  <si>
    <t>44988</t>
  </si>
  <si>
    <t>45002</t>
  </si>
  <si>
    <t>44999</t>
  </si>
  <si>
    <t>45019</t>
  </si>
  <si>
    <t>45017</t>
  </si>
  <si>
    <t>45003</t>
  </si>
  <si>
    <t>45011</t>
  </si>
  <si>
    <t>45015</t>
  </si>
  <si>
    <t>45014</t>
  </si>
  <si>
    <t>45010</t>
  </si>
  <si>
    <t>45013</t>
  </si>
  <si>
    <t>45012</t>
  </si>
  <si>
    <t>45021</t>
  </si>
  <si>
    <t>GLADYS LINARES</t>
  </si>
  <si>
    <t>44992</t>
  </si>
  <si>
    <t>45020</t>
  </si>
  <si>
    <t>45022</t>
  </si>
  <si>
    <t>45023</t>
  </si>
  <si>
    <t>45009</t>
  </si>
  <si>
    <t>45016</t>
  </si>
  <si>
    <t>45001</t>
  </si>
  <si>
    <t>CLI_71</t>
  </si>
  <si>
    <t>SEGUROS HORIZONTES S.A</t>
  </si>
  <si>
    <t>45027</t>
  </si>
  <si>
    <t>45028</t>
  </si>
  <si>
    <t>45029</t>
  </si>
  <si>
    <t>45034</t>
  </si>
  <si>
    <t>45035</t>
  </si>
  <si>
    <t>45032</t>
  </si>
  <si>
    <t>45036</t>
  </si>
  <si>
    <t>ALDONIO</t>
  </si>
  <si>
    <t>45042</t>
  </si>
  <si>
    <t>45041</t>
  </si>
  <si>
    <t>45040</t>
  </si>
  <si>
    <t>45043</t>
  </si>
  <si>
    <t>45044</t>
  </si>
  <si>
    <t>45047</t>
  </si>
  <si>
    <t>45046</t>
  </si>
  <si>
    <t>45049</t>
  </si>
  <si>
    <t>45050</t>
  </si>
  <si>
    <t>45053</t>
  </si>
  <si>
    <t>45052</t>
  </si>
  <si>
    <t>45061</t>
  </si>
  <si>
    <t>45056</t>
  </si>
  <si>
    <t>45059</t>
  </si>
  <si>
    <t>45060</t>
  </si>
  <si>
    <t>45054</t>
  </si>
  <si>
    <t>45063</t>
  </si>
  <si>
    <t>45075</t>
  </si>
  <si>
    <t>45077</t>
  </si>
  <si>
    <t>45076</t>
  </si>
  <si>
    <t>45065</t>
  </si>
  <si>
    <t>45074</t>
  </si>
  <si>
    <t>45069</t>
  </si>
  <si>
    <t>45071</t>
  </si>
  <si>
    <t>45073</t>
  </si>
  <si>
    <t>45070</t>
  </si>
  <si>
    <t>45066</t>
  </si>
  <si>
    <t>45008</t>
  </si>
  <si>
    <t>45088</t>
  </si>
  <si>
    <t>45089</t>
  </si>
  <si>
    <t>45080</t>
  </si>
  <si>
    <t>45087</t>
  </si>
  <si>
    <t>45082</t>
  </si>
  <si>
    <t>45093</t>
  </si>
  <si>
    <t>45094</t>
  </si>
  <si>
    <t>45097</t>
  </si>
  <si>
    <t>45095</t>
  </si>
  <si>
    <t>45105</t>
  </si>
  <si>
    <t>45116</t>
  </si>
  <si>
    <t>45108</t>
  </si>
  <si>
    <t>45099</t>
  </si>
  <si>
    <t>45098</t>
  </si>
  <si>
    <t>45100</t>
  </si>
  <si>
    <t>45101</t>
  </si>
  <si>
    <t>45112</t>
  </si>
  <si>
    <t>45114</t>
  </si>
  <si>
    <t>ALDONIO2</t>
  </si>
  <si>
    <t>45115</t>
  </si>
  <si>
    <t>45118</t>
  </si>
  <si>
    <t>45119</t>
  </si>
  <si>
    <t>45128</t>
  </si>
  <si>
    <t>45126</t>
  </si>
  <si>
    <t>45131</t>
  </si>
  <si>
    <t xml:space="preserve">               </t>
  </si>
  <si>
    <t xml:space="preserve">    </t>
  </si>
  <si>
    <t>45137</t>
  </si>
  <si>
    <t>45134</t>
  </si>
  <si>
    <t>45138</t>
  </si>
  <si>
    <t>45135</t>
  </si>
  <si>
    <t>45139</t>
  </si>
  <si>
    <t>45144</t>
  </si>
  <si>
    <t>45143</t>
  </si>
  <si>
    <t>45146</t>
  </si>
  <si>
    <t>45147</t>
  </si>
  <si>
    <t>45148</t>
  </si>
  <si>
    <t>45150</t>
  </si>
  <si>
    <t>45155</t>
  </si>
  <si>
    <t>45158</t>
  </si>
  <si>
    <t>45156</t>
  </si>
  <si>
    <t>45153</t>
  </si>
  <si>
    <t>45157</t>
  </si>
  <si>
    <t>45161</t>
  </si>
  <si>
    <t>45162</t>
  </si>
  <si>
    <t>45160</t>
  </si>
  <si>
    <t>45165</t>
  </si>
  <si>
    <t>45166</t>
  </si>
  <si>
    <t>45170</t>
  </si>
  <si>
    <t>45171</t>
  </si>
  <si>
    <t>45172</t>
  </si>
  <si>
    <t>45173</t>
  </si>
  <si>
    <t>45190</t>
  </si>
  <si>
    <t>45189</t>
  </si>
  <si>
    <t>45191</t>
  </si>
  <si>
    <t>45181</t>
  </si>
  <si>
    <t>45179</t>
  </si>
  <si>
    <t>45182</t>
  </si>
  <si>
    <t>45185</t>
  </si>
  <si>
    <t>45183</t>
  </si>
  <si>
    <t>45175</t>
  </si>
  <si>
    <t>45176</t>
  </si>
  <si>
    <t>45177</t>
  </si>
  <si>
    <t>45174</t>
  </si>
  <si>
    <t>45186</t>
  </si>
  <si>
    <t>45195</t>
  </si>
  <si>
    <t>45196</t>
  </si>
  <si>
    <t>45193</t>
  </si>
  <si>
    <t>45204</t>
  </si>
  <si>
    <t>45203</t>
  </si>
  <si>
    <t>45208</t>
  </si>
  <si>
    <t>45205</t>
  </si>
  <si>
    <t>45207</t>
  </si>
  <si>
    <t>45210</t>
  </si>
  <si>
    <t>45206</t>
  </si>
  <si>
    <t xml:space="preserve">                                                                                                                                                        </t>
  </si>
  <si>
    <t>45209</t>
  </si>
  <si>
    <t>45202</t>
  </si>
  <si>
    <t>45212</t>
  </si>
  <si>
    <t>45211</t>
  </si>
  <si>
    <t>45214</t>
  </si>
  <si>
    <t>45218</t>
  </si>
  <si>
    <t>45215</t>
  </si>
  <si>
    <t>45217</t>
  </si>
  <si>
    <t>45221</t>
  </si>
  <si>
    <t>45223</t>
  </si>
  <si>
    <t>45220</t>
  </si>
  <si>
    <t>45219</t>
  </si>
  <si>
    <t>45224</t>
  </si>
  <si>
    <t>45225</t>
  </si>
  <si>
    <t>45227</t>
  </si>
  <si>
    <t>45226</t>
  </si>
  <si>
    <t>45232</t>
  </si>
  <si>
    <t>45230</t>
  </si>
  <si>
    <t>45228</t>
  </si>
  <si>
    <t>45234</t>
  </si>
  <si>
    <t>45236</t>
  </si>
  <si>
    <t>45233</t>
  </si>
  <si>
    <t>45237</t>
  </si>
  <si>
    <t>45242</t>
  </si>
  <si>
    <t>45243</t>
  </si>
  <si>
    <t>45241</t>
  </si>
  <si>
    <t>45240</t>
  </si>
  <si>
    <t>45239</t>
  </si>
  <si>
    <t>45258</t>
  </si>
  <si>
    <t>45259</t>
  </si>
  <si>
    <t>45247</t>
  </si>
  <si>
    <t>45261</t>
  </si>
  <si>
    <t>45257</t>
  </si>
  <si>
    <t>45263</t>
  </si>
  <si>
    <t>45267</t>
  </si>
  <si>
    <t>45265</t>
  </si>
  <si>
    <t>45266</t>
  </si>
  <si>
    <t>45277</t>
  </si>
  <si>
    <t>45278</t>
  </si>
  <si>
    <t>45274</t>
  </si>
  <si>
    <t>45273</t>
  </si>
  <si>
    <t>45284</t>
  </si>
  <si>
    <t>45283</t>
  </si>
  <si>
    <t>45282</t>
  </si>
  <si>
    <t>45285</t>
  </si>
  <si>
    <t>45287</t>
  </si>
  <si>
    <t xml:space="preserve">                                                                                                               </t>
  </si>
  <si>
    <t>45289</t>
  </si>
  <si>
    <t>45298</t>
  </si>
  <si>
    <t>45299</t>
  </si>
  <si>
    <t>45295</t>
  </si>
  <si>
    <t>GENRY VASQUEZ</t>
  </si>
  <si>
    <t>45297</t>
  </si>
  <si>
    <t>45302</t>
  </si>
  <si>
    <t>45306</t>
  </si>
  <si>
    <t>45305</t>
  </si>
  <si>
    <t>45303</t>
  </si>
  <si>
    <t xml:space="preserve">             </t>
  </si>
  <si>
    <t>45308</t>
  </si>
  <si>
    <t>AGROPECUARIA JJC 2023, C.A</t>
  </si>
  <si>
    <t>CLI_72</t>
  </si>
  <si>
    <t xml:space="preserve">AGROPECUARIA JJC 2023, C.A </t>
  </si>
  <si>
    <t>FREDDY CASANOVA</t>
  </si>
  <si>
    <t>45311</t>
  </si>
  <si>
    <t>45319</t>
  </si>
  <si>
    <t>45317</t>
  </si>
  <si>
    <t>45318</t>
  </si>
  <si>
    <t>45320</t>
  </si>
  <si>
    <t>45327</t>
  </si>
  <si>
    <t>45330</t>
  </si>
  <si>
    <t>45329</t>
  </si>
  <si>
    <t>45328</t>
  </si>
  <si>
    <t>45309</t>
  </si>
  <si>
    <t xml:space="preserve">                                            </t>
  </si>
  <si>
    <t>45338</t>
  </si>
  <si>
    <t>45337</t>
  </si>
  <si>
    <t>45332</t>
  </si>
  <si>
    <t>45331</t>
  </si>
  <si>
    <t>45342</t>
  </si>
  <si>
    <t>45341</t>
  </si>
  <si>
    <t>45349</t>
  </si>
  <si>
    <t>45347</t>
  </si>
  <si>
    <t>45346</t>
  </si>
  <si>
    <t>45345</t>
  </si>
  <si>
    <t>45344</t>
  </si>
  <si>
    <t>45362</t>
  </si>
  <si>
    <t>45363</t>
  </si>
  <si>
    <t>45364</t>
  </si>
  <si>
    <t>45367</t>
  </si>
  <si>
    <t>45368</t>
  </si>
  <si>
    <t>45365</t>
  </si>
  <si>
    <t>45374</t>
  </si>
  <si>
    <t>45369</t>
  </si>
  <si>
    <t>45370</t>
  </si>
  <si>
    <t>45371</t>
  </si>
  <si>
    <t>45378</t>
  </si>
  <si>
    <t>45380</t>
  </si>
  <si>
    <t>45389</t>
  </si>
  <si>
    <t>45388</t>
  </si>
  <si>
    <t>45387</t>
  </si>
  <si>
    <t>45386</t>
  </si>
  <si>
    <t>45381</t>
  </si>
  <si>
    <t>45384</t>
  </si>
  <si>
    <t>45385</t>
  </si>
  <si>
    <t>45383</t>
  </si>
  <si>
    <t>45382</t>
  </si>
  <si>
    <t>45408</t>
  </si>
  <si>
    <t>45407</t>
  </si>
  <si>
    <t>45406</t>
  </si>
  <si>
    <t>45399</t>
  </si>
  <si>
    <t>45398</t>
  </si>
  <si>
    <t>45395</t>
  </si>
  <si>
    <t>45397</t>
  </si>
  <si>
    <t>45396</t>
  </si>
  <si>
    <t>45404</t>
  </si>
  <si>
    <t>45405</t>
  </si>
  <si>
    <t>WILFRIDO RAMIREZ</t>
  </si>
  <si>
    <t>INVERSIONES FONTANOL (GALLINAS)</t>
  </si>
  <si>
    <t>INVERSIONES FONTANOL (POLLO)</t>
  </si>
  <si>
    <t>45402</t>
  </si>
  <si>
    <t>45357</t>
  </si>
  <si>
    <t>45410</t>
  </si>
  <si>
    <t>45411</t>
  </si>
  <si>
    <t>INVERSIONES FONTANOL (NEGOCIACION)</t>
  </si>
  <si>
    <t>45413</t>
  </si>
  <si>
    <t>45424</t>
  </si>
  <si>
    <t>45425</t>
  </si>
  <si>
    <t>45414</t>
  </si>
  <si>
    <t>45415</t>
  </si>
  <si>
    <t>45431</t>
  </si>
  <si>
    <t>45430</t>
  </si>
  <si>
    <t>45426</t>
  </si>
  <si>
    <t>45435</t>
  </si>
  <si>
    <t>45434</t>
  </si>
  <si>
    <t>45422</t>
  </si>
  <si>
    <t>45419</t>
  </si>
  <si>
    <t>45437</t>
  </si>
  <si>
    <t>CLI_73</t>
  </si>
  <si>
    <t>PROCESADORA DE CARNES FITCA, C.A</t>
  </si>
  <si>
    <t>45436</t>
  </si>
  <si>
    <t>45438</t>
  </si>
  <si>
    <t xml:space="preserve">                                      </t>
  </si>
  <si>
    <t>45442</t>
  </si>
  <si>
    <t>45445</t>
  </si>
  <si>
    <t>45451</t>
  </si>
  <si>
    <t>45452</t>
  </si>
  <si>
    <t>45453</t>
  </si>
  <si>
    <t>45448</t>
  </si>
  <si>
    <t>45447</t>
  </si>
  <si>
    <t>45450</t>
  </si>
  <si>
    <t>45449</t>
  </si>
  <si>
    <t>45454</t>
  </si>
  <si>
    <t>45459</t>
  </si>
  <si>
    <t>45463</t>
  </si>
  <si>
    <t>45456</t>
  </si>
  <si>
    <t>45440</t>
  </si>
  <si>
    <t>rutas</t>
  </si>
  <si>
    <t>45439</t>
  </si>
  <si>
    <t>45467</t>
  </si>
  <si>
    <t>45466</t>
  </si>
  <si>
    <t>45468</t>
  </si>
  <si>
    <t>45464</t>
  </si>
  <si>
    <t>45465</t>
  </si>
  <si>
    <t>45469</t>
  </si>
  <si>
    <t>45472</t>
  </si>
  <si>
    <t>45470</t>
  </si>
  <si>
    <t>DELIPLAZA LA VICTORIA 2</t>
  </si>
  <si>
    <t>45471</t>
  </si>
  <si>
    <t>45475</t>
  </si>
  <si>
    <t>45476</t>
  </si>
  <si>
    <t>45477</t>
  </si>
  <si>
    <t>45479</t>
  </si>
  <si>
    <t>45482</t>
  </si>
  <si>
    <t>45481</t>
  </si>
  <si>
    <t>45480</t>
  </si>
  <si>
    <t>45483</t>
  </si>
  <si>
    <t>45487</t>
  </si>
  <si>
    <t xml:space="preserve">SIN PRECIO </t>
  </si>
  <si>
    <t>45486</t>
  </si>
  <si>
    <t>45485</t>
  </si>
  <si>
    <t>45491</t>
  </si>
  <si>
    <t>45490</t>
  </si>
  <si>
    <t>45502</t>
  </si>
  <si>
    <t>45501</t>
  </si>
  <si>
    <t>45496</t>
  </si>
  <si>
    <t>45494</t>
  </si>
  <si>
    <t>45493</t>
  </si>
  <si>
    <t>45497</t>
  </si>
  <si>
    <t>45505</t>
  </si>
  <si>
    <t>45504</t>
  </si>
  <si>
    <t>45484</t>
  </si>
  <si>
    <t>ARGENIS PALMA</t>
  </si>
  <si>
    <t xml:space="preserve">ARGENIS PALMA </t>
  </si>
  <si>
    <t>45510</t>
  </si>
  <si>
    <t>45511</t>
  </si>
  <si>
    <t>45514</t>
  </si>
  <si>
    <t>45513</t>
  </si>
  <si>
    <t>45509</t>
  </si>
  <si>
    <t>45515</t>
  </si>
  <si>
    <t>45517</t>
  </si>
  <si>
    <t>AGROPECUARIA Y DISTRIBUIDORA DON PEPE, C.A</t>
  </si>
  <si>
    <t>CLI_74</t>
  </si>
  <si>
    <t>45519</t>
  </si>
  <si>
    <t>45524</t>
  </si>
  <si>
    <t>45523</t>
  </si>
  <si>
    <t>45521</t>
  </si>
  <si>
    <t>45522</t>
  </si>
  <si>
    <t>45545</t>
  </si>
  <si>
    <t>45541</t>
  </si>
  <si>
    <t>45539</t>
  </si>
  <si>
    <t>45537</t>
  </si>
  <si>
    <t>45538</t>
  </si>
  <si>
    <t>45543</t>
  </si>
  <si>
    <t>45536</t>
  </si>
  <si>
    <t>45535</t>
  </si>
  <si>
    <t>45544</t>
  </si>
  <si>
    <t>45542</t>
  </si>
  <si>
    <t>45534</t>
  </si>
  <si>
    <t>45525</t>
  </si>
  <si>
    <t>45526</t>
  </si>
  <si>
    <t>45528</t>
  </si>
  <si>
    <t>45530</t>
  </si>
  <si>
    <t>45546</t>
  </si>
  <si>
    <t>45555</t>
  </si>
  <si>
    <t>45551</t>
  </si>
  <si>
    <t>45550</t>
  </si>
  <si>
    <t>45557</t>
  </si>
  <si>
    <t>45554</t>
  </si>
  <si>
    <t>45559</t>
  </si>
  <si>
    <t>45564</t>
  </si>
  <si>
    <t>45563</t>
  </si>
  <si>
    <t>45561</t>
  </si>
  <si>
    <t>45571</t>
  </si>
  <si>
    <t>45573</t>
  </si>
  <si>
    <t>45577</t>
  </si>
  <si>
    <t>45579</t>
  </si>
  <si>
    <t>45585</t>
  </si>
  <si>
    <t>45590</t>
  </si>
  <si>
    <t>45587</t>
  </si>
  <si>
    <t>45589</t>
  </si>
  <si>
    <t>45592</t>
  </si>
  <si>
    <t>45598</t>
  </si>
  <si>
    <t>45596</t>
  </si>
  <si>
    <t>45600</t>
  </si>
  <si>
    <t>45602</t>
  </si>
  <si>
    <t>45611</t>
  </si>
  <si>
    <t>45614</t>
  </si>
  <si>
    <t>45618</t>
  </si>
  <si>
    <t>45622</t>
  </si>
  <si>
    <t>45620</t>
  </si>
  <si>
    <t>45621</t>
  </si>
  <si>
    <t>45623</t>
  </si>
  <si>
    <t>45624</t>
  </si>
  <si>
    <t>45619</t>
  </si>
  <si>
    <t>45630</t>
  </si>
  <si>
    <t>45632</t>
  </si>
  <si>
    <t>FRENYI CASANOVA</t>
  </si>
  <si>
    <t>45633</t>
  </si>
  <si>
    <t>SEGUROS HORIZONTE, S.A (INDUGRAM)</t>
  </si>
  <si>
    <t>45634</t>
  </si>
  <si>
    <t>45639</t>
  </si>
  <si>
    <t>45638</t>
  </si>
  <si>
    <t>45637</t>
  </si>
  <si>
    <t>45636</t>
  </si>
  <si>
    <t>POLLO DE PRIMERA</t>
  </si>
  <si>
    <t>45647</t>
  </si>
  <si>
    <t>45648</t>
  </si>
  <si>
    <t>45640</t>
  </si>
  <si>
    <t>POLLO GRADO B</t>
  </si>
  <si>
    <t>45641</t>
  </si>
  <si>
    <t>45642</t>
  </si>
  <si>
    <t>45644</t>
  </si>
  <si>
    <t>45658</t>
  </si>
  <si>
    <t>45654</t>
  </si>
  <si>
    <t>45657</t>
  </si>
  <si>
    <t>45670</t>
  </si>
  <si>
    <t>45669</t>
  </si>
  <si>
    <t>45656</t>
  </si>
  <si>
    <t>45655</t>
  </si>
  <si>
    <t>45662</t>
  </si>
  <si>
    <t>45661</t>
  </si>
  <si>
    <t>45660</t>
  </si>
  <si>
    <t>45665</t>
  </si>
  <si>
    <t>45664</t>
  </si>
  <si>
    <t>45666</t>
  </si>
  <si>
    <t>45659</t>
  </si>
  <si>
    <t>45674</t>
  </si>
  <si>
    <t>45671</t>
  </si>
  <si>
    <t>45675</t>
  </si>
  <si>
    <t>45673</t>
  </si>
  <si>
    <t>45676</t>
  </si>
  <si>
    <t>45672</t>
  </si>
  <si>
    <t>45680</t>
  </si>
  <si>
    <t>45687</t>
  </si>
  <si>
    <t>45689</t>
  </si>
  <si>
    <t>45691</t>
  </si>
  <si>
    <t>45690</t>
  </si>
  <si>
    <t>45694</t>
  </si>
  <si>
    <t>ROBERTO VERENZUELA</t>
  </si>
  <si>
    <t>45698</t>
  </si>
  <si>
    <t>JUAN PABLO ROJAS</t>
  </si>
  <si>
    <t>45697</t>
  </si>
  <si>
    <t>45696</t>
  </si>
  <si>
    <t>45701</t>
  </si>
  <si>
    <t>45702</t>
  </si>
  <si>
    <t>45703</t>
  </si>
  <si>
    <t>45715</t>
  </si>
  <si>
    <t>45717</t>
  </si>
  <si>
    <t>45711</t>
  </si>
  <si>
    <t>45718</t>
  </si>
  <si>
    <t>45708</t>
  </si>
  <si>
    <t>45720</t>
  </si>
  <si>
    <t>45721</t>
  </si>
  <si>
    <t>45727</t>
  </si>
  <si>
    <t>45723</t>
  </si>
  <si>
    <t>45724</t>
  </si>
  <si>
    <t>45728</t>
  </si>
  <si>
    <t>45732</t>
  </si>
  <si>
    <t>45729</t>
  </si>
  <si>
    <t>45735</t>
  </si>
  <si>
    <t>45734</t>
  </si>
  <si>
    <t>45739</t>
  </si>
  <si>
    <t>45740</t>
  </si>
  <si>
    <t>45737</t>
  </si>
  <si>
    <t>45738</t>
  </si>
  <si>
    <t>45736</t>
  </si>
  <si>
    <t>45733</t>
  </si>
  <si>
    <t>45746</t>
  </si>
  <si>
    <t>45762</t>
  </si>
  <si>
    <t>45763</t>
  </si>
  <si>
    <t>45760</t>
  </si>
  <si>
    <t>45759</t>
  </si>
  <si>
    <t>45758</t>
  </si>
  <si>
    <t>45761</t>
  </si>
  <si>
    <t>45756</t>
  </si>
  <si>
    <t>45765</t>
  </si>
  <si>
    <t>45764</t>
  </si>
  <si>
    <t>45770</t>
  </si>
  <si>
    <t>45771</t>
  </si>
  <si>
    <t>45769</t>
  </si>
  <si>
    <t>45774</t>
  </si>
  <si>
    <t>45779</t>
  </si>
  <si>
    <t>45780</t>
  </si>
  <si>
    <t>ZEUS RODRIGUEZ</t>
  </si>
  <si>
    <t>45788</t>
  </si>
  <si>
    <t>45787</t>
  </si>
  <si>
    <t>45790</t>
  </si>
  <si>
    <t>45792</t>
  </si>
  <si>
    <t>45791</t>
  </si>
  <si>
    <t xml:space="preserve">                                                                            </t>
  </si>
  <si>
    <t>45798</t>
  </si>
  <si>
    <t>45801</t>
  </si>
  <si>
    <t>45802</t>
  </si>
  <si>
    <t>45809</t>
  </si>
  <si>
    <t>45805</t>
  </si>
  <si>
    <t>45822</t>
  </si>
  <si>
    <t>45821</t>
  </si>
  <si>
    <t>45818</t>
  </si>
  <si>
    <t>45816</t>
  </si>
  <si>
    <t>45815</t>
  </si>
  <si>
    <t>45832</t>
  </si>
  <si>
    <t>45830</t>
  </si>
  <si>
    <t>45831</t>
  </si>
  <si>
    <t>45826</t>
  </si>
  <si>
    <t>45827</t>
  </si>
  <si>
    <t>45836</t>
  </si>
  <si>
    <t>ELVIS DIAZ</t>
  </si>
  <si>
    <t>45837</t>
  </si>
  <si>
    <t>45857</t>
  </si>
  <si>
    <t>45866</t>
  </si>
  <si>
    <t>45860</t>
  </si>
  <si>
    <t>45859</t>
  </si>
  <si>
    <t>45852</t>
  </si>
  <si>
    <t>45851</t>
  </si>
  <si>
    <t>45865</t>
  </si>
  <si>
    <t>45864</t>
  </si>
  <si>
    <t>45862</t>
  </si>
  <si>
    <t>45874</t>
  </si>
  <si>
    <t>45873</t>
  </si>
  <si>
    <t>45876</t>
  </si>
  <si>
    <t>45855</t>
  </si>
  <si>
    <t>45887</t>
  </si>
  <si>
    <t>45889</t>
  </si>
  <si>
    <t>45884</t>
  </si>
  <si>
    <t>45885</t>
  </si>
  <si>
    <t>45888</t>
  </si>
  <si>
    <t>45911</t>
  </si>
  <si>
    <t>45906</t>
  </si>
  <si>
    <t>45909</t>
  </si>
  <si>
    <t>45910</t>
  </si>
  <si>
    <t>45890</t>
  </si>
  <si>
    <t>45896</t>
  </si>
  <si>
    <t>45895</t>
  </si>
  <si>
    <t>45900</t>
  </si>
  <si>
    <t>45902</t>
  </si>
  <si>
    <t>45930</t>
  </si>
  <si>
    <t>45919</t>
  </si>
  <si>
    <t>45917</t>
  </si>
  <si>
    <t>45918</t>
  </si>
  <si>
    <t>45924</t>
  </si>
  <si>
    <t>45922</t>
  </si>
  <si>
    <t>45920</t>
  </si>
  <si>
    <t>45941</t>
  </si>
  <si>
    <t>45945</t>
  </si>
  <si>
    <t>45946</t>
  </si>
  <si>
    <t>45955</t>
  </si>
  <si>
    <t>45954</t>
  </si>
  <si>
    <t>45929</t>
  </si>
  <si>
    <t>45939</t>
  </si>
  <si>
    <t>45928</t>
  </si>
  <si>
    <t>45952</t>
  </si>
  <si>
    <t>45938</t>
  </si>
  <si>
    <t>45949</t>
  </si>
  <si>
    <t>45943</t>
  </si>
  <si>
    <t>45942</t>
  </si>
  <si>
    <t>45944</t>
  </si>
  <si>
    <t>45937</t>
  </si>
  <si>
    <t>45940</t>
  </si>
  <si>
    <t>45956</t>
  </si>
  <si>
    <t>45963</t>
  </si>
  <si>
    <t>45958</t>
  </si>
  <si>
    <t>45977</t>
  </si>
  <si>
    <t>45976</t>
  </si>
  <si>
    <t>45966</t>
  </si>
  <si>
    <t>45978</t>
  </si>
  <si>
    <t>45982</t>
  </si>
  <si>
    <t>45984</t>
  </si>
  <si>
    <t>45985</t>
  </si>
  <si>
    <t>45986</t>
  </si>
  <si>
    <t>45980</t>
  </si>
  <si>
    <t>45981</t>
  </si>
  <si>
    <t>45990</t>
  </si>
  <si>
    <t>45988</t>
  </si>
  <si>
    <t>45989</t>
  </si>
  <si>
    <t>45979</t>
  </si>
  <si>
    <t>45999</t>
  </si>
  <si>
    <t>46007</t>
  </si>
  <si>
    <t>46005</t>
  </si>
  <si>
    <t>46006</t>
  </si>
  <si>
    <t>46008</t>
  </si>
  <si>
    <t>46009</t>
  </si>
  <si>
    <t>45992</t>
  </si>
  <si>
    <t>45997</t>
  </si>
  <si>
    <t>YHENDRY VIVAS</t>
  </si>
  <si>
    <t>45995</t>
  </si>
  <si>
    <t>45998</t>
  </si>
  <si>
    <t>46012</t>
  </si>
  <si>
    <t>46016</t>
  </si>
  <si>
    <t>46017</t>
  </si>
  <si>
    <t>46020</t>
  </si>
  <si>
    <t>46010</t>
  </si>
  <si>
    <t>46019</t>
  </si>
  <si>
    <t>46024</t>
  </si>
  <si>
    <t>46023</t>
  </si>
  <si>
    <t>46028</t>
  </si>
  <si>
    <t>46033</t>
  </si>
  <si>
    <t>46034</t>
  </si>
  <si>
    <t>46030</t>
  </si>
  <si>
    <t>46038</t>
  </si>
  <si>
    <t>46048</t>
  </si>
  <si>
    <t>46046</t>
  </si>
  <si>
    <t>46043</t>
  </si>
  <si>
    <t>46044</t>
  </si>
  <si>
    <t>46042</t>
  </si>
  <si>
    <t>46052</t>
  </si>
  <si>
    <t>46076</t>
  </si>
  <si>
    <t>46077</t>
  </si>
  <si>
    <t>46058</t>
  </si>
  <si>
    <t>46061</t>
  </si>
  <si>
    <t>46060</t>
  </si>
  <si>
    <t>46050</t>
  </si>
  <si>
    <t>46053</t>
  </si>
  <si>
    <t>46051</t>
  </si>
  <si>
    <t>46057</t>
  </si>
  <si>
    <t>46063</t>
  </si>
  <si>
    <t>46067</t>
  </si>
  <si>
    <t>46070</t>
  </si>
  <si>
    <t>46074</t>
  </si>
  <si>
    <t>46071</t>
  </si>
  <si>
    <t>46073</t>
  </si>
  <si>
    <t>46065</t>
  </si>
  <si>
    <t>46068</t>
  </si>
  <si>
    <t>46069</t>
  </si>
  <si>
    <t>46072</t>
  </si>
  <si>
    <t>46081</t>
  </si>
  <si>
    <t>46083</t>
  </si>
  <si>
    <t>46084</t>
  </si>
  <si>
    <t>46107</t>
  </si>
  <si>
    <t>46110</t>
  </si>
  <si>
    <t>46094</t>
  </si>
  <si>
    <t>46092</t>
  </si>
  <si>
    <t>46091</t>
  </si>
  <si>
    <t>46090</t>
  </si>
  <si>
    <t>ROBER DE LA ROSA</t>
  </si>
  <si>
    <t>46111</t>
  </si>
  <si>
    <t>46112</t>
  </si>
  <si>
    <t>46121</t>
  </si>
  <si>
    <t>GRASA</t>
  </si>
  <si>
    <t>46124</t>
  </si>
  <si>
    <t>46123</t>
  </si>
  <si>
    <t>46131</t>
  </si>
  <si>
    <t>46132</t>
  </si>
  <si>
    <t>46133</t>
  </si>
  <si>
    <t>46129</t>
  </si>
  <si>
    <t>46138</t>
  </si>
  <si>
    <t>46139</t>
  </si>
  <si>
    <t>46142</t>
  </si>
  <si>
    <t>46146</t>
  </si>
  <si>
    <t>46148</t>
  </si>
  <si>
    <t>46150</t>
  </si>
  <si>
    <t>46153</t>
  </si>
  <si>
    <t>46156</t>
  </si>
  <si>
    <t>46157</t>
  </si>
  <si>
    <t xml:space="preserve"> 46158</t>
  </si>
  <si>
    <t>46160</t>
  </si>
  <si>
    <t>46164</t>
  </si>
  <si>
    <t>46162</t>
  </si>
  <si>
    <t>46167</t>
  </si>
  <si>
    <t>46168</t>
  </si>
  <si>
    <t>JENDERSON JOSE SUAREZ CORREA</t>
  </si>
  <si>
    <t>46166</t>
  </si>
  <si>
    <t>46151</t>
  </si>
  <si>
    <t>46152</t>
  </si>
  <si>
    <t>46171</t>
  </si>
  <si>
    <t>46172</t>
  </si>
  <si>
    <t>46165</t>
  </si>
  <si>
    <t>46178</t>
  </si>
  <si>
    <t>46187</t>
  </si>
  <si>
    <t>46186</t>
  </si>
  <si>
    <t>46182</t>
  </si>
  <si>
    <t>46192</t>
  </si>
  <si>
    <t>46197</t>
  </si>
  <si>
    <t>DENNIS JIMENEZ</t>
  </si>
  <si>
    <t>46201</t>
  </si>
  <si>
    <t>46202</t>
  </si>
  <si>
    <t>46205</t>
  </si>
  <si>
    <t>46211</t>
  </si>
  <si>
    <t>46213</t>
  </si>
  <si>
    <t>46216</t>
  </si>
  <si>
    <t>46217</t>
  </si>
  <si>
    <t>46212</t>
  </si>
  <si>
    <t>46215</t>
  </si>
  <si>
    <t>46224</t>
  </si>
  <si>
    <t>46232</t>
  </si>
  <si>
    <t>46230</t>
  </si>
  <si>
    <t>46231</t>
  </si>
  <si>
    <t>46206</t>
  </si>
  <si>
    <t>46245</t>
  </si>
  <si>
    <t>46249</t>
  </si>
  <si>
    <t>46255</t>
  </si>
  <si>
    <t>46256</t>
  </si>
  <si>
    <t>46254</t>
  </si>
  <si>
    <t>46241</t>
  </si>
  <si>
    <t>46252</t>
  </si>
  <si>
    <t>46250</t>
  </si>
  <si>
    <t>46248</t>
  </si>
  <si>
    <t>46247</t>
  </si>
  <si>
    <t xml:space="preserve">  </t>
  </si>
  <si>
    <t>46271</t>
  </si>
  <si>
    <t>46269</t>
  </si>
  <si>
    <t>46270</t>
  </si>
  <si>
    <t>46278</t>
  </si>
  <si>
    <t>46280</t>
  </si>
  <si>
    <t>46283</t>
  </si>
  <si>
    <t>46281</t>
  </si>
  <si>
    <t>46279</t>
  </si>
  <si>
    <t>46286</t>
  </si>
  <si>
    <t>46289</t>
  </si>
  <si>
    <t>46287</t>
  </si>
  <si>
    <t>46288</t>
  </si>
  <si>
    <t>46304</t>
  </si>
  <si>
    <t>46305</t>
  </si>
  <si>
    <t>46307</t>
  </si>
  <si>
    <t>46312</t>
  </si>
  <si>
    <t>46318</t>
  </si>
  <si>
    <t>46317</t>
  </si>
  <si>
    <t>46320</t>
  </si>
  <si>
    <t>46321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</si>
</sst>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 * #,##0.00_ ;_ * \-#,##0.00_ ;_ * &quot;-&quot;??_ ;_ @_ "/>
    <numFmt numFmtId="164" formatCode="dd/mm/yy;@"/>
    <numFmt numFmtId="165" formatCode="dd/mm/yyyy;@"/>
    <numFmt numFmtId="166" formatCode="0000#"/>
    <numFmt numFmtId="167" formatCode="[$-F800]dddd\,\ mmmm\ dd\,\ yyyy"/>
    <numFmt numFmtId="168" formatCode="\C\L\I_0000#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C00000"/>
      <name val="Berlin Sans FB Demi"/>
      <family val="2"/>
    </font>
    <font>
      <sz val="11"/>
      <color theme="5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6600"/>
      <name val="Calibri"/>
      <family val="2"/>
    </font>
    <font>
      <b/>
      <sz val="11"/>
      <color rgb="FFFF6600"/>
      <name val="Calibri"/>
      <family val="2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23588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theme="8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medium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3">
    <xf numFmtId="0" fontId="0" fillId="0" borderId="0" xfId="0"/>
    <xf numFmtId="43" fontId="0" fillId="0" borderId="0" xfId="1" applyFont="1" applyFill="1" applyBorder="1" applyAlignment="1">
      <alignment horizontal="center" vertical="distributed"/>
    </xf>
    <xf numFmtId="43" fontId="3" fillId="0" borderId="0" xfId="1" applyFont="1" applyFill="1" applyBorder="1" applyAlignment="1">
      <alignment horizontal="center" vertical="center" wrapText="1"/>
    </xf>
    <xf numFmtId="43" fontId="3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distributed"/>
    </xf>
    <xf numFmtId="165" fontId="0" fillId="0" borderId="0" xfId="0" applyNumberFormat="1" applyAlignment="1">
      <alignment horizontal="center" vertical="distributed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distributed"/>
    </xf>
    <xf numFmtId="165" fontId="0" fillId="0" borderId="0" xfId="0" applyNumberFormat="1"/>
    <xf numFmtId="43" fontId="0" fillId="0" borderId="0" xfId="0" applyNumberFormat="1"/>
    <xf numFmtId="43" fontId="3" fillId="2" borderId="0" xfId="1" applyFont="1" applyFill="1" applyBorder="1" applyAlignment="1">
      <alignment horizontal="center" vertical="center"/>
    </xf>
    <xf numFmtId="0" fontId="2" fillId="0" borderId="0" xfId="0" applyFont="1"/>
    <xf numFmtId="166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166" fontId="4" fillId="3" borderId="3" xfId="0" applyNumberFormat="1" applyFont="1" applyFill="1" applyBorder="1" applyAlignment="1">
      <alignment horizontal="center" vertical="center"/>
    </xf>
    <xf numFmtId="166" fontId="0" fillId="3" borderId="3" xfId="0" applyNumberFormat="1" applyFill="1" applyBorder="1" applyAlignment="1">
      <alignment horizontal="left" vertical="center"/>
    </xf>
    <xf numFmtId="0" fontId="0" fillId="3" borderId="4" xfId="0" applyFill="1" applyBorder="1"/>
    <xf numFmtId="0" fontId="0" fillId="0" borderId="8" xfId="0" applyBorder="1"/>
    <xf numFmtId="0" fontId="0" fillId="0" borderId="0" xfId="0" applyAlignment="1">
      <alignment horizontal="center"/>
    </xf>
    <xf numFmtId="166" fontId="0" fillId="0" borderId="6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0" xfId="0" applyFont="1" applyAlignment="1">
      <alignment horizontal="center"/>
    </xf>
    <xf numFmtId="0" fontId="0" fillId="0" borderId="0" xfId="0" applyFill="1"/>
    <xf numFmtId="0" fontId="2" fillId="5" borderId="1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NumberFormat="1" applyFont="1" applyFill="1" applyAlignment="1">
      <alignment horizontal="center" vertical="distributed"/>
    </xf>
    <xf numFmtId="165" fontId="0" fillId="0" borderId="0" xfId="0" applyNumberFormat="1" applyFont="1" applyFill="1" applyAlignment="1">
      <alignment horizontal="center" vertical="distributed"/>
    </xf>
    <xf numFmtId="0" fontId="0" fillId="0" borderId="0" xfId="0" applyNumberFormat="1" applyFont="1" applyFill="1" applyAlignment="1">
      <alignment horizontal="left" vertical="center"/>
    </xf>
    <xf numFmtId="0" fontId="0" fillId="0" borderId="0" xfId="0" applyNumberFormat="1" applyFont="1" applyFill="1" applyAlignment="1">
      <alignment horizontal="left" vertical="distributed"/>
    </xf>
    <xf numFmtId="43" fontId="0" fillId="0" borderId="0" xfId="1" applyFont="1" applyFill="1" applyAlignment="1">
      <alignment horizontal="center" vertical="distributed"/>
    </xf>
    <xf numFmtId="43" fontId="0" fillId="0" borderId="0" xfId="1" applyNumberFormat="1" applyFont="1" applyFill="1" applyAlignment="1">
      <alignment horizontal="center" vertical="distributed"/>
    </xf>
    <xf numFmtId="0" fontId="0" fillId="0" borderId="0" xfId="0" applyFont="1" applyFill="1"/>
    <xf numFmtId="0" fontId="3" fillId="0" borderId="0" xfId="0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6" borderId="15" xfId="0" applyNumberFormat="1" applyFill="1" applyBorder="1" applyAlignment="1" applyProtection="1">
      <alignment vertical="center"/>
      <protection locked="0"/>
    </xf>
    <xf numFmtId="43" fontId="0" fillId="6" borderId="15" xfId="1" applyFont="1" applyFill="1" applyBorder="1" applyAlignment="1" applyProtection="1">
      <alignment vertical="center"/>
      <protection locked="0"/>
    </xf>
    <xf numFmtId="43" fontId="3" fillId="6" borderId="15" xfId="1" applyFont="1" applyFill="1" applyBorder="1" applyAlignment="1" applyProtection="1">
      <alignment vertical="center"/>
    </xf>
    <xf numFmtId="0" fontId="0" fillId="0" borderId="0" xfId="0" applyFont="1" applyFill="1" applyAlignment="1">
      <alignment horizontal="center" vertical="center"/>
    </xf>
    <xf numFmtId="0" fontId="0" fillId="7" borderId="0" xfId="0" applyFill="1"/>
    <xf numFmtId="0" fontId="0" fillId="8" borderId="0" xfId="0" applyFill="1" applyBorder="1"/>
    <xf numFmtId="0" fontId="0" fillId="7" borderId="16" xfId="0" applyFill="1" applyBorder="1"/>
    <xf numFmtId="0" fontId="3" fillId="7" borderId="17" xfId="0" applyFont="1" applyFill="1" applyBorder="1" applyAlignment="1">
      <alignment horizontal="center"/>
    </xf>
    <xf numFmtId="0" fontId="0" fillId="6" borderId="15" xfId="0" applyFill="1" applyBorder="1" applyAlignment="1" applyProtection="1">
      <alignment horizontal="right" vertical="center"/>
      <protection locked="0"/>
    </xf>
    <xf numFmtId="0" fontId="3" fillId="6" borderId="15" xfId="0" applyFont="1" applyFill="1" applyBorder="1" applyAlignment="1" applyProtection="1">
      <alignment horizontal="right" vertical="center"/>
      <protection locked="0"/>
    </xf>
    <xf numFmtId="0" fontId="0" fillId="6" borderId="15" xfId="0" quotePrefix="1" applyFill="1" applyBorder="1" applyAlignment="1" applyProtection="1">
      <alignment horizontal="right" vertical="center"/>
    </xf>
    <xf numFmtId="43" fontId="0" fillId="0" borderId="0" xfId="1" quotePrefix="1" applyFont="1" applyFill="1" applyAlignment="1">
      <alignment horizontal="center" vertical="distributed"/>
    </xf>
    <xf numFmtId="43" fontId="0" fillId="0" borderId="0" xfId="0" applyNumberFormat="1" applyFont="1" applyFill="1"/>
    <xf numFmtId="0" fontId="0" fillId="0" borderId="0" xfId="0" quotePrefix="1" applyFont="1" applyFill="1"/>
    <xf numFmtId="165" fontId="0" fillId="0" borderId="0" xfId="0" applyNumberFormat="1" applyFont="1" applyFill="1"/>
    <xf numFmtId="165" fontId="0" fillId="0" borderId="0" xfId="0" quotePrefix="1" applyNumberFormat="1" applyFont="1" applyFill="1"/>
    <xf numFmtId="49" fontId="3" fillId="6" borderId="15" xfId="0" applyNumberFormat="1" applyFont="1" applyFill="1" applyBorder="1" applyAlignment="1" applyProtection="1">
      <alignment horizontal="right" vertical="center"/>
      <protection locked="0"/>
    </xf>
    <xf numFmtId="49" fontId="3" fillId="0" borderId="0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distributed"/>
    </xf>
    <xf numFmtId="49" fontId="0" fillId="0" borderId="0" xfId="0" applyNumberFormat="1" applyFont="1" applyFill="1" applyAlignment="1">
      <alignment horizontal="center" vertical="distributed"/>
    </xf>
    <xf numFmtId="49" fontId="0" fillId="0" borderId="0" xfId="0" applyNumberFormat="1"/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164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43" fontId="3" fillId="0" borderId="0" xfId="1" applyFont="1" applyFill="1" applyBorder="1" applyAlignment="1" applyProtection="1">
      <alignment horizontal="center" vertical="center" wrapText="1"/>
      <protection locked="0"/>
    </xf>
    <xf numFmtId="43" fontId="3" fillId="0" borderId="0" xfId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distributed"/>
      <protection locked="0"/>
    </xf>
    <xf numFmtId="165" fontId="0" fillId="0" borderId="0" xfId="0" applyNumberFormat="1" applyAlignment="1" applyProtection="1">
      <alignment horizontal="center" vertical="distributed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distributed"/>
      <protection locked="0"/>
    </xf>
    <xf numFmtId="0" fontId="0" fillId="0" borderId="0" xfId="0" applyAlignment="1" applyProtection="1">
      <alignment horizontal="left" vertical="distributed"/>
      <protection locked="0"/>
    </xf>
    <xf numFmtId="43" fontId="0" fillId="0" borderId="0" xfId="1" applyFont="1" applyFill="1" applyBorder="1" applyAlignment="1" applyProtection="1">
      <alignment horizontal="center" vertical="distributed"/>
      <protection locked="0"/>
    </xf>
    <xf numFmtId="0" fontId="0" fillId="0" borderId="0" xfId="0" applyFont="1" applyFill="1" applyProtection="1">
      <protection locked="0"/>
    </xf>
    <xf numFmtId="43" fontId="0" fillId="0" borderId="0" xfId="1" applyFont="1" applyFill="1" applyAlignment="1" applyProtection="1">
      <alignment horizontal="center" vertical="distributed"/>
      <protection locked="0"/>
    </xf>
    <xf numFmtId="49" fontId="0" fillId="0" borderId="0" xfId="0" applyNumberFormat="1" applyFont="1" applyFill="1" applyAlignment="1" applyProtection="1">
      <alignment horizontal="center" vertical="distributed"/>
      <protection locked="0"/>
    </xf>
    <xf numFmtId="165" fontId="0" fillId="0" borderId="0" xfId="0" applyNumberFormat="1" applyFont="1" applyFill="1" applyAlignment="1" applyProtection="1">
      <alignment horizontal="center" vertical="distributed"/>
      <protection locked="0"/>
    </xf>
    <xf numFmtId="0" fontId="0" fillId="0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NumberFormat="1" applyFont="1" applyFill="1" applyAlignment="1" applyProtection="1">
      <alignment horizontal="center" vertical="distributed"/>
      <protection locked="0"/>
    </xf>
    <xf numFmtId="0" fontId="0" fillId="0" borderId="0" xfId="0" applyNumberFormat="1" applyFont="1" applyFill="1" applyAlignment="1" applyProtection="1">
      <alignment horizontal="left" vertical="distributed"/>
      <protection locked="0"/>
    </xf>
    <xf numFmtId="43" fontId="0" fillId="0" borderId="0" xfId="1" quotePrefix="1" applyFont="1" applyFill="1" applyAlignment="1" applyProtection="1">
      <alignment horizontal="center" vertical="distributed"/>
      <protection locked="0"/>
    </xf>
    <xf numFmtId="43" fontId="0" fillId="0" borderId="0" xfId="0" applyNumberFormat="1" applyAlignment="1" applyProtection="1"/>
    <xf numFmtId="0" fontId="0" fillId="0" borderId="0" xfId="0" applyAlignment="1" applyProtection="1"/>
    <xf numFmtId="0" fontId="0" fillId="0" borderId="0" xfId="0" applyFont="1" applyFill="1" applyAlignment="1" applyProtection="1"/>
    <xf numFmtId="0" fontId="0" fillId="0" borderId="0" xfId="0" quotePrefix="1" applyFont="1" applyFill="1" applyAlignment="1" applyProtection="1"/>
    <xf numFmtId="165" fontId="0" fillId="0" borderId="0" xfId="0" applyNumberFormat="1" applyAlignment="1" applyProtection="1"/>
    <xf numFmtId="0" fontId="0" fillId="0" borderId="0" xfId="0" applyFont="1" applyFill="1" applyProtection="1"/>
    <xf numFmtId="165" fontId="0" fillId="0" borderId="0" xfId="0" applyNumberFormat="1" applyFont="1" applyFill="1" applyAlignment="1" applyProtection="1"/>
    <xf numFmtId="165" fontId="0" fillId="0" borderId="0" xfId="0" quotePrefix="1" applyNumberFormat="1" applyFont="1" applyFill="1" applyAlignment="1" applyProtection="1"/>
    <xf numFmtId="0" fontId="0" fillId="0" borderId="0" xfId="0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0" fillId="0" borderId="14" xfId="0" applyBorder="1" applyProtection="1"/>
    <xf numFmtId="0" fontId="0" fillId="0" borderId="14" xfId="0" applyBorder="1" applyAlignment="1" applyProtection="1">
      <alignment horizontal="center"/>
    </xf>
    <xf numFmtId="0" fontId="0" fillId="0" borderId="0" xfId="0" quotePrefix="1" applyProtection="1"/>
    <xf numFmtId="0" fontId="0" fillId="0" borderId="0" xfId="0" applyBorder="1" applyProtection="1"/>
    <xf numFmtId="43" fontId="0" fillId="0" borderId="0" xfId="1" applyFont="1" applyFill="1" applyBorder="1" applyAlignment="1" applyProtection="1">
      <alignment horizontal="center" vertical="distributed"/>
    </xf>
    <xf numFmtId="43" fontId="0" fillId="0" borderId="0" xfId="1" applyNumberFormat="1" applyFont="1" applyFill="1" applyAlignment="1" applyProtection="1">
      <alignment horizontal="center" vertical="distributed"/>
    </xf>
    <xf numFmtId="0" fontId="11" fillId="0" borderId="0" xfId="0" applyFont="1" applyAlignment="1" applyProtection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 applyAlignment="1">
      <alignment horizontal="center"/>
    </xf>
    <xf numFmtId="43" fontId="0" fillId="0" borderId="0" xfId="0" applyNumberFormat="1" applyAlignment="1">
      <alignment horizontal="left"/>
    </xf>
    <xf numFmtId="167" fontId="13" fillId="0" borderId="0" xfId="0" applyNumberFormat="1" applyFont="1" applyAlignment="1"/>
    <xf numFmtId="0" fontId="0" fillId="0" borderId="0" xfId="0" pivotButton="1" applyAlignment="1">
      <alignment horizontal="left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center"/>
      <protection locked="0"/>
    </xf>
    <xf numFmtId="43" fontId="0" fillId="0" borderId="0" xfId="0" applyNumberFormat="1" applyProtection="1">
      <protection locked="0"/>
    </xf>
    <xf numFmtId="0" fontId="0" fillId="0" borderId="0" xfId="0" pivotButton="1" applyAlignment="1" applyProtection="1">
      <alignment horizontal="left"/>
      <protection locked="0"/>
    </xf>
    <xf numFmtId="43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4" fontId="0" fillId="0" borderId="0" xfId="1" applyNumberFormat="1" applyFont="1" applyFill="1" applyBorder="1" applyAlignment="1" applyProtection="1">
      <alignment horizontal="right" vertical="distributed"/>
      <protection locked="0"/>
    </xf>
    <xf numFmtId="4" fontId="0" fillId="0" borderId="0" xfId="1" applyNumberFormat="1" applyFont="1" applyFill="1" applyAlignment="1" applyProtection="1">
      <alignment horizontal="right" vertical="distributed"/>
      <protection locked="0"/>
    </xf>
    <xf numFmtId="4" fontId="0" fillId="6" borderId="15" xfId="1" applyNumberFormat="1" applyFont="1" applyFill="1" applyBorder="1" applyAlignment="1" applyProtection="1">
      <alignment horizontal="right" vertical="center"/>
      <protection locked="0"/>
    </xf>
    <xf numFmtId="0" fontId="12" fillId="0" borderId="14" xfId="0" applyFont="1" applyBorder="1" applyProtection="1"/>
    <xf numFmtId="0" fontId="12" fillId="0" borderId="0" xfId="0" applyFont="1" applyProtection="1"/>
    <xf numFmtId="4" fontId="0" fillId="6" borderId="15" xfId="1" applyNumberFormat="1" applyFont="1" applyFill="1" applyBorder="1" applyAlignment="1" applyProtection="1">
      <alignment horizontal="right" vertical="center"/>
    </xf>
    <xf numFmtId="2" fontId="12" fillId="0" borderId="0" xfId="0" applyNumberFormat="1" applyFont="1" applyProtection="1">
      <protection locked="0"/>
    </xf>
    <xf numFmtId="43" fontId="12" fillId="0" borderId="0" xfId="1" applyFont="1" applyProtection="1">
      <protection locked="0"/>
    </xf>
    <xf numFmtId="1" fontId="12" fillId="0" borderId="0" xfId="0" applyNumberFormat="1" applyFont="1" applyProtection="1">
      <protection locked="0"/>
    </xf>
    <xf numFmtId="166" fontId="0" fillId="0" borderId="1" xfId="0" applyNumberFormat="1" applyFill="1" applyBorder="1" applyAlignment="1">
      <alignment horizontal="center" vertical="center"/>
    </xf>
    <xf numFmtId="0" fontId="0" fillId="0" borderId="2" xfId="0" applyFill="1" applyBorder="1"/>
    <xf numFmtId="0" fontId="0" fillId="0" borderId="2" xfId="0" applyNumberFormat="1" applyFill="1" applyBorder="1"/>
    <xf numFmtId="166" fontId="0" fillId="0" borderId="10" xfId="0" applyNumberFormat="1" applyFill="1" applyBorder="1"/>
    <xf numFmtId="0" fontId="0" fillId="0" borderId="11" xfId="0" applyFont="1" applyBorder="1"/>
    <xf numFmtId="166" fontId="0" fillId="0" borderId="18" xfId="0" applyNumberFormat="1" applyBorder="1"/>
    <xf numFmtId="0" fontId="0" fillId="3" borderId="19" xfId="0" applyFill="1" applyBorder="1"/>
    <xf numFmtId="166" fontId="0" fillId="0" borderId="11" xfId="0" applyNumberFormat="1" applyBorder="1"/>
    <xf numFmtId="168" fontId="0" fillId="0" borderId="2" xfId="0" applyNumberFormat="1" applyFill="1" applyBorder="1" applyAlignment="1">
      <alignment horizontal="center"/>
    </xf>
    <xf numFmtId="0" fontId="0" fillId="0" borderId="11" xfId="0" applyFont="1" applyFill="1" applyBorder="1"/>
    <xf numFmtId="0" fontId="0" fillId="8" borderId="0" xfId="0" applyFill="1" applyAlignment="1">
      <alignment horizontal="center"/>
    </xf>
    <xf numFmtId="43" fontId="0" fillId="0" borderId="0" xfId="1" applyNumberFormat="1" applyFont="1" applyFill="1" applyBorder="1" applyAlignment="1" applyProtection="1">
      <alignment horizontal="center" vertical="distributed"/>
    </xf>
    <xf numFmtId="43" fontId="0" fillId="0" borderId="0" xfId="0" applyNumberFormat="1" applyFont="1" applyFill="1" applyAlignment="1" applyProtection="1"/>
    <xf numFmtId="0" fontId="0" fillId="8" borderId="0" xfId="0" applyFill="1"/>
    <xf numFmtId="166" fontId="0" fillId="9" borderId="3" xfId="0" applyNumberFormat="1" applyFill="1" applyBorder="1" applyAlignment="1">
      <alignment horizontal="left" vertical="center"/>
    </xf>
    <xf numFmtId="0" fontId="0" fillId="9" borderId="19" xfId="0" applyFill="1" applyBorder="1"/>
    <xf numFmtId="0" fontId="0" fillId="0" borderId="0" xfId="0" applyAlignment="1"/>
    <xf numFmtId="0" fontId="0" fillId="10" borderId="0" xfId="0" applyFill="1"/>
    <xf numFmtId="0" fontId="0" fillId="11" borderId="0" xfId="0" applyFill="1"/>
    <xf numFmtId="0" fontId="0" fillId="12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/>
    <xf numFmtId="0" fontId="14" fillId="8" borderId="0" xfId="0" applyFont="1" applyFill="1"/>
    <xf numFmtId="165" fontId="0" fillId="8" borderId="0" xfId="0" applyNumberFormat="1" applyFill="1"/>
    <xf numFmtId="43" fontId="0" fillId="8" borderId="0" xfId="0" applyNumberFormat="1" applyFill="1"/>
    <xf numFmtId="0" fontId="0" fillId="8" borderId="0" xfId="0" applyFill="1" applyAlignment="1">
      <alignment horizontal="left"/>
    </xf>
    <xf numFmtId="43" fontId="0" fillId="8" borderId="0" xfId="1" applyFont="1" applyFill="1" applyAlignment="1" applyProtection="1">
      <alignment horizontal="center" vertical="distributed"/>
      <protection locked="0"/>
    </xf>
    <xf numFmtId="43" fontId="0" fillId="8" borderId="0" xfId="1" applyNumberFormat="1" applyFont="1" applyFill="1" applyAlignment="1" applyProtection="1">
      <alignment horizontal="center" vertical="distributed"/>
    </xf>
    <xf numFmtId="0" fontId="0" fillId="13" borderId="0" xfId="0" applyFill="1" applyAlignment="1">
      <alignment horizontal="center"/>
    </xf>
    <xf numFmtId="0" fontId="5" fillId="4" borderId="5" xfId="0" applyFont="1" applyFill="1" applyBorder="1" applyAlignment="1">
      <alignment horizontal="center" vertical="center" textRotation="90"/>
    </xf>
    <xf numFmtId="0" fontId="5" fillId="4" borderId="7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167" fontId="13" fillId="0" borderId="0" xfId="0" applyNumberFormat="1" applyFont="1" applyAlignment="1">
      <alignment horizontal="center"/>
    </xf>
    <xf numFmtId="167" fontId="13" fillId="0" borderId="0" xfId="0" applyNumberFormat="1" applyFont="1" applyAlignment="1" applyProtection="1">
      <alignment horizontal="center"/>
    </xf>
  </cellXfs>
  <cellStyles count="2">
    <cellStyle name="Millares" xfId="1" builtinId="3"/>
    <cellStyle name="Normal" xfId="0" builtinId="0"/>
  </cellStyles>
  <dxfs count="53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;@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5" formatCode="_ * #,##0.00_ ;_ * \-#,##0.00_ ;_ * &quot;-&quot;??_ ;_ @_ 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5" formatCode="_ * #,##0.00_ ;_ * \-#,##0.00_ ;_ * &quot;-&quot;??_ ;_ @_ "/>
    </dxf>
    <dxf>
      <alignment horizontal="center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numFmt numFmtId="35" formatCode="_ * #,##0.00_ ;_ * \-#,##0.00_ ;_ * &quot;-&quot;??_ ;_ @_ "/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ill>
        <patternFill>
          <bgColor rgb="FF00B0F0"/>
        </patternFill>
      </fill>
    </dxf>
    <dxf>
      <font>
        <color rgb="FFFF00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ont>
        <color auto="1"/>
      </font>
    </dxf>
    <dxf>
      <fill>
        <patternFill>
          <bgColor theme="0"/>
        </patternFill>
      </fill>
    </dxf>
    <dxf>
      <font>
        <color rgb="FFFF00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auto="1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DB69"/>
        </patternFill>
      </fill>
    </dxf>
    <dxf>
      <fill>
        <patternFill>
          <b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-0.249977111117893"/>
        </patternFill>
      </fill>
    </dxf>
    <dxf>
      <fill>
        <patternFill>
          <b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70C0"/>
        </patternFill>
      </fill>
    </dxf>
    <dxf>
      <fill>
        <patternFill patternType="solid">
          <bgColor rgb="FF7030A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3" tint="0.599993896298104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fgColor indexed="64"/>
          <bgColor theme="8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fgColor indexed="64"/>
          <bgColor theme="8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f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0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0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numFmt numFmtId="35" formatCode="_ * #,##0.00_ ;_ * \-#,##0.00_ ;_ * &quot;-&quot;??_ ;_ @_ "/>
    </dxf>
    <dxf>
      <alignment horizontal="center"/>
    </dxf>
    <dxf>
      <numFmt numFmtId="35" formatCode="_ * #,##0.00_ ;_ * \-#,##0.00_ ;_ * &quot;-&quot;??_ ;_ @_ "/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border diagonalUp="0" diagonalDown="0"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8" tint="-0.249977111117893"/>
        </left>
        <right style="thin">
          <color theme="8" tint="-0.249977111117893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8" tint="-0.249977111117893"/>
        </left>
        <right style="thin">
          <color theme="8" tint="-0.249977111117893"/>
        </right>
        <top/>
        <bottom/>
      </border>
    </dxf>
    <dxf>
      <numFmt numFmtId="168" formatCode="\C\L\I_0000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8" tint="-0.249977111117893"/>
        </left>
        <right style="thin">
          <color theme="8" tint="-0.249977111117893"/>
        </right>
        <top/>
        <bottom/>
      </border>
    </dxf>
    <dxf>
      <numFmt numFmtId="166" formatCode="0000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right style="thin">
          <color theme="8" tint="-0.249977111117893"/>
        </right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;@"/>
      <fill>
        <patternFill patternType="none">
          <fgColor indexed="64"/>
          <bgColor indexed="65"/>
        </patternFill>
      </fill>
      <alignment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;@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distributed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ill>
        <patternFill patternType="solid">
          <fgColor theme="6" tint="0.59999389629810485"/>
          <bgColor theme="6" tint="0.59999389629810485"/>
        </patternFill>
      </fill>
    </dxf>
    <dxf>
      <fill>
        <patternFill patternType="solid">
          <fgColor theme="6" tint="0.59999389629810485"/>
          <bgColor theme="6" tint="0.59999389629810485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  <border>
        <top style="thick">
          <color theme="0"/>
        </top>
      </border>
    </dxf>
    <dxf>
      <font>
        <b/>
        <i val="0"/>
        <color theme="0"/>
      </font>
      <fill>
        <patternFill patternType="solid">
          <fgColor theme="6"/>
          <bgColor theme="8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fgColor theme="6" tint="0.79998168889431442"/>
          <bgColor theme="6" tint="0.79998168889431442"/>
        </patternFill>
      </fill>
      <border>
        <vertical style="thin">
          <color theme="0"/>
        </vertical>
        <horizontal style="thin">
          <color theme="0"/>
        </horizontal>
      </border>
    </dxf>
    <dxf>
      <fill>
        <patternFill patternType="solid">
          <fgColor theme="4" tint="0.79995117038483843"/>
          <bgColor theme="7" tint="0.79998168889431442"/>
        </patternFill>
      </fill>
    </dxf>
    <dxf>
      <fill>
        <patternFill patternType="solid">
          <fgColor theme="4" tint="0.79995117038483843"/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gradientFill degree="90">
          <stop position="0">
            <color theme="0"/>
          </stop>
          <stop position="1">
            <color rgb="FFFFCF37"/>
          </stop>
        </gradientFill>
      </fill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gradientFill degree="90">
          <stop position="0">
            <color theme="0"/>
          </stop>
          <stop position="1">
            <color rgb="FFFFCF37"/>
          </stop>
        </gradientFill>
      </fill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gradientFill degree="90">
          <stop position="0">
            <color theme="0"/>
          </stop>
          <stop position="1">
            <color theme="9"/>
          </stop>
        </gradientFill>
      </fill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gradientFill degree="90">
          <stop position="0">
            <color theme="0"/>
          </stop>
          <stop position="1">
            <color rgb="FFFFCF37"/>
          </stop>
        </gradientFill>
      </fill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>
          <bgColor rgb="FFFFDB69"/>
        </patternFill>
      </fill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>
          <bgColor theme="7" tint="0.59996337778862885"/>
        </patternFill>
      </fill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>
          <bgColor theme="7"/>
        </patternFill>
      </fill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</dxfs>
  <tableStyles count="8" defaultTableStyle="TableStyleMedium2" defaultPivotStyle="PivotStyleLight16">
    <tableStyle name="PivotStyleMedium9 2" table="0" count="12" xr9:uid="{A106B399-E24F-4B7F-B18D-BA7D09EA08F7}">
      <tableStyleElement type="wholeTable" dxfId="5312"/>
      <tableStyleElement type="headerRow" dxfId="5311"/>
      <tableStyleElement type="totalRow" dxfId="5310"/>
      <tableStyleElement type="firstRowStripe" dxfId="5309"/>
      <tableStyleElement type="firstColumnStripe" dxfId="5308"/>
      <tableStyleElement type="firstSubtotalColumn" dxfId="5307"/>
      <tableStyleElement type="firstSubtotalRow" dxfId="5306"/>
      <tableStyleElement type="secondSubtotalRow" dxfId="5305"/>
      <tableStyleElement type="firstRowSubheading" dxfId="5304"/>
      <tableStyleElement type="secondRowSubheading" dxfId="5303"/>
      <tableStyleElement type="pageFieldLabels" dxfId="5302"/>
      <tableStyleElement type="pageFieldValues" dxfId="5301"/>
    </tableStyle>
    <tableStyle name="PivotStyleMedium9 3" table="0" count="12" xr9:uid="{C8BF6366-6211-40C1-A4EE-A477B31F9EE0}">
      <tableStyleElement type="wholeTable" dxfId="5300"/>
      <tableStyleElement type="headerRow" dxfId="5299"/>
      <tableStyleElement type="totalRow" dxfId="5298"/>
      <tableStyleElement type="firstRowStripe" dxfId="5297"/>
      <tableStyleElement type="firstColumnStripe" dxfId="5296"/>
      <tableStyleElement type="firstSubtotalColumn" dxfId="5295"/>
      <tableStyleElement type="firstSubtotalRow" dxfId="5294"/>
      <tableStyleElement type="secondSubtotalRow" dxfId="5293"/>
      <tableStyleElement type="firstRowSubheading" dxfId="5292"/>
      <tableStyleElement type="secondRowSubheading" dxfId="5291"/>
      <tableStyleElement type="pageFieldLabels" dxfId="5290"/>
      <tableStyleElement type="pageFieldValues" dxfId="5289"/>
    </tableStyle>
    <tableStyle name="PivotStyleMedium9 4" table="0" count="12" xr9:uid="{213C49F2-4252-4C83-9550-78B18E7067B6}">
      <tableStyleElement type="wholeTable" dxfId="5288"/>
      <tableStyleElement type="headerRow" dxfId="5287"/>
      <tableStyleElement type="totalRow" dxfId="5286"/>
      <tableStyleElement type="firstRowStripe" dxfId="5285"/>
      <tableStyleElement type="firstColumnStripe" dxfId="5284"/>
      <tableStyleElement type="firstSubtotalColumn" dxfId="5283"/>
      <tableStyleElement type="firstSubtotalRow" dxfId="5282"/>
      <tableStyleElement type="secondSubtotalRow" dxfId="5281"/>
      <tableStyleElement type="firstRowSubheading" dxfId="5280"/>
      <tableStyleElement type="secondRowSubheading" dxfId="5279"/>
      <tableStyleElement type="pageFieldLabels" dxfId="5278"/>
      <tableStyleElement type="pageFieldValues" dxfId="5277"/>
    </tableStyle>
    <tableStyle name="PivotStyleMedium9 5" table="0" count="12" xr9:uid="{53AFBAC8-71FC-4F4E-BD8F-73E3F56B7CE8}">
      <tableStyleElement type="wholeTable" dxfId="5276"/>
      <tableStyleElement type="headerRow" dxfId="5275"/>
      <tableStyleElement type="totalRow" dxfId="5274"/>
      <tableStyleElement type="firstRowStripe" dxfId="5273"/>
      <tableStyleElement type="firstColumnStripe" dxfId="5272"/>
      <tableStyleElement type="firstSubtotalColumn" dxfId="5271"/>
      <tableStyleElement type="firstSubtotalRow" dxfId="5270"/>
      <tableStyleElement type="secondSubtotalRow" dxfId="5269"/>
      <tableStyleElement type="firstRowSubheading" dxfId="5268"/>
      <tableStyleElement type="secondRowSubheading" dxfId="5267"/>
      <tableStyleElement type="pageFieldLabels" dxfId="5266"/>
      <tableStyleElement type="pageFieldValues" dxfId="5265"/>
    </tableStyle>
    <tableStyle name="PivotStyleMedium9 5 2" table="0" count="12" xr9:uid="{5DBBE106-28FF-45C7-BCFC-7F368CE6C699}">
      <tableStyleElement type="wholeTable" dxfId="5264"/>
      <tableStyleElement type="headerRow" dxfId="5263"/>
      <tableStyleElement type="totalRow" dxfId="5262"/>
      <tableStyleElement type="firstRowStripe" dxfId="5261"/>
      <tableStyleElement type="firstColumnStripe" dxfId="5260"/>
      <tableStyleElement type="firstSubtotalColumn" dxfId="5259"/>
      <tableStyleElement type="firstSubtotalRow" dxfId="5258"/>
      <tableStyleElement type="secondSubtotalRow" dxfId="5257"/>
      <tableStyleElement type="firstRowSubheading" dxfId="5256"/>
      <tableStyleElement type="secondRowSubheading" dxfId="5255"/>
      <tableStyleElement type="pageFieldLabels" dxfId="5254"/>
      <tableStyleElement type="pageFieldValues" dxfId="5253"/>
    </tableStyle>
    <tableStyle name="PivotStyleMedium9 5 3" table="0" count="12" xr9:uid="{38032442-5717-4BB1-BCF6-CF28F7644C85}">
      <tableStyleElement type="wholeTable" dxfId="5252"/>
      <tableStyleElement type="headerRow" dxfId="5251"/>
      <tableStyleElement type="totalRow" dxfId="5250"/>
      <tableStyleElement type="firstRowStripe" dxfId="5249"/>
      <tableStyleElement type="firstColumnStripe" dxfId="5248"/>
      <tableStyleElement type="firstSubtotalColumn" dxfId="5247"/>
      <tableStyleElement type="firstSubtotalRow" dxfId="5246"/>
      <tableStyleElement type="secondSubtotalRow" dxfId="5245"/>
      <tableStyleElement type="firstRowSubheading" dxfId="5244"/>
      <tableStyleElement type="secondRowSubheading" dxfId="5243"/>
      <tableStyleElement type="pageFieldLabels" dxfId="5242"/>
      <tableStyleElement type="pageFieldValues" dxfId="5241"/>
    </tableStyle>
    <tableStyle name="PivotStyleMedium9 5 3 2" table="0" count="12" xr9:uid="{FB0AFC33-B546-4822-B217-CAC0BC7F39BE}">
      <tableStyleElement type="wholeTable" dxfId="5240"/>
      <tableStyleElement type="headerRow" dxfId="5239"/>
      <tableStyleElement type="totalRow" dxfId="5238"/>
      <tableStyleElement type="firstRowStripe" dxfId="5237"/>
      <tableStyleElement type="firstColumnStripe" dxfId="5236"/>
      <tableStyleElement type="firstSubtotalColumn" dxfId="5235"/>
      <tableStyleElement type="firstSubtotalRow" dxfId="5234"/>
      <tableStyleElement type="secondSubtotalRow" dxfId="5233"/>
      <tableStyleElement type="firstRowSubheading" dxfId="5232"/>
      <tableStyleElement type="secondRowSubheading" dxfId="5231"/>
      <tableStyleElement type="pageFieldLabels" dxfId="5230"/>
      <tableStyleElement type="pageFieldValues" dxfId="5229"/>
    </tableStyle>
    <tableStyle name="TableStyleMedium11 2" pivot="0" count="7" xr9:uid="{768D6660-277B-4553-AE36-36502809130F}">
      <tableStyleElement type="wholeTable" dxfId="5228"/>
      <tableStyleElement type="headerRow" dxfId="5227"/>
      <tableStyleElement type="totalRow" dxfId="5226"/>
      <tableStyleElement type="firstColumn" dxfId="5225"/>
      <tableStyleElement type="lastColumn" dxfId="5224"/>
      <tableStyleElement type="firstRowStripe" dxfId="5223"/>
      <tableStyleElement type="firstColumnStripe" dxfId="5222"/>
    </tableStyle>
  </tableStyles>
  <colors>
    <mruColors>
      <color rgb="FF0099FF"/>
      <color rgb="FFFFDB69"/>
      <color rgb="FF0079F2"/>
      <color rgb="FF0081F6"/>
      <color rgb="FF0066CC"/>
      <color rgb="FFFF5050"/>
      <color rgb="FFFFCF37"/>
      <color rgb="FFFFDE75"/>
      <color rgb="FF396CFD"/>
      <color rgb="FF0164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hyperlink" Target="#Inf_Detallado!A1"/><Relationship Id="rId2" Type="http://schemas.openxmlformats.org/officeDocument/2006/relationships/hyperlink" Target="#Data!A1"/><Relationship Id="rId1" Type="http://schemas.openxmlformats.org/officeDocument/2006/relationships/hyperlink" Target="#Registro!A1"/><Relationship Id="rId4" Type="http://schemas.openxmlformats.org/officeDocument/2006/relationships/hyperlink" Target="#Resumen!A1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D991084-10DC-417F-819E-8F43F44B0D6C}" type="doc">
      <dgm:prSet loTypeId="urn:microsoft.com/office/officeart/2008/layout/VerticalCurv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08F41358-381A-4EAA-8792-76B543F8EAC7}">
      <dgm:prSet phldrT="[Texto]"/>
      <dgm:spPr/>
      <dgm:t>
        <a:bodyPr/>
        <a:lstStyle/>
        <a:p>
          <a:r>
            <a:rPr lang="en-US"/>
            <a:t>REGISTRO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1FF5F007-7F28-4EC7-83C0-E925387A008A}" type="parTrans" cxnId="{8F342497-C120-40CA-A4E6-97590B31B097}">
      <dgm:prSet/>
      <dgm:spPr/>
      <dgm:t>
        <a:bodyPr/>
        <a:lstStyle/>
        <a:p>
          <a:endParaRPr lang="en-US"/>
        </a:p>
      </dgm:t>
    </dgm:pt>
    <dgm:pt modelId="{3D1BA8E3-3A6C-408B-A5AE-C2F7D815BEB9}" type="sibTrans" cxnId="{8F342497-C120-40CA-A4E6-97590B31B097}">
      <dgm:prSet/>
      <dgm:spPr/>
      <dgm:t>
        <a:bodyPr/>
        <a:lstStyle/>
        <a:p>
          <a:endParaRPr lang="en-US"/>
        </a:p>
      </dgm:t>
    </dgm:pt>
    <dgm:pt modelId="{26C6298E-82D8-4535-848F-22D2FB3C668C}">
      <dgm:prSet phldrT="[Texto]">
        <dgm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dgm:style>
      </dgm:prSet>
      <dgm:spPr/>
      <dgm:t>
        <a:bodyPr/>
        <a:lstStyle/>
        <a:p>
          <a:r>
            <a:rPr lang="en-US"/>
            <a:t>DATA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B86FCDA1-A6EB-4428-A5E7-78F1CE924CB4}" type="parTrans" cxnId="{5F815256-A4D6-439B-BFBA-7EA262266516}">
      <dgm:prSet/>
      <dgm:spPr/>
      <dgm:t>
        <a:bodyPr/>
        <a:lstStyle/>
        <a:p>
          <a:endParaRPr lang="en-US"/>
        </a:p>
      </dgm:t>
    </dgm:pt>
    <dgm:pt modelId="{CD109DE3-901A-410C-90EA-C835AC0B1579}" type="sibTrans" cxnId="{5F815256-A4D6-439B-BFBA-7EA262266516}">
      <dgm:prSet/>
      <dgm:spPr/>
      <dgm:t>
        <a:bodyPr/>
        <a:lstStyle/>
        <a:p>
          <a:endParaRPr lang="en-US"/>
        </a:p>
      </dgm:t>
    </dgm:pt>
    <dgm:pt modelId="{9351B0D6-96BB-4AF7-9333-F0419BB34C4F}">
      <dgm:prSet phldrT="[Texto]">
        <dgm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dgm:style>
      </dgm:prSet>
      <dgm:spPr/>
      <dgm:t>
        <a:bodyPr/>
        <a:lstStyle/>
        <a:p>
          <a:r>
            <a:rPr lang="en-US"/>
            <a:t>INFORMES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5AE0B139-9CE5-4325-9DE9-9EF355BC1BE8}" type="parTrans" cxnId="{B2F3A013-B77C-4636-B245-E08AAEF5BF1F}">
      <dgm:prSet/>
      <dgm:spPr/>
      <dgm:t>
        <a:bodyPr/>
        <a:lstStyle/>
        <a:p>
          <a:endParaRPr lang="en-US"/>
        </a:p>
      </dgm:t>
    </dgm:pt>
    <dgm:pt modelId="{7D85C3D4-1B51-46FE-973E-F3F6CF682B21}" type="sibTrans" cxnId="{B2F3A013-B77C-4636-B245-E08AAEF5BF1F}">
      <dgm:prSet/>
      <dgm:spPr/>
      <dgm:t>
        <a:bodyPr/>
        <a:lstStyle/>
        <a:p>
          <a:endParaRPr lang="en-US"/>
        </a:p>
      </dgm:t>
    </dgm:pt>
    <dgm:pt modelId="{1DA459A9-E7B5-4A69-AE72-3482175FE869}">
      <dgm:prSet phldrT="[Texto]">
        <dgm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dgm:style>
      </dgm:prSet>
      <dgm:spPr/>
      <dgm:t>
        <a:bodyPr/>
        <a:lstStyle/>
        <a:p>
          <a:r>
            <a:rPr lang="en-US"/>
            <a:t>RESUMEN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2CA17F25-3CD1-4FEC-82AC-F729D1A9DB69}" type="parTrans" cxnId="{C6D0D0F1-3A59-4D53-A0E1-A71EA333D4CD}">
      <dgm:prSet/>
      <dgm:spPr/>
      <dgm:t>
        <a:bodyPr/>
        <a:lstStyle/>
        <a:p>
          <a:endParaRPr lang="en-US"/>
        </a:p>
      </dgm:t>
    </dgm:pt>
    <dgm:pt modelId="{2A08928F-8D2A-4973-AC20-37F83617B52D}" type="sibTrans" cxnId="{C6D0D0F1-3A59-4D53-A0E1-A71EA333D4CD}">
      <dgm:prSet/>
      <dgm:spPr/>
      <dgm:t>
        <a:bodyPr/>
        <a:lstStyle/>
        <a:p>
          <a:endParaRPr lang="en-US"/>
        </a:p>
      </dgm:t>
    </dgm:pt>
    <dgm:pt modelId="{3383CDEE-FE68-4B00-A23B-ADB0902EBA7F}" type="pres">
      <dgm:prSet presAssocID="{2D991084-10DC-417F-819E-8F43F44B0D6C}" presName="Name0" presStyleCnt="0">
        <dgm:presLayoutVars>
          <dgm:chMax val="7"/>
          <dgm:chPref val="7"/>
          <dgm:dir/>
        </dgm:presLayoutVars>
      </dgm:prSet>
      <dgm:spPr/>
    </dgm:pt>
    <dgm:pt modelId="{DA00589B-BBF2-4B1B-81DB-571B2AC8C5D2}" type="pres">
      <dgm:prSet presAssocID="{2D991084-10DC-417F-819E-8F43F44B0D6C}" presName="Name1" presStyleCnt="0"/>
      <dgm:spPr/>
    </dgm:pt>
    <dgm:pt modelId="{DDC11ABC-95DE-4C2B-8C0A-B69B75CE138A}" type="pres">
      <dgm:prSet presAssocID="{2D991084-10DC-417F-819E-8F43F44B0D6C}" presName="cycle" presStyleCnt="0"/>
      <dgm:spPr/>
    </dgm:pt>
    <dgm:pt modelId="{B3493F43-EA10-4FE0-A60A-26646B757828}" type="pres">
      <dgm:prSet presAssocID="{2D991084-10DC-417F-819E-8F43F44B0D6C}" presName="srcNode" presStyleLbl="node1" presStyleIdx="0" presStyleCnt="4"/>
      <dgm:spPr/>
    </dgm:pt>
    <dgm:pt modelId="{871C517B-8B15-4CA8-8BA6-C6801AADE5E4}" type="pres">
      <dgm:prSet presAssocID="{2D991084-10DC-417F-819E-8F43F44B0D6C}" presName="conn" presStyleLbl="parChTrans1D2" presStyleIdx="0" presStyleCnt="1"/>
      <dgm:spPr/>
    </dgm:pt>
    <dgm:pt modelId="{BA021750-839A-47DD-819D-9DD2D3DC7A8F}" type="pres">
      <dgm:prSet presAssocID="{2D991084-10DC-417F-819E-8F43F44B0D6C}" presName="extraNode" presStyleLbl="node1" presStyleIdx="0" presStyleCnt="4"/>
      <dgm:spPr/>
    </dgm:pt>
    <dgm:pt modelId="{864511D5-AD79-406E-8A22-6115ADB85AD3}" type="pres">
      <dgm:prSet presAssocID="{2D991084-10DC-417F-819E-8F43F44B0D6C}" presName="dstNode" presStyleLbl="node1" presStyleIdx="0" presStyleCnt="4"/>
      <dgm:spPr/>
    </dgm:pt>
    <dgm:pt modelId="{4CE6F092-7E6A-4AF7-A6FC-A31944DC1FD8}" type="pres">
      <dgm:prSet presAssocID="{08F41358-381A-4EAA-8792-76B543F8EAC7}" presName="text_1" presStyleLbl="node1" presStyleIdx="0" presStyleCnt="4">
        <dgm:presLayoutVars>
          <dgm:bulletEnabled val="1"/>
        </dgm:presLayoutVars>
      </dgm:prSet>
      <dgm:spPr/>
    </dgm:pt>
    <dgm:pt modelId="{20A030D6-C55F-4EBB-93E0-A0EC6934F6D6}" type="pres">
      <dgm:prSet presAssocID="{08F41358-381A-4EAA-8792-76B543F8EAC7}" presName="accent_1" presStyleCnt="0"/>
      <dgm:spPr/>
    </dgm:pt>
    <dgm:pt modelId="{8A03BADD-38AE-425B-8226-4B5D6B5555B0}" type="pres">
      <dgm:prSet presAssocID="{08F41358-381A-4EAA-8792-76B543F8EAC7}" presName="accentRepeatNode" presStyleLbl="solidFgAcc1" presStyleIdx="0" presStyleCnt="4"/>
      <dgm:spPr/>
    </dgm:pt>
    <dgm:pt modelId="{DF5A7040-A275-4379-BC3D-7F29FE634456}" type="pres">
      <dgm:prSet presAssocID="{26C6298E-82D8-4535-848F-22D2FB3C668C}" presName="text_2" presStyleLbl="node1" presStyleIdx="1" presStyleCnt="4">
        <dgm:presLayoutVars>
          <dgm:bulletEnabled val="1"/>
        </dgm:presLayoutVars>
      </dgm:prSet>
      <dgm:spPr/>
    </dgm:pt>
    <dgm:pt modelId="{7B534F4B-F8D5-4568-A23E-D511EDF4D8A4}" type="pres">
      <dgm:prSet presAssocID="{26C6298E-82D8-4535-848F-22D2FB3C668C}" presName="accent_2" presStyleCnt="0"/>
      <dgm:spPr/>
    </dgm:pt>
    <dgm:pt modelId="{25577E55-7310-4123-93F3-9940DF1AAC3A}" type="pres">
      <dgm:prSet presAssocID="{26C6298E-82D8-4535-848F-22D2FB3C668C}" presName="accentRepeatNode" presStyleLbl="solidFgAcc1" presStyleIdx="1" presStyleCnt="4"/>
      <dgm:spPr/>
    </dgm:pt>
    <dgm:pt modelId="{64F62657-710C-4F96-AEA0-25ED72BEDE0A}" type="pres">
      <dgm:prSet presAssocID="{9351B0D6-96BB-4AF7-9333-F0419BB34C4F}" presName="text_3" presStyleLbl="node1" presStyleIdx="2" presStyleCnt="4">
        <dgm:presLayoutVars>
          <dgm:bulletEnabled val="1"/>
        </dgm:presLayoutVars>
      </dgm:prSet>
      <dgm:spPr/>
    </dgm:pt>
    <dgm:pt modelId="{2957CEBA-4C09-4FBC-9E12-13E8D94FEEB1}" type="pres">
      <dgm:prSet presAssocID="{9351B0D6-96BB-4AF7-9333-F0419BB34C4F}" presName="accent_3" presStyleCnt="0"/>
      <dgm:spPr/>
    </dgm:pt>
    <dgm:pt modelId="{2FF10306-9F77-4E99-A85B-DCF098F1DB8E}" type="pres">
      <dgm:prSet presAssocID="{9351B0D6-96BB-4AF7-9333-F0419BB34C4F}" presName="accentRepeatNode" presStyleLbl="solidFgAcc1" presStyleIdx="2" presStyleCnt="4"/>
      <dgm:spPr/>
    </dgm:pt>
    <dgm:pt modelId="{3F6E2783-F7B2-4A4F-B5BA-C2734BB62655}" type="pres">
      <dgm:prSet presAssocID="{1DA459A9-E7B5-4A69-AE72-3482175FE869}" presName="text_4" presStyleLbl="node1" presStyleIdx="3" presStyleCnt="4">
        <dgm:presLayoutVars>
          <dgm:bulletEnabled val="1"/>
        </dgm:presLayoutVars>
      </dgm:prSet>
      <dgm:spPr/>
    </dgm:pt>
    <dgm:pt modelId="{E01B7C49-3117-4F71-B447-26C889B1536C}" type="pres">
      <dgm:prSet presAssocID="{1DA459A9-E7B5-4A69-AE72-3482175FE869}" presName="accent_4" presStyleCnt="0"/>
      <dgm:spPr/>
    </dgm:pt>
    <dgm:pt modelId="{53415754-70B3-4098-BC90-4534690BE415}" type="pres">
      <dgm:prSet presAssocID="{1DA459A9-E7B5-4A69-AE72-3482175FE869}" presName="accentRepeatNode" presStyleLbl="solidFgAcc1" presStyleIdx="3" presStyleCnt="4"/>
      <dgm:spPr/>
    </dgm:pt>
  </dgm:ptLst>
  <dgm:cxnLst>
    <dgm:cxn modelId="{1C3AF902-103D-4E9E-8205-E24E7503E8C0}" type="presOf" srcId="{26C6298E-82D8-4535-848F-22D2FB3C668C}" destId="{DF5A7040-A275-4379-BC3D-7F29FE634456}" srcOrd="0" destOrd="0" presId="urn:microsoft.com/office/officeart/2008/layout/VerticalCurvedList"/>
    <dgm:cxn modelId="{9AF9900B-4044-4C01-996A-6ABD6B8FA0F0}" type="presOf" srcId="{08F41358-381A-4EAA-8792-76B543F8EAC7}" destId="{4CE6F092-7E6A-4AF7-A6FC-A31944DC1FD8}" srcOrd="0" destOrd="0" presId="urn:microsoft.com/office/officeart/2008/layout/VerticalCurvedList"/>
    <dgm:cxn modelId="{B2F3A013-B77C-4636-B245-E08AAEF5BF1F}" srcId="{2D991084-10DC-417F-819E-8F43F44B0D6C}" destId="{9351B0D6-96BB-4AF7-9333-F0419BB34C4F}" srcOrd="2" destOrd="0" parTransId="{5AE0B139-9CE5-4325-9DE9-9EF355BC1BE8}" sibTransId="{7D85C3D4-1B51-46FE-973E-F3F6CF682B21}"/>
    <dgm:cxn modelId="{2A42161F-4D77-4B97-84D2-84C4E1B48D71}" type="presOf" srcId="{9351B0D6-96BB-4AF7-9333-F0419BB34C4F}" destId="{64F62657-710C-4F96-AEA0-25ED72BEDE0A}" srcOrd="0" destOrd="0" presId="urn:microsoft.com/office/officeart/2008/layout/VerticalCurvedList"/>
    <dgm:cxn modelId="{5F815256-A4D6-439B-BFBA-7EA262266516}" srcId="{2D991084-10DC-417F-819E-8F43F44B0D6C}" destId="{26C6298E-82D8-4535-848F-22D2FB3C668C}" srcOrd="1" destOrd="0" parTransId="{B86FCDA1-A6EB-4428-A5E7-78F1CE924CB4}" sibTransId="{CD109DE3-901A-410C-90EA-C835AC0B1579}"/>
    <dgm:cxn modelId="{5B65D28A-7276-4B62-8066-522C35751906}" type="presOf" srcId="{3D1BA8E3-3A6C-408B-A5AE-C2F7D815BEB9}" destId="{871C517B-8B15-4CA8-8BA6-C6801AADE5E4}" srcOrd="0" destOrd="0" presId="urn:microsoft.com/office/officeart/2008/layout/VerticalCurvedList"/>
    <dgm:cxn modelId="{134BB496-79B6-4706-83E2-661AC7526100}" type="presOf" srcId="{1DA459A9-E7B5-4A69-AE72-3482175FE869}" destId="{3F6E2783-F7B2-4A4F-B5BA-C2734BB62655}" srcOrd="0" destOrd="0" presId="urn:microsoft.com/office/officeart/2008/layout/VerticalCurvedList"/>
    <dgm:cxn modelId="{8F342497-C120-40CA-A4E6-97590B31B097}" srcId="{2D991084-10DC-417F-819E-8F43F44B0D6C}" destId="{08F41358-381A-4EAA-8792-76B543F8EAC7}" srcOrd="0" destOrd="0" parTransId="{1FF5F007-7F28-4EC7-83C0-E925387A008A}" sibTransId="{3D1BA8E3-3A6C-408B-A5AE-C2F7D815BEB9}"/>
    <dgm:cxn modelId="{BB3D50A2-A41E-42FC-ACFA-6FA8C51F8255}" type="presOf" srcId="{2D991084-10DC-417F-819E-8F43F44B0D6C}" destId="{3383CDEE-FE68-4B00-A23B-ADB0902EBA7F}" srcOrd="0" destOrd="0" presId="urn:microsoft.com/office/officeart/2008/layout/VerticalCurvedList"/>
    <dgm:cxn modelId="{C6D0D0F1-3A59-4D53-A0E1-A71EA333D4CD}" srcId="{2D991084-10DC-417F-819E-8F43F44B0D6C}" destId="{1DA459A9-E7B5-4A69-AE72-3482175FE869}" srcOrd="3" destOrd="0" parTransId="{2CA17F25-3CD1-4FEC-82AC-F729D1A9DB69}" sibTransId="{2A08928F-8D2A-4973-AC20-37F83617B52D}"/>
    <dgm:cxn modelId="{53624C2E-E111-4F0B-8D9C-909672069012}" type="presParOf" srcId="{3383CDEE-FE68-4B00-A23B-ADB0902EBA7F}" destId="{DA00589B-BBF2-4B1B-81DB-571B2AC8C5D2}" srcOrd="0" destOrd="0" presId="urn:microsoft.com/office/officeart/2008/layout/VerticalCurvedList"/>
    <dgm:cxn modelId="{73AD74FB-A3FE-45A3-84FC-6C9D6EAAB19F}" type="presParOf" srcId="{DA00589B-BBF2-4B1B-81DB-571B2AC8C5D2}" destId="{DDC11ABC-95DE-4C2B-8C0A-B69B75CE138A}" srcOrd="0" destOrd="0" presId="urn:microsoft.com/office/officeart/2008/layout/VerticalCurvedList"/>
    <dgm:cxn modelId="{09B6743E-5FFB-4940-ADB7-4FCCC5622425}" type="presParOf" srcId="{DDC11ABC-95DE-4C2B-8C0A-B69B75CE138A}" destId="{B3493F43-EA10-4FE0-A60A-26646B757828}" srcOrd="0" destOrd="0" presId="urn:microsoft.com/office/officeart/2008/layout/VerticalCurvedList"/>
    <dgm:cxn modelId="{7263ABE2-EF21-437B-8931-F6D844A768CE}" type="presParOf" srcId="{DDC11ABC-95DE-4C2B-8C0A-B69B75CE138A}" destId="{871C517B-8B15-4CA8-8BA6-C6801AADE5E4}" srcOrd="1" destOrd="0" presId="urn:microsoft.com/office/officeart/2008/layout/VerticalCurvedList"/>
    <dgm:cxn modelId="{45B70415-A618-464D-BB8A-75957100F228}" type="presParOf" srcId="{DDC11ABC-95DE-4C2B-8C0A-B69B75CE138A}" destId="{BA021750-839A-47DD-819D-9DD2D3DC7A8F}" srcOrd="2" destOrd="0" presId="urn:microsoft.com/office/officeart/2008/layout/VerticalCurvedList"/>
    <dgm:cxn modelId="{6307C290-E408-4827-87F4-B9FAA504820E}" type="presParOf" srcId="{DDC11ABC-95DE-4C2B-8C0A-B69B75CE138A}" destId="{864511D5-AD79-406E-8A22-6115ADB85AD3}" srcOrd="3" destOrd="0" presId="urn:microsoft.com/office/officeart/2008/layout/VerticalCurvedList"/>
    <dgm:cxn modelId="{17B8E49F-A95C-4B94-AE90-D03BF9D1305D}" type="presParOf" srcId="{DA00589B-BBF2-4B1B-81DB-571B2AC8C5D2}" destId="{4CE6F092-7E6A-4AF7-A6FC-A31944DC1FD8}" srcOrd="1" destOrd="0" presId="urn:microsoft.com/office/officeart/2008/layout/VerticalCurvedList"/>
    <dgm:cxn modelId="{B1F17FCF-F10A-4866-80B6-A2FBD252D8AF}" type="presParOf" srcId="{DA00589B-BBF2-4B1B-81DB-571B2AC8C5D2}" destId="{20A030D6-C55F-4EBB-93E0-A0EC6934F6D6}" srcOrd="2" destOrd="0" presId="urn:microsoft.com/office/officeart/2008/layout/VerticalCurvedList"/>
    <dgm:cxn modelId="{7B361649-7A08-472B-B536-FC62342C151E}" type="presParOf" srcId="{20A030D6-C55F-4EBB-93E0-A0EC6934F6D6}" destId="{8A03BADD-38AE-425B-8226-4B5D6B5555B0}" srcOrd="0" destOrd="0" presId="urn:microsoft.com/office/officeart/2008/layout/VerticalCurvedList"/>
    <dgm:cxn modelId="{74096F7D-6C59-47F9-8FE7-471EADF7CC24}" type="presParOf" srcId="{DA00589B-BBF2-4B1B-81DB-571B2AC8C5D2}" destId="{DF5A7040-A275-4379-BC3D-7F29FE634456}" srcOrd="3" destOrd="0" presId="urn:microsoft.com/office/officeart/2008/layout/VerticalCurvedList"/>
    <dgm:cxn modelId="{3265EA2A-A6CD-4539-B50B-17F7D43D387B}" type="presParOf" srcId="{DA00589B-BBF2-4B1B-81DB-571B2AC8C5D2}" destId="{7B534F4B-F8D5-4568-A23E-D511EDF4D8A4}" srcOrd="4" destOrd="0" presId="urn:microsoft.com/office/officeart/2008/layout/VerticalCurvedList"/>
    <dgm:cxn modelId="{C8AAEEED-D552-4143-A4BF-12ED1A98BDBD}" type="presParOf" srcId="{7B534F4B-F8D5-4568-A23E-D511EDF4D8A4}" destId="{25577E55-7310-4123-93F3-9940DF1AAC3A}" srcOrd="0" destOrd="0" presId="urn:microsoft.com/office/officeart/2008/layout/VerticalCurvedList"/>
    <dgm:cxn modelId="{E0E1872C-AEC7-4F68-8C89-63FEE6D5640C}" type="presParOf" srcId="{DA00589B-BBF2-4B1B-81DB-571B2AC8C5D2}" destId="{64F62657-710C-4F96-AEA0-25ED72BEDE0A}" srcOrd="5" destOrd="0" presId="urn:microsoft.com/office/officeart/2008/layout/VerticalCurvedList"/>
    <dgm:cxn modelId="{4C1C6768-7B0E-4030-8636-2588F7081C73}" type="presParOf" srcId="{DA00589B-BBF2-4B1B-81DB-571B2AC8C5D2}" destId="{2957CEBA-4C09-4FBC-9E12-13E8D94FEEB1}" srcOrd="6" destOrd="0" presId="urn:microsoft.com/office/officeart/2008/layout/VerticalCurvedList"/>
    <dgm:cxn modelId="{6F43B3E7-54B6-4AFC-A6D2-FBC05C631EF5}" type="presParOf" srcId="{2957CEBA-4C09-4FBC-9E12-13E8D94FEEB1}" destId="{2FF10306-9F77-4E99-A85B-DCF098F1DB8E}" srcOrd="0" destOrd="0" presId="urn:microsoft.com/office/officeart/2008/layout/VerticalCurvedList"/>
    <dgm:cxn modelId="{7CA2EDD2-A0B5-447F-9365-8376D133B564}" type="presParOf" srcId="{DA00589B-BBF2-4B1B-81DB-571B2AC8C5D2}" destId="{3F6E2783-F7B2-4A4F-B5BA-C2734BB62655}" srcOrd="7" destOrd="0" presId="urn:microsoft.com/office/officeart/2008/layout/VerticalCurvedList"/>
    <dgm:cxn modelId="{534511E3-38E1-43F5-B25D-3009D6EA069D}" type="presParOf" srcId="{DA00589B-BBF2-4B1B-81DB-571B2AC8C5D2}" destId="{E01B7C49-3117-4F71-B447-26C889B1536C}" srcOrd="8" destOrd="0" presId="urn:microsoft.com/office/officeart/2008/layout/VerticalCurvedList"/>
    <dgm:cxn modelId="{10C92DCD-2EF4-4603-A3FA-4D5F56D4D4B2}" type="presParOf" srcId="{E01B7C49-3117-4F71-B447-26C889B1536C}" destId="{53415754-70B3-4098-BC90-4534690BE415}" srcOrd="0" destOrd="0" presId="urn:microsoft.com/office/officeart/2008/layout/VerticalCurv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1C517B-8B15-4CA8-8BA6-C6801AADE5E4}">
      <dsp:nvSpPr>
        <dsp:cNvPr id="0" name=""/>
        <dsp:cNvSpPr/>
      </dsp:nvSpPr>
      <dsp:spPr>
        <a:xfrm>
          <a:off x="-4387788" y="-673007"/>
          <a:ext cx="5227452" cy="5227452"/>
        </a:xfrm>
        <a:prstGeom prst="blockArc">
          <a:avLst>
            <a:gd name="adj1" fmla="val 18900000"/>
            <a:gd name="adj2" fmla="val 2700000"/>
            <a:gd name="adj3" fmla="val 413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CE6F092-7E6A-4AF7-A6FC-A31944DC1FD8}">
      <dsp:nvSpPr>
        <dsp:cNvPr id="0" name=""/>
        <dsp:cNvSpPr/>
      </dsp:nvSpPr>
      <dsp:spPr>
        <a:xfrm>
          <a:off x="439863" y="298404"/>
          <a:ext cx="3755983" cy="597120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73964" tIns="78740" rIns="78740" bIns="78740" numCol="1" spcCol="1270" anchor="ctr" anchorCtr="0">
          <a:noAutofit/>
        </a:bodyPr>
        <a:lstStyle/>
        <a:p>
          <a:pPr marL="0" lvl="0" indent="0" algn="l" defTabSz="1377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100" kern="1200"/>
            <a:t>REGISTRO</a:t>
          </a:r>
        </a:p>
      </dsp:txBody>
      <dsp:txXfrm>
        <a:off x="439863" y="298404"/>
        <a:ext cx="3755983" cy="597120"/>
      </dsp:txXfrm>
    </dsp:sp>
    <dsp:sp modelId="{8A03BADD-38AE-425B-8226-4B5D6B5555B0}">
      <dsp:nvSpPr>
        <dsp:cNvPr id="0" name=""/>
        <dsp:cNvSpPr/>
      </dsp:nvSpPr>
      <dsp:spPr>
        <a:xfrm>
          <a:off x="66662" y="223764"/>
          <a:ext cx="746400" cy="746400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F5A7040-A275-4379-BC3D-7F29FE634456}">
      <dsp:nvSpPr>
        <dsp:cNvPr id="0" name=""/>
        <dsp:cNvSpPr/>
      </dsp:nvSpPr>
      <dsp:spPr>
        <a:xfrm>
          <a:off x="782205" y="1194240"/>
          <a:ext cx="3413640" cy="597120"/>
        </a:xfrm>
        <a:prstGeom prst="rect">
          <a:avLst/>
        </a:prstGeom>
        <a:solidFill>
          <a:schemeClr val="accent3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dsp:spPr>
      <dsp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dsp:style>
      <dsp:txBody>
        <a:bodyPr spcFirstLastPara="0" vert="horz" wrap="square" lIns="473964" tIns="78740" rIns="78740" bIns="78740" numCol="1" spcCol="1270" anchor="ctr" anchorCtr="0">
          <a:noAutofit/>
        </a:bodyPr>
        <a:lstStyle/>
        <a:p>
          <a:pPr marL="0" lvl="0" indent="0" algn="l" defTabSz="1377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100" kern="1200"/>
            <a:t>DATA</a:t>
          </a:r>
        </a:p>
      </dsp:txBody>
      <dsp:txXfrm>
        <a:off x="782205" y="1194240"/>
        <a:ext cx="3413640" cy="597120"/>
      </dsp:txXfrm>
    </dsp:sp>
    <dsp:sp modelId="{25577E55-7310-4123-93F3-9940DF1AAC3A}">
      <dsp:nvSpPr>
        <dsp:cNvPr id="0" name=""/>
        <dsp:cNvSpPr/>
      </dsp:nvSpPr>
      <dsp:spPr>
        <a:xfrm>
          <a:off x="409005" y="1119600"/>
          <a:ext cx="746400" cy="746400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4F62657-710C-4F96-AEA0-25ED72BEDE0A}">
      <dsp:nvSpPr>
        <dsp:cNvPr id="0" name=""/>
        <dsp:cNvSpPr/>
      </dsp:nvSpPr>
      <dsp:spPr>
        <a:xfrm>
          <a:off x="782205" y="2090076"/>
          <a:ext cx="3413640" cy="597120"/>
        </a:xfrm>
        <a:prstGeom prst="rect">
          <a:avLst/>
        </a:prstGeom>
        <a:solidFill>
          <a:schemeClr val="accent4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dsp:spPr>
      <dsp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dsp:style>
      <dsp:txBody>
        <a:bodyPr spcFirstLastPara="0" vert="horz" wrap="square" lIns="473964" tIns="78740" rIns="78740" bIns="78740" numCol="1" spcCol="1270" anchor="ctr" anchorCtr="0">
          <a:noAutofit/>
        </a:bodyPr>
        <a:lstStyle/>
        <a:p>
          <a:pPr marL="0" lvl="0" indent="0" algn="l" defTabSz="1377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100" kern="1200"/>
            <a:t>INFORMES</a:t>
          </a:r>
        </a:p>
      </dsp:txBody>
      <dsp:txXfrm>
        <a:off x="782205" y="2090076"/>
        <a:ext cx="3413640" cy="597120"/>
      </dsp:txXfrm>
    </dsp:sp>
    <dsp:sp modelId="{2FF10306-9F77-4E99-A85B-DCF098F1DB8E}">
      <dsp:nvSpPr>
        <dsp:cNvPr id="0" name=""/>
        <dsp:cNvSpPr/>
      </dsp:nvSpPr>
      <dsp:spPr>
        <a:xfrm>
          <a:off x="409005" y="2015436"/>
          <a:ext cx="746400" cy="746400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F6E2783-F7B2-4A4F-B5BA-C2734BB62655}">
      <dsp:nvSpPr>
        <dsp:cNvPr id="0" name=""/>
        <dsp:cNvSpPr/>
      </dsp:nvSpPr>
      <dsp:spPr>
        <a:xfrm>
          <a:off x="439863" y="2985912"/>
          <a:ext cx="3755983" cy="597120"/>
        </a:xfrm>
        <a:prstGeom prst="rect">
          <a:avLst/>
        </a:prstGeom>
        <a:solidFill>
          <a:schemeClr val="accent2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dsp:spPr>
      <dsp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dsp:style>
      <dsp:txBody>
        <a:bodyPr spcFirstLastPara="0" vert="horz" wrap="square" lIns="473964" tIns="78740" rIns="78740" bIns="78740" numCol="1" spcCol="1270" anchor="ctr" anchorCtr="0">
          <a:noAutofit/>
        </a:bodyPr>
        <a:lstStyle/>
        <a:p>
          <a:pPr marL="0" lvl="0" indent="0" algn="l" defTabSz="1377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100" kern="1200"/>
            <a:t>RESUMEN</a:t>
          </a:r>
        </a:p>
      </dsp:txBody>
      <dsp:txXfrm>
        <a:off x="439863" y="2985912"/>
        <a:ext cx="3755983" cy="597120"/>
      </dsp:txXfrm>
    </dsp:sp>
    <dsp:sp modelId="{53415754-70B3-4098-BC90-4534690BE415}">
      <dsp:nvSpPr>
        <dsp:cNvPr id="0" name=""/>
        <dsp:cNvSpPr/>
      </dsp:nvSpPr>
      <dsp:spPr>
        <a:xfrm>
          <a:off x="66662" y="2911272"/>
          <a:ext cx="746400" cy="746400"/>
        </a:xfrm>
        <a:prstGeom prst="ellipse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VerticalCurvedList">
  <dgm:title val=""/>
  <dgm:desc val=""/>
  <dgm:catLst>
    <dgm:cat type="list" pri="20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7"/>
      <dgm:chPref val="7"/>
      <dgm:dir/>
    </dgm:varLst>
    <dgm:alg type="composite"/>
    <dgm:shape xmlns:r="http://schemas.openxmlformats.org/officeDocument/2006/relationships" r:blip="">
      <dgm:adjLst/>
    </dgm:shape>
    <dgm:constrLst>
      <dgm:constr type="w" for="ch" refType="h" refFor="ch" op="gte" fact="0.8"/>
    </dgm:constrLst>
    <dgm:layoutNode name="Name1">
      <dgm:alg type="composite"/>
      <dgm:shape xmlns:r="http://schemas.openxmlformats.org/officeDocument/2006/relationships" r:blip="">
        <dgm:adjLst/>
      </dgm:shape>
      <dgm:choose name="Name2">
        <dgm:if name="Name3" func="var" arg="dir" op="equ" val="norm">
          <dgm:choose name="Name4">
            <dgm:if name="Name5" axis="ch" ptType="node" func="cnt" op="equ" val="1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625"/>
                <dgm:constr type="w" for="ch" forName="accent_1" refType="h" refFor="ch" refForName="accent_1" op="equ"/>
                <dgm:constr type="ctrY" for="ch" forName="accent_1" refType="h" fact="0.5"/>
                <dgm:constr type="ctrX" for="ch" forName="accent_1" refType="h" fact="0.2253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primFontSz" for="ch" ptType="node" op="equ" val="65"/>
              </dgm:constrLst>
            </dgm:if>
            <dgm:if name="Name6" axis="ch" ptType="node" func="cnt" op="equ" val="2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3571"/>
                <dgm:constr type="w" for="ch" forName="accent_1" refType="h" refFor="ch" refForName="accent_1" op="equ"/>
                <dgm:constr type="ctrY" for="ch" forName="accent_1" refType="h" fact="0.2857"/>
                <dgm:constr type="ctrX" for="ch" forName="accent_1" refType="h" fact="0.1891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3571"/>
                <dgm:constr type="w" for="ch" forName="accent_2" refType="h" refFor="ch" refForName="accent_2" op="equ"/>
                <dgm:constr type="ctrY" for="ch" forName="accent_2" refType="h" fact="0.7143"/>
                <dgm:constr type="ctrX" for="ch" forName="accent_2" refType="h" fact="0.1891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primFontSz" for="ch" ptType="node" op="equ" val="65"/>
              </dgm:constrLst>
            </dgm:if>
            <dgm:if name="Name7" axis="ch" ptType="node" func="cnt" op="equ" val="3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25"/>
                <dgm:constr type="w" for="ch" forName="accent_1" refType="h" refFor="ch" refForName="accent_1" op="equ"/>
                <dgm:constr type="ctrY" for="ch" forName="accent_1" refType="h" fact="0.2"/>
                <dgm:constr type="ctrX" for="ch" forName="accent_1" refType="h" fact="0.1526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25"/>
                <dgm:constr type="w" for="ch" forName="accent_2" refType="h" refFor="ch" refForName="accent_2" op="equ"/>
                <dgm:constr type="ctrY" for="ch" forName="accent_2" refType="h" fact="0.5"/>
                <dgm:constr type="ctrX" for="ch" forName="accent_2" refType="h" fact="0.2253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25"/>
                <dgm:constr type="w" for="ch" forName="accent_3" refType="h" refFor="ch" refForName="accent_3" op="equ"/>
                <dgm:constr type="ctrY" for="ch" forName="accent_3" refType="h" fact="0.8"/>
                <dgm:constr type="ctrX" for="ch" forName="accent_3" refType="h" fact="0.1526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primFontSz" for="ch" ptType="node" op="equ" val="65"/>
              </dgm:constrLst>
            </dgm:if>
            <dgm:if name="Name8" axis="ch" ptType="node" func="cnt" op="equ" val="4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923"/>
                <dgm:constr type="w" for="ch" forName="accent_1" refType="h" refFor="ch" refForName="accent_1" op="equ"/>
                <dgm:constr type="ctrY" for="ch" forName="accent_1" refType="h" fact="0.1538"/>
                <dgm:constr type="ctrX" for="ch" forName="accent_1" refType="h" fact="0.1268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923"/>
                <dgm:constr type="w" for="ch" forName="accent_2" refType="h" refFor="ch" refForName="accent_2" op="equ"/>
                <dgm:constr type="ctrY" for="ch" forName="accent_2" refType="h" fact="0.3846"/>
                <dgm:constr type="ctrX" for="ch" forName="accent_2" refType="h" fact="0.215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923"/>
                <dgm:constr type="w" for="ch" forName="accent_3" refType="h" refFor="ch" refForName="accent_3" op="equ"/>
                <dgm:constr type="ctrY" for="ch" forName="accent_3" refType="h" fact="0.6154"/>
                <dgm:constr type="ctrX" for="ch" forName="accent_3" refType="h" fact="0.215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923"/>
                <dgm:constr type="w" for="ch" forName="accent_4" refType="h" refFor="ch" refForName="accent_4" op="equ"/>
                <dgm:constr type="ctrY" for="ch" forName="accent_4" refType="h" fact="0.8462"/>
                <dgm:constr type="ctrX" for="ch" forName="accent_4" refType="h" fact="0.1268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primFontSz" for="ch" ptType="node" op="equ" val="65"/>
              </dgm:constrLst>
            </dgm:if>
            <dgm:if name="Name9" axis="ch" ptType="node" func="cnt" op="equ" val="5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563"/>
                <dgm:constr type="w" for="ch" forName="accent_1" refType="h" refFor="ch" refForName="accent_1" op="equ"/>
                <dgm:constr type="ctrY" for="ch" forName="accent_1" refType="h" fact="0.125"/>
                <dgm:constr type="ctrX" for="ch" forName="accent_1" refType="h" fact="0.1082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563"/>
                <dgm:constr type="w" for="ch" forName="accent_2" refType="h" refFor="ch" refForName="accent_2" op="equ"/>
                <dgm:constr type="ctrY" for="ch" forName="accent_2" refType="h" fact="0.3125"/>
                <dgm:constr type="ctrX" for="ch" forName="accent_2" refType="h" fact="0.1978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563"/>
                <dgm:constr type="w" for="ch" forName="accent_3" refType="h" refFor="ch" refForName="accent_3" op="equ"/>
                <dgm:constr type="ctrY" for="ch" forName="accent_3" refType="h" fact="0.5"/>
                <dgm:constr type="ctrX" for="ch" forName="accent_3" refType="h" fact="0.2253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563"/>
                <dgm:constr type="w" for="ch" forName="accent_4" refType="h" refFor="ch" refForName="accent_4" op="equ"/>
                <dgm:constr type="ctrY" for="ch" forName="accent_4" refType="h" fact="0.6875"/>
                <dgm:constr type="ctrX" for="ch" forName="accent_4" refType="h" fact="0.1978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563"/>
                <dgm:constr type="w" for="ch" forName="accent_5" refType="h" refFor="ch" refForName="accent_5" op="equ"/>
                <dgm:constr type="ctrY" for="ch" forName="accent_5" refType="h" fact="0.875"/>
                <dgm:constr type="ctrX" for="ch" forName="accent_5" refType="h" fact="0.1082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primFontSz" for="ch" ptType="node" op="equ" val="65"/>
              </dgm:constrLst>
            </dgm:if>
            <dgm:if name="Name10" axis="ch" ptType="node" func="cnt" op="equ" val="6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316"/>
                <dgm:constr type="w" for="ch" forName="accent_1" refType="h" refFor="ch" refForName="accent_1" op="equ"/>
                <dgm:constr type="ctrY" for="ch" forName="accent_1" refType="h" fact="0.1053"/>
                <dgm:constr type="ctrX" for="ch" forName="accent_1" refType="h" fact="0.0943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316"/>
                <dgm:constr type="w" for="ch" forName="accent_2" refType="h" refFor="ch" refForName="accent_2" op="equ"/>
                <dgm:constr type="ctrY" for="ch" forName="accent_2" refType="h" fact="0.2632"/>
                <dgm:constr type="ctrX" for="ch" forName="accent_2" refType="h" fact="0.1809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316"/>
                <dgm:constr type="w" for="ch" forName="accent_3" refType="h" refFor="ch" refForName="accent_3" op="equ"/>
                <dgm:constr type="ctrY" for="ch" forName="accent_3" refType="h" fact="0.4211"/>
                <dgm:constr type="ctrX" for="ch" forName="accent_3" refType="h" fact="0.2205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316"/>
                <dgm:constr type="w" for="ch" forName="accent_4" refType="h" refFor="ch" refForName="accent_4" op="equ"/>
                <dgm:constr type="ctrY" for="ch" forName="accent_4" refType="h" fact="0.5789"/>
                <dgm:constr type="ctrX" for="ch" forName="accent_4" refType="h" fact="0.2205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316"/>
                <dgm:constr type="w" for="ch" forName="accent_5" refType="h" refFor="ch" refForName="accent_5" op="equ"/>
                <dgm:constr type="ctrY" for="ch" forName="accent_5" refType="h" fact="0.7368"/>
                <dgm:constr type="ctrX" for="ch" forName="accent_5" refType="h" fact="0.1809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h" for="ch" forName="accent_6" refType="h" fact="0.1316"/>
                <dgm:constr type="w" for="ch" forName="accent_6" refType="h" refFor="ch" refForName="accent_6" op="equ"/>
                <dgm:constr type="ctrY" for="ch" forName="accent_6" refType="h" fact="0.8947"/>
                <dgm:constr type="ctrX" for="ch" forName="accent_6" refType="h" fact="0.0943"/>
                <dgm:constr type="l" for="ch" forName="text_6" refType="ctrX" refFor="ch" refForName="accent_6"/>
                <dgm:constr type="r" for="ch" forName="text_6" refType="w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lMarg" for="ch" forName="text_6" refType="w" refFor="ch" refForName="accent_6" fact="1.8"/>
                <dgm:constr type="primFontSz" for="ch" ptType="node" op="equ" val="65"/>
              </dgm:constrLst>
            </dgm:if>
            <dgm:else name="Name11">
              <dgm:constrLst>
                <dgm:constr type="h" for="ch" forName="cycle" refType="h"/>
                <dgm:constr type="w" for="ch" forName="cycle" refType="h" refFor="ch" refForName="cycle" fact="0.26"/>
                <dgm:constr type="l" for="ch" forName="cycle"/>
                <dgm:constr type="ctrY" for="ch" forName="cycle" refType="h" fact="0.5"/>
                <dgm:constr type="diam" for="ch" forName="cycle" refType="h" fact="1.344"/>
                <dgm:constr type="h" for="ch" forName="accent_1" refType="h" fact="0.1136"/>
                <dgm:constr type="w" for="ch" forName="accent_1" refType="h" refFor="ch" refForName="accent_1" op="equ"/>
                <dgm:constr type="ctrY" for="ch" forName="accent_1" refType="h" fact="0.0909"/>
                <dgm:constr type="ctrX" for="ch" forName="accent_1" refType="h" fact="0.0835"/>
                <dgm:constr type="l" for="ch" forName="text_1" refType="ctrX" refFor="ch" refForName="accent_1"/>
                <dgm:constr type="r" for="ch" forName="text_1" refType="w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lMarg" for="ch" forName="text_1" refType="w" refFor="ch" refForName="accent_1" fact="1.8"/>
                <dgm:constr type="h" for="ch" forName="accent_2" refType="h" fact="0.1136"/>
                <dgm:constr type="w" for="ch" forName="accent_2" refType="h" refFor="ch" refForName="accent_2" op="equ"/>
                <dgm:constr type="ctrY" for="ch" forName="accent_2" refType="h" fact="0.2273"/>
                <dgm:constr type="ctrX" for="ch" forName="accent_2" refType="h" fact="0.1658"/>
                <dgm:constr type="l" for="ch" forName="text_2" refType="ctrX" refFor="ch" refForName="accent_2"/>
                <dgm:constr type="r" for="ch" forName="text_2" refType="w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lMarg" for="ch" forName="text_2" refType="w" refFor="ch" refForName="accent_2" fact="1.8"/>
                <dgm:constr type="h" for="ch" forName="accent_3" refType="h" fact="0.1136"/>
                <dgm:constr type="w" for="ch" forName="accent_3" refType="h" refFor="ch" refForName="accent_3" op="equ"/>
                <dgm:constr type="ctrY" for="ch" forName="accent_3" refType="h" fact="0.3636"/>
                <dgm:constr type="ctrX" for="ch" forName="accent_3" refType="h" fact="0.2109"/>
                <dgm:constr type="l" for="ch" forName="text_3" refType="ctrX" refFor="ch" refForName="accent_3"/>
                <dgm:constr type="r" for="ch" forName="text_3" refType="w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lMarg" for="ch" forName="text_3" refType="w" refFor="ch" refForName="accent_3" fact="1.8"/>
                <dgm:constr type="h" for="ch" forName="accent_4" refType="h" fact="0.1136"/>
                <dgm:constr type="w" for="ch" forName="accent_4" refType="h" refFor="ch" refForName="accent_4" op="equ"/>
                <dgm:constr type="ctrY" for="ch" forName="accent_4" refType="h" fact="0.5"/>
                <dgm:constr type="ctrX" for="ch" forName="accent_4" refType="h" fact="0.2253"/>
                <dgm:constr type="l" for="ch" forName="text_4" refType="ctrX" refFor="ch" refForName="accent_4"/>
                <dgm:constr type="r" for="ch" forName="text_4" refType="w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lMarg" for="ch" forName="text_4" refType="w" refFor="ch" refForName="accent_4" fact="1.8"/>
                <dgm:constr type="h" for="ch" forName="accent_5" refType="h" fact="0.1136"/>
                <dgm:constr type="w" for="ch" forName="accent_5" refType="h" refFor="ch" refForName="accent_5" op="equ"/>
                <dgm:constr type="ctrY" for="ch" forName="accent_5" refType="h" fact="0.6364"/>
                <dgm:constr type="ctrX" for="ch" forName="accent_5" refType="h" fact="0.2109"/>
                <dgm:constr type="l" for="ch" forName="text_5" refType="ctrX" refFor="ch" refForName="accent_5"/>
                <dgm:constr type="r" for="ch" forName="text_5" refType="w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lMarg" for="ch" forName="text_5" refType="w" refFor="ch" refForName="accent_5" fact="1.8"/>
                <dgm:constr type="h" for="ch" forName="accent_6" refType="h" fact="0.1136"/>
                <dgm:constr type="w" for="ch" forName="accent_6" refType="h" refFor="ch" refForName="accent_6" op="equ"/>
                <dgm:constr type="ctrY" for="ch" forName="accent_6" refType="h" fact="0.7727"/>
                <dgm:constr type="ctrX" for="ch" forName="accent_6" refType="h" fact="0.1658"/>
                <dgm:constr type="l" for="ch" forName="text_6" refType="ctrX" refFor="ch" refForName="accent_6"/>
                <dgm:constr type="r" for="ch" forName="text_6" refType="w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lMarg" for="ch" forName="text_6" refType="w" refFor="ch" refForName="accent_6" fact="1.8"/>
                <dgm:constr type="h" for="ch" forName="accent_7" refType="h" fact="0.1136"/>
                <dgm:constr type="w" for="ch" forName="accent_7" refType="h" refFor="ch" refForName="accent_7" op="equ"/>
                <dgm:constr type="ctrY" for="ch" forName="accent_7" refType="h" fact="0.9091"/>
                <dgm:constr type="ctrX" for="ch" forName="accent_7" refType="h" fact="0.0835"/>
                <dgm:constr type="l" for="ch" forName="text_7" refType="ctrX" refFor="ch" refForName="accent_7"/>
                <dgm:constr type="r" for="ch" forName="text_7" refType="w"/>
                <dgm:constr type="w" for="ch" forName="text_7" refType="h" refFor="ch" refForName="text_7" op="gte"/>
                <dgm:constr type="h" for="ch" forName="text_7" refType="h" refFor="ch" refForName="accent_7" fact="0.8"/>
                <dgm:constr type="ctrY" for="ch" forName="text_7" refType="ctrY" refFor="ch" refForName="accent_7"/>
                <dgm:constr type="lMarg" for="ch" forName="text_7" refType="w" refFor="ch" refForName="accent_7" fact="1.8"/>
                <dgm:constr type="primFontSz" for="ch" ptType="node" op="equ" val="65"/>
              </dgm:constrLst>
            </dgm:else>
          </dgm:choose>
        </dgm:if>
        <dgm:else name="Name12">
          <dgm:choose name="Name13">
            <dgm:if name="Name14" axis="ch" ptType="node" func="cnt" op="equ" val="1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625"/>
                <dgm:constr type="w" for="ch" forName="accent_1" refType="h" refFor="ch" refForName="accent_1" op="equ"/>
                <dgm:constr type="ctrY" for="ch" forName="accent_1" refType="h" fact="0.5"/>
                <dgm:constr type="ctrX" for="ch" forName="accent_1" refType="w"/>
                <dgm:constr type="ctrXOff" for="ch" forName="accent_1" refType="h" fact="-0.2253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primFontSz" for="ch" ptType="node" op="equ" val="65"/>
              </dgm:constrLst>
            </dgm:if>
            <dgm:if name="Name15" axis="ch" ptType="node" func="cnt" op="equ" val="2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3571"/>
                <dgm:constr type="w" for="ch" forName="accent_1" refType="h" refFor="ch" refForName="accent_1" op="equ"/>
                <dgm:constr type="ctrY" for="ch" forName="accent_1" refType="h" fact="0.2857"/>
                <dgm:constr type="ctrX" for="ch" forName="accent_1" refType="w"/>
                <dgm:constr type="ctrXOff" for="ch" forName="accent_1" refType="h" fact="-0.1891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3571"/>
                <dgm:constr type="w" for="ch" forName="accent_2" refType="h" refFor="ch" refForName="accent_2" op="equ"/>
                <dgm:constr type="ctrY" for="ch" forName="accent_2" refType="h" fact="0.7143"/>
                <dgm:constr type="ctrX" for="ch" forName="accent_2" refType="w"/>
                <dgm:constr type="ctrXOff" for="ch" forName="accent_2" refType="h" fact="-0.1891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primFontSz" for="ch" ptType="node" op="equ" val="65"/>
              </dgm:constrLst>
            </dgm:if>
            <dgm:if name="Name16" axis="ch" ptType="node" func="cnt" op="equ" val="3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25"/>
                <dgm:constr type="w" for="ch" forName="accent_1" refType="h" refFor="ch" refForName="accent_1" op="equ"/>
                <dgm:constr type="ctrY" for="ch" forName="accent_1" refType="h" fact="0.2"/>
                <dgm:constr type="ctrX" for="ch" forName="accent_1" refType="w"/>
                <dgm:constr type="ctrXOff" for="ch" forName="accent_1" refType="h" fact="-0.1526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25"/>
                <dgm:constr type="w" for="ch" forName="accent_2" refType="h" refFor="ch" refForName="accent_2" op="equ"/>
                <dgm:constr type="ctrY" for="ch" forName="accent_2" refType="h" fact="0.5"/>
                <dgm:constr type="ctrX" for="ch" forName="accent_2" refType="w"/>
                <dgm:constr type="ctrXOff" for="ch" forName="accent_2" refType="h" fact="-0.2253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25"/>
                <dgm:constr type="w" for="ch" forName="accent_3" refType="h" refFor="ch" refForName="accent_3" op="equ"/>
                <dgm:constr type="ctrY" for="ch" forName="accent_3" refType="h" fact="0.8"/>
                <dgm:constr type="ctrX" for="ch" forName="accent_3" refType="w"/>
                <dgm:constr type="ctrXOff" for="ch" forName="accent_3" refType="h" fact="-0.1526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primFontSz" for="ch" ptType="node" op="equ" val="65"/>
              </dgm:constrLst>
            </dgm:if>
            <dgm:if name="Name17" axis="ch" ptType="node" func="cnt" op="equ" val="4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923"/>
                <dgm:constr type="w" for="ch" forName="accent_1" refType="h" refFor="ch" refForName="accent_1" op="equ"/>
                <dgm:constr type="ctrY" for="ch" forName="accent_1" refType="h" fact="0.1538"/>
                <dgm:constr type="ctrX" for="ch" forName="accent_1" refType="w"/>
                <dgm:constr type="ctrXOff" for="ch" forName="accent_1" refType="h" fact="-0.1268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923"/>
                <dgm:constr type="w" for="ch" forName="accent_2" refType="h" refFor="ch" refForName="accent_2" op="equ"/>
                <dgm:constr type="ctrY" for="ch" forName="accent_2" refType="h" fact="0.3846"/>
                <dgm:constr type="ctrX" for="ch" forName="accent_2" refType="w"/>
                <dgm:constr type="ctrXOff" for="ch" forName="accent_2" refType="h" fact="-0.215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923"/>
                <dgm:constr type="w" for="ch" forName="accent_3" refType="h" refFor="ch" refForName="accent_3" op="equ"/>
                <dgm:constr type="ctrY" for="ch" forName="accent_3" refType="h" fact="0.6154"/>
                <dgm:constr type="ctrX" for="ch" forName="accent_3" refType="w"/>
                <dgm:constr type="ctrXOff" for="ch" forName="accent_3" refType="h" fact="-0.215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923"/>
                <dgm:constr type="w" for="ch" forName="accent_4" refType="h" refFor="ch" refForName="accent_4" op="equ"/>
                <dgm:constr type="ctrY" for="ch" forName="accent_4" refType="h" fact="0.8462"/>
                <dgm:constr type="ctrX" for="ch" forName="accent_4" refType="w"/>
                <dgm:constr type="ctrXOff" for="ch" forName="accent_4" refType="h" fact="-0.1268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primFontSz" for="ch" ptType="node" op="equ" val="65"/>
              </dgm:constrLst>
            </dgm:if>
            <dgm:if name="Name18" axis="ch" ptType="node" func="cnt" op="equ" val="5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563"/>
                <dgm:constr type="w" for="ch" forName="accent_1" refType="h" refFor="ch" refForName="accent_1" op="equ"/>
                <dgm:constr type="ctrY" for="ch" forName="accent_1" refType="h" fact="0.125"/>
                <dgm:constr type="ctrX" for="ch" forName="accent_1" refType="w"/>
                <dgm:constr type="ctrXOff" for="ch" forName="accent_1" refType="h" fact="-0.1082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563"/>
                <dgm:constr type="w" for="ch" forName="accent_2" refType="h" refFor="ch" refForName="accent_2" op="equ"/>
                <dgm:constr type="ctrY" for="ch" forName="accent_2" refType="h" fact="0.3125"/>
                <dgm:constr type="ctrX" for="ch" forName="accent_2" refType="w"/>
                <dgm:constr type="ctrXOff" for="ch" forName="accent_2" refType="h" fact="-0.1978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563"/>
                <dgm:constr type="w" for="ch" forName="accent_3" refType="h" refFor="ch" refForName="accent_3" op="equ"/>
                <dgm:constr type="ctrY" for="ch" forName="accent_3" refType="h" fact="0.5"/>
                <dgm:constr type="ctrX" for="ch" forName="accent_3" refType="w"/>
                <dgm:constr type="ctrXOff" for="ch" forName="accent_3" refType="h" fact="-0.2253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563"/>
                <dgm:constr type="w" for="ch" forName="accent_4" refType="h" refFor="ch" refForName="accent_4" op="equ"/>
                <dgm:constr type="ctrY" for="ch" forName="accent_4" refType="h" fact="0.6875"/>
                <dgm:constr type="ctrX" for="ch" forName="accent_4" refType="w"/>
                <dgm:constr type="ctrXOff" for="ch" forName="accent_4" refType="h" fact="-0.1978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563"/>
                <dgm:constr type="w" for="ch" forName="accent_5" refType="h" refFor="ch" refForName="accent_5" op="equ"/>
                <dgm:constr type="ctrY" for="ch" forName="accent_5" refType="h" fact="0.875"/>
                <dgm:constr type="ctrX" for="ch" forName="accent_5" refType="w"/>
                <dgm:constr type="ctrXOff" for="ch" forName="accent_5" refType="h" fact="-0.1082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primFontSz" for="ch" ptType="node" op="equ" val="65"/>
              </dgm:constrLst>
            </dgm:if>
            <dgm:if name="Name19" axis="ch" ptType="node" func="cnt" op="equ" val="6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316"/>
                <dgm:constr type="w" for="ch" forName="accent_1" refType="h" refFor="ch" refForName="accent_1" op="equ"/>
                <dgm:constr type="ctrY" for="ch" forName="accent_1" refType="h" fact="0.1053"/>
                <dgm:constr type="ctrX" for="ch" forName="accent_1" refType="w"/>
                <dgm:constr type="ctrXOff" for="ch" forName="accent_1" refType="h" fact="-0.0943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316"/>
                <dgm:constr type="w" for="ch" forName="accent_2" refType="h" refFor="ch" refForName="accent_2" op="equ"/>
                <dgm:constr type="ctrY" for="ch" forName="accent_2" refType="h" fact="0.2632"/>
                <dgm:constr type="ctrX" for="ch" forName="accent_2" refType="w"/>
                <dgm:constr type="ctrXOff" for="ch" forName="accent_2" refType="h" fact="-0.1809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316"/>
                <dgm:constr type="w" for="ch" forName="accent_3" refType="h" refFor="ch" refForName="accent_3" op="equ"/>
                <dgm:constr type="ctrY" for="ch" forName="accent_3" refType="h" fact="0.4211"/>
                <dgm:constr type="ctrX" for="ch" forName="accent_3" refType="w"/>
                <dgm:constr type="ctrXOff" for="ch" forName="accent_3" refType="h" fact="-0.2205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316"/>
                <dgm:constr type="w" for="ch" forName="accent_4" refType="h" refFor="ch" refForName="accent_4" op="equ"/>
                <dgm:constr type="ctrY" for="ch" forName="accent_4" refType="h" fact="0.5789"/>
                <dgm:constr type="ctrX" for="ch" forName="accent_4" refType="w"/>
                <dgm:constr type="ctrXOff" for="ch" forName="accent_4" refType="h" fact="-0.2205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316"/>
                <dgm:constr type="w" for="ch" forName="accent_5" refType="h" refFor="ch" refForName="accent_5" op="equ"/>
                <dgm:constr type="ctrY" for="ch" forName="accent_5" refType="h" fact="0.7368"/>
                <dgm:constr type="ctrX" for="ch" forName="accent_5" refType="w"/>
                <dgm:constr type="ctrXOff" for="ch" forName="accent_5" refType="h" fact="-0.1809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h" for="ch" forName="accent_6" refType="h" fact="0.1316"/>
                <dgm:constr type="w" for="ch" forName="accent_6" refType="h" refFor="ch" refForName="accent_6" op="equ"/>
                <dgm:constr type="ctrY" for="ch" forName="accent_6" refType="h" fact="0.8947"/>
                <dgm:constr type="ctrX" for="ch" forName="accent_6" refType="w"/>
                <dgm:constr type="ctrXOff" for="ch" forName="accent_6" refType="h" fact="-0.0943"/>
                <dgm:constr type="r" for="ch" forName="text_6" refType="ctrX" refFor="ch" refForName="accent_6"/>
                <dgm:constr type="rOff" for="ch" forName="text_6" refType="ctrXOff" refFor="ch" refForName="accent_6"/>
                <dgm:constr type="l" for="ch" forName="text_6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rMarg" for="ch" forName="text_6" refType="w" refFor="ch" refForName="accent_6" fact="1.8"/>
                <dgm:constr type="primFontSz" for="ch" ptType="node" op="equ" val="65"/>
              </dgm:constrLst>
            </dgm:if>
            <dgm:else name="Name20">
              <dgm:constrLst>
                <dgm:constr type="h" for="ch" forName="cycle" refType="h"/>
                <dgm:constr type="w" for="ch" forName="cycle" refType="h" refFor="ch" refForName="cycle" fact="0.26"/>
                <dgm:constr type="r" for="ch" forName="cycle" refType="w"/>
                <dgm:constr type="ctrY" for="ch" forName="cycle" refType="h" fact="0.5"/>
                <dgm:constr type="diam" for="ch" forName="cycle" refType="h" fact="1.344"/>
                <dgm:constr type="h" for="ch" forName="accent_1" refType="h" fact="0.1136"/>
                <dgm:constr type="w" for="ch" forName="accent_1" refType="h" refFor="ch" refForName="accent_1" op="equ"/>
                <dgm:constr type="ctrY" for="ch" forName="accent_1" refType="h" fact="0.0909"/>
                <dgm:constr type="ctrX" for="ch" forName="accent_1" refType="w"/>
                <dgm:constr type="ctrXOff" for="ch" forName="accent_1" refType="h" fact="-0.0835"/>
                <dgm:constr type="r" for="ch" forName="text_1" refType="ctrX" refFor="ch" refForName="accent_1"/>
                <dgm:constr type="rOff" for="ch" forName="text_1" refType="ctrXOff" refFor="ch" refForName="accent_1"/>
                <dgm:constr type="l" for="ch" forName="text_1"/>
                <dgm:constr type="w" for="ch" forName="text_1" refType="h" refFor="ch" refForName="text_1" op="gte"/>
                <dgm:constr type="h" for="ch" forName="text_1" refType="h" refFor="ch" refForName="accent_1" fact="0.8"/>
                <dgm:constr type="ctrY" for="ch" forName="text_1" refType="ctrY" refFor="ch" refForName="accent_1"/>
                <dgm:constr type="rMarg" for="ch" forName="text_1" refType="w" refFor="ch" refForName="accent_1" fact="1.8"/>
                <dgm:constr type="h" for="ch" forName="accent_2" refType="h" fact="0.1136"/>
                <dgm:constr type="w" for="ch" forName="accent_2" refType="h" refFor="ch" refForName="accent_2" op="equ"/>
                <dgm:constr type="ctrY" for="ch" forName="accent_2" refType="h" fact="0.2273"/>
                <dgm:constr type="ctrX" for="ch" forName="accent_2" refType="w"/>
                <dgm:constr type="ctrXOff" for="ch" forName="accent_2" refType="h" fact="-0.1658"/>
                <dgm:constr type="r" for="ch" forName="text_2" refType="ctrX" refFor="ch" refForName="accent_2"/>
                <dgm:constr type="rOff" for="ch" forName="text_2" refType="ctrXOff" refFor="ch" refForName="accent_2"/>
                <dgm:constr type="l" for="ch" forName="text_2"/>
                <dgm:constr type="w" for="ch" forName="text_2" refType="h" refFor="ch" refForName="text_2" op="gte"/>
                <dgm:constr type="h" for="ch" forName="text_2" refType="h" refFor="ch" refForName="accent_2" fact="0.8"/>
                <dgm:constr type="ctrY" for="ch" forName="text_2" refType="ctrY" refFor="ch" refForName="accent_2"/>
                <dgm:constr type="rMarg" for="ch" forName="text_2" refType="w" refFor="ch" refForName="accent_2" fact="1.8"/>
                <dgm:constr type="h" for="ch" forName="accent_3" refType="h" fact="0.1136"/>
                <dgm:constr type="w" for="ch" forName="accent_3" refType="h" refFor="ch" refForName="accent_3" op="equ"/>
                <dgm:constr type="ctrY" for="ch" forName="accent_3" refType="h" fact="0.3636"/>
                <dgm:constr type="ctrX" for="ch" forName="accent_3" refType="w"/>
                <dgm:constr type="ctrXOff" for="ch" forName="accent_3" refType="h" fact="-0.2109"/>
                <dgm:constr type="r" for="ch" forName="text_3" refType="ctrX" refFor="ch" refForName="accent_3"/>
                <dgm:constr type="rOff" for="ch" forName="text_3" refType="ctrXOff" refFor="ch" refForName="accent_3"/>
                <dgm:constr type="l" for="ch" forName="text_3"/>
                <dgm:constr type="w" for="ch" forName="text_3" refType="h" refFor="ch" refForName="text_3" op="gte"/>
                <dgm:constr type="h" for="ch" forName="text_3" refType="h" refFor="ch" refForName="accent_3" fact="0.8"/>
                <dgm:constr type="ctrY" for="ch" forName="text_3" refType="ctrY" refFor="ch" refForName="accent_3"/>
                <dgm:constr type="rMarg" for="ch" forName="text_3" refType="w" refFor="ch" refForName="accent_3" fact="1.8"/>
                <dgm:constr type="h" for="ch" forName="accent_4" refType="h" fact="0.1136"/>
                <dgm:constr type="w" for="ch" forName="accent_4" refType="h" refFor="ch" refForName="accent_4" op="equ"/>
                <dgm:constr type="ctrY" for="ch" forName="accent_4" refType="h" fact="0.5"/>
                <dgm:constr type="ctrX" for="ch" forName="accent_4" refType="w"/>
                <dgm:constr type="ctrXOff" for="ch" forName="accent_4" refType="h" fact="-0.2253"/>
                <dgm:constr type="r" for="ch" forName="text_4" refType="ctrX" refFor="ch" refForName="accent_4"/>
                <dgm:constr type="rOff" for="ch" forName="text_4" refType="ctrXOff" refFor="ch" refForName="accent_4"/>
                <dgm:constr type="l" for="ch" forName="text_4"/>
                <dgm:constr type="w" for="ch" forName="text_4" refType="h" refFor="ch" refForName="text_4" op="gte"/>
                <dgm:constr type="h" for="ch" forName="text_4" refType="h" refFor="ch" refForName="accent_4" fact="0.8"/>
                <dgm:constr type="ctrY" for="ch" forName="text_4" refType="ctrY" refFor="ch" refForName="accent_4"/>
                <dgm:constr type="rMarg" for="ch" forName="text_4" refType="w" refFor="ch" refForName="accent_4" fact="1.8"/>
                <dgm:constr type="h" for="ch" forName="accent_5" refType="h" fact="0.1136"/>
                <dgm:constr type="w" for="ch" forName="accent_5" refType="h" refFor="ch" refForName="accent_5" op="equ"/>
                <dgm:constr type="ctrY" for="ch" forName="accent_5" refType="h" fact="0.6364"/>
                <dgm:constr type="ctrX" for="ch" forName="accent_5" refType="w"/>
                <dgm:constr type="ctrXOff" for="ch" forName="accent_5" refType="h" fact="-0.2109"/>
                <dgm:constr type="r" for="ch" forName="text_5" refType="ctrX" refFor="ch" refForName="accent_5"/>
                <dgm:constr type="rOff" for="ch" forName="text_5" refType="ctrXOff" refFor="ch" refForName="accent_5"/>
                <dgm:constr type="l" for="ch" forName="text_5"/>
                <dgm:constr type="w" for="ch" forName="text_5" refType="h" refFor="ch" refForName="text_5" op="gte"/>
                <dgm:constr type="h" for="ch" forName="text_5" refType="h" refFor="ch" refForName="accent_5" fact="0.8"/>
                <dgm:constr type="ctrY" for="ch" forName="text_5" refType="ctrY" refFor="ch" refForName="accent_5"/>
                <dgm:constr type="rMarg" for="ch" forName="text_5" refType="w" refFor="ch" refForName="accent_5" fact="1.8"/>
                <dgm:constr type="h" for="ch" forName="accent_6" refType="h" fact="0.1136"/>
                <dgm:constr type="w" for="ch" forName="accent_6" refType="h" refFor="ch" refForName="accent_6" op="equ"/>
                <dgm:constr type="ctrY" for="ch" forName="accent_6" refType="h" fact="0.7727"/>
                <dgm:constr type="ctrX" for="ch" forName="accent_6" refType="w"/>
                <dgm:constr type="ctrXOff" for="ch" forName="accent_6" refType="h" fact="-0.1658"/>
                <dgm:constr type="r" for="ch" forName="text_6" refType="ctrX" refFor="ch" refForName="accent_6"/>
                <dgm:constr type="rOff" for="ch" forName="text_6" refType="ctrXOff" refFor="ch" refForName="accent_6"/>
                <dgm:constr type="l" for="ch" forName="text_6"/>
                <dgm:constr type="w" for="ch" forName="text_6" refType="h" refFor="ch" refForName="text_6" op="gte"/>
                <dgm:constr type="h" for="ch" forName="text_6" refType="h" refFor="ch" refForName="accent_6" fact="0.8"/>
                <dgm:constr type="ctrY" for="ch" forName="text_6" refType="ctrY" refFor="ch" refForName="accent_6"/>
                <dgm:constr type="rMarg" for="ch" forName="text_6" refType="w" refFor="ch" refForName="accent_6" fact="1.8"/>
                <dgm:constr type="h" for="ch" forName="accent_7" refType="h" fact="0.1136"/>
                <dgm:constr type="w" for="ch" forName="accent_7" refType="h" refFor="ch" refForName="accent_7" op="equ"/>
                <dgm:constr type="ctrY" for="ch" forName="accent_7" refType="h" fact="0.9091"/>
                <dgm:constr type="ctrX" for="ch" forName="accent_7" refType="w"/>
                <dgm:constr type="ctrXOff" for="ch" forName="accent_7" refType="h" fact="-0.0835"/>
                <dgm:constr type="r" for="ch" forName="text_7" refType="ctrX" refFor="ch" refForName="accent_7"/>
                <dgm:constr type="rOff" for="ch" forName="text_7" refType="ctrXOff" refFor="ch" refForName="accent_7"/>
                <dgm:constr type="l" for="ch" forName="text_7"/>
                <dgm:constr type="w" for="ch" forName="text_7" refType="h" refFor="ch" refForName="text_7" op="gte"/>
                <dgm:constr type="h" for="ch" forName="text_7" refType="h" refFor="ch" refForName="accent_7" fact="0.8"/>
                <dgm:constr type="ctrY" for="ch" forName="text_7" refType="ctrY" refFor="ch" refForName="accent_7"/>
                <dgm:constr type="rMarg" for="ch" forName="text_7" refType="w" refFor="ch" refForName="accent_7" fact="1.8"/>
                <dgm:constr type="primFontSz" for="ch" ptType="node" op="equ" val="65"/>
              </dgm:constrLst>
            </dgm:else>
          </dgm:choose>
        </dgm:else>
      </dgm:choose>
      <dgm:layoutNode name="cycle">
        <dgm:choose name="Name21">
          <dgm:if name="Name22" func="var" arg="dir" op="equ" val="norm">
            <dgm:alg type="cycle">
              <dgm:param type="stAng" val="45"/>
              <dgm:param type="spanAng" val="90"/>
            </dgm:alg>
          </dgm:if>
          <dgm:else name="Name23">
            <dgm:alg type="cycle">
              <dgm:param type="stAng" val="225"/>
              <dgm:param type="spanAng" val="90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val="1"/>
          <dgm:constr type="h" for="ch" val="1"/>
          <dgm:constr type="diam" for="ch" forName="conn" refType="diam"/>
        </dgm:constrLst>
        <dgm:layoutNode name="srcNode">
          <dgm:alg type="sp"/>
          <dgm:shape xmlns:r="http://schemas.openxmlformats.org/officeDocument/2006/relationships" type="rect" r:blip="" hideGeom="1">
            <dgm:adjLst/>
          </dgm:shape>
          <dgm:presOf/>
        </dgm:layoutNode>
        <dgm:layoutNode name="conn" styleLbl="parChTrans1D2">
          <dgm:alg type="conn">
            <dgm:param type="connRout" val="curve"/>
            <dgm:param type="srcNode" val="srcNode"/>
            <dgm:param type="dstNode" val="dstNode"/>
            <dgm:param type="begPts" val="ctr"/>
            <dgm:param type="endPts" val="ctr"/>
            <dgm:param type="endSty" val="noArr"/>
          </dgm:alg>
          <dgm:shape xmlns:r="http://schemas.openxmlformats.org/officeDocument/2006/relationships" type="conn" r:blip="">
            <dgm:adjLst/>
          </dgm:shape>
          <dgm:presOf axis="desOrSelf" ptType="sibTrans" hideLastTrans="0" st="0" cnt="1"/>
          <dgm:constrLst>
            <dgm:constr type="begPad"/>
            <dgm:constr type="endPad"/>
          </dgm:constrLst>
        </dgm:layoutNode>
        <dgm:layoutNode name="extraNode">
          <dgm:alg type="sp"/>
          <dgm:shape xmlns:r="http://schemas.openxmlformats.org/officeDocument/2006/relationships" type="rect" r:blip="" hideGeom="1">
            <dgm:adjLst/>
          </dgm:shape>
          <dgm:presOf/>
        </dgm:layoutNode>
        <dgm:layoutNode name="dstNode">
          <dgm:alg type="sp"/>
          <dgm:shape xmlns:r="http://schemas.openxmlformats.org/officeDocument/2006/relationships" type="rect" r:blip="" hideGeom="1">
            <dgm:adjLst/>
          </dgm:shape>
          <dgm:presOf/>
        </dgm:layoutNode>
      </dgm:layoutNode>
      <dgm:forEach name="wrapper" axis="self" ptType="parTrans">
        <dgm:forEach name="wrapper2" axis="self" ptType="sibTrans" st="2">
          <dgm:forEach name="accentRepeat" axis="self">
            <dgm:layoutNode name="accentRepeatNode" styleLbl="solidFgAcc1">
              <dgm:alg type="sp"/>
              <dgm:shape xmlns:r="http://schemas.openxmlformats.org/officeDocument/2006/relationships" type="ellipse" r:blip="">
                <dgm:adjLst/>
              </dgm:shape>
              <dgm:presOf/>
            </dgm:layoutNode>
          </dgm:forEach>
        </dgm:forEach>
      </dgm:forEach>
      <dgm:forEach name="Name24" axis="ch" ptType="node" cnt="1">
        <dgm:layoutNode name="text_1" styleLbl="node1">
          <dgm:varLst>
            <dgm:bulletEnabled val="1"/>
          </dgm:varLst>
          <dgm:choose name="Name25">
            <dgm:if name="Name2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2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1">
          <dgm:alg type="sp"/>
          <dgm:shape xmlns:r="http://schemas.openxmlformats.org/officeDocument/2006/relationships" r:blip="">
            <dgm:adjLst/>
          </dgm:shape>
          <dgm:presOf/>
          <dgm:constrLst/>
          <dgm:forEach name="Name28" ref="accentRepeat"/>
        </dgm:layoutNode>
      </dgm:forEach>
      <dgm:forEach name="Name29" axis="ch" ptType="node" st="2" cnt="1">
        <dgm:layoutNode name="text_2" styleLbl="node1">
          <dgm:varLst>
            <dgm:bulletEnabled val="1"/>
          </dgm:varLst>
          <dgm:choose name="Name30">
            <dgm:if name="Name3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3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2">
          <dgm:alg type="sp"/>
          <dgm:shape xmlns:r="http://schemas.openxmlformats.org/officeDocument/2006/relationships" r:blip="">
            <dgm:adjLst/>
          </dgm:shape>
          <dgm:presOf/>
          <dgm:constrLst/>
          <dgm:forEach name="Name33" ref="accentRepeat"/>
        </dgm:layoutNode>
      </dgm:forEach>
      <dgm:forEach name="Name34" axis="ch" ptType="node" st="3" cnt="1">
        <dgm:layoutNode name="text_3" styleLbl="node1">
          <dgm:varLst>
            <dgm:bulletEnabled val="1"/>
          </dgm:varLst>
          <dgm:choose name="Name35">
            <dgm:if name="Name3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3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3">
          <dgm:alg type="sp"/>
          <dgm:shape xmlns:r="http://schemas.openxmlformats.org/officeDocument/2006/relationships" r:blip="">
            <dgm:adjLst/>
          </dgm:shape>
          <dgm:presOf/>
          <dgm:constrLst/>
          <dgm:forEach name="Name38" ref="accentRepeat"/>
        </dgm:layoutNode>
      </dgm:forEach>
      <dgm:forEach name="Name39" axis="ch" ptType="node" st="4" cnt="1">
        <dgm:layoutNode name="text_4" styleLbl="node1">
          <dgm:varLst>
            <dgm:bulletEnabled val="1"/>
          </dgm:varLst>
          <dgm:choose name="Name40">
            <dgm:if name="Name4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4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4">
          <dgm:alg type="sp"/>
          <dgm:shape xmlns:r="http://schemas.openxmlformats.org/officeDocument/2006/relationships" r:blip="">
            <dgm:adjLst/>
          </dgm:shape>
          <dgm:presOf/>
          <dgm:constrLst/>
          <dgm:forEach name="Name43" ref="accentRepeat"/>
        </dgm:layoutNode>
      </dgm:forEach>
      <dgm:forEach name="Name44" axis="ch" ptType="node" st="5" cnt="1">
        <dgm:layoutNode name="text_5" styleLbl="node1">
          <dgm:varLst>
            <dgm:bulletEnabled val="1"/>
          </dgm:varLst>
          <dgm:choose name="Name45">
            <dgm:if name="Name4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4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5">
          <dgm:alg type="sp"/>
          <dgm:shape xmlns:r="http://schemas.openxmlformats.org/officeDocument/2006/relationships" r:blip="">
            <dgm:adjLst/>
          </dgm:shape>
          <dgm:presOf/>
          <dgm:constrLst/>
          <dgm:forEach name="Name48" ref="accentRepeat"/>
        </dgm:layoutNode>
      </dgm:forEach>
      <dgm:forEach name="Name49" axis="ch" ptType="node" st="6" cnt="1">
        <dgm:layoutNode name="text_6" styleLbl="node1">
          <dgm:varLst>
            <dgm:bulletEnabled val="1"/>
          </dgm:varLst>
          <dgm:choose name="Name50">
            <dgm:if name="Name51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52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6">
          <dgm:alg type="sp"/>
          <dgm:shape xmlns:r="http://schemas.openxmlformats.org/officeDocument/2006/relationships" r:blip="">
            <dgm:adjLst/>
          </dgm:shape>
          <dgm:presOf/>
          <dgm:constrLst/>
          <dgm:forEach name="Name53" ref="accentRepeat"/>
        </dgm:layoutNode>
      </dgm:forEach>
      <dgm:forEach name="Name54" axis="ch" ptType="node" st="7" cnt="1">
        <dgm:layoutNode name="text_7" styleLbl="node1">
          <dgm:varLst>
            <dgm:bulletEnabled val="1"/>
          </dgm:varLst>
          <dgm:choose name="Name55">
            <dgm:if name="Name56" func="var" arg="dir" op="equ" val="norm">
              <dgm:alg type="tx">
                <dgm:param type="parTxLTRAlign" val="l"/>
                <dgm:param type="shpTxLTRAlignCh" val="l"/>
                <dgm:param type="parTxRTLAlign" val="l"/>
                <dgm:param type="shpTxRTLAlignCh" val="l"/>
              </dgm:alg>
            </dgm:if>
            <dgm:else name="Name57">
              <dgm:alg type="tx">
                <dgm:param type="parTxLTRAlign" val="r"/>
                <dgm:param type="shpTxLTRAlignCh" val="r"/>
                <dgm:param type="parTxRTLAlign" val="r"/>
                <dgm:param type="shpTxRTLAlignCh" val="r"/>
              </dgm:alg>
            </dgm:else>
          </dgm:choose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primFontSz" val="65"/>
            <dgm:constr type="lMarg" refType="primFontSz" fact="0.2"/>
            <dgm:constr type="rMarg" refType="primFontSz" fact="0.2"/>
            <dgm:constr type="tMarg" refType="primFontSz" fact="0.2"/>
            <dgm:constr type="bMarg" refType="primFontSz" fact="0.2"/>
          </dgm:constrLst>
          <dgm:ruleLst>
            <dgm:rule type="primFontSz" val="5" fact="NaN" max="NaN"/>
          </dgm:ruleLst>
        </dgm:layoutNode>
        <dgm:layoutNode name="accent_7">
          <dgm:alg type="sp"/>
          <dgm:shape xmlns:r="http://schemas.openxmlformats.org/officeDocument/2006/relationships" r:blip="">
            <dgm:adjLst/>
          </dgm:shape>
          <dgm:presOf/>
          <dgm:constrLst/>
          <dgm:forEach name="Name58" ref="accentRepeat"/>
        </dgm:layoutNod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#Registro!A1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a!A1"/><Relationship Id="rId2" Type="http://schemas.openxmlformats.org/officeDocument/2006/relationships/hyperlink" Target="#Listas!A1"/><Relationship Id="rId1" Type="http://schemas.openxmlformats.org/officeDocument/2006/relationships/hyperlink" Target="#MEN&#218;!A1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istas!A1"/><Relationship Id="rId2" Type="http://schemas.openxmlformats.org/officeDocument/2006/relationships/hyperlink" Target="#MEN&#218;!A1"/><Relationship Id="rId1" Type="http://schemas.openxmlformats.org/officeDocument/2006/relationships/image" Target="../media/image4.png"/><Relationship Id="rId4" Type="http://schemas.openxmlformats.org/officeDocument/2006/relationships/hyperlink" Target="#Registr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a!A1"/><Relationship Id="rId2" Type="http://schemas.openxmlformats.org/officeDocument/2006/relationships/hyperlink" Target="#Registro!A1"/><Relationship Id="rId1" Type="http://schemas.openxmlformats.org/officeDocument/2006/relationships/hyperlink" Target="#MEN&#218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MEN&#218;!A1"/><Relationship Id="rId1" Type="http://schemas.openxmlformats.org/officeDocument/2006/relationships/hyperlink" Target="#Inf_x_Clientes!A1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Inf_Detallado!A1"/><Relationship Id="rId1" Type="http://schemas.openxmlformats.org/officeDocument/2006/relationships/hyperlink" Target="#MEN&#218;!A1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5.png"/><Relationship Id="rId1" Type="http://schemas.openxmlformats.org/officeDocument/2006/relationships/hyperlink" Target="#MEN&#218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23061</xdr:rowOff>
    </xdr:from>
    <xdr:to>
      <xdr:col>5</xdr:col>
      <xdr:colOff>714375</xdr:colOff>
      <xdr:row>31</xdr:row>
      <xdr:rowOff>4761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213561"/>
          <a:ext cx="4524375" cy="5696700"/>
          <a:chOff x="0" y="213561"/>
          <a:chExt cx="4524375" cy="5696700"/>
        </a:xfrm>
      </xdr:grpSpPr>
      <xdr:graphicFrame macro="">
        <xdr:nvGraphicFramePr>
          <xdr:cNvPr id="6" name="Diagrama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276225" y="1119187"/>
          <a:ext cx="4248150" cy="3881438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5" name="Diagrama de flujo: operación manua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16200000">
            <a:off x="-630000" y="4920261"/>
            <a:ext cx="1620000" cy="360000"/>
          </a:xfrm>
          <a:prstGeom prst="flowChartManualOperation">
            <a:avLst/>
          </a:prstGeom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n-US" sz="1400" b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" name="Diagrama de flujo: operación manual 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16200000">
            <a:off x="-630000" y="843561"/>
            <a:ext cx="1620000" cy="360000"/>
          </a:xfrm>
          <a:prstGeom prst="flowChartManualOperation">
            <a:avLst/>
          </a:prstGeom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/>
              <a:t>MENÚ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28575</xdr:rowOff>
    </xdr:from>
    <xdr:to>
      <xdr:col>0</xdr:col>
      <xdr:colOff>360000</xdr:colOff>
      <xdr:row>34</xdr:row>
      <xdr:rowOff>67425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0" y="219075"/>
          <a:ext cx="360000" cy="5648017"/>
          <a:chOff x="0" y="219075"/>
          <a:chExt cx="360000" cy="5630025"/>
        </a:xfrm>
      </xdr:grpSpPr>
      <xdr:sp macro="" textlink="">
        <xdr:nvSpPr>
          <xdr:cNvPr id="7" name="Diagrama de flujo: operación manual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rot="16200000">
            <a:off x="-596663" y="815738"/>
            <a:ext cx="1553325" cy="360000"/>
          </a:xfrm>
          <a:prstGeom prst="flowChartManualOperation">
            <a:avLst/>
          </a:prstGeom>
          <a:solidFill>
            <a:schemeClr val="accent3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/>
              <a:t>MENÚ</a:t>
            </a:r>
          </a:p>
        </xdr:txBody>
      </xdr:sp>
      <xdr:sp macro="" textlink="">
        <xdr:nvSpPr>
          <xdr:cNvPr id="8" name="Diagrama de flujo: operación manual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rot="16200000">
            <a:off x="-630000" y="4859100"/>
            <a:ext cx="1620000" cy="360000"/>
          </a:xfrm>
          <a:prstGeom prst="flowChartManualOperation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LISTAS</a:t>
            </a:r>
          </a:p>
        </xdr:txBody>
      </xdr:sp>
      <xdr:sp macro="" textlink="">
        <xdr:nvSpPr>
          <xdr:cNvPr id="14" name="Diagrama de flujo: operación manual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 rot="16200000">
            <a:off x="-630000" y="3500200"/>
            <a:ext cx="1620000" cy="360000"/>
          </a:xfrm>
          <a:prstGeom prst="flowChartManualOperation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DATA</a:t>
            </a:r>
          </a:p>
        </xdr:txBody>
      </xdr:sp>
      <xdr:sp macro="" textlink="">
        <xdr:nvSpPr>
          <xdr:cNvPr id="13" name="Diagrama de flujo: operación manual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 rot="16200000">
            <a:off x="-630000" y="2141300"/>
            <a:ext cx="1620000" cy="360000"/>
          </a:xfrm>
          <a:prstGeom prst="flowChartManualOperation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REGISTRO</a:t>
            </a:r>
          </a:p>
        </xdr:txBody>
      </xdr:sp>
    </xdr:grpSp>
    <xdr:clientData/>
  </xdr:twoCellAnchor>
  <xdr:twoCellAnchor>
    <xdr:from>
      <xdr:col>2</xdr:col>
      <xdr:colOff>47626</xdr:colOff>
      <xdr:row>0</xdr:row>
      <xdr:rowOff>0</xdr:rowOff>
    </xdr:from>
    <xdr:to>
      <xdr:col>5</xdr:col>
      <xdr:colOff>1038225</xdr:colOff>
      <xdr:row>4</xdr:row>
      <xdr:rowOff>73096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9701" y="0"/>
          <a:ext cx="2390774" cy="835096"/>
        </a:xfrm>
        <a:prstGeom prst="rect">
          <a:avLst/>
        </a:prstGeom>
      </xdr:spPr>
    </xdr:pic>
    <xdr:clientData/>
  </xdr:twoCellAnchor>
  <xdr:twoCellAnchor>
    <xdr:from>
      <xdr:col>5</xdr:col>
      <xdr:colOff>1200150</xdr:colOff>
      <xdr:row>2</xdr:row>
      <xdr:rowOff>47266</xdr:rowOff>
    </xdr:from>
    <xdr:to>
      <xdr:col>7</xdr:col>
      <xdr:colOff>83390</xdr:colOff>
      <xdr:row>4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962400" y="428266"/>
          <a:ext cx="2636090" cy="333734"/>
        </a:xfrm>
        <a:prstGeom prst="rect">
          <a:avLst/>
        </a:prstGeom>
        <a:solidFill>
          <a:schemeClr val="accent1">
            <a:alpha val="5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1400" b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1143000</xdr:colOff>
      <xdr:row>1</xdr:row>
      <xdr:rowOff>49243</xdr:rowOff>
    </xdr:from>
    <xdr:to>
      <xdr:col>7</xdr:col>
      <xdr:colOff>161925</xdr:colOff>
      <xdr:row>4</xdr:row>
      <xdr:rowOff>11143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905250" y="239743"/>
          <a:ext cx="2771775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ln>
                <a:noFill/>
              </a:ln>
              <a:solidFill>
                <a:schemeClr val="accent1">
                  <a:lumMod val="75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Rockwell" panose="02060603020205020403" pitchFamily="18" charset="0"/>
            </a:rPr>
            <a:t>REGISTRO</a:t>
          </a:r>
          <a:r>
            <a:rPr lang="en-US" sz="1800" b="1" baseline="0">
              <a:ln>
                <a:noFill/>
              </a:ln>
              <a:solidFill>
                <a:schemeClr val="accent1">
                  <a:lumMod val="75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Rockwell" panose="02060603020205020403" pitchFamily="18" charset="0"/>
            </a:rPr>
            <a:t> DE NOTA</a:t>
          </a:r>
          <a:endParaRPr lang="en-US" sz="1800" b="1">
            <a:ln>
              <a:noFill/>
            </a:ln>
            <a:solidFill>
              <a:schemeClr val="accent1">
                <a:lumMod val="75000"/>
              </a:schemeClr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Rockwell" panose="02060603020205020403" pitchFamily="18" charset="0"/>
          </a:endParaRPr>
        </a:p>
      </xdr:txBody>
    </xdr:sp>
    <xdr:clientData/>
  </xdr:twoCellAnchor>
  <xdr:twoCellAnchor>
    <xdr:from>
      <xdr:col>5</xdr:col>
      <xdr:colOff>0</xdr:colOff>
      <xdr:row>23</xdr:row>
      <xdr:rowOff>66675</xdr:rowOff>
    </xdr:from>
    <xdr:to>
      <xdr:col>5</xdr:col>
      <xdr:colOff>1080000</xdr:colOff>
      <xdr:row>25</xdr:row>
      <xdr:rowOff>55200</xdr:rowOff>
    </xdr:to>
    <xdr:sp macro="" textlink="$E$25">
      <xdr:nvSpPr>
        <xdr:cNvPr id="11" name="Rectángulo: esquinas redondeadas 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219450" y="3990975"/>
          <a:ext cx="1080000" cy="36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9465C366-03BA-445C-8718-D9332F0CBEE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0,00</a:t>
          </a:fld>
          <a:endParaRPr lang="es-VE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0</xdr:colOff>
      <xdr:row>20</xdr:row>
      <xdr:rowOff>76200</xdr:rowOff>
    </xdr:from>
    <xdr:to>
      <xdr:col>5</xdr:col>
      <xdr:colOff>1080000</xdr:colOff>
      <xdr:row>22</xdr:row>
      <xdr:rowOff>64725</xdr:rowOff>
    </xdr:to>
    <xdr:sp macro="" textlink="$E$22">
      <xdr:nvSpPr>
        <xdr:cNvPr id="12" name="Rectángulo: esquinas redondeadas 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219450" y="3505200"/>
          <a:ext cx="1080000" cy="36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2ABD13B9-B6C9-4FAA-A52A-CEF2CA43E40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0</a:t>
          </a:fld>
          <a:endParaRPr lang="es-VE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76200</xdr:rowOff>
    </xdr:from>
    <xdr:to>
      <xdr:col>5</xdr:col>
      <xdr:colOff>1080000</xdr:colOff>
      <xdr:row>34</xdr:row>
      <xdr:rowOff>64725</xdr:rowOff>
    </xdr:to>
    <xdr:sp macro="" textlink="$E$34">
      <xdr:nvSpPr>
        <xdr:cNvPr id="15" name="Rectángulo: esquinas redondeadas 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219450" y="5486400"/>
          <a:ext cx="1080000" cy="36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7C7ADC3-F2D4-45ED-9CC8-FBD80FBBF86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  </a:t>
          </a:fld>
          <a:endParaRPr lang="es-VE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47625</xdr:colOff>
      <xdr:row>4</xdr:row>
      <xdr:rowOff>104775</xdr:rowOff>
    </xdr:from>
    <xdr:to>
      <xdr:col>7</xdr:col>
      <xdr:colOff>219075</xdr:colOff>
      <xdr:row>38</xdr:row>
      <xdr:rowOff>9525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43025" y="866775"/>
          <a:ext cx="5848350" cy="5610225"/>
        </a:xfrm>
        <a:prstGeom prst="roundRect">
          <a:avLst>
            <a:gd name="adj" fmla="val 3274"/>
          </a:avLst>
        </a:prstGeom>
        <a:noFill/>
        <a:ln w="28575"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1400" b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38</xdr:row>
          <xdr:rowOff>161925</xdr:rowOff>
        </xdr:from>
        <xdr:to>
          <xdr:col>5</xdr:col>
          <xdr:colOff>933450</xdr:colOff>
          <xdr:row>40</xdr:row>
          <xdr:rowOff>76200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2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Guardar</a:t>
              </a:r>
              <a:endParaRPr lang="es-VE" sz="1100" b="1" i="0" u="none" strike="noStrike" baseline="0">
                <a:solidFill>
                  <a:srgbClr val="FF66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VE" sz="11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1057275</xdr:colOff>
          <xdr:row>38</xdr:row>
          <xdr:rowOff>161925</xdr:rowOff>
        </xdr:from>
        <xdr:to>
          <xdr:col>5</xdr:col>
          <xdr:colOff>2000250</xdr:colOff>
          <xdr:row>40</xdr:row>
          <xdr:rowOff>76200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2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180976</xdr:colOff>
      <xdr:row>1</xdr:row>
      <xdr:rowOff>171450</xdr:rowOff>
    </xdr:from>
    <xdr:to>
      <xdr:col>8</xdr:col>
      <xdr:colOff>522752</xdr:colOff>
      <xdr:row>3</xdr:row>
      <xdr:rowOff>133350</xdr:rowOff>
    </xdr:to>
    <xdr:pic macro="[0]!LimpiarValidacion"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498" t="7499" r="8069" b="7791"/>
        <a:stretch/>
      </xdr:blipFill>
      <xdr:spPr>
        <a:xfrm>
          <a:off x="6943726" y="361950"/>
          <a:ext cx="341776" cy="342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1028700</xdr:colOff>
      <xdr:row>0</xdr:row>
      <xdr:rowOff>0</xdr:rowOff>
    </xdr:from>
    <xdr:to>
      <xdr:col>6</xdr:col>
      <xdr:colOff>1914525</xdr:colOff>
      <xdr:row>4</xdr:row>
      <xdr:rowOff>142333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592"/>
        <a:stretch/>
      </xdr:blipFill>
      <xdr:spPr>
        <a:xfrm>
          <a:off x="5467350" y="0"/>
          <a:ext cx="885825" cy="904333"/>
        </a:xfrm>
        <a:prstGeom prst="rect">
          <a:avLst/>
        </a:prstGeom>
      </xdr:spPr>
    </xdr:pic>
    <xdr:clientData/>
  </xdr:twoCellAnchor>
  <xdr:twoCellAnchor>
    <xdr:from>
      <xdr:col>6</xdr:col>
      <xdr:colOff>2066926</xdr:colOff>
      <xdr:row>1</xdr:row>
      <xdr:rowOff>28575</xdr:rowOff>
    </xdr:from>
    <xdr:to>
      <xdr:col>9</xdr:col>
      <xdr:colOff>914401</xdr:colOff>
      <xdr:row>2</xdr:row>
      <xdr:rowOff>182282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505576" y="219075"/>
          <a:ext cx="4019550" cy="344207"/>
        </a:xfrm>
        <a:prstGeom prst="rect">
          <a:avLst/>
        </a:prstGeom>
        <a:noFill/>
      </xdr:spPr>
      <xdr:txBody>
        <a:bodyPr wrap="none" lIns="91440" tIns="45720" rIns="91440" bIns="45720">
          <a:prstTxWarp prst="textInflateTop">
            <a:avLst/>
          </a:prstTxWarp>
          <a:noAutofit/>
        </a:bodyPr>
        <a:lstStyle/>
        <a:p>
          <a:pPr algn="ctr"/>
          <a:r>
            <a:rPr lang="es-ES" sz="2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</a:rPr>
            <a:t>BASE DE DATOS DE NOTAS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180975</xdr:rowOff>
        </xdr:from>
        <xdr:to>
          <xdr:col>13</xdr:col>
          <xdr:colOff>0</xdr:colOff>
          <xdr:row>3</xdr:row>
          <xdr:rowOff>66675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6</xdr:col>
      <xdr:colOff>1019175</xdr:colOff>
      <xdr:row>1</xdr:row>
      <xdr:rowOff>142876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 rot="5400000">
          <a:off x="2561664" y="-2561664"/>
          <a:ext cx="333376" cy="5456704"/>
          <a:chOff x="-1" y="200906"/>
          <a:chExt cx="360001" cy="5724394"/>
        </a:xfrm>
      </xdr:grpSpPr>
      <xdr:sp macro="" textlink="">
        <xdr:nvSpPr>
          <xdr:cNvPr id="20" name="Diagrama de flujo: operación manual 1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-630001" y="4935300"/>
            <a:ext cx="1620000" cy="360000"/>
          </a:xfrm>
          <a:prstGeom prst="flowChartManualOperation">
            <a:avLst/>
          </a:prstGeom>
          <a:solidFill>
            <a:schemeClr val="accent3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0"/>
              <a:t>MENÚ</a:t>
            </a:r>
          </a:p>
        </xdr:txBody>
      </xdr:sp>
      <xdr:sp macro="" textlink="">
        <xdr:nvSpPr>
          <xdr:cNvPr id="17" name="Diagrama de flujo: operación manual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 rot="16200000">
            <a:off x="-630000" y="830906"/>
            <a:ext cx="1620000" cy="360000"/>
          </a:xfrm>
          <a:prstGeom prst="flowChartManualOperation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LISTAS</a:t>
            </a:r>
          </a:p>
        </xdr:txBody>
      </xdr:sp>
      <xdr:sp macro="" textlink="">
        <xdr:nvSpPr>
          <xdr:cNvPr id="19" name="Diagrama de flujo: operación manual 1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16200000">
            <a:off x="-630000" y="3568488"/>
            <a:ext cx="1620000" cy="360000"/>
          </a:xfrm>
          <a:prstGeom prst="flowChartManualOperation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REGISTRO</a:t>
            </a:r>
          </a:p>
        </xdr:txBody>
      </xdr:sp>
      <xdr:sp macro="" textlink="">
        <xdr:nvSpPr>
          <xdr:cNvPr id="18" name="Diagrama de flujo: operación manual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6200000">
            <a:off x="-630000" y="2201675"/>
            <a:ext cx="1620000" cy="360000"/>
          </a:xfrm>
          <a:prstGeom prst="flowChartManualOperation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DATA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1</xdr:row>
          <xdr:rowOff>0</xdr:rowOff>
        </xdr:from>
        <xdr:to>
          <xdr:col>25</xdr:col>
          <xdr:colOff>95250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Nota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0</xdr:col>
      <xdr:colOff>360000</xdr:colOff>
      <xdr:row>31</xdr:row>
      <xdr:rowOff>162675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219075"/>
          <a:ext cx="360000" cy="5887200"/>
          <a:chOff x="0" y="219075"/>
          <a:chExt cx="360000" cy="5696700"/>
        </a:xfrm>
      </xdr:grpSpPr>
      <xdr:sp macro="" textlink="">
        <xdr:nvSpPr>
          <xdr:cNvPr id="16" name="Diagrama de flujo: operación manual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16200000">
            <a:off x="-630000" y="849075"/>
            <a:ext cx="1620000" cy="360000"/>
          </a:xfrm>
          <a:prstGeom prst="flowChartManualOperation">
            <a:avLst/>
          </a:prstGeom>
          <a:solidFill>
            <a:schemeClr val="accent3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/>
              <a:t>MENÚ</a:t>
            </a:r>
          </a:p>
        </xdr:txBody>
      </xdr:sp>
      <xdr:sp macro="" textlink="">
        <xdr:nvSpPr>
          <xdr:cNvPr id="15" name="Diagrama de flujo: operación manual 1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 rot="16200000">
            <a:off x="-630000" y="2207975"/>
            <a:ext cx="1620000" cy="360000"/>
          </a:xfrm>
          <a:prstGeom prst="flowChartManualOperation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REGISTRO</a:t>
            </a:r>
          </a:p>
        </xdr:txBody>
      </xdr:sp>
      <xdr:sp macro="" textlink="">
        <xdr:nvSpPr>
          <xdr:cNvPr id="14" name="Diagrama de flujo: operación manual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 rot="16200000">
            <a:off x="-630000" y="3566875"/>
            <a:ext cx="1620000" cy="360000"/>
          </a:xfrm>
          <a:prstGeom prst="flowChartManualOperation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DATA</a:t>
            </a:r>
          </a:p>
        </xdr:txBody>
      </xdr:sp>
      <xdr:sp macro="" textlink="">
        <xdr:nvSpPr>
          <xdr:cNvPr id="13" name="Diagrama de flujo: operación manual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16200000">
            <a:off x="-630000" y="4925775"/>
            <a:ext cx="1620000" cy="360000"/>
          </a:xfrm>
          <a:prstGeom prst="flowChartManualOperation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LISTAS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67236</xdr:colOff>
      <xdr:row>0</xdr:row>
      <xdr:rowOff>143995</xdr:rowOff>
    </xdr:from>
    <xdr:to>
      <xdr:col>0</xdr:col>
      <xdr:colOff>427236</xdr:colOff>
      <xdr:row>23</xdr:row>
      <xdr:rowOff>166970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67236" y="143995"/>
          <a:ext cx="360000" cy="4404475"/>
          <a:chOff x="0" y="200025"/>
          <a:chExt cx="360000" cy="4404475"/>
        </a:xfrm>
      </xdr:grpSpPr>
      <xdr:sp macro="" textlink="">
        <xdr:nvSpPr>
          <xdr:cNvPr id="3" name="Diagrama de flujo: operación manual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 rot="16200000">
            <a:off x="-630000" y="3614500"/>
            <a:ext cx="1620000" cy="360000"/>
          </a:xfrm>
          <a:prstGeom prst="flowChartManualOperation">
            <a:avLst/>
          </a:prstGeom>
          <a:solidFill>
            <a:schemeClr val="accent4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/>
              <a:t>CLIENTES</a:t>
            </a:r>
          </a:p>
        </xdr:txBody>
      </xdr:sp>
      <xdr:sp macro="" textlink="">
        <xdr:nvSpPr>
          <xdr:cNvPr id="5" name="Diagrama de flujo: operación manual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 rot="16200000">
            <a:off x="-630000" y="830025"/>
            <a:ext cx="1620000" cy="360000"/>
          </a:xfrm>
          <a:prstGeom prst="flowChartManualOperation">
            <a:avLst/>
          </a:prstGeom>
          <a:solidFill>
            <a:schemeClr val="accent3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/>
              <a:t>MENÚ</a:t>
            </a:r>
          </a:p>
        </xdr:txBody>
      </xdr:sp>
      <xdr:sp macro="" textlink="">
        <xdr:nvSpPr>
          <xdr:cNvPr id="4" name="Diagrama de flujo: operación manual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rot="16200000">
            <a:off x="-630000" y="2222262"/>
            <a:ext cx="1620000" cy="360000"/>
          </a:xfrm>
          <a:prstGeom prst="flowChartManualOperation">
            <a:avLst/>
          </a:prstGeom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DETALLADO</a:t>
            </a:r>
          </a:p>
        </xdr:txBody>
      </xdr:sp>
    </xdr:grpSp>
    <xdr:clientData/>
  </xdr:twoCellAnchor>
  <xdr:twoCellAnchor>
    <xdr:from>
      <xdr:col>6</xdr:col>
      <xdr:colOff>28575</xdr:colOff>
      <xdr:row>1</xdr:row>
      <xdr:rowOff>95250</xdr:rowOff>
    </xdr:from>
    <xdr:to>
      <xdr:col>9</xdr:col>
      <xdr:colOff>771525</xdr:colOff>
      <xdr:row>3</xdr:row>
      <xdr:rowOff>104775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8067675" y="285750"/>
          <a:ext cx="2943225" cy="390525"/>
        </a:xfrm>
        <a:prstGeom prst="rect">
          <a:avLst/>
        </a:prstGeom>
        <a:noFill/>
      </xdr:spPr>
      <xdr:txBody>
        <a:bodyPr wrap="none" lIns="91440" tIns="45720" rIns="91440" bIns="45720">
          <a:prstTxWarp prst="textInflateTop">
            <a:avLst/>
          </a:prstTxWarp>
          <a:noAutofit/>
        </a:bodyPr>
        <a:lstStyle/>
        <a:p>
          <a:pPr algn="ctr"/>
          <a:r>
            <a:rPr lang="es-ES" sz="2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</a:rPr>
            <a:t>Informe  Detallado</a:t>
          </a:r>
        </a:p>
      </xdr:txBody>
    </xdr:sp>
    <xdr:clientData/>
  </xdr:twoCellAnchor>
  <xdr:twoCellAnchor editAs="oneCell">
    <xdr:from>
      <xdr:col>2</xdr:col>
      <xdr:colOff>89648</xdr:colOff>
      <xdr:row>0</xdr:row>
      <xdr:rowOff>0</xdr:rowOff>
    </xdr:from>
    <xdr:to>
      <xdr:col>3</xdr:col>
      <xdr:colOff>509325</xdr:colOff>
      <xdr:row>4</xdr:row>
      <xdr:rowOff>57150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338"/>
        <a:stretch/>
      </xdr:blipFill>
      <xdr:spPr>
        <a:xfrm>
          <a:off x="1456766" y="0"/>
          <a:ext cx="2470353" cy="819150"/>
        </a:xfrm>
        <a:prstGeom prst="rect">
          <a:avLst/>
        </a:prstGeom>
      </xdr:spPr>
    </xdr:pic>
    <xdr:clientData/>
  </xdr:twoCellAnchor>
  <xdr:oneCellAnchor>
    <xdr:from>
      <xdr:col>11</xdr:col>
      <xdr:colOff>9526</xdr:colOff>
      <xdr:row>0</xdr:row>
      <xdr:rowOff>133351</xdr:rowOff>
    </xdr:from>
    <xdr:ext cx="762000" cy="766718"/>
    <xdr:pic macro="[0]!ActualizarTodo"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1" y="133351"/>
          <a:ext cx="762000" cy="766718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180975</xdr:rowOff>
    </xdr:from>
    <xdr:to>
      <xdr:col>0</xdr:col>
      <xdr:colOff>360001</xdr:colOff>
      <xdr:row>17</xdr:row>
      <xdr:rowOff>22600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" y="180975"/>
          <a:ext cx="360000" cy="3080125"/>
          <a:chOff x="1" y="180975"/>
          <a:chExt cx="360000" cy="3080125"/>
        </a:xfrm>
      </xdr:grpSpPr>
      <xdr:sp macro="" textlink="">
        <xdr:nvSpPr>
          <xdr:cNvPr id="8" name="Diagrama de flujo: operación manual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 rot="16200000">
            <a:off x="-629999" y="810975"/>
            <a:ext cx="1620000" cy="360000"/>
          </a:xfrm>
          <a:prstGeom prst="flowChartManualOperation">
            <a:avLst/>
          </a:prstGeom>
          <a:solidFill>
            <a:schemeClr val="accent3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/>
              <a:t>MENÚ</a:t>
            </a:r>
          </a:p>
        </xdr:txBody>
      </xdr:sp>
      <xdr:sp macro="" textlink="">
        <xdr:nvSpPr>
          <xdr:cNvPr id="7" name="Diagrama de flujo: operación manual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 rot="16200000">
            <a:off x="-697887" y="2203213"/>
            <a:ext cx="1755775" cy="360000"/>
          </a:xfrm>
          <a:prstGeom prst="flowChartManualOperation">
            <a:avLst/>
          </a:prstGeom>
          <a:solidFill>
            <a:schemeClr val="accent4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DETALLADO</a:t>
            </a:r>
          </a:p>
        </xdr:txBody>
      </xdr:sp>
    </xdr:grpSp>
    <xdr:clientData/>
  </xdr:twoCellAnchor>
  <xdr:twoCellAnchor>
    <xdr:from>
      <xdr:col>0</xdr:col>
      <xdr:colOff>1</xdr:colOff>
      <xdr:row>15</xdr:row>
      <xdr:rowOff>107950</xdr:rowOff>
    </xdr:from>
    <xdr:to>
      <xdr:col>0</xdr:col>
      <xdr:colOff>360001</xdr:colOff>
      <xdr:row>24</xdr:row>
      <xdr:rowOff>13450</xdr:rowOff>
    </xdr:to>
    <xdr:sp macro="" textlink="">
      <xdr:nvSpPr>
        <xdr:cNvPr id="6" name="Diagrama de flujo: operación manua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16200000">
          <a:off x="-629999" y="3595450"/>
          <a:ext cx="1620000" cy="360000"/>
        </a:xfrm>
        <a:prstGeom prst="flowChartManualOperation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5</xdr:col>
      <xdr:colOff>152400</xdr:colOff>
      <xdr:row>1</xdr:row>
      <xdr:rowOff>95250</xdr:rowOff>
    </xdr:from>
    <xdr:to>
      <xdr:col>8</xdr:col>
      <xdr:colOff>685800</xdr:colOff>
      <xdr:row>3</xdr:row>
      <xdr:rowOff>104775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6143625" y="285750"/>
          <a:ext cx="3000375" cy="390525"/>
        </a:xfrm>
        <a:prstGeom prst="rect">
          <a:avLst/>
        </a:prstGeom>
        <a:noFill/>
      </xdr:spPr>
      <xdr:txBody>
        <a:bodyPr wrap="none" lIns="91440" tIns="45720" rIns="91440" bIns="45720">
          <a:prstTxWarp prst="textInflateTop">
            <a:avLst/>
          </a:prstTxWarp>
          <a:noAutofit/>
        </a:bodyPr>
        <a:lstStyle/>
        <a:p>
          <a:pPr algn="ctr"/>
          <a:r>
            <a:rPr lang="es-ES" sz="2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</a:rPr>
            <a:t>Informe Clientes</a:t>
          </a:r>
        </a:p>
      </xdr:txBody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2467552</xdr:colOff>
      <xdr:row>4</xdr:row>
      <xdr:rowOff>57150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338"/>
        <a:stretch/>
      </xdr:blipFill>
      <xdr:spPr>
        <a:xfrm>
          <a:off x="1362075" y="0"/>
          <a:ext cx="2467552" cy="819150"/>
        </a:xfrm>
        <a:prstGeom prst="rect">
          <a:avLst/>
        </a:prstGeom>
      </xdr:spPr>
    </xdr:pic>
    <xdr:clientData/>
  </xdr:twoCellAnchor>
  <xdr:oneCellAnchor>
    <xdr:from>
      <xdr:col>10</xdr:col>
      <xdr:colOff>47626</xdr:colOff>
      <xdr:row>0</xdr:row>
      <xdr:rowOff>85726</xdr:rowOff>
    </xdr:from>
    <xdr:ext cx="762000" cy="766718"/>
    <xdr:pic macro="[0]!ActualizarTodo"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6" y="85726"/>
          <a:ext cx="762000" cy="766718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180975</xdr:rowOff>
    </xdr:from>
    <xdr:to>
      <xdr:col>0</xdr:col>
      <xdr:colOff>360001</xdr:colOff>
      <xdr:row>17</xdr:row>
      <xdr:rowOff>22600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" y="180975"/>
          <a:ext cx="360000" cy="3080125"/>
          <a:chOff x="1" y="180975"/>
          <a:chExt cx="360000" cy="3080125"/>
        </a:xfrm>
      </xdr:grpSpPr>
      <xdr:sp macro="" textlink="">
        <xdr:nvSpPr>
          <xdr:cNvPr id="7" name="Diagrama de flujo: operación manual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16200000">
            <a:off x="-629999" y="810975"/>
            <a:ext cx="1620000" cy="360000"/>
          </a:xfrm>
          <a:prstGeom prst="flowChartManualOperation">
            <a:avLst/>
          </a:prstGeom>
          <a:solidFill>
            <a:schemeClr val="accent3">
              <a:lumMod val="60000"/>
              <a:lumOff val="40000"/>
            </a:schemeClr>
          </a:solidFill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/>
              <a:t>MENÚ</a:t>
            </a:r>
          </a:p>
        </xdr:txBody>
      </xdr:sp>
      <xdr:sp macro="" textlink="">
        <xdr:nvSpPr>
          <xdr:cNvPr id="6" name="Diagrama de flujo: operación manual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 rot="16200000">
            <a:off x="-697887" y="2203213"/>
            <a:ext cx="1755775" cy="360000"/>
          </a:xfrm>
          <a:prstGeom prst="flowChartManualOperation">
            <a:avLst/>
          </a:prstGeom>
          <a:solidFill>
            <a:schemeClr val="accent2"/>
          </a:solidFill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RESUMEN</a:t>
            </a:r>
          </a:p>
        </xdr:txBody>
      </xdr:sp>
    </xdr:grpSp>
    <xdr:clientData/>
  </xdr:twoCellAnchor>
  <xdr:twoCellAnchor editAs="oneCell">
    <xdr:from>
      <xdr:col>2</xdr:col>
      <xdr:colOff>9525</xdr:colOff>
      <xdr:row>0</xdr:row>
      <xdr:rowOff>0</xdr:rowOff>
    </xdr:from>
    <xdr:to>
      <xdr:col>2</xdr:col>
      <xdr:colOff>2477077</xdr:colOff>
      <xdr:row>4</xdr:row>
      <xdr:rowOff>57150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338"/>
        <a:stretch/>
      </xdr:blipFill>
      <xdr:spPr>
        <a:xfrm>
          <a:off x="1371600" y="0"/>
          <a:ext cx="2467552" cy="819150"/>
        </a:xfrm>
        <a:prstGeom prst="rect">
          <a:avLst/>
        </a:prstGeom>
      </xdr:spPr>
    </xdr:pic>
    <xdr:clientData/>
  </xdr:twoCellAnchor>
  <xdr:twoCellAnchor>
    <xdr:from>
      <xdr:col>3</xdr:col>
      <xdr:colOff>28574</xdr:colOff>
      <xdr:row>1</xdr:row>
      <xdr:rowOff>114300</xdr:rowOff>
    </xdr:from>
    <xdr:to>
      <xdr:col>6</xdr:col>
      <xdr:colOff>2590799</xdr:colOff>
      <xdr:row>3</xdr:row>
      <xdr:rowOff>123825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524374" y="304800"/>
          <a:ext cx="3895725" cy="390525"/>
        </a:xfrm>
        <a:prstGeom prst="rect">
          <a:avLst/>
        </a:prstGeom>
        <a:noFill/>
      </xdr:spPr>
      <xdr:txBody>
        <a:bodyPr wrap="none" lIns="91440" tIns="45720" rIns="91440" bIns="45720">
          <a:prstTxWarp prst="textInflateTop">
            <a:avLst/>
          </a:prstTxWarp>
          <a:noAutofit/>
        </a:bodyPr>
        <a:lstStyle/>
        <a:p>
          <a:pPr algn="ctr"/>
          <a:r>
            <a:rPr lang="es-ES" sz="2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</a:rPr>
            <a:t>Resumen:</a:t>
          </a:r>
          <a:r>
            <a:rPr lang="es-ES" sz="22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</a:rPr>
            <a:t> Cliente - Negocio</a:t>
          </a:r>
          <a:endParaRPr lang="es-ES" sz="22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oneCellAnchor>
    <xdr:from>
      <xdr:col>7</xdr:col>
      <xdr:colOff>190500</xdr:colOff>
      <xdr:row>0</xdr:row>
      <xdr:rowOff>56678</xdr:rowOff>
    </xdr:from>
    <xdr:ext cx="738847" cy="743422"/>
    <xdr:pic macro="[0]!ActualizarTodo">
      <xdr:nvPicPr>
        <xdr:cNvPr id="9" name="Imagen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5950" y="56678"/>
          <a:ext cx="738847" cy="743422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1171575</xdr:colOff>
      <xdr:row>4</xdr:row>
      <xdr:rowOff>110912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0"/>
          <a:ext cx="2638425" cy="872912"/>
        </a:xfrm>
        <a:prstGeom prst="rect">
          <a:avLst/>
        </a:prstGeom>
      </xdr:spPr>
    </xdr:pic>
    <xdr:clientData/>
  </xdr:twoCellAnchor>
  <xdr:twoCellAnchor>
    <xdr:from>
      <xdr:col>4</xdr:col>
      <xdr:colOff>2066926</xdr:colOff>
      <xdr:row>1</xdr:row>
      <xdr:rowOff>28575</xdr:rowOff>
    </xdr:from>
    <xdr:to>
      <xdr:col>7</xdr:col>
      <xdr:colOff>914401</xdr:colOff>
      <xdr:row>2</xdr:row>
      <xdr:rowOff>182282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400926" y="219075"/>
          <a:ext cx="3448050" cy="344207"/>
        </a:xfrm>
        <a:prstGeom prst="rect">
          <a:avLst/>
        </a:prstGeom>
        <a:noFill/>
      </xdr:spPr>
      <xdr:txBody>
        <a:bodyPr wrap="none" lIns="91440" tIns="45720" rIns="91440" bIns="45720">
          <a:prstTxWarp prst="textInflateTop">
            <a:avLst/>
          </a:prstTxWarp>
          <a:noAutofit/>
        </a:bodyPr>
        <a:lstStyle/>
        <a:p>
          <a:pPr algn="ctr"/>
          <a:r>
            <a:rPr lang="es-ES" sz="2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</a:rPr>
            <a:t>BASE DE DATOS DE NOTAS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</xdr:row>
          <xdr:rowOff>38100</xdr:rowOff>
        </xdr:from>
        <xdr:to>
          <xdr:col>20</xdr:col>
          <xdr:colOff>142875</xdr:colOff>
          <xdr:row>2</xdr:row>
          <xdr:rowOff>133350</xdr:rowOff>
        </xdr:to>
        <xdr:sp macro="" textlink="">
          <xdr:nvSpPr>
            <xdr:cNvPr id="10241" name="TextBox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857250</xdr:colOff>
          <xdr:row>1</xdr:row>
          <xdr:rowOff>66675</xdr:rowOff>
        </xdr:from>
        <xdr:to>
          <xdr:col>12</xdr:col>
          <xdr:colOff>57150</xdr:colOff>
          <xdr:row>3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Nota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omas/OneDrive/Documentos/YOCXI/Descargas/ADM-ASISTENTE/SACAR/SACAR%209/Deuda%20Avicola%20al%2020231109%20Rah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omas/OneDrive/Documentos/YOCXI/Descargas/SISTEMA%20INVENTARIO%20EXCEL.%20(DANI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_NE"/>
      <sheetName val="BD_Notas"/>
      <sheetName val="Listados"/>
      <sheetName val="Inf_Detallado"/>
      <sheetName val="Inf_Detallado (2)"/>
      <sheetName val="Tasa_BCV"/>
      <sheetName val="BD_Clientes"/>
      <sheetName val="BD_Sucursal"/>
    </sheetNames>
    <sheetDataSet>
      <sheetData sheetId="0">
        <row r="12">
          <cell r="D12" t="str">
            <v>CLI_33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25">
          <cell r="I25" t="str">
            <v/>
          </cell>
        </row>
        <row r="26">
          <cell r="I26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nis Jimenez" refreshedDate="45531.710509837962" createdVersion="7" refreshedVersion="7" minRefreshableVersion="3" recordCount="3579" xr:uid="{ECDDEBC8-0D63-49D2-8DB2-EA05B302D21C}">
  <cacheSource type="worksheet">
    <worksheetSource name="BD"/>
  </cacheSource>
  <cacheFields count="16">
    <cacheField name="Nota" numFmtId="49">
      <sharedItems containsBlank="1" count="2622">
        <m/>
        <s v="46321"/>
        <s v="46320"/>
        <s v="46317"/>
        <s v="46318"/>
        <s v="46312"/>
        <s v="46307"/>
        <s v="46305"/>
        <s v="46304"/>
        <s v="46288"/>
        <s v="46287"/>
        <s v="46289"/>
        <s v="46286"/>
        <s v="46279"/>
        <s v="46281"/>
        <s v="46283"/>
        <s v="46280"/>
        <s v="46278"/>
        <s v="46270"/>
        <s v="46269"/>
        <s v="46271"/>
        <s v="46247"/>
        <s v="46248"/>
        <s v="46250"/>
        <s v="46252"/>
        <s v="46241"/>
        <s v="46254"/>
        <s v="46256"/>
        <s v="46255"/>
        <s v="46249"/>
        <s v="46245"/>
        <s v="46206"/>
        <s v="46231"/>
        <s v="46230"/>
        <s v="46232"/>
        <s v="46224"/>
        <s v="46215"/>
        <s v="46212"/>
        <s v="46217"/>
        <s v="46216"/>
        <s v="46213"/>
        <s v="46211"/>
        <s v="46205"/>
        <s v="46202"/>
        <s v="46201"/>
        <s v="46197"/>
        <s v="46192"/>
        <s v="46182"/>
        <s v="46186"/>
        <s v="46187"/>
        <s v="46178"/>
        <s v="46165"/>
        <s v="46172"/>
        <s v="46171"/>
        <s v="46152"/>
        <s v="46151"/>
        <s v="46166"/>
        <s v="46168"/>
        <s v="46167"/>
        <s v="46162"/>
        <s v="46164"/>
        <s v="46160"/>
        <s v=" 46158"/>
        <s v="46157"/>
        <s v="46156"/>
        <s v="46153"/>
        <s v="46150"/>
        <s v="46148"/>
        <s v="46146"/>
        <s v="43225"/>
        <s v="43226"/>
        <s v="43229"/>
        <s v="43224"/>
        <s v="43169"/>
        <s v="43171"/>
        <s v="43172"/>
        <s v="46142"/>
        <s v="46139"/>
        <s v="46138"/>
        <s v="46129"/>
        <s v="46133"/>
        <s v="46132"/>
        <s v="46131"/>
        <s v="46124"/>
        <s v="46123"/>
        <s v="46121"/>
        <s v="46112"/>
        <s v="46111"/>
        <s v="46091"/>
        <s v="46092"/>
        <s v="46094"/>
        <s v="46110"/>
        <s v="46107"/>
        <s v="46090"/>
        <s v="46084"/>
        <s v="46083"/>
        <s v="46081"/>
        <s v="46070"/>
        <s v="46072"/>
        <s v="46069"/>
        <s v="46068"/>
        <s v="46065"/>
        <s v="46073"/>
        <s v="46071"/>
        <s v="46074"/>
        <s v="46067"/>
        <s v="46063"/>
        <s v="46057"/>
        <s v="46051"/>
        <s v="46053"/>
        <s v="46050"/>
        <s v="46060"/>
        <s v="46061"/>
        <s v="46058"/>
        <s v="46077"/>
        <s v="46076"/>
        <s v="46052"/>
        <s v="46046"/>
        <s v="46048"/>
        <s v="46042"/>
        <s v="46044"/>
        <s v="46043"/>
        <s v="46038"/>
        <s v="46030"/>
        <s v="46034"/>
        <s v="46033"/>
        <s v="46028"/>
        <s v="46023"/>
        <s v="46024"/>
        <s v="46019"/>
        <s v="46020"/>
        <s v="46017"/>
        <s v="46016"/>
        <s v="46012"/>
        <s v="46010"/>
        <s v="45995"/>
        <s v="45997"/>
        <s v="45998"/>
        <s v="45992"/>
        <s v="46009"/>
        <s v="46008"/>
        <s v="46006"/>
        <s v="46005"/>
        <s v="46007"/>
        <s v="45999"/>
        <s v="45979"/>
        <s v="45989"/>
        <s v="45988"/>
        <s v="45990"/>
        <s v="45981"/>
        <s v="45980"/>
        <s v="45986"/>
        <s v="45985"/>
        <s v="45984"/>
        <s v="45982"/>
        <s v="45978"/>
        <s v="45977"/>
        <s v="45976"/>
        <s v="45966"/>
        <s v="45958"/>
        <s v="45963"/>
        <s v="45956"/>
        <s v="45949"/>
        <s v="45954"/>
        <s v="45955"/>
        <s v="45940"/>
        <s v="45937"/>
        <s v="45944"/>
        <s v="45942"/>
        <s v="45943"/>
        <s v="45938"/>
        <s v="45928"/>
        <s v="45939"/>
        <s v="45929"/>
        <s v="45946"/>
        <s v="45945"/>
        <s v="45941"/>
        <s v="45922"/>
        <s v="45924"/>
        <s v="45930"/>
        <s v="45920"/>
        <s v="45918"/>
        <s v="45917"/>
        <s v="45919"/>
        <s v="45902"/>
        <s v="45900"/>
        <s v="45895"/>
        <s v="45896"/>
        <s v="45910"/>
        <s v="45909"/>
        <s v="45906"/>
        <s v="45911"/>
        <s v="45885"/>
        <s v="45884"/>
        <s v="45890"/>
        <s v="45888"/>
        <s v="45889"/>
        <s v="45887"/>
        <s v="45876"/>
        <s v="45855"/>
        <s v="45873"/>
        <s v="45874"/>
        <s v="45862"/>
        <s v="45864"/>
        <s v="45865"/>
        <s v="45859"/>
        <s v="45860"/>
        <s v="45866"/>
        <s v="45857"/>
        <s v="45851"/>
        <s v="45852"/>
        <s v="45837"/>
        <s v="45836"/>
        <s v="45827"/>
        <s v="45826"/>
        <s v="45831"/>
        <s v="45830"/>
        <s v="45832"/>
        <s v="45818"/>
        <s v="45821"/>
        <s v="45822"/>
        <s v="45815"/>
        <s v="45816"/>
        <s v="45805"/>
        <s v="45809"/>
        <s v="45802"/>
        <s v="45801"/>
        <s v="45798"/>
        <s v="45791"/>
        <s v="45792"/>
        <s v="45790"/>
        <s v="45787"/>
        <s v="45788"/>
        <s v="45780"/>
        <s v="45779"/>
        <s v="45774"/>
        <s v="45769"/>
        <s v="45771"/>
        <s v="45770"/>
        <s v="45764"/>
        <s v="45765"/>
        <s v="45761"/>
        <s v="45758"/>
        <s v="45759"/>
        <s v="45760"/>
        <s v="45763"/>
        <s v="45762"/>
        <s v="45756"/>
        <s v="45746"/>
        <s v="45736"/>
        <s v="45738"/>
        <s v="45737"/>
        <s v="45740"/>
        <s v="45739"/>
        <s v="45733"/>
        <s v="45734"/>
        <s v="45735"/>
        <s v="45729"/>
        <s v="45732"/>
        <s v="45727"/>
        <s v="45728"/>
        <s v="45724"/>
        <s v="45723"/>
        <s v="45721"/>
        <s v="45720"/>
        <s v="45718"/>
        <s v="45717"/>
        <s v="45715"/>
        <s v="45708"/>
        <s v="45711"/>
        <s v="45703"/>
        <s v="45702"/>
        <s v="45701"/>
        <s v="45696"/>
        <s v="45697"/>
        <s v="45698"/>
        <s v="45694"/>
        <s v="45690"/>
        <s v="45691"/>
        <s v="45689"/>
        <s v="45687"/>
        <s v="45680"/>
        <s v="45672"/>
        <s v="45676"/>
        <s v="45673"/>
        <s v="45675"/>
        <s v="45671"/>
        <s v="45674"/>
        <s v="45669"/>
        <s v="45670"/>
        <s v="45659"/>
        <s v="45666"/>
        <s v="45664"/>
        <s v="45665"/>
        <s v="45660"/>
        <s v="45661"/>
        <s v="45662"/>
        <s v="45655"/>
        <s v="45656"/>
        <s v="45657"/>
        <s v="45654"/>
        <s v="45658"/>
        <s v="45644"/>
        <s v="45642"/>
        <s v="45641"/>
        <s v="45640"/>
        <s v="45648"/>
        <s v="45647"/>
        <s v="45636"/>
        <s v="45637"/>
        <s v="45638"/>
        <s v="45639"/>
        <s v="45634"/>
        <s v="45633"/>
        <s v="45632"/>
        <s v="45630"/>
        <s v="45619"/>
        <s v="45624"/>
        <s v="45623"/>
        <s v="45621"/>
        <s v="45620"/>
        <s v="45622"/>
        <s v="45618"/>
        <s v="45614"/>
        <s v="45611"/>
        <s v="45602"/>
        <s v="45600"/>
        <s v="45596"/>
        <s v="45598"/>
        <s v="45592"/>
        <s v="45589"/>
        <s v="45587"/>
        <s v="45590"/>
        <s v="45585"/>
        <s v="45579"/>
        <s v="45577"/>
        <s v="45573"/>
        <s v="45571"/>
        <s v="45561"/>
        <s v="45563"/>
        <s v="45564"/>
        <s v="45559"/>
        <s v="45554"/>
        <s v="45557"/>
        <s v="45550"/>
        <s v="45551"/>
        <s v="45555"/>
        <s v="45546"/>
        <s v="45542"/>
        <s v="45544"/>
        <s v="45535"/>
        <s v="45536"/>
        <s v="45543"/>
        <s v="45538"/>
        <s v="45539"/>
        <s v="45541"/>
        <s v="45537"/>
        <s v="45545"/>
        <s v="45530"/>
        <s v="45528"/>
        <s v="45526"/>
        <s v="45525"/>
        <s v="45534"/>
        <s v="45517"/>
        <s v="45524"/>
        <s v="45523"/>
        <s v="45522"/>
        <s v="45521"/>
        <s v="45519"/>
        <s v="45505"/>
        <s v="45514"/>
        <s v="45501"/>
        <s v="45502"/>
        <s v="45510"/>
        <s v="45504"/>
        <s v="45511"/>
        <s v="45509"/>
        <s v="45513"/>
        <s v="45515"/>
        <s v="45952"/>
        <s v="45494"/>
        <s v="45491"/>
        <s v="45490"/>
        <s v="45485"/>
        <s v="45486"/>
        <s v="45497"/>
        <s v="45496"/>
        <s v="45487"/>
        <s v="45493"/>
        <s v="45484"/>
        <s v="45471"/>
        <s v="45470"/>
        <s v="45472"/>
        <s v="45483"/>
        <s v="45464"/>
        <s v="45467"/>
        <s v="45481"/>
        <s v="45479"/>
        <s v="45482"/>
        <s v="45475"/>
        <s v="45476"/>
        <s v="45465"/>
        <s v="45468"/>
        <s v="45466"/>
        <s v="45480"/>
        <s v="45469"/>
        <s v="45477"/>
        <s v="45449"/>
        <s v="45450"/>
        <s v="45452"/>
        <s v="45453"/>
        <s v="45459"/>
        <s v="45447"/>
        <s v="45448"/>
        <s v="45463"/>
        <s v="45454"/>
        <s v="45451"/>
        <s v="45456"/>
        <s v="45439"/>
        <s v="45440"/>
        <s v="45435"/>
        <s v="45442"/>
        <s v="45438"/>
        <s v="45436"/>
        <s v="45445"/>
        <s v="45437"/>
        <s v="45434"/>
        <s v="45419"/>
        <s v="45422"/>
        <s v="45430"/>
        <s v="45425"/>
        <s v="45424"/>
        <s v="45426"/>
        <s v="45431"/>
        <s v="45415"/>
        <s v="45406"/>
        <s v="45407"/>
        <s v="45408"/>
        <s v="45414"/>
        <s v="45411"/>
        <s v="45410"/>
        <s v="45413"/>
        <s v="45402"/>
        <s v="45404"/>
        <s v="45405"/>
        <s v="45389"/>
        <s v="45398"/>
        <s v="45399"/>
        <s v="45396"/>
        <s v="45397"/>
        <s v="45387"/>
        <s v="45381"/>
        <s v="45382"/>
        <s v="45383"/>
        <s v="45384"/>
        <s v="45385"/>
        <s v="45395"/>
        <s v="45388"/>
        <s v="45386"/>
        <s v="45374"/>
        <s v="45380"/>
        <s v="45378"/>
        <s v="45345"/>
        <s v="45371"/>
        <s v="45346"/>
        <s v="45347"/>
        <s v="45364"/>
        <s v="45363"/>
        <s v="45370"/>
        <s v="45367"/>
        <s v="45344"/>
        <s v="45357"/>
        <s v="45349"/>
        <s v="45362"/>
        <s v="45365"/>
        <s v="45368"/>
        <s v="45369"/>
        <s v="45331"/>
        <s v="45332"/>
        <s v="45342"/>
        <s v="45328"/>
        <s v="45329"/>
        <s v="45338"/>
        <s v="45341"/>
        <s v="45330"/>
        <s v="45327"/>
        <s v="45337"/>
        <s v="45309"/>
        <s v="45308"/>
        <s v="45311"/>
        <s v="45318"/>
        <s v="45320"/>
        <s v="45317"/>
        <s v="45319"/>
        <s v="45302"/>
        <s v="45306"/>
        <s v="45303"/>
        <s v="45305"/>
        <s v="45299"/>
        <s v="45295"/>
        <s v="45289"/>
        <s v="45297"/>
        <s v="45298"/>
        <s v="45277"/>
        <s v="45283"/>
        <s v="45278"/>
        <s v="45284"/>
        <s v="45287"/>
        <s v="45285"/>
        <s v="45282"/>
        <s v="45265"/>
        <s v="45267"/>
        <s v="45266"/>
        <s v="45273"/>
        <s v="45274"/>
        <s v="45261"/>
        <s v="45243"/>
        <s v="45247"/>
        <s v="45258"/>
        <s v="45257"/>
        <s v="45259"/>
        <s v="45263"/>
        <s v="45242"/>
        <s v="45227"/>
        <s v="45225"/>
        <s v="45226"/>
        <s v="45239"/>
        <s v="45241"/>
        <s v="45224"/>
        <s v="45236"/>
        <s v="45234"/>
        <s v="45233"/>
        <s v="45240"/>
        <s v="45228"/>
        <s v="45232"/>
        <s v="45230"/>
        <s v="45237"/>
        <s v="45220"/>
        <s v="45223"/>
        <s v="45221"/>
        <s v="45217"/>
        <s v="45212"/>
        <s v="45215"/>
        <s v="45219"/>
        <s v="45218"/>
        <s v="45214"/>
        <s v="45211"/>
        <s v="45207"/>
        <s v="45209"/>
        <s v="45210"/>
        <s v="45208"/>
        <s v="45193"/>
        <s v="45204"/>
        <s v="45195"/>
        <s v="45196"/>
        <s v="45203"/>
        <s v="45205"/>
        <s v="45202"/>
        <s v="45206"/>
        <s v="45179"/>
        <s v="45181"/>
        <s v="45191"/>
        <s v="45183"/>
        <s v="45189"/>
        <s v="45190"/>
        <s v="45182"/>
        <s v="45185"/>
        <s v="45186"/>
        <s v="45177"/>
        <s v="45170"/>
        <s v="45172"/>
        <s v="45173"/>
        <s v="45171"/>
        <s v="45166"/>
        <s v="45162"/>
        <s v="45176"/>
        <s v="45175"/>
        <s v="45161"/>
        <s v="45165"/>
        <s v="45160"/>
        <s v="45174"/>
        <s v="45158"/>
        <s v="45155"/>
        <s v="45157"/>
        <s v="45153"/>
        <s v="45147"/>
        <s v="45148"/>
        <s v="45156"/>
        <s v="45150"/>
        <s v="45146"/>
        <s v="45143"/>
        <s v="45139"/>
        <s v="45135"/>
        <s v="45138"/>
        <s v="45144"/>
        <s v="45134"/>
        <s v="45137"/>
        <s v="45116"/>
        <s v="45119"/>
        <s v="45118"/>
        <s v="45126"/>
        <s v="45128"/>
        <s v="45131"/>
        <s v="45099"/>
        <s v="45115"/>
        <s v="45100"/>
        <s v="45114"/>
        <s v="45108"/>
        <s v="45098"/>
        <s v="45105"/>
        <s v="45101"/>
        <s v="45112"/>
        <s v="45093"/>
        <s v="45095"/>
        <s v="45094"/>
        <s v="45087"/>
        <s v="45080"/>
        <s v="45082"/>
        <s v="45089"/>
        <s v="45088"/>
        <s v="45097"/>
        <s v="45073"/>
        <s v="45077"/>
        <s v="45076"/>
        <s v="45070"/>
        <s v="45074"/>
        <s v="45071"/>
        <s v="45065"/>
        <s v="45075"/>
        <s v="45069"/>
        <s v="45066"/>
        <s v="45063"/>
        <s v="45056"/>
        <s v="45060"/>
        <s v="45047"/>
        <s v="45046"/>
        <s v="45054"/>
        <s v="45059"/>
        <s v="45043"/>
        <s v="45050"/>
        <s v="45049"/>
        <s v="45040"/>
        <s v="45041"/>
        <s v="45061"/>
        <s v="45052"/>
        <s v="45053"/>
        <s v="45044"/>
        <s v="45042"/>
        <s v="45036"/>
        <s v="45034"/>
        <s v="45035"/>
        <s v="45029"/>
        <s v="45028"/>
        <s v="45027"/>
        <s v="45032"/>
        <s v="45008"/>
        <s v="45009"/>
        <s v="45016"/>
        <s v="45017"/>
        <s v="45019"/>
        <s v="45021"/>
        <s v="45012"/>
        <s v="45013"/>
        <s v="45010"/>
        <s v="45014"/>
        <s v="45015"/>
        <s v="45011"/>
        <s v="45023"/>
        <s v="45022"/>
        <s v="45020"/>
        <s v="45003"/>
        <s v="44994"/>
        <s v="44999"/>
        <s v="44980"/>
        <s v="45002"/>
        <s v="44983"/>
        <s v="44981"/>
        <s v="44986"/>
        <s v="44992"/>
        <s v="45001"/>
        <s v="44988"/>
        <s v="44970"/>
        <s v="44957"/>
        <s v="44973"/>
        <s v="44975"/>
        <s v="44979"/>
        <s v="44965"/>
        <s v="44968"/>
        <s v="44962"/>
        <s v="44961"/>
        <s v="44964"/>
        <s v="44963"/>
        <s v="44972"/>
        <s v="44974"/>
        <s v="44967"/>
        <s v="44954"/>
        <s v="44946"/>
        <s v="44951"/>
        <s v="44956"/>
        <s v="44955"/>
        <s v="44949"/>
        <s v="44948"/>
        <s v="44931"/>
        <s v="44942"/>
        <s v="44941"/>
        <s v="44938"/>
        <s v="44923"/>
        <s v="44940"/>
        <s v="44939"/>
        <s v="44937"/>
        <s v="44921"/>
        <s v="44933"/>
        <s v="44932"/>
        <s v="44930"/>
        <s v="44925"/>
        <s v="44924"/>
        <s v="44934"/>
        <s v="44927"/>
        <s v="44926"/>
        <s v="44935"/>
        <s v="44917"/>
        <s v="44914"/>
        <s v="44909"/>
        <s v="44918"/>
        <s v="44911"/>
        <s v="44905"/>
        <s v="44906"/>
        <s v="44903"/>
        <s v="44902"/>
        <s v="44919"/>
        <s v="44907"/>
        <s v="44916"/>
        <s v="44913"/>
        <s v="44920"/>
        <s v="44915"/>
        <s v="44900"/>
        <s v="44899"/>
        <s v="44891"/>
        <s v="44892"/>
        <s v="44897"/>
        <s v="44889"/>
        <s v="44894"/>
        <s v="44888"/>
        <s v="44887"/>
        <s v="44893"/>
        <s v="44890"/>
        <s v="44861"/>
        <s v="44867"/>
        <s v="44862"/>
        <s v="44872"/>
        <s v="44870"/>
        <s v="44875"/>
        <s v="44876"/>
        <s v="44878"/>
        <s v="44881"/>
        <s v="44859"/>
        <s v="44860"/>
        <s v="44864"/>
        <s v="44877"/>
        <s v="44879"/>
        <s v="44871"/>
        <s v="44884"/>
        <s v="44869"/>
        <s v="44874"/>
        <s v="44868"/>
        <s v="44885"/>
        <s v="44846"/>
        <s v="44848"/>
        <s v="44847"/>
        <s v="44856"/>
        <s v="44857"/>
        <s v="44851"/>
        <s v="44844"/>
        <s v="44845"/>
        <s v="44850"/>
        <s v="44838"/>
        <s v="44839"/>
        <s v="44852"/>
        <s v="44855"/>
        <s v="44841"/>
        <s v="44853"/>
        <s v="44824"/>
        <s v="44831"/>
        <s v="44822"/>
        <s v="44828"/>
        <s v="44830"/>
        <s v="44829"/>
        <s v="44826"/>
        <s v="44825"/>
        <s v="44834"/>
        <s v="44833"/>
        <s v="44836"/>
        <s v="44821"/>
        <s v="44814"/>
        <s v="44816"/>
        <s v="44817"/>
        <s v="44807"/>
        <s v="44809"/>
        <s v="44810"/>
        <s v="44806"/>
        <s v="44804"/>
        <s v="44805"/>
        <s v="44784"/>
        <s v="44797"/>
        <s v="44791"/>
        <s v="44781"/>
        <s v="44782"/>
        <s v="44783"/>
        <s v="44790"/>
        <s v="44789"/>
        <s v="44780"/>
        <s v="44792"/>
        <s v="44796"/>
        <s v="44803"/>
        <s v="44785"/>
        <s v="44787"/>
        <s v="44802"/>
        <s v="44799"/>
        <s v="44778"/>
        <s v="44765"/>
        <s v="44770"/>
        <s v="44769"/>
        <s v="44764"/>
        <s v="44768"/>
        <s v="44767"/>
        <s v="44772"/>
        <s v="44749"/>
        <s v="44759"/>
        <s v="44745"/>
        <s v="44755"/>
        <s v="44750"/>
        <s v="44748"/>
        <s v="44746"/>
        <s v="44739"/>
        <s v="44754"/>
        <s v="44752"/>
        <s v="44742"/>
        <s v="44740"/>
        <s v="44761"/>
        <s v="44757"/>
        <s v="44744"/>
        <s v="44743"/>
        <s v="44751"/>
        <s v="44760"/>
        <s v="44738"/>
        <s v="44763"/>
        <s v="44736"/>
        <s v="44735"/>
        <s v="44728"/>
        <s v="44729"/>
        <s v="44726"/>
        <s v="44730"/>
        <s v="44725"/>
        <s v="44731"/>
        <s v="44718"/>
        <s v="44713"/>
        <s v="44711"/>
        <s v="44715"/>
        <s v="44716"/>
        <s v="44714"/>
        <s v="44720"/>
        <s v="44707"/>
        <s v="44702"/>
        <s v="44694"/>
        <s v="44695"/>
        <s v="44700"/>
        <s v="44693"/>
        <s v="44688"/>
        <s v="44698"/>
        <s v="44696"/>
        <s v="44701"/>
        <s v="44692"/>
        <s v="44697"/>
        <s v="44705"/>
        <s v="44704"/>
        <s v="44703"/>
        <s v="44671"/>
        <s v="44679"/>
        <s v="44672"/>
        <s v="44669"/>
        <s v="44670"/>
        <s v="44681"/>
        <s v="44680"/>
        <s v="44673"/>
        <s v="44678"/>
        <s v="44677"/>
        <s v="44675"/>
        <s v="44674"/>
        <s v="44668"/>
        <s v="44665"/>
        <s v="44660"/>
        <s v="44657"/>
        <s v="44662"/>
        <s v="44659"/>
        <s v="44666"/>
        <s v="44656"/>
        <s v="44655"/>
        <s v="44667"/>
        <s v="44658"/>
        <s v="44650"/>
        <s v="44643"/>
        <s v="44642"/>
        <s v="44644"/>
        <s v="44647"/>
        <s v="44651"/>
        <s v="44649"/>
        <s v="44652"/>
        <s v="44638"/>
        <s v="44634"/>
        <s v="44637"/>
        <s v="44635"/>
        <s v="44641"/>
        <s v="44639"/>
        <s v="44632"/>
        <s v="44640"/>
        <s v="44601"/>
        <s v="44604"/>
        <s v="44621"/>
        <s v="44627"/>
        <s v="44599"/>
        <s v="44602"/>
        <s v="44600"/>
        <s v="44603"/>
        <s v="44618"/>
        <s v="44607"/>
        <s v="44605"/>
        <s v="44613"/>
        <s v="44611"/>
        <s v="44615"/>
        <s v="44616"/>
        <s v="44619"/>
        <s v="44626"/>
        <s v="44612"/>
        <s v="44610"/>
        <s v="44594"/>
        <s v="44585"/>
        <s v="44587"/>
        <s v="44586"/>
        <s v="44592"/>
        <s v="44584"/>
        <s v="44593"/>
        <s v="44597"/>
        <s v="44598"/>
        <s v="44581"/>
        <s v="44582"/>
        <s v="44577"/>
        <s v="44572"/>
        <s v="44579"/>
        <s v="44565"/>
        <s v="44563"/>
        <s v="44564"/>
        <s v="44578"/>
        <s v="44580"/>
        <s v="44566"/>
        <s v="44556"/>
        <s v="44557"/>
        <s v="44559"/>
        <s v="44548"/>
        <s v="44561"/>
        <s v="44551"/>
        <s v="44560"/>
        <s v="44558"/>
        <s v="44545"/>
        <s v="44537"/>
        <s v="44536"/>
        <s v="44538"/>
        <s v="44546"/>
        <s v="44525"/>
        <s v="44527"/>
        <s v="44524"/>
        <s v="44526"/>
        <s v="44521"/>
        <s v="44522"/>
        <s v="44520"/>
        <s v="44499"/>
        <s v="44509"/>
        <s v="44517"/>
        <s v="44498"/>
        <s v="44500"/>
        <s v="44516"/>
        <s v="44518"/>
        <s v="44507"/>
        <s v="44504"/>
        <s v="44519"/>
        <s v="44502"/>
        <s v="44501"/>
        <s v="44513"/>
        <s v="44508"/>
        <s v="44487"/>
        <s v="44494"/>
        <s v="44493"/>
        <s v="44483"/>
        <s v="44486"/>
        <s v="44489"/>
        <s v="44491"/>
        <s v="44496"/>
        <s v="44480"/>
        <s v="44490"/>
        <s v="44479"/>
        <s v="44477"/>
        <s v="44475"/>
        <s v="44472"/>
        <s v="44460"/>
        <s v="44459"/>
        <s v="44462"/>
        <s v="44461"/>
        <s v="44473"/>
        <s v="44470"/>
        <s v="44466"/>
        <s v="44469"/>
        <s v="44449"/>
        <s v="44457"/>
        <s v="44451"/>
        <s v="44455"/>
        <s v="44442"/>
        <s v="44440"/>
        <s v="44439"/>
        <s v="44456"/>
        <s v="44452"/>
        <s v="44446"/>
        <s v="44447"/>
        <s v="44443"/>
        <s v="44444"/>
        <s v="44441"/>
        <s v="44436"/>
        <s v="44438"/>
        <s v="44428"/>
        <s v="44431"/>
        <s v="44433"/>
        <s v="44434"/>
        <s v="44437"/>
        <s v="44419"/>
        <s v="44420"/>
        <s v="44423"/>
        <s v="44414"/>
        <s v="44425"/>
        <s v="44411"/>
        <s v="44402"/>
        <s v="44403"/>
        <s v="44404"/>
        <s v="44417"/>
        <s v="44416"/>
        <s v="44418"/>
        <s v="44413"/>
        <s v="44424"/>
        <s v="44426"/>
        <s v="44422"/>
        <s v="44415"/>
        <s v="44397"/>
        <s v="44399"/>
        <s v="44398"/>
        <s v="44400"/>
        <s v="44401"/>
        <s v="44387"/>
        <s v="44389"/>
        <s v="44383"/>
        <s v="44382"/>
        <s v="44379"/>
        <s v="44377"/>
        <s v="44376"/>
        <s v="44375"/>
        <s v="44369"/>
        <s v="44370"/>
        <s v="44366"/>
        <s v="44371"/>
        <s v="44365"/>
        <s v="44364"/>
        <s v="44356"/>
        <s v="44357"/>
        <s v="44359"/>
        <s v="44360"/>
        <s v="44355"/>
        <s v="44346"/>
        <s v="44352"/>
        <s v="44353"/>
        <s v="44348"/>
        <s v="44347"/>
        <s v="44351"/>
        <s v="44350"/>
        <s v="44343"/>
        <s v="44354"/>
        <s v="44344"/>
        <s v="44336"/>
        <s v="44339"/>
        <s v="44334"/>
        <s v="44335"/>
        <s v="44329"/>
        <s v="44328"/>
        <s v="44327"/>
        <s v="44340"/>
        <s v="44337"/>
        <s v="44342"/>
        <s v="44341"/>
        <s v="44325"/>
        <s v="44304"/>
        <s v="44324"/>
        <s v="44323"/>
        <s v="44320"/>
        <s v="44307"/>
        <s v="44310"/>
        <s v="44308"/>
        <s v="44306"/>
        <s v="44321"/>
        <s v="44316"/>
        <s v="44319"/>
        <s v="44303"/>
        <s v="44302"/>
        <s v="44287"/>
        <s v="44293"/>
        <s v="44294"/>
        <s v="44281"/>
        <s v="44282"/>
        <s v="44283"/>
        <s v="44289"/>
        <s v="44288"/>
        <s v="44297"/>
        <s v="44292"/>
        <s v="44296"/>
        <s v="44290"/>
        <s v="44284"/>
        <s v="44300"/>
        <s v="44299"/>
        <s v="44298"/>
        <s v="44291"/>
        <s v="44295"/>
        <s v="44268"/>
        <s v="44271"/>
        <s v="44272"/>
        <s v="44275"/>
        <s v="44276"/>
        <s v="44266"/>
        <s v="44265"/>
        <s v="44264"/>
        <s v="44269"/>
        <s v="44278"/>
        <s v="44279"/>
        <s v="44277"/>
        <s v="44274"/>
        <s v="44273"/>
        <s v="44270"/>
        <s v="44258"/>
        <s v="44263"/>
        <s v="44241"/>
        <s v="44247"/>
        <s v="44253"/>
        <s v="44239"/>
        <s v="44254"/>
        <s v="44262"/>
        <s v="44259"/>
        <s v="44237"/>
        <s v="44236"/>
        <s v="44227"/>
        <s v="44226"/>
        <s v="44233"/>
        <s v="44221"/>
        <s v="44212"/>
        <s v="44211"/>
        <s v="44210"/>
        <s v="44206"/>
        <s v="44200"/>
        <s v="44201"/>
        <s v="44205"/>
        <s v="44197"/>
        <s v="44195"/>
        <s v="44198"/>
        <s v="44199"/>
        <s v="44193"/>
        <s v="44194"/>
        <s v="44190"/>
        <s v="44196"/>
        <s v="44184"/>
        <s v="44183"/>
        <s v="44186"/>
        <s v="44185"/>
        <s v="44189"/>
        <s v="44188"/>
        <s v="44178"/>
        <s v="44170"/>
        <s v="44169"/>
        <s v="44172"/>
        <s v="44187"/>
        <s v="44181"/>
        <s v="44180"/>
        <s v="44173"/>
        <s v="44174"/>
        <s v="44171"/>
        <s v="44168"/>
        <s v="44160"/>
        <s v="44161"/>
        <s v="44157"/>
        <s v="44154"/>
        <s v="44155"/>
        <s v="44156"/>
        <s v="44164"/>
        <s v="44163"/>
        <s v="44153"/>
        <s v="44149"/>
        <s v="44147"/>
        <s v="44138"/>
        <s v="44139"/>
        <s v="44137"/>
        <s v="44151"/>
        <s v="44134"/>
        <s v="44128"/>
        <s v="44130"/>
        <s v="44127"/>
        <s v="44101"/>
        <s v="44102"/>
        <s v="44126"/>
        <s v="44108"/>
        <s v="44110"/>
        <s v="44113"/>
        <s v="44106"/>
        <s v="44109"/>
        <s v="44125"/>
        <s v="44123"/>
        <s v="44099"/>
        <s v="44100"/>
        <s v="44118"/>
        <s v="44122"/>
        <s v="44105"/>
        <s v="44115"/>
        <s v="44103"/>
        <s v="44104"/>
        <s v="44114"/>
        <s v="44117"/>
        <s v="44119"/>
        <s v="44121"/>
        <s v="44098"/>
        <s v="44124"/>
        <s v="44092"/>
        <s v="44090"/>
        <s v="44093"/>
        <s v="44095"/>
        <s v="44097"/>
        <s v="44084"/>
        <s v="44085"/>
        <s v="44082"/>
        <s v="44074"/>
        <s v="44075"/>
        <s v="44076"/>
        <s v="44079"/>
        <s v="44083"/>
        <s v="44077"/>
        <s v="44073"/>
        <s v="44080"/>
        <s v="44055"/>
        <s v="44056"/>
        <s v="44053"/>
        <s v="44051"/>
        <s v="44058"/>
        <s v="44060"/>
        <s v="44067"/>
        <s v="44071"/>
        <s v="44054"/>
        <s v="44050"/>
        <s v="44046"/>
        <s v="44043"/>
        <s v="44044"/>
        <s v="44048"/>
        <s v="44021"/>
        <s v="44017"/>
        <s v="44018"/>
        <s v="44019"/>
        <s v="44020"/>
        <s v="44034"/>
        <s v="44028"/>
        <s v="44026"/>
        <s v="44027"/>
        <s v="44036"/>
        <s v="44023"/>
        <s v="44016"/>
        <s v="43998"/>
        <s v="43999"/>
        <s v="44012"/>
        <s v="44009"/>
        <s v="44010"/>
        <s v="43993"/>
        <s v="43992"/>
        <s v="43991"/>
        <s v="44011"/>
        <s v="43996"/>
        <s v="44004"/>
        <s v="44002"/>
        <s v="44008"/>
        <s v="44000"/>
        <s v="44001"/>
        <s v="44005"/>
        <s v="44007"/>
        <s v="44013"/>
        <s v="44014"/>
        <s v="43990"/>
        <s v="43980"/>
        <s v="43982"/>
        <s v="43978"/>
        <s v="43979"/>
        <s v="43968"/>
        <s v="43969"/>
        <s v="43964"/>
        <s v="43961"/>
        <s v="43960"/>
        <s v="43958"/>
        <s v="43965"/>
        <s v="43966"/>
        <s v="43967"/>
        <s v="43975"/>
        <s v="43977"/>
        <s v="43970"/>
        <s v="43971"/>
        <s v="43973"/>
        <s v="43957"/>
        <s v="43959"/>
        <s v="43972"/>
        <s v="43974"/>
        <s v="43976"/>
        <s v="43962"/>
        <s v="43947"/>
        <s v="43949"/>
        <s v="43943"/>
        <s v="43945"/>
        <s v="43952"/>
        <s v="43953"/>
        <s v="43951"/>
        <s v="43956"/>
        <s v="43941"/>
        <s v="43946"/>
        <s v="43950"/>
        <s v="43944"/>
        <s v="43936"/>
        <s v="43937"/>
        <s v="43938"/>
        <s v="43933"/>
        <s v="43940"/>
        <s v="43935"/>
        <s v="43917"/>
        <s v="43910"/>
        <s v="43911"/>
        <s v="43931"/>
        <s v="43915"/>
        <s v="43916"/>
        <s v="43920"/>
        <s v="43922"/>
        <s v="43914"/>
        <s v="43912"/>
        <s v="43923"/>
        <s v="43928"/>
        <s v="43909"/>
        <s v="43913"/>
        <s v="43930"/>
        <s v="43908"/>
        <s v="43898"/>
        <s v="43899"/>
        <s v="43890"/>
        <s v="43889"/>
        <s v="43900"/>
        <s v="43896"/>
        <s v="44982"/>
        <s v="43903"/>
        <s v="43894"/>
        <s v="43904"/>
        <s v="43905"/>
        <s v="43906"/>
        <s v="43901"/>
        <s v="43881"/>
        <s v="43883"/>
        <s v="43880"/>
        <s v="43844"/>
        <s v="43865"/>
        <s v="43847"/>
        <s v="43849"/>
        <s v="43846"/>
        <s v="43862"/>
        <s v="43863"/>
        <s v="43855"/>
        <s v="43858"/>
        <s v="43860"/>
        <s v="43854"/>
        <s v="43857"/>
        <s v="43859"/>
        <s v="43868"/>
        <s v="43848"/>
        <s v="43850"/>
        <s v="43845"/>
        <s v="43852"/>
        <s v="43826"/>
        <s v="43843"/>
        <s v="43824"/>
        <s v="43827"/>
        <s v="43828"/>
        <s v="43825"/>
        <s v="43823"/>
        <s v="43822"/>
        <s v="43841"/>
        <s v="43836"/>
        <s v="43837"/>
        <s v="43838"/>
        <s v="43821"/>
        <s v="43480"/>
        <s v="43804"/>
        <s v="43819"/>
        <s v="43810"/>
        <s v="43803"/>
        <s v="43807"/>
        <s v="43813"/>
        <s v="43796"/>
        <s v="43791"/>
        <s v="43790"/>
        <s v="43802"/>
        <s v="43792"/>
        <s v="43793"/>
        <s v="43809"/>
        <s v="43799"/>
        <s v="43784"/>
        <s v="43777"/>
        <s v="43780"/>
        <s v="43787"/>
        <s v="43781"/>
        <s v="43782"/>
        <s v="43762"/>
        <s v="43756"/>
        <s v="43768"/>
        <s v="43758"/>
        <s v="43757"/>
        <s v="43776"/>
        <s v="43773"/>
        <s v="43769"/>
        <s v="43764"/>
        <s v="43765"/>
        <s v="43770"/>
        <s v="43774"/>
        <s v="43759"/>
        <s v="43760"/>
        <s v="43775"/>
        <s v="43767"/>
        <s v="43766"/>
        <s v="43746"/>
        <s v="43740"/>
        <s v="43741"/>
        <s v="43736"/>
        <s v="43752"/>
        <s v="43748"/>
        <s v="43747"/>
        <s v="43738"/>
        <s v="43739"/>
        <s v="43750"/>
        <s v="43742"/>
        <s v="43753"/>
        <s v="43754"/>
        <s v="43735"/>
        <s v="43743"/>
        <s v="43737"/>
        <s v="43744"/>
        <s v="43727"/>
        <s v="43733"/>
        <s v="43734"/>
        <s v="43730"/>
        <s v="43729"/>
        <s v="43720"/>
        <s v="43725"/>
        <s v="43724"/>
        <s v="43698"/>
        <s v="43712"/>
        <s v="43718"/>
        <s v="43704"/>
        <s v="43696"/>
        <s v="43697"/>
        <s v="43701"/>
        <s v="43700"/>
        <s v="43705"/>
        <s v="43707"/>
        <s v="43699"/>
        <s v="43711"/>
        <s v="43713"/>
        <s v="43706"/>
        <s v="43717"/>
        <s v="43703"/>
        <s v="43695"/>
        <s v="43702"/>
        <s v="43708"/>
        <s v="43687"/>
        <s v="43693"/>
        <s v="43675"/>
        <s v="43676"/>
        <s v="43692"/>
        <s v="43694"/>
        <s v="43677"/>
        <s v="43681"/>
        <s v="43690"/>
        <s v="43683"/>
        <s v="43682"/>
        <s v="43684"/>
        <s v="43688"/>
        <s v="43686"/>
        <s v="43673"/>
        <s v="43641"/>
        <s v="43667"/>
        <s v="43659"/>
        <s v="43660"/>
        <s v="43668"/>
        <s v="43645"/>
        <s v="43638"/>
        <s v="43670"/>
        <s v="43669"/>
        <s v="43650"/>
        <s v="43639"/>
        <s v="43647"/>
        <s v="43649"/>
        <s v="43644"/>
        <s v="43648"/>
        <s v="43640"/>
        <s v="43666"/>
        <s v="43658"/>
        <s v="43651"/>
        <s v="43654"/>
        <s v="43657"/>
        <s v="43642"/>
        <s v="43671"/>
        <s v="43643"/>
        <s v="43672"/>
        <s v="43661"/>
        <s v="43646"/>
        <s v="43652"/>
        <s v="43628"/>
        <s v="43619"/>
        <s v="43617"/>
        <s v="43620"/>
        <s v="43623"/>
        <s v="43636"/>
        <s v="43621"/>
        <s v="43626"/>
        <s v="43627"/>
        <s v="43618"/>
        <s v="43622"/>
        <s v="43624"/>
        <s v="43633"/>
        <s v="43637"/>
        <s v="43611"/>
        <s v="43602"/>
        <s v="43596"/>
        <s v="43594"/>
        <s v="43598"/>
        <s v="43597"/>
        <s v="43592"/>
        <s v="43600"/>
        <s v="43603"/>
        <s v="43601"/>
        <s v="43604"/>
        <s v="43599"/>
        <s v="43591"/>
        <s v="43595"/>
        <s v="43606"/>
        <s v="43608"/>
        <s v="43610"/>
        <s v="43593"/>
        <s v="43615"/>
        <s v="43616"/>
        <s v="43607"/>
        <s v="43605"/>
        <s v="43609"/>
        <s v="43581"/>
        <s v="43570"/>
        <s v="43569"/>
        <s v="43566"/>
        <s v="43573"/>
        <s v="43572"/>
        <s v="43568"/>
        <s v="43584"/>
        <s v="43588"/>
        <s v="43589"/>
        <s v="43571"/>
        <s v="43587"/>
        <s v="43579"/>
        <s v="43567"/>
        <s v="43583"/>
        <s v="43574"/>
        <s v="43586"/>
        <s v="43590"/>
        <s v="43582"/>
        <s v="43557"/>
        <s v="43564"/>
        <s v="43554"/>
        <s v="43552"/>
        <s v="43565"/>
        <s v="43561"/>
        <s v="43562"/>
        <s v="43551"/>
        <s v="43559"/>
        <s v="43563"/>
        <s v="43555"/>
        <s v="43556"/>
        <s v="43553"/>
        <s v="43539"/>
        <s v="43542"/>
        <s v="43541"/>
        <s v="43546"/>
        <s v="43533"/>
        <s v="43517"/>
        <s v="43540"/>
        <s v="43543"/>
        <s v="43523"/>
        <s v="43544"/>
        <s v="43545"/>
        <s v="43521"/>
        <s v="43548"/>
        <s v="43520"/>
        <s v="43518"/>
        <s v="43537"/>
        <s v="43538"/>
        <s v="43519"/>
        <s v="43547"/>
        <s v="43534"/>
        <s v="43530"/>
        <s v="43532"/>
        <s v="43527"/>
        <s v="43525"/>
        <s v="43528"/>
        <s v="43516"/>
        <s v="43536"/>
        <s v="43526"/>
        <s v="43522"/>
        <s v="43549"/>
        <s v="43524"/>
        <s v="43535"/>
        <s v="43550"/>
        <s v="43531"/>
        <s v="43505"/>
        <s v="43506"/>
        <s v="43508"/>
        <s v="43502"/>
        <s v="43512"/>
        <s v="43509"/>
        <s v="43515"/>
        <s v="43501"/>
        <s v="43499"/>
        <s v="43495"/>
        <s v="43496"/>
        <s v="43497"/>
        <s v="43514"/>
        <s v="43510"/>
        <s v="43511"/>
        <s v="43498"/>
        <s v="43500"/>
        <s v="43494"/>
        <s v="43513"/>
        <s v="43507"/>
        <s v="43475"/>
        <s v="43468"/>
        <s v="43471"/>
        <s v="43481"/>
        <s v="43469"/>
        <s v="43474"/>
        <s v="43470"/>
        <s v="43472"/>
        <s v="43489"/>
        <s v="43490"/>
        <s v="43473"/>
        <s v="43492"/>
        <s v="43491"/>
        <s v="43493"/>
        <s v="43488"/>
        <s v="43484"/>
        <s v="43467"/>
        <s v="43458"/>
        <s v="43459"/>
        <s v="43461"/>
        <s v="43466"/>
        <s v="43464"/>
        <s v="43463"/>
        <s v="43449"/>
        <s v="43452"/>
        <s v="43455"/>
        <s v="43457"/>
        <s v="43445"/>
        <s v="43447"/>
        <s v="43448"/>
        <s v="43456"/>
        <s v="43465"/>
        <s v="43433"/>
        <s v="43441"/>
        <s v="43436"/>
        <s v="43435"/>
        <s v="43424"/>
        <s v="43425"/>
        <s v="43438"/>
        <s v="43444"/>
        <s v="43439"/>
        <s v="43442"/>
        <s v="43443"/>
        <s v="43426"/>
        <s v="43427"/>
        <s v="43422"/>
        <s v="43440"/>
        <s v="43418"/>
        <s v="43420"/>
        <s v="43417"/>
        <s v="43421"/>
        <s v="43419"/>
        <s v="43416"/>
        <s v="43415"/>
        <s v="43406"/>
        <s v="43409"/>
        <s v="43408"/>
        <s v="43410"/>
        <s v="43414"/>
        <s v="43411"/>
        <s v="43412"/>
        <s v="43404"/>
        <s v="43413"/>
        <s v="43395"/>
        <s v="43383"/>
        <s v="43394"/>
        <s v="43377"/>
        <s v="43381"/>
        <s v="43389"/>
        <s v="43391"/>
        <s v="43380"/>
        <s v="43396"/>
        <s v="43378"/>
        <s v="43382"/>
        <s v="43379"/>
        <s v="43399"/>
        <s v="43362"/>
        <s v="43354"/>
        <s v="43368"/>
        <s v="43363"/>
        <s v="43347"/>
        <s v="43357"/>
        <s v="43373"/>
        <s v="43375"/>
        <s v="43376"/>
        <s v="43355"/>
        <s v="43361"/>
        <s v="43356"/>
        <s v="43365"/>
        <s v="43353"/>
        <s v="43364"/>
        <s v="43351"/>
        <s v="43372"/>
        <s v="43370"/>
        <s v="43346"/>
        <s v="43348"/>
        <s v="43350"/>
        <s v="43367"/>
        <s v="43352"/>
        <s v="43349"/>
        <s v="43360"/>
        <s v="43369"/>
        <s v="43374"/>
        <s v="43371"/>
        <s v="43326"/>
        <s v="43324"/>
        <s v="43328"/>
        <s v="43330"/>
        <s v="43329"/>
        <s v="43342"/>
        <s v="43327"/>
        <s v="43345"/>
        <s v="43339"/>
        <s v="43336"/>
        <s v="43344"/>
        <s v="43325"/>
        <s v="43333"/>
        <s v="43341"/>
        <s v="43331"/>
        <s v="43340"/>
        <s v="43343"/>
        <s v="43317"/>
        <s v="43313"/>
        <s v="43315"/>
        <s v="43322"/>
        <s v="43323"/>
        <s v="43318"/>
        <s v="43319"/>
        <s v="43314"/>
        <s v="43321"/>
        <s v="43316"/>
        <s v="43301"/>
        <s v="43303"/>
        <s v="43304"/>
        <s v="43305"/>
        <s v="43302"/>
        <s v="43282"/>
        <s v="43290"/>
        <s v="43295"/>
        <s v="43280"/>
        <s v="43297"/>
        <s v="43298"/>
        <s v="43279"/>
        <s v="43300"/>
        <s v="43299"/>
        <s v="43285"/>
        <s v="43284"/>
        <s v="43296"/>
        <s v="43287"/>
        <s v="43281"/>
        <s v="43283"/>
        <s v="43292"/>
        <s v="43250"/>
        <s v="43252"/>
        <s v="43259"/>
        <s v="43251"/>
        <s v="43256"/>
        <s v="43255"/>
        <s v="43270"/>
        <s v="43274"/>
        <s v="43254"/>
        <s v="43275"/>
        <s v="43276"/>
        <s v="43278"/>
        <s v="43277"/>
        <s v="43262"/>
        <s v="43263"/>
        <s v="43267"/>
        <s v="43268"/>
        <s v="43253"/>
        <s v="43264"/>
        <s v="43265"/>
        <s v="43269"/>
        <s v="43260"/>
        <s v="43266"/>
        <s v="43257"/>
        <s v="43258"/>
        <s v="43272"/>
        <s v="43273"/>
        <s v="43271"/>
        <s v="43237"/>
        <s v="43241"/>
        <s v="43248"/>
        <s v="43249"/>
        <s v="43234"/>
        <s v="43233"/>
        <s v="43232"/>
        <s v="43235"/>
        <s v="43236"/>
        <s v="43246"/>
        <s v="43247"/>
        <s v="43243"/>
        <s v="43242"/>
        <s v="43192"/>
        <s v="43193"/>
        <s v="43194"/>
        <s v="43195"/>
        <s v="43196"/>
        <s v="43197"/>
        <s v="43198"/>
        <s v="43199"/>
        <s v="43200"/>
        <s v="43201"/>
        <s v="43202"/>
        <s v="43208"/>
        <s v="43212"/>
        <s v="43214"/>
        <s v="43215"/>
        <s v="43216"/>
        <s v="43221"/>
        <s v="43222"/>
        <s v="43223"/>
        <s v="43227"/>
        <s v="43231"/>
        <s v="43164"/>
        <s v="43165"/>
        <s v="43166"/>
        <s v="43167"/>
        <s v="43175"/>
        <s v="43176"/>
        <s v="43177"/>
        <s v="43178"/>
        <s v="43179"/>
        <s v="43180"/>
        <s v="43181"/>
        <s v="43182"/>
        <s v="43183"/>
        <s v="43184"/>
        <s v="43185"/>
        <s v="43186"/>
        <s v="43187"/>
        <s v="43188"/>
        <s v="43190"/>
        <s v="43191"/>
        <s v="43150"/>
        <s v="43158"/>
        <s v="43144"/>
        <s v="43145"/>
        <s v="43146"/>
        <s v="43147"/>
        <s v="43151"/>
        <s v="43152"/>
        <s v="43153"/>
        <s v="43155"/>
        <s v="43156"/>
        <s v="43157"/>
        <s v="43159"/>
        <s v="43161"/>
        <s v="43162"/>
        <s v="43148"/>
        <s v="43137"/>
        <s v="43140"/>
        <s v="43143"/>
        <s v="43126"/>
        <s v="43127"/>
        <s v="43128"/>
        <s v="43129"/>
        <s v="43130"/>
        <s v="43131"/>
        <s v="43133"/>
        <s v="43136"/>
        <s v="43138"/>
        <s v="43139"/>
        <s v="43141"/>
        <s v="43142"/>
        <s v="43230"/>
        <s v="43124"/>
        <s v="43125"/>
        <s v="43123"/>
        <s v="43122"/>
        <s v="43087"/>
        <s v="43070"/>
        <s v="43071"/>
        <s v="43072"/>
        <s v="43073"/>
        <s v="43074"/>
        <s v="43075"/>
        <s v="43077"/>
        <s v="43078"/>
        <s v="43079"/>
        <s v="43080"/>
        <s v="43082"/>
        <s v="43084"/>
        <s v="43085"/>
        <s v="43088"/>
        <s v="43089"/>
        <s v="43090"/>
        <s v="43091"/>
        <s v="43092"/>
        <s v="43093"/>
        <s v="43094"/>
        <s v="43095"/>
        <s v="43096"/>
        <s v="43097"/>
        <s v="43098"/>
        <s v="43099"/>
        <s v="43101"/>
        <s v="43102"/>
        <s v="43103"/>
        <s v="43104"/>
        <s v="43105"/>
        <s v="43107"/>
        <s v="43109"/>
        <s v="43110"/>
        <s v="43111"/>
        <s v="43112"/>
        <s v="43113"/>
        <s v="43114"/>
        <s v="43115"/>
        <s v="43116"/>
        <s v="43117"/>
        <s v="43118"/>
        <s v="43119"/>
        <s v="43120"/>
        <s v="43121"/>
        <s v="43108"/>
        <s v="43076"/>
        <s v="43038"/>
        <s v="43039"/>
        <s v="43040"/>
        <s v="43041"/>
        <s v="43042"/>
        <s v="43043"/>
        <s v="43044"/>
        <s v="43045"/>
        <s v="43046"/>
        <s v="43047"/>
        <s v="43048"/>
        <s v="43049"/>
        <s v="43050"/>
        <s v="43054"/>
        <s v="43055"/>
        <s v="43057"/>
        <s v="43058"/>
        <s v="43060"/>
        <s v="43061"/>
        <s v="43062"/>
        <s v="43063"/>
        <s v="43064"/>
        <s v="43065"/>
        <s v="43066"/>
        <s v="43068"/>
        <s v="43069"/>
        <s v="43020"/>
        <s v="43014"/>
        <s v="43016"/>
        <s v="43017"/>
        <s v="43018"/>
        <s v="43019"/>
        <s v="43021"/>
        <s v="43022"/>
        <s v="43023"/>
        <s v="43024"/>
        <s v="43026"/>
        <s v="43028"/>
        <s v="43029"/>
        <s v="43030"/>
        <s v="43031"/>
        <s v="43033"/>
        <s v="43034"/>
        <s v="43035"/>
        <s v="43036"/>
        <s v="43037"/>
        <s v="43032"/>
        <s v="43015"/>
        <s v="43007"/>
        <s v="42991"/>
        <s v="42992"/>
        <s v="42993"/>
        <s v="42996"/>
        <s v="42997"/>
        <s v="43002"/>
        <s v="43003"/>
        <s v="43004"/>
        <s v="43005"/>
        <s v="43006"/>
        <s v="43008"/>
        <s v="43009"/>
        <s v="43010"/>
        <s v="43011"/>
        <s v="43012"/>
        <s v="43013"/>
        <s v="42973"/>
        <s v="42971"/>
        <s v="42972"/>
        <s v="42974"/>
        <s v="42975"/>
        <s v="42976"/>
        <s v="42979"/>
        <s v="42980"/>
        <s v="42983"/>
        <s v="42984"/>
        <s v="42985"/>
        <s v="42987"/>
        <s v="42989"/>
        <s v="42990"/>
        <s v="42949"/>
        <s v="42950"/>
        <s v="42951"/>
        <s v="42952"/>
        <s v="42953"/>
        <s v="42954"/>
        <s v="42955"/>
        <s v="42957"/>
        <s v="42958"/>
        <s v="42959"/>
        <s v="42962"/>
        <s v="42963"/>
        <s v="42970"/>
        <s v="42969"/>
        <s v="42965"/>
        <s v="42926"/>
        <s v="42927"/>
        <s v="42928"/>
        <s v="42929"/>
        <s v="42930"/>
        <s v="42932"/>
        <s v="42933"/>
        <s v="42939"/>
        <s v="42945"/>
        <s v="42946"/>
        <s v="42947"/>
        <s v="42948"/>
        <s v="42931"/>
        <s v="42922"/>
        <s v="42896"/>
        <s v="42897"/>
        <s v="42899"/>
        <s v="42900"/>
        <s v="42901"/>
        <s v="42902"/>
        <s v="42903"/>
        <s v="42904"/>
        <s v="42905"/>
        <s v="42906"/>
        <s v="42907"/>
        <s v="42908"/>
        <s v="42910"/>
        <s v="42911"/>
        <s v="42912"/>
        <s v="42913"/>
        <s v="42914"/>
        <s v="42915"/>
        <s v="42918"/>
        <s v="42919"/>
        <s v="42923"/>
        <s v="42924"/>
        <s v="42925"/>
        <s v="42895"/>
        <s v="42885"/>
        <s v="42886"/>
        <s v="42887"/>
        <s v="42888"/>
        <s v="42889"/>
        <s v="42890"/>
        <s v="42891"/>
        <s v="42892"/>
        <s v="42894"/>
        <s v="42865"/>
        <s v="42853"/>
        <s v="42854"/>
        <s v="42855"/>
        <s v="42857"/>
        <s v="42858"/>
        <s v="42859"/>
        <s v="42860"/>
        <s v="42864"/>
        <s v="42866"/>
        <s v="42867"/>
        <s v="42868"/>
        <s v="42870"/>
        <s v="42871"/>
        <s v="42872"/>
        <s v="42873"/>
        <s v="42874"/>
        <s v="42875"/>
        <s v="42876"/>
        <s v="42878"/>
        <s v="42879"/>
        <s v="42882"/>
        <s v="42883"/>
        <s v="42884"/>
        <s v="42856"/>
        <s v="42825"/>
        <s v="42826"/>
        <s v="42827"/>
        <s v="42828"/>
        <s v="42829"/>
        <s v="42830"/>
        <s v="42831"/>
        <s v="42832"/>
        <s v="42833"/>
        <s v="42834"/>
        <s v="42835"/>
        <s v="42836"/>
        <s v="42837"/>
        <s v="42838"/>
        <s v="42839"/>
        <s v="42842"/>
        <s v="42843"/>
        <s v="42844"/>
        <s v="42845"/>
        <s v="42848"/>
        <s v="42851"/>
        <s v="42852"/>
        <s v="42801"/>
        <s v="42798"/>
        <s v="42799"/>
        <s v="42800"/>
        <s v="42802"/>
        <s v="42803"/>
        <s v="42804"/>
        <s v="42806"/>
        <s v="42807"/>
        <s v="42810"/>
        <s v="42812"/>
        <s v="42818"/>
        <s v="42820"/>
        <s v="42821"/>
        <s v="42822"/>
        <s v="42824"/>
        <s v="42861"/>
        <s v="42778"/>
        <s v="42780"/>
        <s v="42781"/>
        <s v="42782"/>
        <s v="42784"/>
        <s v="42785"/>
        <s v="42786"/>
        <s v="42787"/>
        <s v="42788"/>
        <s v="42789"/>
        <s v="42791"/>
        <s v="42794"/>
        <s v="42795"/>
        <s v="42796"/>
        <s v="42797"/>
        <s v="42779"/>
        <s v="42763"/>
        <s v="42765"/>
        <s v="42767"/>
        <s v="42769"/>
        <s v="42770"/>
        <s v="42771"/>
        <s v="42772"/>
        <s v="42773"/>
        <s v="42774"/>
        <s v="42775"/>
        <s v="42776"/>
        <s v="42754"/>
        <s v="42755"/>
        <s v="42756"/>
        <s v="42757"/>
        <s v="42758"/>
        <s v="42759"/>
        <s v="42760"/>
        <s v="42728"/>
        <s v="42729"/>
        <s v="42730"/>
        <s v="42731"/>
        <s v="42733"/>
        <s v="42734"/>
        <s v="42735"/>
        <s v="42736"/>
        <s v="42737"/>
        <s v="42738"/>
        <s v="42739"/>
        <s v="42740"/>
        <s v="42741"/>
        <s v="42742"/>
        <s v="42743"/>
        <s v="42747"/>
        <s v="42748"/>
        <s v="42750"/>
        <s v="42751"/>
        <s v="42752"/>
        <s v="42713"/>
        <s v="42716"/>
        <s v="42719"/>
        <s v="42720"/>
        <s v="42721"/>
        <s v="42722"/>
        <s v="42723"/>
        <s v="42724"/>
        <s v="42725"/>
        <s v="42726"/>
        <s v="42727"/>
        <s v="42695"/>
        <s v="42696"/>
        <s v="42697"/>
        <s v="42698"/>
        <s v="42699"/>
        <s v="42700"/>
        <s v="42701"/>
        <s v="42703"/>
        <s v="42705"/>
        <s v="42706"/>
        <s v="42685"/>
        <s v="42686"/>
        <s v="42689"/>
        <s v="42692"/>
        <s v="42694"/>
        <s v="42672"/>
        <s v="42673"/>
        <s v="42674"/>
        <s v="42675"/>
        <s v="42676"/>
        <s v="42677"/>
        <s v="42678"/>
        <s v="42679"/>
        <s v="42680"/>
        <s v="42681"/>
        <s v="42682"/>
        <s v="42683"/>
        <s v="42655"/>
        <s v="42671"/>
        <s v="42648"/>
        <s v="42650"/>
        <s v="42651"/>
        <s v="42652"/>
        <s v="42653"/>
        <s v="42654"/>
        <s v="42656"/>
        <s v="42659"/>
        <s v="42660"/>
        <s v="42662"/>
        <s v="42664"/>
        <s v="42666"/>
        <s v="42667"/>
        <s v="42668"/>
        <s v="42625"/>
        <s v="42626"/>
        <s v="42627"/>
        <s v="42628"/>
        <s v="42629"/>
        <s v="42630"/>
        <s v="42631"/>
        <s v="42632"/>
        <s v="42633"/>
        <s v="42634"/>
        <s v="42635"/>
        <s v="42636"/>
        <s v="42637"/>
        <s v="42640"/>
        <s v="42641"/>
        <s v="42643"/>
        <s v="42644"/>
        <s v="42645"/>
        <s v="42646"/>
        <s v="42647"/>
        <s v="42610"/>
        <s v="42611"/>
        <s v="42612"/>
        <s v="42613"/>
        <s v="42614"/>
        <s v="42615"/>
        <s v="42616"/>
        <s v="42617"/>
        <s v="42618"/>
        <s v="42619"/>
        <s v="42620"/>
        <s v="42621"/>
        <s v="42624"/>
        <s v="42594"/>
        <s v="42595"/>
        <s v="42596"/>
        <s v="42597"/>
        <s v="42598"/>
        <s v="42599"/>
        <s v="42600"/>
        <s v="42601"/>
        <s v="42602"/>
        <s v="42603"/>
        <s v="42605"/>
        <s v="42607"/>
        <s v="42608"/>
        <s v="42609"/>
        <s v="42563"/>
        <s v="42566"/>
        <s v="42567"/>
        <s v="42568"/>
        <s v="42571"/>
        <s v="42573"/>
        <s v="42575"/>
        <s v="42578"/>
        <s v="42579"/>
        <s v="42581"/>
        <s v="42587"/>
        <s v="42593"/>
        <s v="42523"/>
        <s v="42524"/>
        <s v="42525"/>
        <s v="42526"/>
        <s v="42527"/>
        <s v="42528"/>
        <s v="42529"/>
        <s v="42530"/>
        <s v="42531"/>
        <s v="42537"/>
        <s v="42539"/>
        <s v="42541"/>
        <s v="42542"/>
        <s v="42545"/>
        <s v="42546"/>
        <s v="42547"/>
        <s v="42549"/>
        <s v="42550"/>
        <s v="42551"/>
        <s v="42554"/>
        <s v="42555"/>
        <s v="42556"/>
        <s v="42557"/>
        <s v="42559"/>
        <s v="42560"/>
        <s v="42561"/>
        <s v="42562"/>
        <s v="42505"/>
        <s v="42506"/>
        <s v="42507"/>
        <s v="42508"/>
        <s v="42509"/>
        <s v="42510"/>
        <s v="42511"/>
        <s v="42512"/>
        <s v="42518"/>
        <s v="42521"/>
        <s v="42522"/>
        <s v="42486"/>
        <s v="42487"/>
        <s v="42488"/>
        <s v="42489"/>
        <s v="42490"/>
        <s v="42491"/>
        <s v="42492"/>
        <s v="42493"/>
        <s v="42494"/>
        <s v="42496"/>
        <s v="42500"/>
        <s v="42501"/>
        <s v="42502"/>
        <s v="42467"/>
        <s v="42468"/>
        <s v="42469"/>
        <s v="42470"/>
        <s v="42471"/>
        <s v="42472"/>
        <s v="42473"/>
        <s v="42474"/>
        <s v="42475"/>
        <s v="42476"/>
        <s v="42483"/>
        <s v="42484"/>
        <s v="42485"/>
        <s v="42449"/>
        <s v="42450"/>
        <s v="42453"/>
        <s v="42454"/>
        <s v="42463"/>
        <s v="42465"/>
        <s v="42466"/>
        <s v="42417"/>
        <s v="42418"/>
        <s v="42419"/>
        <s v="42420"/>
        <s v="42421"/>
        <s v="42422"/>
        <s v="42423"/>
        <s v="42424"/>
        <s v="42432"/>
        <s v="42433"/>
        <s v="42434"/>
        <s v="42439"/>
        <s v="42440"/>
        <s v="42445"/>
        <s v="42446"/>
        <s v="42447"/>
        <s v="42448"/>
        <s v="42408"/>
        <s v="42398"/>
        <s v="42399"/>
        <s v="42400"/>
        <s v="42401"/>
        <s v="42402"/>
        <s v="42403"/>
        <s v="42351"/>
        <s v="42363"/>
        <s v="42364"/>
        <s v="42365"/>
        <s v="42366"/>
        <s v="42368"/>
        <s v="42374"/>
        <s v="42375"/>
        <s v="42381"/>
        <s v="42382"/>
        <s v="42396"/>
        <s v="42397"/>
        <s v="42340"/>
        <s v="42341"/>
        <s v="42342"/>
        <s v="42343"/>
        <s v="42354"/>
        <s v="42355"/>
        <s v="42356"/>
        <s v="42357"/>
        <s v="42360"/>
        <s v="42328"/>
        <s v="42330"/>
        <s v="42331"/>
        <s v="42332"/>
        <s v="42333"/>
        <s v="42295"/>
        <s v="42297"/>
        <s v="42301"/>
        <s v="42303"/>
        <s v="42308"/>
        <s v="42313"/>
        <s v="42317"/>
        <s v="42322"/>
        <s v="42323"/>
        <s v="42274"/>
        <s v="42275"/>
        <s v="42276"/>
        <s v="42278"/>
        <s v="42280"/>
        <s v="42282"/>
        <s v="42285"/>
        <s v="42286"/>
        <s v="42292"/>
        <s v="42294"/>
        <s v="42249"/>
        <s v="42250"/>
        <s v="42256"/>
        <s v="42257"/>
        <s v="42260"/>
        <s v="42261"/>
        <s v="42262"/>
        <s v="42234"/>
        <s v="42228"/>
        <s v="42247"/>
        <s v="42248"/>
        <s v="42203"/>
        <s v="42211"/>
        <s v="42159"/>
        <s v="42160"/>
        <s v="42162"/>
        <s v="42165"/>
        <s v="42170"/>
        <s v="42175"/>
        <s v="42176"/>
        <s v="42120"/>
        <s v="42121"/>
        <s v="42122"/>
        <s v="42123"/>
        <s v="42124"/>
        <s v="42125"/>
        <s v="42102"/>
        <s v="42103"/>
        <s v="42065"/>
        <s v="42066"/>
        <s v="42071"/>
        <s v="42072"/>
        <s v="42084"/>
        <s v="42056"/>
        <s v="42059"/>
        <s v="42061"/>
        <s v="42044"/>
        <s v="42045"/>
        <s v="42046"/>
        <s v="42021"/>
        <s v="41971"/>
        <s v="41972"/>
        <s v="41989"/>
        <s v="41991"/>
        <s v="41993"/>
        <s v="41943"/>
        <s v="41949"/>
        <s v="41950"/>
        <s v="41954"/>
        <s v="41961"/>
        <s v="41962"/>
        <s v="41863"/>
        <s v="41866"/>
        <s v="41873"/>
        <s v="41818"/>
        <s v="41801"/>
        <s v="41762"/>
        <s v="41730"/>
        <s v="41672"/>
        <s v="41653"/>
        <s v="41662"/>
        <s v="41626"/>
        <s v="41588"/>
        <s v="41593"/>
        <s v="41594"/>
        <s v="41564"/>
        <s v="41547"/>
        <s v="41528"/>
        <s v="41472"/>
        <s v="41450"/>
        <s v="41389"/>
        <s v="41366"/>
        <s v="41293"/>
        <s v="41299"/>
        <s v="41248"/>
        <s v="40980"/>
        <s v="40981"/>
        <s v="40758"/>
        <s v="40731"/>
        <s v="40658"/>
        <s v="40659"/>
        <s v="40623"/>
        <s v="40621"/>
        <s v="40378"/>
        <s v="40379"/>
        <s v="40287"/>
        <s v="40288"/>
        <s v="40151"/>
        <s v="40152"/>
        <s v="40171"/>
        <s v="40172"/>
        <s v="40177"/>
        <s v="40136"/>
        <s v="40109"/>
        <s v="40046"/>
        <s v="40048"/>
        <s v="40074"/>
        <s v="40043"/>
        <s v="40019"/>
        <s v="40002"/>
        <s v="40003"/>
        <s v="39979"/>
        <s v="39940"/>
        <s v="39896"/>
        <s v="39897"/>
        <s v="39902"/>
        <s v="39873"/>
        <s v="39854"/>
        <s v="39741"/>
        <s v="39760"/>
        <s v="39761"/>
        <s v="39716"/>
        <s v="39662"/>
        <s v="39384"/>
        <s v="39385"/>
        <s v="39252"/>
        <s v="39148"/>
        <s v="43732"/>
        <s v="41765" u="1"/>
        <s v="30/05" u="1"/>
        <s v="02/08" u="1"/>
        <s v="42014" u="1"/>
        <s v="45996" u="1"/>
        <s v="4567" u="1"/>
        <s v="42762" u="1"/>
        <s v="42063" u="1"/>
        <s v="42347" u="1"/>
        <s v="123456" u="1"/>
        <s v="4612" u="1"/>
        <s v="42499" u="1"/>
        <s v="47737" u="1"/>
        <s v="444790" u="1"/>
        <s v="43446" u="1"/>
        <s v="456" u="1"/>
        <s v="43149" u="1"/>
        <s v="39176" u="1"/>
        <s v="439745" u="1"/>
        <s v="44840" u="1"/>
        <s v="1548" u="1"/>
        <s v="44880" u="1"/>
        <s v="29/04" u="1"/>
        <s v="44882" u="1"/>
        <s v="44883" u="1"/>
        <s v="45312" u="1"/>
        <s v="44388" u="1"/>
        <s v="45409" u="1"/>
        <s v="1235" u="1"/>
        <s v="41850" u="1"/>
      </sharedItems>
    </cacheField>
    <cacheField name="Fecha Doc." numFmtId="165">
      <sharedItems containsNonDate="0" containsDate="1" containsString="0" containsBlank="1" minDate="1899-12-31T00:00:00" maxDate="2025-11-16T00:00:00" count="274">
        <m/>
        <d v="2024-08-27T00:00:00"/>
        <d v="2024-08-26T00:00:00"/>
        <d v="2024-08-23T00:00:00"/>
        <d v="2024-08-22T00:00:00"/>
        <d v="2024-08-21T00:00:00"/>
        <d v="2024-08-20T00:00:00"/>
        <d v="2024-08-19T00:00:00"/>
        <d v="2024-08-16T00:00:00"/>
        <d v="2024-08-15T00:00:00"/>
        <d v="2024-08-14T00:00:00"/>
        <d v="2024-12-29T00:00:00"/>
        <d v="2024-12-28T00:00:00"/>
        <d v="2024-08-13T00:00:00"/>
        <d v="2024-08-12T00:00:00"/>
        <d v="2024-08-09T00:00:00"/>
        <d v="2024-08-08T00:00:00"/>
        <d v="2024-08-07T00:00:00"/>
        <d v="2024-08-06T00:00:00"/>
        <d v="2024-08-05T00:00:00"/>
        <d v="2024-08-02T00:00:00"/>
        <d v="2024-08-01T00:00:00"/>
        <d v="2024-07-31T00:00:00"/>
        <d v="2024-07-30T00:00:00"/>
        <d v="2024-07-27T00:00:00"/>
        <d v="2024-07-26T00:00:00"/>
        <d v="2024-07-25T00:00:00"/>
        <d v="2024-07-24T00:00:00"/>
        <d v="2024-07-23T00:00:00"/>
        <d v="2024-07-22T00:00:00"/>
        <d v="2024-07-19T00:00:00"/>
        <d v="2024-07-18T00:00:00"/>
        <d v="2024-07-17T00:00:00"/>
        <d v="2024-07-16T00:00:00"/>
        <d v="2024-07-15T00:00:00"/>
        <d v="2024-07-12T00:00:00"/>
        <d v="2024-07-11T00:00:00"/>
        <d v="2024-07-10T00:00:00"/>
        <d v="2024-07-09T00:00:00"/>
        <d v="2024-07-08T00:00:00"/>
        <d v="2024-07-04T00:00:00"/>
        <d v="2024-07-03T00:00:00"/>
        <d v="2024-07-02T00:00:00"/>
        <d v="2024-07-01T00:00:00"/>
        <d v="2024-06-28T00:00:00"/>
        <d v="2024-06-27T00:00:00"/>
        <d v="2024-06-26T00:00:00"/>
        <d v="2024-06-25T00:00:00"/>
        <d v="2024-06-24T00:00:00"/>
        <d v="2024-06-22T00:00:00"/>
        <d v="2024-06-21T00:00:00"/>
        <d v="2024-06-20T00:00:00"/>
        <d v="2024-06-19T00:00:00"/>
        <d v="2024-06-18T00:00:00"/>
        <d v="2024-06-17T00:00:00"/>
        <d v="2024-06-14T00:00:00"/>
        <d v="2024-06-13T00:00:00"/>
        <d v="2024-06-12T00:00:00"/>
        <d v="2024-06-11T00:00:00"/>
        <d v="2024-06-10T00:00:00"/>
        <d v="2024-06-07T00:00:00"/>
        <d v="2024-06-06T00:00:00"/>
        <d v="2024-06-05T00:00:00"/>
        <d v="2024-06-04T00:00:00"/>
        <d v="2024-06-03T00:00:00"/>
        <d v="2024-05-31T00:00:00"/>
        <d v="2024-05-30T00:00:00"/>
        <d v="2024-05-29T00:00:00"/>
        <d v="2024-05-28T00:00:00"/>
        <d v="2024-05-27T00:00:00"/>
        <d v="2024-05-25T00:00:00"/>
        <d v="2024-05-24T00:00:00"/>
        <d v="2024-05-21T00:00:00"/>
        <d v="2024-05-20T00:00:00"/>
        <d v="2024-05-17T00:00:00"/>
        <d v="2024-05-15T00:00:00"/>
        <d v="2024-05-14T00:00:00"/>
        <d v="2024-05-13T00:00:00"/>
        <d v="2024-05-10T00:00:00"/>
        <d v="2024-05-09T00:00:00"/>
        <d v="2024-05-07T00:00:00"/>
        <d v="2024-05-06T00:00:00"/>
        <d v="2024-05-03T00:00:00"/>
        <d v="2024-05-02T00:00:00"/>
        <d v="2024-04-30T00:00:00"/>
        <d v="2024-04-29T00:00:00"/>
        <d v="2024-04-27T00:00:00"/>
        <d v="2024-04-26T00:00:00"/>
        <d v="2024-04-25T00:00:00"/>
        <d v="2024-04-24T00:00:00"/>
        <d v="2024-04-23T00:00:00"/>
        <d v="2024-04-22T00:00:00"/>
        <d v="2024-04-19T00:00:00"/>
        <d v="2024-04-18T00:00:00"/>
        <d v="2024-04-17T00:00:00"/>
        <d v="2024-04-16T00:00:00"/>
        <d v="2024-04-15T00:00:00"/>
        <d v="2024-04-12T00:00:00"/>
        <d v="2024-04-11T00:00:00"/>
        <d v="2024-04-10T00:00:00"/>
        <d v="2024-04-09T00:00:00"/>
        <d v="2024-04-08T00:00:00"/>
        <d v="2024-04-06T00:00:00"/>
        <d v="2024-04-05T00:00:00"/>
        <d v="2024-04-04T00:00:00"/>
        <d v="2024-04-03T00:00:00"/>
        <d v="2024-04-02T00:00:00"/>
        <d v="2024-04-01T00:00:00"/>
        <d v="2024-03-27T00:00:00"/>
        <d v="2024-03-26T00:00:00"/>
        <d v="2024-03-25T00:00:00"/>
        <d v="2024-03-23T00:00:00"/>
        <d v="2024-03-22T00:00:00"/>
        <d v="2024-03-21T00:00:00"/>
        <d v="2024-03-20T00:00:00"/>
        <d v="2024-03-19T00:00:00"/>
        <d v="2024-03-15T00:00:00"/>
        <d v="2024-03-14T00:00:00"/>
        <d v="2024-03-13T00:00:00"/>
        <d v="2024-03-12T00:00:00"/>
        <d v="2024-03-11T00:00:00"/>
        <d v="2024-03-08T00:00:00"/>
        <d v="2024-03-07T00:00:00"/>
        <d v="2024-03-06T00:00:00"/>
        <d v="2024-03-05T00:00:00"/>
        <d v="2024-03-04T00:00:00"/>
        <d v="2024-03-01T00:00:00"/>
        <d v="2024-02-29T00:00:00"/>
        <d v="2024-02-28T00:00:00"/>
        <d v="2024-02-27T00:00:00"/>
        <d v="2024-02-26T00:00:00"/>
        <d v="2024-02-23T00:00:00"/>
        <d v="2024-02-22T00:00:00"/>
        <d v="2024-02-21T00:00:00"/>
        <d v="2024-02-20T00:00:00"/>
        <d v="2024-02-19T00:00:00"/>
        <d v="2024-02-17T00:00:00"/>
        <d v="2024-02-16T00:00:00"/>
        <d v="2024-02-15T00:00:00"/>
        <d v="2024-02-14T00:00:00"/>
        <d v="2024-02-09T00:00:00"/>
        <d v="2024-02-08T00:00:00"/>
        <d v="2024-02-07T00:00:00"/>
        <d v="2024-02-06T00:00:00"/>
        <d v="2024-02-05T00:00:00"/>
        <d v="2024-02-02T00:00:00"/>
        <d v="2024-02-01T00:00:00"/>
        <d v="2024-01-31T00:00:00"/>
        <d v="2024-01-30T00:00:00"/>
        <d v="2024-01-29T00:00:00"/>
        <d v="2024-01-26T00:00:00"/>
        <d v="2024-01-25T00:00:00"/>
        <d v="2024-01-24T00:00:00"/>
        <d v="2024-01-23T00:00:00"/>
        <d v="2024-01-22T00:00:00"/>
        <d v="2024-01-19T00:00:00"/>
        <d v="2024-01-18T00:00:00"/>
        <d v="2024-01-17T00:00:00"/>
        <d v="2024-01-16T00:00:00"/>
        <d v="2024-01-15T00:00:00"/>
        <d v="2024-01-13T00:00:00"/>
        <d v="2024-01-12T00:00:00"/>
        <d v="2024-01-11T00:00:00"/>
        <d v="2024-01-10T00:00:00"/>
        <d v="2024-01-09T00:00:00"/>
        <d v="2024-01-08T00:00:00"/>
        <d v="2024-01-06T00:00:00"/>
        <d v="2024-01-05T00:00:00"/>
        <d v="2024-01-04T00:00:00"/>
        <d v="2024-01-03T00:00:00"/>
        <d v="2023-12-29T00:00:00"/>
        <d v="2023-12-28T00:00:00"/>
        <d v="2023-12-27T00:00:00"/>
        <d v="2023-12-26T00:00:00"/>
        <d v="2023-12-23T00:00:00"/>
        <d v="2023-12-22T00:00:00"/>
        <d v="2023-12-21T00:00:00"/>
        <d v="2023-12-20T00:00:00"/>
        <d v="2023-12-19T00:00:00"/>
        <d v="2023-12-18T00:00:00"/>
        <d v="2023-12-15T00:00:00"/>
        <d v="2023-12-14T00:00:00"/>
        <d v="2023-12-13T00:00:00"/>
        <d v="2023-12-12T00:00:00"/>
        <d v="2023-12-11T00:00:00"/>
        <d v="2023-12-08T00:00:00"/>
        <d v="2023-12-07T00:00:00"/>
        <d v="2023-12-06T00:00:00"/>
        <d v="2023-12-05T00:00:00"/>
        <d v="2023-12-04T00:00:00"/>
        <d v="2023-12-02T00:00:00"/>
        <d v="2023-12-01T00:00:00"/>
        <d v="2023-11-30T00:00:00"/>
        <d v="2023-11-28T00:00:00"/>
        <d v="2023-11-27T00:00:00"/>
        <d v="2023-11-25T00:00:00"/>
        <d v="2023-11-24T00:00:00"/>
        <d v="2023-11-23T00:00:00"/>
        <d v="2023-11-22T00:00:00"/>
        <d v="2023-11-21T00:00:00"/>
        <d v="2023-11-20T00:00:00"/>
        <d v="2023-11-17T00:00:00"/>
        <d v="2023-11-16T00:00:00"/>
        <d v="2023-11-15T00:00:00"/>
        <d v="2023-11-14T00:00:00"/>
        <d v="2023-11-13T00:00:00"/>
        <d v="2023-11-10T00:00:00"/>
        <d v="2023-11-09T00:00:00"/>
        <d v="2023-11-08T00:00:00"/>
        <d v="2023-11-07T00:00:00"/>
        <d v="2023-11-06T00:00:00"/>
        <d v="2023-11-03T00:00:00"/>
        <d v="2023-11-02T00:00:00"/>
        <d v="2023-11-01T00:00:00"/>
        <d v="2023-10-31T00:00:00"/>
        <d v="2023-10-30T00:00:00"/>
        <d v="2023-10-27T00:00:00"/>
        <d v="2023-10-25T00:00:00"/>
        <d v="2023-10-24T00:00:00"/>
        <d v="2023-10-23T00:00:00"/>
        <d v="2023-10-21T00:00:00"/>
        <d v="2023-10-20T00:00:00"/>
        <d v="2023-10-19T00:00:00"/>
        <d v="2023-10-18T00:00:00"/>
        <d v="2023-10-17T00:00:00"/>
        <d v="2023-10-11T00:00:00"/>
        <d v="2023-10-09T00:00:00"/>
        <d v="2023-10-07T00:00:00"/>
        <d v="2023-10-05T00:00:00"/>
        <d v="2023-10-04T00:00:00"/>
        <d v="2023-09-30T00:00:00"/>
        <d v="2023-09-29T00:00:00"/>
        <d v="2023-09-28T00:00:00"/>
        <d v="2023-09-26T00:00:00"/>
        <d v="2023-09-23T00:00:00"/>
        <d v="2023-09-22T00:00:00"/>
        <d v="2023-09-21T00:00:00"/>
        <d v="2023-09-19T00:00:00"/>
        <d v="2023-09-15T00:00:00"/>
        <d v="2023-09-12T00:00:00"/>
        <d v="2023-09-09T00:00:00"/>
        <d v="2023-09-07T00:00:00"/>
        <d v="2023-09-05T00:00:00"/>
        <d v="2023-08-22T00:00:00"/>
        <d v="2023-08-04T00:00:00"/>
        <d v="2023-08-03T00:00:00"/>
        <d v="2023-08-01T00:00:00"/>
        <d v="2023-07-29T00:00:00"/>
        <d v="2023-07-28T00:00:00"/>
        <d v="2023-07-17T00:00:00"/>
        <d v="2023-07-12T00:00:00"/>
        <d v="2023-07-06T00:00:00"/>
        <d v="2023-07-04T00:00:00"/>
        <d v="2023-07-03T00:00:00"/>
        <d v="2023-06-30T00:00:00"/>
        <d v="2023-06-29T00:00:00"/>
        <d v="2023-06-28T00:00:00"/>
        <d v="2023-06-27T00:00:00"/>
        <d v="2023-06-26T00:00:00"/>
        <d v="2023-06-22T00:00:00"/>
        <d v="2023-06-21T00:00:00"/>
        <d v="2023-06-20T00:00:00"/>
        <d v="2023-06-19T00:00:00"/>
        <d v="2023-06-14T00:00:00"/>
        <d v="2023-06-12T00:00:00"/>
        <d v="2023-06-08T00:00:00"/>
        <d v="2023-05-29T00:00:00"/>
        <d v="2023-05-18T00:00:00"/>
        <d v="2023-05-12T00:00:00"/>
        <d v="1900-01-30T00:14:24"/>
        <d v="1899-12-31T00:00:00" u="1"/>
        <d v="1900-01-17T00:00:00" u="1"/>
        <d v="2025-11-15T00:00:00" u="1"/>
        <d v="1900-01-29T00:14:24" u="1"/>
      </sharedItems>
    </cacheField>
    <cacheField name="Cliente" numFmtId="0">
      <sharedItems containsBlank="1" count="66">
        <m/>
        <s v="INDUSTRIA ALIMENTICIA GOLDENMEATS, C.A"/>
        <s v="RUTAS"/>
        <s v="MULTISERVICIOS Y DISTRIBUIDORA TEDYN"/>
        <s v="INVERSIONES AVES Y MAR S&amp;Y"/>
        <s v="JAIME"/>
        <s v="DISTRIBUIDORA DON MIGUEL 2017"/>
        <s v="POLLO SOUSA"/>
        <s v="INVERSIONES OROCUA KS"/>
        <s v="FRIGORIFICO BESCATELA"/>
        <s v="ABASTO Y VÍVERES LA DOÑA"/>
        <s v="POLLO LATINO"/>
        <s v="DISTRIBUIDORA LA COLONIA"/>
        <s v="SR J"/>
        <s v="INDUGRAM"/>
        <s v="GRUPO SOUTO"/>
        <s v="ALDONIO"/>
        <s v="SALVADOR"/>
        <s v="AGROPECUARIA Y DISTRIBUIDORA DON PEPE, C.A"/>
        <s v="INDUSTRIA AVICOLA EL CAMPESTRE"/>
        <s v="SEGUROS HORIZONTES, S.A"/>
        <s v="AGROPECUARIA JJC 2023, C.A"/>
        <s v="INVERSIONES FONTANOL"/>
        <s v="JULIO MEDINA"/>
        <s v="PROCESADORA DE CARNES FITCA, C.A"/>
        <s v="PROCESADORA PIO PIO 2022"/>
        <s v="AGROPECUARIA LA ROSALIERA"/>
        <s v="CANNAMAR 2023, C.A"/>
        <s v="AVICOLA LA PROVIDENCIA"/>
        <s v="ALDONEO"/>
        <s v="FRIGORIFICO SUPER CARNE"/>
        <s v="SEGUROS HORIZONTES S.A"/>
        <s v="CORPORACION GOLDEN RULE"/>
        <s v="INVERSIONES LA GUANIPERA 2021"/>
        <s v="SOLUCIONES LOGISTICAS CF"/>
        <s v="INVERSIONES EL GRAN YO SOY 2020, C.A."/>
        <s v="SINCESMOR, C.A"/>
        <s v="LIZ NEYLA CRESPO CRUZ"/>
        <s v="INVERSIONES BEEF FOOD 17"/>
        <s v="IMPORT VIGO"/>
        <s v="PR8 GLOBAL, C.A"/>
        <s v="INVERSIONES GAALE C.A"/>
        <s v="INVERSIONES YOSMAR 2020"/>
        <s v="PROVIDENCIA"/>
        <s v="DISTRIBUIDORA AZIMUT"/>
        <s v="INVERSIONES JK PLUS"/>
        <s v="FRIGOCARNES CARUPANO"/>
        <s v="INVERSIONES IVO MAR"/>
        <s v="COMERCIALIZADORA LOS PIO PIO DE SAN ANTONIO"/>
        <s v="TIALBA"/>
        <s v="ESIQUIM D&amp;R, C.A"/>
        <s v="ALIMENTACION BALANCEADA ALIBAL"/>
        <s v="REPRESENTANTE FREMICH"/>
        <s v="FRIGORICO LA FUENTE"/>
        <s v="SERVICIOS AVICOLAS 2012"/>
        <s v="GRUPO RODRIGUEZ"/>
        <s v="FONDO DE PROTECCION SOCIAL DE LOS DEPOSITOS BANCARIOS"/>
        <s v="INVERSIONES GUALE 2013"/>
        <s v="INVERSIONES CRISTAL MARKET"/>
        <s v="POLLOS AURA 2011"/>
        <s v="DISTRIBUIDORA EL POLLO AMARILLO"/>
        <s v="ELVIS RIVAS"/>
        <s v="GRANJA AVICOLA MACU-MACU" u="1"/>
        <s v="TU POLLERIA" u="1"/>
        <s v="RUTA" u="1"/>
        <s v="JULIO MEDINA " u="1"/>
      </sharedItems>
    </cacheField>
    <cacheField name="Cod. Cliente" numFmtId="0">
      <sharedItems containsBlank="1"/>
    </cacheField>
    <cacheField name="Negocio" numFmtId="0">
      <sharedItems containsBlank="1" count="188">
        <m/>
        <s v="INDUSTRIA ALIMENTICIA GOLDENMEATS, C.A"/>
        <s v="INVERSIONES GUALE 2013"/>
        <s v="ROBERTO TAMAYO"/>
        <s v="DISTRIBUIDORA DE VIVERES MJ 2018"/>
        <s v="SANDY SEQUERA"/>
        <s v="ANA NIETO"/>
        <s v="CHERRY AYALA"/>
        <s v="MULTISERVICIOS Y DISTRIBUIDORA TEDYN"/>
        <s v="MAIKER SILVA"/>
        <s v="INVERSIONES AVES Y MAR S&amp;Y"/>
        <s v="THOMAS SARABIA"/>
        <s v="DISTRIBUIDORA POLLO DORADO 0304, C.A"/>
        <s v="DISTRIBUIDORA DON MIGUEL 2017"/>
        <s v="GERMAN BARCO"/>
        <s v="MICHAOL GUAIRA"/>
        <s v="POLLO SOUSA"/>
        <s v="INVERSIONES OROCUA KS"/>
        <s v="DENNIS JIMENEZ"/>
        <s v="JOSE MIGUEL INFANTE"/>
        <s v="NAIROBYS ARTEAGA"/>
        <s v="DISTRIBUIDORA ESPLENDOR DE ANDNIKE"/>
        <s v="ANZHONY RODRIGUEZ"/>
        <s v="JENDERSON JOSE SUAREZ CORREA"/>
        <s v="ELIANNE OMAÑA"/>
        <s v="FRIGORIFICO BESCATELA"/>
        <s v="ARELIS TESORERO"/>
        <s v="ABASTO Y VÍVERES LA DOÑA"/>
        <s v="ANZONI NIETO"/>
        <s v="FRANKLIN LOPEZ"/>
        <s v="LISETH BETANCOURT"/>
        <s v="ROSMARY AULAR"/>
        <s v="WILLIAM LOPEZ"/>
        <s v="POLLO LATINO"/>
        <s v="GRANJA AVICOLA MACU-MACU"/>
        <s v="FRENYI CASANOVA"/>
        <s v="FRANCISCO PINO"/>
        <s v="ROBER DE LA ROSA"/>
        <s v="PROCESADORA DE CARNES EL MARQUEZ"/>
        <s v="LA BOUTIQUE DE SANTA RITA"/>
        <s v="DISTRIBUIDORA JAIRU 0329"/>
        <s v="DISTRIBUIDORA LA ESMERALDA 2915"/>
        <s v="FRIGORIFICOS D.J. CHICKEN EXPRESS 2915"/>
        <s v="INVERSIONES Y SUMINISTROS TERRALUX"/>
        <s v="RICHARD HORGAN"/>
        <s v="JOSE SBAT"/>
        <s v="YHENDRY VIVAS"/>
        <s v="ARGENIS PALMA "/>
        <s v="INDUGRAM"/>
        <s v="RICHARD MOLINA"/>
        <s v="JUAN PABLO ROJAS"/>
        <s v="KARELIS ERCILIA GOMEZ"/>
        <s v="RUDY GONZALEZ"/>
        <s v="GRUPO SOUTO"/>
        <s v="ELVIS DIAZ"/>
        <s v="CESAR PEREZ"/>
        <s v="ZEUS RODRIGUEZ"/>
        <s v="FRIGORIFICO LA VICTORIANA MAÑONGO"/>
        <s v="ALIMENTOS DSL"/>
        <s v="CHARCUTERIA Y FRIGORIFICO DON MIMMO"/>
        <s v="FERIA CAMPESINA LAS DELICIAS"/>
        <s v="DELIPLAZA LAS DELICIAS"/>
        <s v="AGROPECUARIA Y DISTRIBUIDORA DON PEPE, C.A"/>
        <s v="MORANGO MARKET"/>
        <s v="ROBERTO VERENZUELA"/>
        <s v="PALACIO DE JUSTICA"/>
        <s v="ALEXIS DALLAN"/>
        <s v="JOSE FLORES"/>
        <s v="ARGENIS BENITEZ"/>
        <s v="SEGUROS HORIZONTE, S.A (INDUGRAM)"/>
        <s v="DELIPLAZA LA VICTORIA"/>
        <s v="DELIPLAZA LA VICTORIA 2"/>
        <s v="FRIGORIFICO LA VICTORIANA"/>
        <s v="FREYIL CASANOVA"/>
        <s v="DIOSLEY RODRIGUEZ"/>
        <s v="AGROPECUARIA JJC 2023, C.A "/>
        <s v="ELADIO RODRIGUEZ"/>
        <s v="INVERSIONES THE GOLDEN CHICKEN 2920"/>
        <s v="COMERCIO RENACER DE CHORONI"/>
        <s v="INVERSIONES FONTANOL (GALLINAS)"/>
        <s v="DISTRIBUIDORA CHICKEN KING"/>
        <s v="INVERSIONES FONTANOL (POLLO)"/>
        <s v="PROCESADORA DE ALIMENTOS POLLOS RANCHEROS"/>
        <s v="PROCESADORA DE CARNES FITCA, C.A"/>
        <s v="PROCESADORA PIO PIO 2022"/>
        <s v="WILFRIDO RAMIREZ"/>
        <s v="INVERSIONES FONTANOL"/>
        <s v="GABRIEL VALENCIA"/>
        <s v="GENRY VASQUEZ"/>
        <s v="AGROPECUARIA LA ROSALIERA"/>
        <s v="ANTHONY RIVERO"/>
        <s v="CANNAMAR 2023, C.A"/>
        <s v="INVERSIONES IVO MAR"/>
        <s v="DISTRIBUIDORA EL OFERTON DE GUARENAS"/>
        <s v="DISTRIBUIDORA EL OFERTON DE GUATIRE"/>
        <s v="AVICOLA LA PROVIDENCIA"/>
        <s v="GLADYS LINARES"/>
        <s v="TIBISAY ESCALONA"/>
        <s v="FRIGORIFICO SUPER CARNE"/>
        <s v="INVERSIONES YOSMAR 2020"/>
        <s v="ENMANUEL CAMERO"/>
        <s v="SEGUROS HORIZONTES, S.A"/>
        <s v="YIM ALEXANDER LESLIE"/>
        <s v="CORPORACION GOLDEN RULE"/>
        <s v="INVERSIONES LA GUANIPERA 2021"/>
        <s v="POLLO MAYOR"/>
        <s v="JONHALFER MONTES"/>
        <s v="PROCESADORA EL POLLO DORADO 2920"/>
        <s v="HECTOR RAMON VASQUEZ"/>
        <s v="INVERSIONES Y TRANSPORTE SUPER COMBI KPOT"/>
        <s v="GLADYS ARELYS GIL"/>
        <s v="SOLUCIONES LOGISTICAS CF"/>
        <s v="TASCA RESTAURANT EL ESPADARTE"/>
        <s v="DISTRIBUIDORA EL OFERTON DE CATIA LA MAR"/>
        <s v="ANDREA R. SUMOZA C. "/>
        <s v="INVERSIONES EL GRAN YO SOY 2020, C.A."/>
        <s v="SINCESMOR, C.A"/>
        <s v="LIZ NEYLA CRESPO CRUZ"/>
        <s v="LISBETH ALVAREZ"/>
        <s v="INVERSIONES BEEF FOOD 17"/>
        <s v="JORGE LUIS BOLIVAR LOVERA"/>
        <s v="FRANCIS FALCON"/>
        <s v="JORGE TORRES"/>
        <s v="IMPORT VIGO"/>
        <s v="PR8 GLOBAL, C.A"/>
        <s v="INVERSIONES GAALE"/>
        <s v="AVICOLA LA PROVIDENCIA "/>
        <s v="COMERCIALIZADORA DE ALIMENTOS LA PROVIDENCIA"/>
        <s v="EDINSON MORENO"/>
        <s v="DISTRIBUIDORA AZIMUT"/>
        <s v="JOHAN RIVAS"/>
        <s v="INVERSIONES JK PLUS"/>
        <s v="THE GOLDEN CHICCKEN"/>
        <s v="JESUS DANIEL GONZALEZ"/>
        <s v="ENMANUEL CAMERO "/>
        <s v="PROCESADORA DE ALIMENTOS RIO DE ORO"/>
        <s v="GUSTAVO PINTO"/>
        <s v="TU POLLERIA"/>
        <s v="DIEGO JAVIER TORRES ARDILA"/>
        <s v="DISTRIBUIDORA POLLO GIGANTE 2020"/>
        <s v="ADRIAN PACHECO"/>
        <s v="FRIGOCARNES CARUPANO"/>
        <s v="GRANJA AVILPACA"/>
        <s v="PALMA ARGENIS"/>
        <s v="PROCESADORA LOS PIO PIO 2022"/>
        <s v="ABNER FLORES"/>
        <s v="TIALBA"/>
        <s v="ESIQUIM D&amp;R, C.A"/>
        <s v="HOSWARD ENRIQUE DEVIES BOLIVAR"/>
        <s v="ALIMENTACION BALANCEADA ALIBAL"/>
        <s v="HECTOR CORNIEL"/>
        <s v="ALCALDIA DE PALO NEGRO"/>
        <s v="LOLYMAR SANCHEZ"/>
        <s v="REPRESENTANTE FREMICH"/>
        <s v="DISTRIBUIDORA AL MAYOR GUERRERO 2021"/>
        <s v="DISTRIBUIDORA DE ALIMENTOS GRUPO MJ"/>
        <s v="DISTRIBUIDORA MONARCA CHANG 2021"/>
        <s v="DISTRIBUIDORA NJ GLOBAL"/>
        <s v="JOSE MONSALVE"/>
        <s v="ANAIS PICHARDO"/>
        <s v="MILITZA VASQUEZ"/>
        <s v="FRIGORICO LA FUENTE"/>
        <s v="DISTRIBUIDORA LA COLONIA"/>
        <s v="LUIS GARCES"/>
        <s v="CANDY RONDON"/>
        <s v="SERVICIOS AVICOLAS 2012"/>
        <s v="ALBANY ALVARADO"/>
        <s v="INDUSTRIA AVICOLA EL CAMPESTRE"/>
        <s v="JERSEY REYES"/>
        <s v="BRIAN HERRERA"/>
        <s v="GRUPO RODRIGUEZ"/>
        <s v="FONDO DE PROTECCION SOCIAL DE LOS DEPOSITOS BANCARIOS"/>
        <s v="VICTOR MONCAYO"/>
        <s v="INVERSIONES CRISTAL MARKET"/>
        <s v="BODEGON Y DELICATESES NCG 2022"/>
        <s v="AMAURYS GOMEZ"/>
        <s v="JUAN FERNANDEZ"/>
        <s v="POLLOS AURA 2011"/>
        <s v="ROMAN PIZON"/>
        <s v="DISTRIBUIDORA EL POLLO AMARILLO"/>
        <s v="ELVIS RIVAS"/>
        <s v="DISTRIBUIDORA EL OFERTON DE LAS CARNES" u="1"/>
        <s v="PROCESDORA EL POLLO DORADO 2920" u="1"/>
        <s v="KARLA GONZALEZ" u="1"/>
        <s v="MORANGO MARKET C.A" u="1"/>
        <s v="FERNANDO PEÑA" u="1"/>
        <s v="INVERSIONES FONTANOL (POLLO GRADO B)" u="1"/>
        <s v="AGROINDUSTRIAL GALICIA" u="1"/>
      </sharedItems>
    </cacheField>
    <cacheField name="Producto" numFmtId="0">
      <sharedItems containsBlank="1"/>
    </cacheField>
    <cacheField name="Kg. Enviados" numFmtId="4">
      <sharedItems containsString="0" containsBlank="1" containsNumber="1" minValue="0" maxValue="28851.200000000001"/>
    </cacheField>
    <cacheField name="Kg. Recibidos" numFmtId="4">
      <sharedItems containsString="0" containsBlank="1" containsNumber="1" minValue="0" maxValue="28851.200000000001"/>
    </cacheField>
    <cacheField name="Precio" numFmtId="43">
      <sharedItems containsString="0" containsBlank="1" containsNumber="1" minValue="0" maxValue="202.2"/>
    </cacheField>
    <cacheField name="Monto Total" numFmtId="43">
      <sharedItems containsString="0" containsBlank="1" containsNumber="1" minValue="0" maxValue="62677.287999999993"/>
    </cacheField>
    <cacheField name="Abonos" numFmtId="43">
      <sharedItems containsString="0" containsBlank="1" containsNumber="1" minValue="0" maxValue="62677.287999999993"/>
    </cacheField>
    <cacheField name="Saldo Actual" numFmtId="43">
      <sharedItems containsString="0" containsBlank="1" containsNumber="1" minValue="-20730.530000000002" maxValue="33269.040000000008"/>
    </cacheField>
    <cacheField name="Estatu" numFmtId="0">
      <sharedItems containsBlank="1" count="5">
        <m/>
        <s v="Pendiente"/>
        <s v="PAGADO"/>
        <s v="A Favor"/>
        <e v="#VALUE!" u="1"/>
      </sharedItems>
    </cacheField>
    <cacheField name="Fecha Venc." numFmtId="165">
      <sharedItems containsNonDate="0" containsDate="1" containsString="0" containsBlank="1" minDate="1900-01-06T00:00:00" maxDate="2025-11-23T00:00:00" count="275">
        <m/>
        <d v="2024-09-03T00:00:00"/>
        <d v="2024-09-02T00:00:00"/>
        <d v="2024-08-30T00:00:00"/>
        <d v="2024-08-29T00:00:00"/>
        <d v="2024-08-28T00:00:00"/>
        <d v="2024-08-27T00:00:00"/>
        <d v="2024-08-26T00:00:00"/>
        <d v="2024-08-23T00:00:00"/>
        <d v="2024-08-22T00:00:00"/>
        <d v="1900-01-06T00:00:00"/>
        <d v="2024-08-21T00:00:00"/>
        <d v="2025-01-05T00:00:00"/>
        <d v="2025-01-04T00:00:00"/>
        <d v="2024-08-20T00:00:00"/>
        <d v="2024-08-19T00:00:00"/>
        <d v="2024-08-16T00:00:00"/>
        <d v="2024-08-15T00:00:00"/>
        <d v="2024-08-14T00:00:00"/>
        <d v="2024-08-13T00:00:00"/>
        <d v="2024-08-12T00:00:00"/>
        <d v="2024-08-09T00:00:00"/>
        <d v="2024-08-08T00:00:00"/>
        <d v="2024-08-07T00:00:00"/>
        <d v="2024-08-06T00:00:00"/>
        <d v="2024-08-03T00:00:00"/>
        <d v="2024-08-02T00:00:00"/>
        <d v="2024-08-01T00:00:00"/>
        <d v="2024-07-31T00:00:00"/>
        <d v="2024-07-30T00:00:00"/>
        <d v="2024-07-29T00:00:00"/>
        <d v="2024-07-26T00:00:00"/>
        <d v="2024-07-25T00:00:00"/>
        <d v="2024-07-24T00:00:00"/>
        <d v="2024-07-23T00:00:00"/>
        <d v="2024-07-22T00:00:00"/>
        <d v="2024-07-19T00:00:00"/>
        <d v="2024-07-18T00:00:00"/>
        <d v="2024-07-17T00:00:00"/>
        <d v="2024-07-16T00:00:00"/>
        <d v="2024-07-15T00:00:00"/>
        <d v="2024-07-11T00:00:00"/>
        <d v="2024-07-10T00:00:00"/>
        <d v="2024-07-09T00:00:00"/>
        <d v="2024-07-08T00:00:00"/>
        <d v="2024-07-05T00:00:00"/>
        <d v="2024-07-04T00:00:00"/>
        <d v="2024-07-03T00:00:00"/>
        <d v="2024-07-02T00:00:00"/>
        <d v="2024-07-01T00:00:00"/>
        <d v="2024-06-29T00:00:00"/>
        <d v="2024-06-28T00:00:00"/>
        <d v="2024-06-27T00:00:00"/>
        <d v="2024-06-26T00:00:00"/>
        <d v="2024-06-25T00:00:00"/>
        <d v="2024-06-24T00:00:00"/>
        <d v="2024-06-21T00:00:00"/>
        <d v="2024-06-20T00:00:00"/>
        <d v="2024-06-19T00:00:00"/>
        <d v="2024-06-18T00:00:00"/>
        <d v="2024-06-17T00:00:00"/>
        <d v="2024-06-14T00:00:00"/>
        <d v="2024-06-13T00:00:00"/>
        <d v="2024-06-12T00:00:00"/>
        <d v="2024-06-11T00:00:00"/>
        <d v="2024-06-10T00:00:00"/>
        <d v="2024-06-07T00:00:00"/>
        <d v="2024-06-06T00:00:00"/>
        <d v="2024-06-05T00:00:00"/>
        <d v="2024-06-04T00:00:00"/>
        <d v="2024-06-03T00:00:00"/>
        <d v="2024-06-01T00:00:00"/>
        <d v="2024-05-31T00:00:00"/>
        <d v="2024-05-28T00:00:00"/>
        <d v="2024-05-27T00:00:00"/>
        <d v="2024-05-24T00:00:00"/>
        <d v="2024-05-22T00:00:00"/>
        <d v="2024-05-21T00:00:00"/>
        <d v="2024-05-20T00:00:00"/>
        <d v="2024-05-17T00:00:00"/>
        <d v="2024-05-16T00:00:00"/>
        <d v="2024-05-14T00:00:00"/>
        <d v="2024-05-13T00:00:00"/>
        <d v="2024-05-10T00:00:00"/>
        <d v="2024-05-09T00:00:00"/>
        <d v="2024-05-07T00:00:00"/>
        <d v="2024-05-06T00:00:00"/>
        <d v="2024-05-04T00:00:00"/>
        <d v="2024-05-03T00:00:00"/>
        <d v="2024-05-02T00:00:00"/>
        <d v="2024-05-01T00:00:00"/>
        <d v="2024-04-30T00:00:00"/>
        <d v="2024-04-29T00:00:00"/>
        <d v="2024-04-26T00:00:00"/>
        <d v="2024-04-25T00:00:00"/>
        <d v="2024-04-24T00:00:00"/>
        <d v="2024-04-23T00:00:00"/>
        <d v="2024-04-22T00:00:00"/>
        <d v="2024-04-19T00:00:00"/>
        <d v="2024-04-18T00:00:00"/>
        <d v="2024-04-17T00:00:00"/>
        <d v="2024-04-16T00:00:00"/>
        <d v="2024-04-15T00:00:00"/>
        <d v="2024-04-13T00:00:00"/>
        <d v="2024-04-12T00:00:00"/>
        <d v="2024-04-11T00:00:00"/>
        <d v="2024-04-10T00:00:00"/>
        <d v="2024-04-09T00:00:00"/>
        <d v="2024-04-08T00:00:00"/>
        <d v="2024-04-03T00:00:00"/>
        <d v="2024-04-02T00:00:00"/>
        <d v="2024-04-01T00:00:00"/>
        <d v="2024-03-30T00:00:00"/>
        <d v="2024-03-29T00:00:00"/>
        <d v="2024-03-28T00:00:00"/>
        <d v="2024-03-27T00:00:00"/>
        <d v="2024-03-26T00:00:00"/>
        <d v="2024-03-22T00:00:00"/>
        <d v="2024-03-21T00:00:00"/>
        <d v="2024-03-20T00:00:00"/>
        <d v="2024-03-19T00:00:00"/>
        <d v="2024-03-18T00:00:00"/>
        <d v="2024-03-15T00:00:00"/>
        <d v="2024-03-14T00:00:00"/>
        <d v="2024-03-13T00:00:00"/>
        <d v="2024-03-12T00:00:00"/>
        <d v="2024-03-11T00:00:00"/>
        <d v="2024-03-08T00:00:00"/>
        <d v="2024-03-07T00:00:00"/>
        <d v="2024-03-06T00:00:00"/>
        <d v="2024-03-05T00:00:00"/>
        <d v="2024-03-04T00:00:00"/>
        <d v="2024-03-01T00:00:00"/>
        <d v="2024-02-29T00:00:00"/>
        <d v="2024-02-28T00:00:00"/>
        <d v="2024-02-27T00:00:00"/>
        <d v="2024-02-26T00:00:00"/>
        <d v="2024-02-24T00:00:00"/>
        <d v="2024-02-23T00:00:00"/>
        <d v="2024-02-22T00:00:00"/>
        <d v="2024-02-21T00:00:00"/>
        <d v="2024-02-16T00:00:00"/>
        <d v="2024-02-15T00:00:00"/>
        <d v="2024-02-14T00:00:00"/>
        <d v="2024-02-13T00:00:00"/>
        <d v="2024-02-12T00:00:00"/>
        <d v="2024-02-09T00:00:00"/>
        <d v="2024-02-08T00:00:00"/>
        <d v="2024-02-07T00:00:00"/>
        <d v="2024-02-06T00:00:00"/>
        <d v="2024-02-05T00:00:00"/>
        <d v="2024-02-02T00:00:00"/>
        <d v="2024-02-01T00:00:00"/>
        <d v="2024-01-31T00:00:00"/>
        <d v="2024-01-30T00:00:00"/>
        <d v="2024-01-29T00:00:00"/>
        <d v="2024-01-26T00:00:00"/>
        <d v="2024-01-25T00:00:00"/>
        <d v="2024-01-24T00:00:00"/>
        <d v="2024-01-23T00:00:00"/>
        <d v="2024-01-22T00:00:00"/>
        <d v="2024-01-20T00:00:00"/>
        <d v="2024-01-19T00:00:00"/>
        <d v="2024-01-18T00:00:00"/>
        <d v="2024-01-17T00:00:00"/>
        <d v="2024-01-16T00:00:00"/>
        <d v="2024-01-15T00:00:00"/>
        <d v="2024-01-13T00:00:00"/>
        <d v="2024-01-12T00:00:00"/>
        <d v="2024-01-11T00:00:00"/>
        <d v="2024-01-10T00:00:00"/>
        <d v="2024-01-05T00:00:00"/>
        <d v="2024-01-04T00:00:00"/>
        <d v="2024-01-03T00:00:00"/>
        <d v="2024-01-02T00:00:00"/>
        <d v="2023-12-30T00:00:00"/>
        <d v="2023-12-29T00:00:00"/>
        <d v="2023-12-28T00:00:00"/>
        <d v="2023-12-27T00:00:00"/>
        <d v="2023-12-26T00:00:00"/>
        <d v="2023-12-25T00:00:00"/>
        <d v="2023-12-22T00:00:00"/>
        <d v="2023-12-21T00:00:00"/>
        <d v="2023-12-20T00:00:00"/>
        <d v="2023-12-19T00:00:00"/>
        <d v="2023-12-18T00:00:00"/>
        <d v="2023-12-15T00:00:00"/>
        <d v="2023-12-14T00:00:00"/>
        <d v="2023-12-13T00:00:00"/>
        <d v="2023-12-12T00:00:00"/>
        <d v="2023-12-11T00:00:00"/>
        <d v="2023-12-09T00:00:00"/>
        <d v="2023-12-08T00:00:00"/>
        <d v="2023-12-07T00:00:00"/>
        <d v="2023-12-05T00:00:00"/>
        <d v="2023-12-04T00:00:00"/>
        <d v="2023-12-02T00:00:00"/>
        <d v="2023-12-01T00:00:00"/>
        <d v="2023-11-30T00:00:00"/>
        <d v="2023-11-29T00:00:00"/>
        <d v="2023-11-28T00:00:00"/>
        <d v="2023-11-27T00:00:00"/>
        <d v="2023-11-24T00:00:00"/>
        <d v="2023-11-23T00:00:00"/>
        <d v="2023-11-22T00:00:00"/>
        <d v="2023-11-21T00:00:00"/>
        <d v="2023-11-20T00:00:00"/>
        <d v="2023-11-17T00:00:00"/>
        <d v="2023-11-16T00:00:00"/>
        <d v="2023-11-15T00:00:00"/>
        <d v="2023-11-14T00:00:00"/>
        <d v="2023-11-13T00:00:00"/>
        <d v="2023-11-10T00:00:00"/>
        <d v="2023-11-09T00:00:00"/>
        <d v="2023-11-08T00:00:00"/>
        <d v="2023-11-07T00:00:00"/>
        <d v="2023-11-06T00:00:00"/>
        <d v="2023-11-03T00:00:00"/>
        <d v="2023-11-01T00:00:00"/>
        <d v="2023-10-31T00:00:00"/>
        <d v="2023-10-30T00:00:00"/>
        <d v="2023-10-28T00:00:00"/>
        <d v="2023-10-27T00:00:00"/>
        <d v="2023-10-26T00:00:00"/>
        <d v="2023-10-25T00:00:00"/>
        <d v="2023-10-24T00:00:00"/>
        <d v="2023-10-18T00:00:00"/>
        <d v="2023-10-16T00:00:00"/>
        <d v="2023-10-14T00:00:00"/>
        <d v="2023-10-12T00:00:00"/>
        <d v="2023-10-11T00:00:00"/>
        <d v="2023-10-07T00:00:00"/>
        <d v="2023-10-06T00:00:00"/>
        <d v="2023-10-05T00:00:00"/>
        <d v="2023-10-03T00:00:00"/>
        <d v="2023-09-30T00:00:00"/>
        <d v="2023-09-29T00:00:00"/>
        <d v="2023-09-28T00:00:00"/>
        <d v="2023-09-26T00:00:00"/>
        <d v="2023-09-22T00:00:00"/>
        <d v="2023-09-19T00:00:00"/>
        <d v="2023-09-16T00:00:00"/>
        <d v="2023-09-14T00:00:00"/>
        <d v="2023-09-12T00:00:00"/>
        <d v="2023-08-29T00:00:00"/>
        <d v="2023-08-11T00:00:00"/>
        <d v="2023-08-10T00:00:00"/>
        <d v="2023-08-08T00:00:00"/>
        <d v="2023-08-05T00:00:00"/>
        <d v="2023-08-04T00:00:00"/>
        <d v="2023-07-24T00:00:00"/>
        <d v="2023-07-19T00:00:00"/>
        <d v="2023-07-13T00:00:00"/>
        <d v="2023-07-11T00:00:00"/>
        <d v="2023-07-10T00:00:00"/>
        <d v="2023-07-07T00:00:00"/>
        <d v="2023-07-06T00:00:00"/>
        <d v="2023-07-05T00:00:00"/>
        <d v="2023-07-04T00:00:00"/>
        <d v="2023-07-03T00:00:00"/>
        <d v="2023-06-29T00:00:00"/>
        <d v="2023-06-28T00:00:00"/>
        <d v="2023-06-27T00:00:00"/>
        <d v="2023-06-26T00:00:00"/>
        <d v="2023-06-21T00:00:00"/>
        <d v="2023-06-19T00:00:00"/>
        <d v="2023-06-15T00:00:00"/>
        <d v="2023-06-05T00:00:00"/>
        <d v="2023-05-25T00:00:00"/>
        <d v="2023-05-19T00:00:00"/>
        <d v="1900-02-06T00:14:24"/>
        <d v="1900-01-07T00:00:00" u="1"/>
        <d v="1900-01-24T00:00:00" u="1"/>
        <d v="1900-02-05T00:14:24" u="1"/>
        <d v="2025-11-22T00:00:00" u="1"/>
      </sharedItems>
    </cacheField>
    <cacheField name="Estado" numFmtId="0">
      <sharedItems containsBlank="1" count="4">
        <m/>
        <s v=""/>
        <s v="VENCIDO"/>
        <e v="#VALUE!" u="1"/>
      </sharedItems>
    </cacheField>
    <cacheField name="Observacion" numFmtId="0">
      <sharedItems containsBlank="1"/>
    </cacheField>
  </cacheFields>
  <extLst>
    <ext xmlns:x14="http://schemas.microsoft.com/office/spreadsheetml/2009/9/main" uri="{725AE2AE-9491-48be-B2B4-4EB974FC3084}">
      <x14:pivotCacheDefinition pivotCacheId="90698275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9">
  <r>
    <x v="0"/>
    <x v="0"/>
    <x v="0"/>
    <m/>
    <x v="0"/>
    <m/>
    <m/>
    <m/>
    <m/>
    <m/>
    <m/>
    <m/>
    <x v="0"/>
    <x v="0"/>
    <x v="0"/>
    <m/>
  </r>
  <r>
    <x v="1"/>
    <x v="1"/>
    <x v="1"/>
    <s v="CLI_55"/>
    <x v="1"/>
    <s v="Pollo Grado B"/>
    <n v="7687"/>
    <n v="7687"/>
    <n v="2.63"/>
    <n v="20216.809999999998"/>
    <m/>
    <n v="20216.809999999998"/>
    <x v="1"/>
    <x v="1"/>
    <x v="1"/>
    <m/>
  </r>
  <r>
    <x v="2"/>
    <x v="1"/>
    <x v="1"/>
    <s v="CLI_55"/>
    <x v="1"/>
    <s v="HIGADO"/>
    <n v="526.9"/>
    <n v="526.9"/>
    <n v="1"/>
    <n v="526.9"/>
    <m/>
    <n v="526.9"/>
    <x v="1"/>
    <x v="1"/>
    <x v="1"/>
    <m/>
  </r>
  <r>
    <x v="2"/>
    <x v="1"/>
    <x v="1"/>
    <s v="CLI_55"/>
    <x v="1"/>
    <s v="Molleja"/>
    <n v="500"/>
    <n v="500"/>
    <n v="1.5"/>
    <n v="750"/>
    <m/>
    <n v="750"/>
    <x v="1"/>
    <x v="1"/>
    <x v="1"/>
    <m/>
  </r>
  <r>
    <x v="2"/>
    <x v="1"/>
    <x v="1"/>
    <s v="CLI_55"/>
    <x v="1"/>
    <s v="Patas"/>
    <n v="1137.7"/>
    <n v="1137.7"/>
    <n v="1"/>
    <n v="1137.7"/>
    <m/>
    <n v="1137.7"/>
    <x v="1"/>
    <x v="1"/>
    <x v="1"/>
    <m/>
  </r>
  <r>
    <x v="3"/>
    <x v="1"/>
    <x v="2"/>
    <s v="CLI_68"/>
    <x v="2"/>
    <s v="Pollo Grado B"/>
    <n v="121.2"/>
    <n v="121.2"/>
    <n v="2.7"/>
    <n v="327.24"/>
    <m/>
    <n v="327.24"/>
    <x v="1"/>
    <x v="1"/>
    <x v="1"/>
    <m/>
  </r>
  <r>
    <x v="3"/>
    <x v="1"/>
    <x v="2"/>
    <s v="CLI_68"/>
    <x v="2"/>
    <s v="Patas"/>
    <n v="100.21"/>
    <n v="100.21"/>
    <n v="1.5"/>
    <n v="150.315"/>
    <m/>
    <n v="150.315"/>
    <x v="1"/>
    <x v="1"/>
    <x v="1"/>
    <m/>
  </r>
  <r>
    <x v="3"/>
    <x v="1"/>
    <x v="2"/>
    <s v="CLI_68"/>
    <x v="2"/>
    <s v="Molleja"/>
    <n v="24.4"/>
    <n v="24.4"/>
    <n v="2"/>
    <n v="48.8"/>
    <m/>
    <n v="48.8"/>
    <x v="1"/>
    <x v="1"/>
    <x v="1"/>
    <m/>
  </r>
  <r>
    <x v="3"/>
    <x v="1"/>
    <x v="2"/>
    <s v="CLI_68"/>
    <x v="2"/>
    <s v="HIGADO"/>
    <n v="144.30000000000001"/>
    <n v="144.30000000000001"/>
    <n v="1.5"/>
    <n v="216.45000000000002"/>
    <m/>
    <n v="216.45000000000002"/>
    <x v="1"/>
    <x v="1"/>
    <x v="1"/>
    <m/>
  </r>
  <r>
    <x v="4"/>
    <x v="1"/>
    <x v="2"/>
    <s v="CLI_68"/>
    <x v="3"/>
    <s v="HIGADO"/>
    <n v="58.7"/>
    <n v="58.7"/>
    <n v="1.5"/>
    <n v="88.050000000000011"/>
    <m/>
    <n v="88.050000000000011"/>
    <x v="1"/>
    <x v="1"/>
    <x v="1"/>
    <m/>
  </r>
  <r>
    <x v="4"/>
    <x v="1"/>
    <x v="2"/>
    <s v="CLI_68"/>
    <x v="3"/>
    <s v="Molleja"/>
    <n v="61"/>
    <n v="61"/>
    <n v="2"/>
    <n v="122"/>
    <m/>
    <n v="122"/>
    <x v="1"/>
    <x v="1"/>
    <x v="1"/>
    <m/>
  </r>
  <r>
    <x v="4"/>
    <x v="1"/>
    <x v="2"/>
    <s v="CLI_68"/>
    <x v="3"/>
    <s v="Patas"/>
    <n v="20.6"/>
    <n v="20.6"/>
    <n v="1.5"/>
    <n v="30.900000000000002"/>
    <m/>
    <n v="30.900000000000002"/>
    <x v="1"/>
    <x v="1"/>
    <x v="1"/>
    <m/>
  </r>
  <r>
    <x v="5"/>
    <x v="1"/>
    <x v="2"/>
    <s v="CLI_68"/>
    <x v="4"/>
    <s v="HIGADO"/>
    <n v="29.2"/>
    <n v="29.2"/>
    <n v="1.5"/>
    <n v="43.8"/>
    <m/>
    <n v="43.8"/>
    <x v="1"/>
    <x v="1"/>
    <x v="1"/>
    <m/>
  </r>
  <r>
    <x v="5"/>
    <x v="1"/>
    <x v="2"/>
    <s v="CLI_68"/>
    <x v="4"/>
    <s v="Pollo Grado B"/>
    <n v="260.8"/>
    <n v="260.8"/>
    <n v="2.7"/>
    <n v="704.16000000000008"/>
    <m/>
    <n v="704.16000000000008"/>
    <x v="1"/>
    <x v="1"/>
    <x v="1"/>
    <m/>
  </r>
  <r>
    <x v="5"/>
    <x v="1"/>
    <x v="2"/>
    <s v="CLI_68"/>
    <x v="4"/>
    <s v="Patas"/>
    <n v="24.2"/>
    <n v="24.2"/>
    <n v="1.5"/>
    <n v="36.299999999999997"/>
    <m/>
    <n v="36.299999999999997"/>
    <x v="1"/>
    <x v="1"/>
    <x v="1"/>
    <m/>
  </r>
  <r>
    <x v="6"/>
    <x v="2"/>
    <x v="2"/>
    <s v="CLI_68"/>
    <x v="5"/>
    <s v="Patas"/>
    <n v="2"/>
    <n v="2"/>
    <n v="1.5"/>
    <n v="3"/>
    <m/>
    <n v="3"/>
    <x v="1"/>
    <x v="2"/>
    <x v="1"/>
    <m/>
  </r>
  <r>
    <x v="7"/>
    <x v="2"/>
    <x v="2"/>
    <s v="CLI_68"/>
    <x v="6"/>
    <s v="Pollo Grado B"/>
    <n v="2.2999999999999998"/>
    <n v="2.2999999999999998"/>
    <n v="2.7"/>
    <n v="6.21"/>
    <m/>
    <n v="6.21"/>
    <x v="1"/>
    <x v="2"/>
    <x v="1"/>
    <m/>
  </r>
  <r>
    <x v="8"/>
    <x v="2"/>
    <x v="2"/>
    <s v="CLI_68"/>
    <x v="7"/>
    <s v="Patas"/>
    <n v="29.8"/>
    <n v="29.8"/>
    <n v="1.5"/>
    <n v="44.7"/>
    <n v="44.7"/>
    <n v="0"/>
    <x v="2"/>
    <x v="2"/>
    <x v="1"/>
    <m/>
  </r>
  <r>
    <x v="8"/>
    <x v="2"/>
    <x v="2"/>
    <s v="CLI_68"/>
    <x v="7"/>
    <s v="HIGADO"/>
    <n v="39.1"/>
    <n v="39.1"/>
    <n v="1.5"/>
    <n v="58.650000000000006"/>
    <n v="58.650000000000006"/>
    <n v="0"/>
    <x v="2"/>
    <x v="2"/>
    <x v="1"/>
    <m/>
  </r>
  <r>
    <x v="8"/>
    <x v="2"/>
    <x v="2"/>
    <s v="CLI_68"/>
    <x v="7"/>
    <s v="Molleja"/>
    <n v="19.5"/>
    <n v="19.5"/>
    <n v="1.5"/>
    <n v="29.25"/>
    <n v="29.25"/>
    <n v="0"/>
    <x v="2"/>
    <x v="2"/>
    <x v="1"/>
    <m/>
  </r>
  <r>
    <x v="9"/>
    <x v="3"/>
    <x v="2"/>
    <s v="CLI_68"/>
    <x v="4"/>
    <s v="Pollo Grado B"/>
    <n v="165"/>
    <n v="165"/>
    <n v="2.7"/>
    <n v="445.50000000000006"/>
    <n v="445.50000000000006"/>
    <n v="0"/>
    <x v="2"/>
    <x v="3"/>
    <x v="1"/>
    <m/>
  </r>
  <r>
    <x v="10"/>
    <x v="3"/>
    <x v="3"/>
    <s v="CLI_41"/>
    <x v="8"/>
    <s v="Patas"/>
    <n v="145.1"/>
    <n v="145.1"/>
    <n v="1.3"/>
    <n v="188.63"/>
    <n v="188.63"/>
    <n v="0"/>
    <x v="2"/>
    <x v="3"/>
    <x v="1"/>
    <m/>
  </r>
  <r>
    <x v="10"/>
    <x v="3"/>
    <x v="3"/>
    <s v="CLI_41"/>
    <x v="8"/>
    <s v="HIGADO"/>
    <n v="406.6"/>
    <n v="406.6"/>
    <n v="1.3"/>
    <n v="528.58000000000004"/>
    <n v="528.58000000000004"/>
    <n v="0"/>
    <x v="2"/>
    <x v="3"/>
    <x v="1"/>
    <m/>
  </r>
  <r>
    <x v="11"/>
    <x v="3"/>
    <x v="1"/>
    <s v="CLI_55"/>
    <x v="1"/>
    <s v="Pollo Grado B"/>
    <n v="5985.1"/>
    <n v="5631.4"/>
    <n v="2.63"/>
    <n v="14810.581999999999"/>
    <m/>
    <n v="14810.581999999999"/>
    <x v="1"/>
    <x v="3"/>
    <x v="1"/>
    <m/>
  </r>
  <r>
    <x v="12"/>
    <x v="3"/>
    <x v="2"/>
    <s v="CLI_68"/>
    <x v="9"/>
    <s v="Patas"/>
    <n v="25.1"/>
    <n v="25.1"/>
    <n v="1.3"/>
    <n v="32.630000000000003"/>
    <n v="32.630000000000003"/>
    <n v="0"/>
    <x v="2"/>
    <x v="3"/>
    <x v="1"/>
    <m/>
  </r>
  <r>
    <x v="12"/>
    <x v="3"/>
    <x v="2"/>
    <s v="CLI_68"/>
    <x v="9"/>
    <s v="Pollo Grado B"/>
    <n v="171.7"/>
    <n v="171.7"/>
    <n v="2.7"/>
    <n v="463.59"/>
    <n v="463.59"/>
    <n v="0"/>
    <x v="2"/>
    <x v="3"/>
    <x v="1"/>
    <m/>
  </r>
  <r>
    <x v="13"/>
    <x v="3"/>
    <x v="1"/>
    <s v="CLI_55"/>
    <x v="1"/>
    <s v="HIGADO"/>
    <n v="578.6"/>
    <n v="570.9"/>
    <n v="1"/>
    <n v="570.9"/>
    <m/>
    <n v="570.9"/>
    <x v="1"/>
    <x v="3"/>
    <x v="1"/>
    <m/>
  </r>
  <r>
    <x v="13"/>
    <x v="3"/>
    <x v="1"/>
    <s v="CLI_55"/>
    <x v="1"/>
    <s v="Molleja"/>
    <n v="122"/>
    <n v="121.4"/>
    <n v="1.5"/>
    <n v="182.10000000000002"/>
    <m/>
    <n v="182.10000000000002"/>
    <x v="1"/>
    <x v="3"/>
    <x v="1"/>
    <m/>
  </r>
  <r>
    <x v="14"/>
    <x v="3"/>
    <x v="1"/>
    <s v="CLI_55"/>
    <x v="1"/>
    <s v="Pollo Grado B"/>
    <n v="8398.2999999999993"/>
    <n v="7990"/>
    <n v="2.63"/>
    <n v="21013.7"/>
    <m/>
    <n v="21013.7"/>
    <x v="1"/>
    <x v="3"/>
    <x v="1"/>
    <m/>
  </r>
  <r>
    <x v="15"/>
    <x v="3"/>
    <x v="1"/>
    <s v="CLI_55"/>
    <x v="1"/>
    <s v="Pollo Grado B"/>
    <n v="7293.5"/>
    <n v="7226.8"/>
    <n v="2.63"/>
    <n v="19006.484"/>
    <m/>
    <n v="19006.484"/>
    <x v="1"/>
    <x v="3"/>
    <x v="1"/>
    <m/>
  </r>
  <r>
    <x v="16"/>
    <x v="3"/>
    <x v="4"/>
    <s v="CLI_26"/>
    <x v="10"/>
    <s v="HIGADO"/>
    <n v="28.7"/>
    <n v="28.7"/>
    <n v="1.3"/>
    <n v="37.31"/>
    <m/>
    <n v="37.31"/>
    <x v="1"/>
    <x v="3"/>
    <x v="1"/>
    <m/>
  </r>
  <r>
    <x v="17"/>
    <x v="3"/>
    <x v="4"/>
    <s v="CLI_26"/>
    <x v="10"/>
    <s v="Pollo Grado B"/>
    <n v="607"/>
    <n v="607"/>
    <n v="2.65"/>
    <n v="1608.55"/>
    <m/>
    <n v="1608.55"/>
    <x v="1"/>
    <x v="3"/>
    <x v="1"/>
    <m/>
  </r>
  <r>
    <x v="18"/>
    <x v="3"/>
    <x v="4"/>
    <s v="CLI_26"/>
    <x v="10"/>
    <s v="Pollo Grado B"/>
    <n v="2346"/>
    <n v="2346"/>
    <n v="2.65"/>
    <n v="6216.9"/>
    <m/>
    <n v="6216.9"/>
    <x v="1"/>
    <x v="3"/>
    <x v="1"/>
    <m/>
  </r>
  <r>
    <x v="19"/>
    <x v="4"/>
    <x v="2"/>
    <s v="CLI_68"/>
    <x v="11"/>
    <s v="Pollo Grado B"/>
    <n v="7.2"/>
    <n v="7.2"/>
    <n v="2.7"/>
    <n v="19.440000000000001"/>
    <n v="19.440000000000001"/>
    <n v="0"/>
    <x v="2"/>
    <x v="4"/>
    <x v="1"/>
    <m/>
  </r>
  <r>
    <x v="20"/>
    <x v="3"/>
    <x v="5"/>
    <s v="CLI_2"/>
    <x v="12"/>
    <s v="Molleja"/>
    <n v="587.29999999999995"/>
    <n v="585.55999999999995"/>
    <n v="1.5"/>
    <n v="878.33999999999992"/>
    <m/>
    <n v="878.33999999999992"/>
    <x v="1"/>
    <x v="3"/>
    <x v="1"/>
    <m/>
  </r>
  <r>
    <x v="20"/>
    <x v="3"/>
    <x v="5"/>
    <s v="CLI_2"/>
    <x v="12"/>
    <s v="HIGADO"/>
    <n v="2072.1"/>
    <n v="2061.9699999999998"/>
    <n v="1"/>
    <n v="2061.9699999999998"/>
    <m/>
    <n v="2061.9699999999998"/>
    <x v="1"/>
    <x v="3"/>
    <x v="1"/>
    <m/>
  </r>
  <r>
    <x v="20"/>
    <x v="3"/>
    <x v="5"/>
    <s v="CLI_2"/>
    <x v="12"/>
    <s v="Patas"/>
    <n v="189.3"/>
    <n v="189.41"/>
    <n v="1"/>
    <n v="189.41"/>
    <m/>
    <n v="189.41"/>
    <x v="1"/>
    <x v="3"/>
    <x v="1"/>
    <m/>
  </r>
  <r>
    <x v="21"/>
    <x v="4"/>
    <x v="6"/>
    <s v="CLI_15"/>
    <x v="13"/>
    <s v="Molleja"/>
    <n v="1209"/>
    <n v="1209"/>
    <n v="1.8"/>
    <n v="2176.2000000000003"/>
    <n v="1000"/>
    <n v="1176.2000000000003"/>
    <x v="1"/>
    <x v="4"/>
    <x v="1"/>
    <m/>
  </r>
  <r>
    <x v="21"/>
    <x v="4"/>
    <x v="6"/>
    <s v="CLI_15"/>
    <x v="13"/>
    <s v="HIGADO"/>
    <n v="5487.85"/>
    <n v="5487.85"/>
    <n v="1"/>
    <n v="5487.85"/>
    <n v="4800.55"/>
    <n v="687.30000000000018"/>
    <x v="1"/>
    <x v="4"/>
    <x v="1"/>
    <m/>
  </r>
  <r>
    <x v="21"/>
    <x v="4"/>
    <x v="6"/>
    <s v="CLI_15"/>
    <x v="13"/>
    <s v="Patas"/>
    <n v="4257.3500000000004"/>
    <n v="4257.3500000000004"/>
    <n v="1"/>
    <n v="4257.3500000000004"/>
    <n v="4001.64"/>
    <n v="255.71000000000049"/>
    <x v="1"/>
    <x v="4"/>
    <x v="1"/>
    <m/>
  </r>
  <r>
    <x v="22"/>
    <x v="4"/>
    <x v="4"/>
    <s v="CLI_26"/>
    <x v="10"/>
    <s v="Patas"/>
    <n v="57.1"/>
    <n v="57.1"/>
    <n v="1.3"/>
    <n v="74.23"/>
    <m/>
    <n v="74.23"/>
    <x v="1"/>
    <x v="4"/>
    <x v="1"/>
    <m/>
  </r>
  <r>
    <x v="22"/>
    <x v="4"/>
    <x v="4"/>
    <s v="CLI_26"/>
    <x v="10"/>
    <s v="HIGADO"/>
    <n v="148.80000000000001"/>
    <n v="148.80000000000001"/>
    <n v="1.3"/>
    <n v="193.44000000000003"/>
    <m/>
    <n v="193.44000000000003"/>
    <x v="1"/>
    <x v="4"/>
    <x v="1"/>
    <m/>
  </r>
  <r>
    <x v="23"/>
    <x v="4"/>
    <x v="4"/>
    <s v="CLI_26"/>
    <x v="10"/>
    <s v="Molleja"/>
    <n v="193.6"/>
    <n v="193.6"/>
    <n v="1.8"/>
    <n v="348.48"/>
    <m/>
    <n v="348.48"/>
    <x v="1"/>
    <x v="4"/>
    <x v="1"/>
    <m/>
  </r>
  <r>
    <x v="23"/>
    <x v="4"/>
    <x v="4"/>
    <s v="CLI_26"/>
    <x v="10"/>
    <s v="HIGADO"/>
    <n v="342.7"/>
    <n v="342.7"/>
    <n v="1.3"/>
    <n v="445.51"/>
    <m/>
    <n v="445.51"/>
    <x v="1"/>
    <x v="4"/>
    <x v="1"/>
    <m/>
  </r>
  <r>
    <x v="23"/>
    <x v="4"/>
    <x v="4"/>
    <s v="CLI_26"/>
    <x v="10"/>
    <s v="Patas"/>
    <n v="245.9"/>
    <n v="245.9"/>
    <n v="1.3"/>
    <n v="319.67"/>
    <m/>
    <n v="319.67"/>
    <x v="1"/>
    <x v="4"/>
    <x v="1"/>
    <m/>
  </r>
  <r>
    <x v="24"/>
    <x v="4"/>
    <x v="5"/>
    <s v="CLI_2"/>
    <x v="12"/>
    <s v="Molleja"/>
    <n v="106"/>
    <n v="105.3"/>
    <n v="1.6"/>
    <n v="168.48000000000002"/>
    <m/>
    <n v="168.48000000000002"/>
    <x v="1"/>
    <x v="4"/>
    <x v="1"/>
    <m/>
  </r>
  <r>
    <x v="24"/>
    <x v="4"/>
    <x v="5"/>
    <s v="CLI_2"/>
    <x v="12"/>
    <s v="HIGADO"/>
    <n v="1308.4000000000001"/>
    <n v="1298.02"/>
    <n v="1"/>
    <n v="1298.02"/>
    <m/>
    <n v="1298.02"/>
    <x v="1"/>
    <x v="4"/>
    <x v="1"/>
    <m/>
  </r>
  <r>
    <x v="24"/>
    <x v="4"/>
    <x v="5"/>
    <s v="CLI_2"/>
    <x v="12"/>
    <s v="Patas"/>
    <n v="839.6"/>
    <n v="837.14"/>
    <n v="1"/>
    <n v="837.14"/>
    <m/>
    <n v="837.14"/>
    <x v="1"/>
    <x v="4"/>
    <x v="1"/>
    <m/>
  </r>
  <r>
    <x v="25"/>
    <x v="5"/>
    <x v="2"/>
    <s v="CLI_68"/>
    <x v="14"/>
    <s v="Pollo Grado B"/>
    <n v="451"/>
    <n v="451"/>
    <n v="2.7"/>
    <n v="1217.7"/>
    <n v="1217.7"/>
    <n v="0"/>
    <x v="2"/>
    <x v="5"/>
    <x v="1"/>
    <m/>
  </r>
  <r>
    <x v="26"/>
    <x v="4"/>
    <x v="3"/>
    <s v="CLI_41"/>
    <x v="8"/>
    <s v="Molleja"/>
    <n v="316.60000000000002"/>
    <n v="316.60000000000002"/>
    <n v="1.8"/>
    <n v="569.88000000000011"/>
    <n v="569.88000000000011"/>
    <n v="0"/>
    <x v="2"/>
    <x v="4"/>
    <x v="1"/>
    <m/>
  </r>
  <r>
    <x v="26"/>
    <x v="4"/>
    <x v="3"/>
    <s v="CLI_41"/>
    <x v="8"/>
    <s v="HIGADO"/>
    <n v="1205.2"/>
    <n v="1205.2"/>
    <n v="1.3"/>
    <n v="1566.7600000000002"/>
    <n v="1566.7600000000002"/>
    <n v="0"/>
    <x v="2"/>
    <x v="4"/>
    <x v="1"/>
    <m/>
  </r>
  <r>
    <x v="27"/>
    <x v="4"/>
    <x v="1"/>
    <s v="CLI_55"/>
    <x v="1"/>
    <s v="Molleja"/>
    <n v="240.5"/>
    <n v="237.9"/>
    <n v="1.5"/>
    <n v="356.85"/>
    <m/>
    <n v="356.85"/>
    <x v="1"/>
    <x v="4"/>
    <x v="1"/>
    <m/>
  </r>
  <r>
    <x v="27"/>
    <x v="4"/>
    <x v="1"/>
    <s v="CLI_55"/>
    <x v="1"/>
    <s v="Patas"/>
    <n v="250.9"/>
    <n v="249.3"/>
    <n v="1"/>
    <n v="249.3"/>
    <m/>
    <n v="249.3"/>
    <x v="1"/>
    <x v="4"/>
    <x v="1"/>
    <m/>
  </r>
  <r>
    <x v="28"/>
    <x v="4"/>
    <x v="1"/>
    <s v="CLI_55"/>
    <x v="1"/>
    <s v="Pollo Grado B"/>
    <n v="6312.6"/>
    <n v="6319"/>
    <n v="2.63"/>
    <n v="16618.969999999998"/>
    <m/>
    <n v="16618.969999999998"/>
    <x v="1"/>
    <x v="4"/>
    <x v="1"/>
    <m/>
  </r>
  <r>
    <x v="29"/>
    <x v="4"/>
    <x v="1"/>
    <s v="CLI_55"/>
    <x v="1"/>
    <s v="Pollo Grado B"/>
    <n v="4136.6000000000004"/>
    <n v="3792.4"/>
    <n v="2.63"/>
    <n v="9974.0120000000006"/>
    <m/>
    <n v="9974.0120000000006"/>
    <x v="1"/>
    <x v="4"/>
    <x v="1"/>
    <m/>
  </r>
  <r>
    <x v="30"/>
    <x v="5"/>
    <x v="2"/>
    <s v="CLI_68"/>
    <x v="15"/>
    <s v="Pollo Grado B"/>
    <n v="14.3"/>
    <n v="14.3"/>
    <n v="2.7"/>
    <n v="38.610000000000007"/>
    <n v="38.610000000000007"/>
    <n v="0"/>
    <x v="2"/>
    <x v="5"/>
    <x v="1"/>
    <m/>
  </r>
  <r>
    <x v="31"/>
    <x v="6"/>
    <x v="7"/>
    <s v="CLI_32"/>
    <x v="16"/>
    <s v="Pollo de Primera"/>
    <n v="4230.3999999999996"/>
    <n v="4216.5"/>
    <n v="2.63"/>
    <n v="11089.395"/>
    <m/>
    <n v="11089.395"/>
    <x v="1"/>
    <x v="6"/>
    <x v="1"/>
    <m/>
  </r>
  <r>
    <x v="32"/>
    <x v="5"/>
    <x v="4"/>
    <s v="CLI_26"/>
    <x v="10"/>
    <s v="Pollo Grado B"/>
    <n v="818.6"/>
    <n v="818.6"/>
    <n v="2.65"/>
    <n v="2169.29"/>
    <n v="1209.68"/>
    <n v="959.6099999999999"/>
    <x v="1"/>
    <x v="5"/>
    <x v="1"/>
    <m/>
  </r>
  <r>
    <x v="33"/>
    <x v="5"/>
    <x v="8"/>
    <s v="CLI_30"/>
    <x v="17"/>
    <s v="Pollo Grado B"/>
    <n v="1110.5"/>
    <n v="1110.5"/>
    <n v="2.65"/>
    <n v="2942.8249999999998"/>
    <n v="2942.8249999999998"/>
    <n v="0"/>
    <x v="2"/>
    <x v="5"/>
    <x v="1"/>
    <m/>
  </r>
  <r>
    <x v="34"/>
    <x v="5"/>
    <x v="8"/>
    <s v="CLI_30"/>
    <x v="17"/>
    <s v="Molleja"/>
    <n v="29.2"/>
    <n v="29.2"/>
    <n v="1.8"/>
    <n v="52.56"/>
    <m/>
    <n v="52.56"/>
    <x v="1"/>
    <x v="5"/>
    <x v="1"/>
    <m/>
  </r>
  <r>
    <x v="34"/>
    <x v="5"/>
    <x v="8"/>
    <s v="CLI_30"/>
    <x v="17"/>
    <s v="HIGADO"/>
    <n v="142"/>
    <n v="142"/>
    <n v="1.3"/>
    <n v="184.6"/>
    <m/>
    <n v="184.6"/>
    <x v="1"/>
    <x v="5"/>
    <x v="1"/>
    <m/>
  </r>
  <r>
    <x v="34"/>
    <x v="5"/>
    <x v="8"/>
    <s v="CLI_30"/>
    <x v="17"/>
    <s v="Patas"/>
    <n v="58.1"/>
    <n v="58.1"/>
    <n v="1.3"/>
    <n v="75.53"/>
    <m/>
    <n v="75.53"/>
    <x v="1"/>
    <x v="5"/>
    <x v="1"/>
    <m/>
  </r>
  <r>
    <x v="35"/>
    <x v="5"/>
    <x v="5"/>
    <s v="CLI_2"/>
    <x v="12"/>
    <s v="HIGADO"/>
    <n v="2631.1"/>
    <n v="2624.19"/>
    <n v="1"/>
    <n v="2624.19"/>
    <n v="2624.19"/>
    <n v="0"/>
    <x v="2"/>
    <x v="5"/>
    <x v="1"/>
    <m/>
  </r>
  <r>
    <x v="35"/>
    <x v="5"/>
    <x v="5"/>
    <s v="CLI_2"/>
    <x v="12"/>
    <s v="Patas"/>
    <n v="1123.5999999999999"/>
    <n v="1117.4000000000001"/>
    <n v="1"/>
    <n v="1117.4000000000001"/>
    <n v="1117.4000000000001"/>
    <n v="0"/>
    <x v="2"/>
    <x v="5"/>
    <x v="1"/>
    <m/>
  </r>
  <r>
    <x v="36"/>
    <x v="6"/>
    <x v="4"/>
    <s v="CLI_26"/>
    <x v="10"/>
    <s v="HIGADO"/>
    <n v="565.5"/>
    <n v="565.5"/>
    <n v="1.3"/>
    <n v="735.15"/>
    <n v="735.15"/>
    <n v="0"/>
    <x v="2"/>
    <x v="6"/>
    <x v="1"/>
    <m/>
  </r>
  <r>
    <x v="37"/>
    <x v="6"/>
    <x v="4"/>
    <s v="CLI_26"/>
    <x v="10"/>
    <s v="HIGADO"/>
    <n v="146.5"/>
    <n v="146.5"/>
    <n v="1.3"/>
    <n v="190.45000000000002"/>
    <n v="190.45000000000002"/>
    <n v="0"/>
    <x v="2"/>
    <x v="6"/>
    <x v="1"/>
    <m/>
  </r>
  <r>
    <x v="37"/>
    <x v="6"/>
    <x v="4"/>
    <s v="CLI_26"/>
    <x v="10"/>
    <s v="Molleja"/>
    <n v="49"/>
    <n v="49"/>
    <n v="1.8"/>
    <n v="88.2"/>
    <n v="88.2"/>
    <n v="0"/>
    <x v="2"/>
    <x v="6"/>
    <x v="1"/>
    <m/>
  </r>
  <r>
    <x v="37"/>
    <x v="6"/>
    <x v="4"/>
    <s v="CLI_26"/>
    <x v="10"/>
    <s v="Patas"/>
    <n v="90.1"/>
    <n v="90.1"/>
    <n v="1.3"/>
    <n v="117.13"/>
    <n v="117.13"/>
    <n v="0"/>
    <x v="2"/>
    <x v="6"/>
    <x v="1"/>
    <m/>
  </r>
  <r>
    <x v="38"/>
    <x v="6"/>
    <x v="1"/>
    <s v="CLI_55"/>
    <x v="1"/>
    <s v="HIGADO"/>
    <n v="470.9"/>
    <n v="467.5"/>
    <n v="1"/>
    <n v="467.5"/>
    <m/>
    <n v="467.5"/>
    <x v="1"/>
    <x v="6"/>
    <x v="1"/>
    <m/>
  </r>
  <r>
    <x v="38"/>
    <x v="6"/>
    <x v="1"/>
    <s v="CLI_55"/>
    <x v="1"/>
    <s v="Patas"/>
    <n v="259.39999999999998"/>
    <n v="258.10000000000002"/>
    <n v="1"/>
    <n v="258.10000000000002"/>
    <m/>
    <n v="258.10000000000002"/>
    <x v="1"/>
    <x v="6"/>
    <x v="1"/>
    <m/>
  </r>
  <r>
    <x v="39"/>
    <x v="6"/>
    <x v="1"/>
    <s v="CLI_55"/>
    <x v="1"/>
    <s v="Pollo Grado B"/>
    <n v="5786.7"/>
    <n v="5817.1"/>
    <n v="2.63"/>
    <n v="15298.973"/>
    <m/>
    <n v="15298.973"/>
    <x v="1"/>
    <x v="6"/>
    <x v="1"/>
    <m/>
  </r>
  <r>
    <x v="40"/>
    <x v="6"/>
    <x v="1"/>
    <s v="CLI_55"/>
    <x v="1"/>
    <s v="Molleja"/>
    <n v="244.1"/>
    <n v="241.6"/>
    <n v="1.5"/>
    <n v="362.4"/>
    <m/>
    <n v="362.4"/>
    <x v="1"/>
    <x v="6"/>
    <x v="1"/>
    <m/>
  </r>
  <r>
    <x v="41"/>
    <x v="6"/>
    <x v="1"/>
    <s v="CLI_55"/>
    <x v="1"/>
    <s v="Pollo Grado B"/>
    <n v="2752.1"/>
    <n v="2504.8000000000002"/>
    <n v="2.63"/>
    <n v="6587.6239999999998"/>
    <m/>
    <n v="6587.6239999999998"/>
    <x v="1"/>
    <x v="6"/>
    <x v="1"/>
    <m/>
  </r>
  <r>
    <x v="42"/>
    <x v="7"/>
    <x v="2"/>
    <s v="CLI_68"/>
    <x v="5"/>
    <s v="Pollo Grado B"/>
    <n v="5"/>
    <n v="5"/>
    <n v="2.7"/>
    <n v="13.5"/>
    <m/>
    <n v="13.5"/>
    <x v="1"/>
    <x v="7"/>
    <x v="2"/>
    <m/>
  </r>
  <r>
    <x v="43"/>
    <x v="7"/>
    <x v="2"/>
    <s v="CLI_68"/>
    <x v="4"/>
    <s v="Pollo Grado B"/>
    <n v="309.39999999999998"/>
    <n v="309.39999999999998"/>
    <n v="2.9"/>
    <n v="897.25999999999988"/>
    <n v="897.25999999999988"/>
    <n v="0"/>
    <x v="2"/>
    <x v="7"/>
    <x v="2"/>
    <m/>
  </r>
  <r>
    <x v="44"/>
    <x v="7"/>
    <x v="2"/>
    <s v="CLI_68"/>
    <x v="18"/>
    <s v="Pollo de Primera"/>
    <n v="2"/>
    <n v="2"/>
    <n v="2.9"/>
    <n v="5.8"/>
    <m/>
    <n v="5.8"/>
    <x v="1"/>
    <x v="7"/>
    <x v="2"/>
    <m/>
  </r>
  <r>
    <x v="45"/>
    <x v="7"/>
    <x v="2"/>
    <s v="CLI_68"/>
    <x v="3"/>
    <s v="HIGADO"/>
    <n v="57.8"/>
    <n v="57.8"/>
    <n v="1.5"/>
    <n v="86.699999999999989"/>
    <n v="86.699999999999989"/>
    <n v="0"/>
    <x v="2"/>
    <x v="7"/>
    <x v="2"/>
    <m/>
  </r>
  <r>
    <x v="45"/>
    <x v="7"/>
    <x v="2"/>
    <s v="CLI_68"/>
    <x v="3"/>
    <s v="Molleja"/>
    <n v="29.1"/>
    <n v="29.1"/>
    <n v="2"/>
    <n v="58.2"/>
    <n v="58.2"/>
    <n v="0"/>
    <x v="2"/>
    <x v="7"/>
    <x v="2"/>
    <m/>
  </r>
  <r>
    <x v="45"/>
    <x v="7"/>
    <x v="2"/>
    <s v="CLI_68"/>
    <x v="3"/>
    <s v="Patas"/>
    <n v="59.6"/>
    <n v="59.6"/>
    <n v="1.5"/>
    <n v="89.4"/>
    <n v="89.4"/>
    <n v="0"/>
    <x v="2"/>
    <x v="7"/>
    <x v="2"/>
    <m/>
  </r>
  <r>
    <x v="46"/>
    <x v="7"/>
    <x v="8"/>
    <s v="CLI_30"/>
    <x v="17"/>
    <s v="HIGADO"/>
    <n v="172.6"/>
    <n v="172.6"/>
    <n v="1.3"/>
    <n v="224.38"/>
    <n v="224.38"/>
    <n v="0"/>
    <x v="2"/>
    <x v="7"/>
    <x v="2"/>
    <m/>
  </r>
  <r>
    <x v="46"/>
    <x v="7"/>
    <x v="8"/>
    <s v="CLI_30"/>
    <x v="17"/>
    <s v="Patas"/>
    <n v="112"/>
    <n v="112"/>
    <n v="1.3"/>
    <n v="145.6"/>
    <n v="137.37"/>
    <n v="8.2299999999999898"/>
    <x v="1"/>
    <x v="7"/>
    <x v="2"/>
    <m/>
  </r>
  <r>
    <x v="46"/>
    <x v="7"/>
    <x v="8"/>
    <s v="CLI_30"/>
    <x v="17"/>
    <s v="Molleja"/>
    <n v="24.2"/>
    <n v="24.2"/>
    <n v="1.8"/>
    <n v="43.56"/>
    <m/>
    <n v="43.56"/>
    <x v="1"/>
    <x v="7"/>
    <x v="2"/>
    <m/>
  </r>
  <r>
    <x v="47"/>
    <x v="8"/>
    <x v="3"/>
    <s v="CLI_41"/>
    <x v="8"/>
    <s v="Pollo Grado B"/>
    <n v="710.2"/>
    <n v="710.2"/>
    <n v="2.85"/>
    <n v="2024.0700000000002"/>
    <n v="2024.0700000000002"/>
    <n v="0"/>
    <x v="2"/>
    <x v="8"/>
    <x v="2"/>
    <m/>
  </r>
  <r>
    <x v="48"/>
    <x v="8"/>
    <x v="3"/>
    <s v="CLI_41"/>
    <x v="8"/>
    <s v="HIGADO"/>
    <n v="108.1"/>
    <n v="108.1"/>
    <n v="1.3"/>
    <n v="140.53"/>
    <n v="140.53"/>
    <n v="0"/>
    <x v="2"/>
    <x v="8"/>
    <x v="2"/>
    <m/>
  </r>
  <r>
    <x v="48"/>
    <x v="8"/>
    <x v="3"/>
    <s v="CLI_41"/>
    <x v="8"/>
    <s v="Patas"/>
    <n v="102.4"/>
    <n v="102.4"/>
    <n v="1.3"/>
    <n v="133.12"/>
    <n v="133.12"/>
    <n v="0"/>
    <x v="2"/>
    <x v="8"/>
    <x v="2"/>
    <m/>
  </r>
  <r>
    <x v="49"/>
    <x v="8"/>
    <x v="2"/>
    <s v="CLI_68"/>
    <x v="19"/>
    <s v="Patas"/>
    <n v="14.1"/>
    <n v="14.1"/>
    <n v="1.5"/>
    <n v="21.15"/>
    <m/>
    <n v="21.15"/>
    <x v="1"/>
    <x v="8"/>
    <x v="2"/>
    <m/>
  </r>
  <r>
    <x v="49"/>
    <x v="8"/>
    <x v="2"/>
    <s v="CLI_68"/>
    <x v="19"/>
    <s v="Molleja"/>
    <n v="3.8"/>
    <n v="3.8"/>
    <n v="2"/>
    <n v="7.6"/>
    <m/>
    <n v="7.6"/>
    <x v="1"/>
    <x v="8"/>
    <x v="2"/>
    <m/>
  </r>
  <r>
    <x v="50"/>
    <x v="8"/>
    <x v="1"/>
    <s v="CLI_55"/>
    <x v="1"/>
    <s v="Pollo Grado B"/>
    <n v="9829.7999999999993"/>
    <n v="9470.4"/>
    <n v="2.63"/>
    <n v="24907.151999999998"/>
    <m/>
    <n v="24907.151999999998"/>
    <x v="1"/>
    <x v="8"/>
    <x v="2"/>
    <m/>
  </r>
  <r>
    <x v="51"/>
    <x v="9"/>
    <x v="2"/>
    <s v="CLI_68"/>
    <x v="20"/>
    <s v="HIGADO"/>
    <n v="2.2999999999999998"/>
    <n v="2.2999999999999998"/>
    <n v="1.5"/>
    <n v="3.4499999999999997"/>
    <n v="3.4499999999999997"/>
    <n v="0"/>
    <x v="2"/>
    <x v="9"/>
    <x v="2"/>
    <m/>
  </r>
  <r>
    <x v="51"/>
    <x v="9"/>
    <x v="2"/>
    <s v="CLI_68"/>
    <x v="20"/>
    <s v="Patas"/>
    <n v="1.7"/>
    <n v="1.7"/>
    <n v="1.5"/>
    <n v="2.5499999999999998"/>
    <n v="2.5499999999999998"/>
    <n v="0"/>
    <x v="2"/>
    <x v="9"/>
    <x v="2"/>
    <m/>
  </r>
  <r>
    <x v="52"/>
    <x v="8"/>
    <x v="4"/>
    <s v="CLI_26"/>
    <x v="10"/>
    <s v="Pollo Grado B"/>
    <n v="1125.9000000000001"/>
    <n v="1125.9000000000001"/>
    <n v="2.85"/>
    <n v="3208.8150000000005"/>
    <n v="3208.8150000000005"/>
    <n v="0"/>
    <x v="2"/>
    <x v="8"/>
    <x v="2"/>
    <m/>
  </r>
  <r>
    <x v="53"/>
    <x v="8"/>
    <x v="4"/>
    <s v="CLI_26"/>
    <x v="10"/>
    <s v="HIGADO"/>
    <n v="344.6"/>
    <n v="344.6"/>
    <n v="1.3"/>
    <n v="447.98"/>
    <n v="447.98"/>
    <n v="0"/>
    <x v="2"/>
    <x v="8"/>
    <x v="2"/>
    <m/>
  </r>
  <r>
    <x v="53"/>
    <x v="8"/>
    <x v="4"/>
    <s v="CLI_26"/>
    <x v="10"/>
    <s v="Molleja"/>
    <n v="242.6"/>
    <n v="242.6"/>
    <n v="1.8"/>
    <n v="436.68"/>
    <n v="436.68"/>
    <n v="0"/>
    <x v="2"/>
    <x v="8"/>
    <x v="2"/>
    <m/>
  </r>
  <r>
    <x v="53"/>
    <x v="8"/>
    <x v="4"/>
    <s v="CLI_26"/>
    <x v="10"/>
    <s v="Patas"/>
    <n v="269.2"/>
    <n v="269.2"/>
    <n v="1.3"/>
    <n v="349.96"/>
    <n v="349.96"/>
    <n v="0"/>
    <x v="2"/>
    <x v="8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54"/>
    <x v="10"/>
    <x v="2"/>
    <s v="CLI_68"/>
    <x v="21"/>
    <s v="Pollo Grado B"/>
    <n v="1838.1"/>
    <n v="1838.1"/>
    <n v="2.85"/>
    <n v="5238.585"/>
    <n v="5238.585"/>
    <n v="0"/>
    <x v="2"/>
    <x v="11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55"/>
    <x v="10"/>
    <x v="2"/>
    <s v="CLI_68"/>
    <x v="21"/>
    <s v="Molleja"/>
    <n v="98.4"/>
    <n v="98.4"/>
    <n v="1.8"/>
    <n v="177.12"/>
    <n v="177.12"/>
    <n v="0"/>
    <x v="2"/>
    <x v="11"/>
    <x v="2"/>
    <m/>
  </r>
  <r>
    <x v="55"/>
    <x v="10"/>
    <x v="2"/>
    <s v="CLI_68"/>
    <x v="21"/>
    <s v="Patas"/>
    <n v="155.9"/>
    <n v="155.9"/>
    <n v="1.3"/>
    <n v="202.67000000000002"/>
    <n v="202.67000000000002"/>
    <n v="0"/>
    <x v="2"/>
    <x v="11"/>
    <x v="2"/>
    <m/>
  </r>
  <r>
    <x v="55"/>
    <x v="10"/>
    <x v="2"/>
    <s v="CLI_68"/>
    <x v="21"/>
    <s v="HIGADO"/>
    <n v="319.10000000000002"/>
    <n v="319.10000000000002"/>
    <n v="1.3"/>
    <n v="414.83000000000004"/>
    <n v="414.83000000000004"/>
    <n v="0"/>
    <x v="2"/>
    <x v="11"/>
    <x v="2"/>
    <m/>
  </r>
  <r>
    <x v="56"/>
    <x v="9"/>
    <x v="2"/>
    <s v="CLI_68"/>
    <x v="22"/>
    <s v="Patas"/>
    <n v="3.6"/>
    <n v="3.6"/>
    <n v="1.5"/>
    <n v="5.4"/>
    <n v="5.4"/>
    <n v="0"/>
    <x v="2"/>
    <x v="9"/>
    <x v="2"/>
    <m/>
  </r>
  <r>
    <x v="57"/>
    <x v="9"/>
    <x v="2"/>
    <s v="CLI_68"/>
    <x v="23"/>
    <s v="HIGADO"/>
    <n v="10.3"/>
    <n v="10.3"/>
    <n v="1.5"/>
    <n v="15.450000000000001"/>
    <n v="15.450000000000001"/>
    <n v="0"/>
    <x v="2"/>
    <x v="9"/>
    <x v="2"/>
    <m/>
  </r>
  <r>
    <x v="58"/>
    <x v="9"/>
    <x v="2"/>
    <s v="CLI_68"/>
    <x v="24"/>
    <s v="HIGADO"/>
    <n v="2"/>
    <n v="2"/>
    <n v="1.3"/>
    <n v="2.6"/>
    <n v="2.6"/>
    <n v="0"/>
    <x v="2"/>
    <x v="9"/>
    <x v="2"/>
    <m/>
  </r>
  <r>
    <x v="59"/>
    <x v="9"/>
    <x v="9"/>
    <s v="CLI_23"/>
    <x v="25"/>
    <s v="Patas"/>
    <n v="1469.7"/>
    <n v="1469.7"/>
    <n v="1.3"/>
    <n v="1910.6100000000001"/>
    <n v="1910.6100000000001"/>
    <n v="0"/>
    <x v="2"/>
    <x v="9"/>
    <x v="2"/>
    <m/>
  </r>
  <r>
    <x v="59"/>
    <x v="9"/>
    <x v="9"/>
    <s v="CLI_23"/>
    <x v="25"/>
    <s v="Molleja"/>
    <n v="2000.8500000000004"/>
    <n v="2000.8500000000004"/>
    <n v="1.8"/>
    <n v="3601.5300000000007"/>
    <n v="3601.5300000000007"/>
    <n v="0"/>
    <x v="2"/>
    <x v="9"/>
    <x v="2"/>
    <m/>
  </r>
  <r>
    <x v="59"/>
    <x v="9"/>
    <x v="9"/>
    <s v="CLI_23"/>
    <x v="25"/>
    <s v="HIGADO"/>
    <n v="1977.95"/>
    <n v="1977.95"/>
    <n v="1.3"/>
    <n v="2571.335"/>
    <n v="2571.335"/>
    <n v="0"/>
    <x v="2"/>
    <x v="9"/>
    <x v="2"/>
    <m/>
  </r>
  <r>
    <x v="60"/>
    <x v="9"/>
    <x v="2"/>
    <s v="CLI_68"/>
    <x v="26"/>
    <s v="HIGADO"/>
    <n v="4.0999999999999996"/>
    <n v="4.0999999999999996"/>
    <n v="1.5"/>
    <n v="6.1499999999999995"/>
    <n v="6.15"/>
    <n v="0"/>
    <x v="2"/>
    <x v="9"/>
    <x v="2"/>
    <m/>
  </r>
  <r>
    <x v="61"/>
    <x v="9"/>
    <x v="1"/>
    <s v="CLI_55"/>
    <x v="1"/>
    <s v="Pollo Grado B"/>
    <n v="7362.2"/>
    <n v="7238.8"/>
    <n v="2.7"/>
    <n v="19544.760000000002"/>
    <m/>
    <n v="19544.760000000002"/>
    <x v="1"/>
    <x v="9"/>
    <x v="2"/>
    <m/>
  </r>
  <r>
    <x v="62"/>
    <x v="9"/>
    <x v="1"/>
    <s v="CLI_55"/>
    <x v="1"/>
    <s v="Pollo Grado B"/>
    <n v="263.60000000000002"/>
    <n v="206"/>
    <n v="2.7"/>
    <n v="556.20000000000005"/>
    <m/>
    <n v="556.20000000000005"/>
    <x v="1"/>
    <x v="9"/>
    <x v="2"/>
    <m/>
  </r>
  <r>
    <x v="63"/>
    <x v="9"/>
    <x v="10"/>
    <s v="CLI_6"/>
    <x v="27"/>
    <s v="Pollo de Primera"/>
    <n v="384"/>
    <n v="384"/>
    <n v="2.85"/>
    <n v="1094.4000000000001"/>
    <m/>
    <n v="1094.4000000000001"/>
    <x v="1"/>
    <x v="9"/>
    <x v="2"/>
    <m/>
  </r>
  <r>
    <x v="64"/>
    <x v="9"/>
    <x v="10"/>
    <s v="CLI_6"/>
    <x v="27"/>
    <s v="Patas"/>
    <n v="21.7"/>
    <n v="21.7"/>
    <n v="1.3"/>
    <n v="28.21"/>
    <m/>
    <n v="28.21"/>
    <x v="1"/>
    <x v="9"/>
    <x v="2"/>
    <m/>
  </r>
  <r>
    <x v="64"/>
    <x v="9"/>
    <x v="10"/>
    <s v="CLI_6"/>
    <x v="27"/>
    <s v="Molleja"/>
    <n v="24.7"/>
    <n v="24.7"/>
    <n v="1.8"/>
    <n v="44.46"/>
    <m/>
    <n v="44.46"/>
    <x v="1"/>
    <x v="9"/>
    <x v="2"/>
    <m/>
  </r>
  <r>
    <x v="65"/>
    <x v="9"/>
    <x v="5"/>
    <s v="CLI_2"/>
    <x v="12"/>
    <s v="Patas"/>
    <n v="332.3"/>
    <n v="333.4"/>
    <n v="1"/>
    <n v="333.4"/>
    <n v="333.4"/>
    <n v="0"/>
    <x v="2"/>
    <x v="9"/>
    <x v="2"/>
    <m/>
  </r>
  <r>
    <x v="65"/>
    <x v="9"/>
    <x v="5"/>
    <s v="CLI_2"/>
    <x v="12"/>
    <s v="HIGADO"/>
    <n v="1852.1"/>
    <n v="1840.4"/>
    <n v="1"/>
    <n v="1840.4"/>
    <n v="1840.4"/>
    <n v="0"/>
    <x v="2"/>
    <x v="9"/>
    <x v="2"/>
    <m/>
  </r>
  <r>
    <x v="66"/>
    <x v="10"/>
    <x v="2"/>
    <s v="CLI_68"/>
    <x v="4"/>
    <s v="Pollo Grado B"/>
    <n v="264.89999999999998"/>
    <n v="264.89999999999998"/>
    <n v="2.9"/>
    <n v="768.20999999999992"/>
    <n v="768.20999999999992"/>
    <n v="0"/>
    <x v="2"/>
    <x v="11"/>
    <x v="2"/>
    <m/>
  </r>
  <r>
    <x v="66"/>
    <x v="10"/>
    <x v="2"/>
    <s v="CLI_68"/>
    <x v="4"/>
    <s v="HIGADO"/>
    <n v="29"/>
    <n v="29"/>
    <n v="1.5"/>
    <n v="43.5"/>
    <n v="43.5"/>
    <n v="0"/>
    <x v="2"/>
    <x v="11"/>
    <x v="2"/>
    <m/>
  </r>
  <r>
    <x v="67"/>
    <x v="10"/>
    <x v="2"/>
    <s v="CLI_68"/>
    <x v="24"/>
    <s v="Pollo Grado B"/>
    <n v="6.2"/>
    <n v="6.2"/>
    <n v="2.85"/>
    <n v="17.670000000000002"/>
    <n v="17.670000000000002"/>
    <n v="0"/>
    <x v="2"/>
    <x v="11"/>
    <x v="2"/>
    <m/>
  </r>
  <r>
    <x v="68"/>
    <x v="10"/>
    <x v="2"/>
    <s v="CLI_68"/>
    <x v="28"/>
    <s v="Pollo Grado B"/>
    <n v="31.4"/>
    <n v="31.4"/>
    <n v="2.9"/>
    <n v="91.059999999999988"/>
    <n v="91.059999999999988"/>
    <n v="0"/>
    <x v="2"/>
    <x v="11"/>
    <x v="2"/>
    <m/>
  </r>
  <r>
    <x v="69"/>
    <x v="11"/>
    <x v="2"/>
    <s v="CLI_68"/>
    <x v="29"/>
    <s v="Pollo de Primera"/>
    <n v="5"/>
    <n v="5"/>
    <n v="2.4500000000000002"/>
    <n v="12.25"/>
    <n v="12.25"/>
    <n v="0"/>
    <x v="2"/>
    <x v="12"/>
    <x v="1"/>
    <m/>
  </r>
  <r>
    <x v="70"/>
    <x v="11"/>
    <x v="2"/>
    <s v="CLI_68"/>
    <x v="30"/>
    <s v="Pollo de Primera"/>
    <n v="5.9"/>
    <n v="5.9"/>
    <n v="2.4500000000000002"/>
    <n v="14.455000000000002"/>
    <n v="14.455000000000002"/>
    <n v="0"/>
    <x v="2"/>
    <x v="12"/>
    <x v="1"/>
    <m/>
  </r>
  <r>
    <x v="71"/>
    <x v="11"/>
    <x v="2"/>
    <s v="CLI_68"/>
    <x v="31"/>
    <s v="Pollo de Primera"/>
    <n v="2.9"/>
    <n v="2.9"/>
    <n v="2.4500000000000002"/>
    <n v="7.1050000000000004"/>
    <n v="7.1050000000000004"/>
    <n v="0"/>
    <x v="2"/>
    <x v="12"/>
    <x v="1"/>
    <m/>
  </r>
  <r>
    <x v="72"/>
    <x v="11"/>
    <x v="2"/>
    <s v="CLI_68"/>
    <x v="32"/>
    <s v="Grasa"/>
    <n v="119.7"/>
    <n v="119.7"/>
    <n v="0.55000000000000004"/>
    <n v="65.835000000000008"/>
    <n v="65.835000000000008"/>
    <n v="0"/>
    <x v="2"/>
    <x v="12"/>
    <x v="1"/>
    <m/>
  </r>
  <r>
    <x v="73"/>
    <x v="12"/>
    <x v="11"/>
    <s v="CLI_31"/>
    <x v="33"/>
    <s v="HIGADO"/>
    <n v="282.5"/>
    <n v="278.3"/>
    <n v="1.3"/>
    <n v="361.79"/>
    <n v="361.79"/>
    <n v="0"/>
    <x v="2"/>
    <x v="13"/>
    <x v="1"/>
    <m/>
  </r>
  <r>
    <x v="74"/>
    <x v="12"/>
    <x v="11"/>
    <s v="CLI_31"/>
    <x v="33"/>
    <s v="Pollo de Primera"/>
    <n v="4474.5"/>
    <n v="4474.5"/>
    <n v="2"/>
    <n v="8949"/>
    <n v="8949"/>
    <n v="0"/>
    <x v="2"/>
    <x v="13"/>
    <x v="1"/>
    <m/>
  </r>
  <r>
    <x v="75"/>
    <x v="12"/>
    <x v="11"/>
    <s v="CLI_31"/>
    <x v="33"/>
    <s v="Pollo de Primera"/>
    <n v="20037.900000000001"/>
    <n v="19578.5"/>
    <n v="2"/>
    <n v="39157"/>
    <n v="39157"/>
    <n v="0"/>
    <x v="2"/>
    <x v="13"/>
    <x v="1"/>
    <m/>
  </r>
  <r>
    <x v="76"/>
    <x v="10"/>
    <x v="4"/>
    <s v="CLI_26"/>
    <x v="10"/>
    <s v="Molleja"/>
    <n v="123.2"/>
    <n v="123.2"/>
    <n v="1.8"/>
    <n v="221.76000000000002"/>
    <n v="221.76000000000002"/>
    <n v="0"/>
    <x v="2"/>
    <x v="11"/>
    <x v="2"/>
    <m/>
  </r>
  <r>
    <x v="76"/>
    <x v="10"/>
    <x v="4"/>
    <s v="CLI_26"/>
    <x v="10"/>
    <s v="Patas"/>
    <n v="213"/>
    <n v="213"/>
    <n v="1.3"/>
    <n v="276.90000000000003"/>
    <n v="276.90000000000003"/>
    <n v="0"/>
    <x v="2"/>
    <x v="11"/>
    <x v="2"/>
    <m/>
  </r>
  <r>
    <x v="76"/>
    <x v="10"/>
    <x v="4"/>
    <s v="CLI_26"/>
    <x v="10"/>
    <s v="HIGADO"/>
    <n v="230.5"/>
    <n v="230.5"/>
    <n v="1.3"/>
    <n v="299.65000000000003"/>
    <n v="299.65000000000003"/>
    <n v="0"/>
    <x v="2"/>
    <x v="11"/>
    <x v="2"/>
    <m/>
  </r>
  <r>
    <x v="77"/>
    <x v="13"/>
    <x v="2"/>
    <s v="CLI_68"/>
    <x v="15"/>
    <s v="Pollo Grado B"/>
    <n v="15.2"/>
    <n v="15.2"/>
    <n v="2.9"/>
    <n v="44.08"/>
    <n v="44.08"/>
    <n v="0"/>
    <x v="2"/>
    <x v="14"/>
    <x v="2"/>
    <m/>
  </r>
  <r>
    <x v="78"/>
    <x v="13"/>
    <x v="2"/>
    <s v="CLI_68"/>
    <x v="14"/>
    <s v="Pollo Grado B"/>
    <n v="303.89999999999998"/>
    <n v="303.89999999999998"/>
    <n v="2.9"/>
    <n v="881.31"/>
    <n v="881.31"/>
    <n v="0"/>
    <x v="2"/>
    <x v="14"/>
    <x v="2"/>
    <m/>
  </r>
  <r>
    <x v="79"/>
    <x v="13"/>
    <x v="12"/>
    <s v="CLI_17"/>
    <x v="34"/>
    <s v="Pollo de Primera"/>
    <n v="113.7"/>
    <n v="113.7"/>
    <n v="2.85"/>
    <n v="324.04500000000002"/>
    <n v="324.04500000000002"/>
    <n v="0"/>
    <x v="2"/>
    <x v="14"/>
    <x v="2"/>
    <m/>
  </r>
  <r>
    <x v="80"/>
    <x v="13"/>
    <x v="2"/>
    <s v="CLI_68"/>
    <x v="35"/>
    <s v="HIGADO"/>
    <n v="65.8"/>
    <n v="65.8"/>
    <n v="1.5"/>
    <n v="98.699999999999989"/>
    <n v="98.699999999999989"/>
    <n v="0"/>
    <x v="2"/>
    <x v="14"/>
    <x v="2"/>
    <m/>
  </r>
  <r>
    <x v="80"/>
    <x v="13"/>
    <x v="2"/>
    <s v="CLI_68"/>
    <x v="35"/>
    <s v="Patas"/>
    <n v="63.9"/>
    <n v="63.9"/>
    <n v="1.5"/>
    <n v="95.85"/>
    <n v="95.85"/>
    <n v="0"/>
    <x v="2"/>
    <x v="14"/>
    <x v="2"/>
    <m/>
  </r>
  <r>
    <x v="81"/>
    <x v="13"/>
    <x v="1"/>
    <s v="CLI_55"/>
    <x v="1"/>
    <s v="Pollo Grado B"/>
    <n v="7560.7"/>
    <n v="7451.6"/>
    <n v="2.7"/>
    <n v="20119.320000000003"/>
    <m/>
    <n v="20119.320000000003"/>
    <x v="1"/>
    <x v="14"/>
    <x v="2"/>
    <m/>
  </r>
  <r>
    <x v="82"/>
    <x v="13"/>
    <x v="1"/>
    <s v="CLI_55"/>
    <x v="1"/>
    <s v="Molleja"/>
    <n v="484.6"/>
    <n v="483.5"/>
    <n v="1.5"/>
    <n v="725.25"/>
    <m/>
    <n v="725.25"/>
    <x v="1"/>
    <x v="14"/>
    <x v="2"/>
    <m/>
  </r>
  <r>
    <x v="82"/>
    <x v="13"/>
    <x v="1"/>
    <s v="CLI_55"/>
    <x v="1"/>
    <s v="HIGADO"/>
    <n v="475.7"/>
    <n v="471.8"/>
    <n v="1"/>
    <n v="471.8"/>
    <m/>
    <n v="471.8"/>
    <x v="1"/>
    <x v="14"/>
    <x v="2"/>
    <m/>
  </r>
  <r>
    <x v="82"/>
    <x v="13"/>
    <x v="1"/>
    <s v="CLI_55"/>
    <x v="1"/>
    <s v="Patas"/>
    <n v="506.2"/>
    <n v="505.8"/>
    <n v="1"/>
    <n v="505.8"/>
    <m/>
    <n v="505.8"/>
    <x v="1"/>
    <x v="14"/>
    <x v="2"/>
    <m/>
  </r>
  <r>
    <x v="83"/>
    <x v="13"/>
    <x v="5"/>
    <s v="CLI_2"/>
    <x v="12"/>
    <s v="HIGADO"/>
    <n v="2126.8000000000002"/>
    <n v="2111.8000000000002"/>
    <n v="1"/>
    <n v="2111.8000000000002"/>
    <n v="2111.8000000000002"/>
    <n v="0"/>
    <x v="2"/>
    <x v="14"/>
    <x v="2"/>
    <m/>
  </r>
  <r>
    <x v="83"/>
    <x v="13"/>
    <x v="5"/>
    <s v="CLI_2"/>
    <x v="12"/>
    <s v="Patas"/>
    <n v="820.5"/>
    <n v="821"/>
    <n v="1"/>
    <n v="821"/>
    <n v="821"/>
    <n v="0"/>
    <x v="2"/>
    <x v="14"/>
    <x v="2"/>
    <m/>
  </r>
  <r>
    <x v="84"/>
    <x v="14"/>
    <x v="2"/>
    <s v="CLI_68"/>
    <x v="24"/>
    <s v="HIGADO"/>
    <n v="1.9"/>
    <n v="1.9"/>
    <n v="1.3"/>
    <n v="2.4699999999999998"/>
    <n v="2.4699999999999998"/>
    <n v="0"/>
    <x v="2"/>
    <x v="15"/>
    <x v="2"/>
    <m/>
  </r>
  <r>
    <x v="84"/>
    <x v="14"/>
    <x v="2"/>
    <s v="CLI_68"/>
    <x v="24"/>
    <s v="Molleja"/>
    <n v="1.7"/>
    <n v="1.7"/>
    <n v="1.8"/>
    <n v="3.06"/>
    <n v="3.06"/>
    <n v="0"/>
    <x v="2"/>
    <x v="15"/>
    <x v="2"/>
    <m/>
  </r>
  <r>
    <x v="85"/>
    <x v="14"/>
    <x v="2"/>
    <s v="CLI_68"/>
    <x v="36"/>
    <s v="Grasa"/>
    <n v="15.1"/>
    <n v="15.1"/>
    <n v="0.55000000000000004"/>
    <n v="8.3049999999999997"/>
    <n v="8.3049999999999997"/>
    <n v="0"/>
    <x v="2"/>
    <x v="15"/>
    <x v="2"/>
    <m/>
  </r>
  <r>
    <x v="86"/>
    <x v="15"/>
    <x v="5"/>
    <s v="CLI_2"/>
    <x v="12"/>
    <s v="Molleja"/>
    <n v="368.5"/>
    <n v="360.44"/>
    <n v="1"/>
    <n v="360.44"/>
    <n v="360.44"/>
    <n v="0"/>
    <x v="2"/>
    <x v="16"/>
    <x v="2"/>
    <m/>
  </r>
  <r>
    <x v="86"/>
    <x v="15"/>
    <x v="5"/>
    <s v="CLI_2"/>
    <x v="12"/>
    <s v="HIGADO"/>
    <n v="998.5"/>
    <n v="955.82"/>
    <n v="0.5"/>
    <n v="477.91"/>
    <n v="477.91"/>
    <n v="0"/>
    <x v="2"/>
    <x v="16"/>
    <x v="2"/>
    <m/>
  </r>
  <r>
    <x v="86"/>
    <x v="15"/>
    <x v="5"/>
    <s v="CLI_2"/>
    <x v="12"/>
    <s v="Patas"/>
    <n v="551.5"/>
    <n v="540.94000000000005"/>
    <n v="0.5"/>
    <n v="270.47000000000003"/>
    <n v="270.47000000000003"/>
    <n v="0"/>
    <x v="2"/>
    <x v="16"/>
    <x v="2"/>
    <m/>
  </r>
  <r>
    <x v="87"/>
    <x v="15"/>
    <x v="5"/>
    <s v="CLI_2"/>
    <x v="12"/>
    <s v="Molleja"/>
    <n v="493.4"/>
    <n v="493.4"/>
    <n v="1"/>
    <n v="493.4"/>
    <n v="493.4"/>
    <n v="0"/>
    <x v="2"/>
    <x v="16"/>
    <x v="2"/>
    <m/>
  </r>
  <r>
    <x v="87"/>
    <x v="15"/>
    <x v="5"/>
    <s v="CLI_2"/>
    <x v="12"/>
    <s v="Patas"/>
    <n v="195.3"/>
    <n v="195.3"/>
    <n v="0.5"/>
    <n v="97.65"/>
    <n v="97.65"/>
    <n v="0"/>
    <x v="2"/>
    <x v="16"/>
    <x v="2"/>
    <m/>
  </r>
  <r>
    <x v="87"/>
    <x v="15"/>
    <x v="5"/>
    <s v="CLI_2"/>
    <x v="12"/>
    <s v="HIGADO"/>
    <n v="1094.7"/>
    <n v="1094.7"/>
    <n v="0.5"/>
    <n v="547.35"/>
    <n v="547.35"/>
    <n v="0"/>
    <x v="2"/>
    <x v="16"/>
    <x v="2"/>
    <m/>
  </r>
  <r>
    <x v="88"/>
    <x v="15"/>
    <x v="8"/>
    <s v="CLI_30"/>
    <x v="17"/>
    <s v="Pollo Grado B"/>
    <n v="1045.2"/>
    <n v="1045.2"/>
    <n v="2.85"/>
    <n v="2978.82"/>
    <n v="2978.82"/>
    <n v="0"/>
    <x v="2"/>
    <x v="16"/>
    <x v="2"/>
    <s v=","/>
  </r>
  <r>
    <x v="89"/>
    <x v="15"/>
    <x v="8"/>
    <s v="CLI_30"/>
    <x v="17"/>
    <s v="Patas"/>
    <n v="58.7"/>
    <n v="58.7"/>
    <n v="1.3"/>
    <n v="76.31"/>
    <n v="76.31"/>
    <n v="0"/>
    <x v="2"/>
    <x v="16"/>
    <x v="2"/>
    <m/>
  </r>
  <r>
    <x v="89"/>
    <x v="15"/>
    <x v="8"/>
    <s v="CLI_30"/>
    <x v="17"/>
    <s v="HIGADO"/>
    <n v="140"/>
    <n v="140"/>
    <n v="1"/>
    <n v="140"/>
    <n v="140"/>
    <n v="0"/>
    <x v="2"/>
    <x v="16"/>
    <x v="2"/>
    <m/>
  </r>
  <r>
    <x v="90"/>
    <x v="15"/>
    <x v="4"/>
    <s v="CLI_26"/>
    <x v="10"/>
    <s v="Molleja"/>
    <n v="122"/>
    <n v="122"/>
    <n v="1.8"/>
    <n v="219.6"/>
    <n v="219.6"/>
    <n v="0"/>
    <x v="2"/>
    <x v="16"/>
    <x v="2"/>
    <m/>
  </r>
  <r>
    <x v="91"/>
    <x v="15"/>
    <x v="1"/>
    <s v="CLI_55"/>
    <x v="1"/>
    <s v="Pollo Grado B"/>
    <n v="2757"/>
    <n v="2757"/>
    <n v="2.7"/>
    <n v="7443.9000000000005"/>
    <m/>
    <n v="7443.9000000000005"/>
    <x v="1"/>
    <x v="16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92"/>
    <x v="15"/>
    <x v="1"/>
    <s v="CLI_55"/>
    <x v="1"/>
    <s v="Pollo Grado B"/>
    <n v="10925.9"/>
    <n v="10925.9"/>
    <n v="2.7"/>
    <n v="29499.93"/>
    <m/>
    <n v="29499.93"/>
    <x v="1"/>
    <x v="16"/>
    <x v="2"/>
    <m/>
  </r>
  <r>
    <x v="93"/>
    <x v="16"/>
    <x v="2"/>
    <s v="CLI_68"/>
    <x v="37"/>
    <s v="Patas"/>
    <n v="10.4"/>
    <n v="10.4"/>
    <n v="1.3"/>
    <n v="13.520000000000001"/>
    <n v="13.520000000000001"/>
    <n v="0"/>
    <x v="2"/>
    <x v="17"/>
    <x v="2"/>
    <m/>
  </r>
  <r>
    <x v="93"/>
    <x v="16"/>
    <x v="2"/>
    <s v="CLI_68"/>
    <x v="37"/>
    <s v="Pollo Grado B"/>
    <n v="9.1"/>
    <n v="9.1"/>
    <n v="2.9"/>
    <n v="26.389999999999997"/>
    <n v="26.389999999999997"/>
    <n v="0"/>
    <x v="2"/>
    <x v="17"/>
    <x v="2"/>
    <m/>
  </r>
  <r>
    <x v="94"/>
    <x v="16"/>
    <x v="4"/>
    <s v="CLI_26"/>
    <x v="10"/>
    <s v="HIGADO"/>
    <n v="263.3"/>
    <n v="263.3"/>
    <n v="1"/>
    <n v="263.3"/>
    <n v="263.3"/>
    <n v="0"/>
    <x v="2"/>
    <x v="17"/>
    <x v="2"/>
    <m/>
  </r>
  <r>
    <x v="94"/>
    <x v="16"/>
    <x v="4"/>
    <s v="CLI_26"/>
    <x v="10"/>
    <s v="Patas"/>
    <n v="125.4"/>
    <n v="125.4"/>
    <n v="1.3"/>
    <n v="163.02000000000001"/>
    <n v="163.02000000000001"/>
    <n v="0"/>
    <x v="2"/>
    <x v="17"/>
    <x v="2"/>
    <m/>
  </r>
  <r>
    <x v="94"/>
    <x v="16"/>
    <x v="4"/>
    <s v="CLI_26"/>
    <x v="10"/>
    <s v="Molleja"/>
    <n v="242.8"/>
    <n v="242.8"/>
    <n v="1.8"/>
    <n v="437.04"/>
    <n v="437.04"/>
    <n v="0"/>
    <x v="2"/>
    <x v="17"/>
    <x v="2"/>
    <m/>
  </r>
  <r>
    <x v="95"/>
    <x v="16"/>
    <x v="4"/>
    <s v="CLI_26"/>
    <x v="10"/>
    <s v="Pollo Grado B"/>
    <n v="1520.5"/>
    <n v="1520.5"/>
    <n v="2.85"/>
    <n v="4333.4250000000002"/>
    <n v="4333.4250000000002"/>
    <n v="0"/>
    <x v="2"/>
    <x v="17"/>
    <x v="2"/>
    <m/>
  </r>
  <r>
    <x v="96"/>
    <x v="16"/>
    <x v="11"/>
    <s v="CLI_31"/>
    <x v="33"/>
    <s v="Pollo de Primera"/>
    <n v="17774"/>
    <n v="17611.5"/>
    <n v="2.85"/>
    <n v="50192.775000000001"/>
    <n v="50192.775000000001"/>
    <n v="0"/>
    <x v="2"/>
    <x v="17"/>
    <x v="2"/>
    <m/>
  </r>
  <r>
    <x v="97"/>
    <x v="17"/>
    <x v="5"/>
    <s v="CLI_2"/>
    <x v="38"/>
    <s v="Pollo de Primera"/>
    <n v="0"/>
    <n v="0"/>
    <n v="2.8"/>
    <n v="0"/>
    <m/>
    <n v="0"/>
    <x v="2"/>
    <x v="18"/>
    <x v="2"/>
    <m/>
  </r>
  <r>
    <x v="98"/>
    <x v="17"/>
    <x v="2"/>
    <s v="CLI_68"/>
    <x v="39"/>
    <s v="Pollo Grado B"/>
    <n v="155.80000000000001"/>
    <n v="155.80000000000001"/>
    <n v="2.9"/>
    <n v="451.82"/>
    <n v="451.82"/>
    <n v="0"/>
    <x v="2"/>
    <x v="18"/>
    <x v="2"/>
    <m/>
  </r>
  <r>
    <x v="99"/>
    <x v="17"/>
    <x v="5"/>
    <s v="CLI_2"/>
    <x v="40"/>
    <s v="Pollo de Primera"/>
    <n v="664.8"/>
    <n v="664.8"/>
    <n v="2.8"/>
    <n v="1861.4399999999998"/>
    <n v="1861.4399999999998"/>
    <n v="0"/>
    <x v="2"/>
    <x v="18"/>
    <x v="2"/>
    <m/>
  </r>
  <r>
    <x v="100"/>
    <x v="17"/>
    <x v="5"/>
    <s v="CLI_2"/>
    <x v="41"/>
    <s v="Pollo de Primera"/>
    <n v="659.1"/>
    <n v="680.4"/>
    <n v="2.8"/>
    <n v="1905.12"/>
    <n v="1905.12"/>
    <n v="0"/>
    <x v="2"/>
    <x v="18"/>
    <x v="2"/>
    <m/>
  </r>
  <r>
    <x v="101"/>
    <x v="17"/>
    <x v="5"/>
    <s v="CLI_2"/>
    <x v="12"/>
    <s v="Pollo desnudo de primera "/>
    <n v="4198.6000000000004"/>
    <n v="3811.4"/>
    <n v="3.14"/>
    <n v="11967.796"/>
    <n v="11967.796"/>
    <n v="0"/>
    <x v="2"/>
    <x v="18"/>
    <x v="2"/>
    <m/>
  </r>
  <r>
    <x v="102"/>
    <x v="17"/>
    <x v="2"/>
    <s v="CLI_68"/>
    <x v="21"/>
    <s v="Pollo Grado B"/>
    <n v="2164.1"/>
    <n v="2164.1"/>
    <n v="2.85"/>
    <n v="6167.6849999999995"/>
    <n v="6167.6849999999995"/>
    <n v="0"/>
    <x v="2"/>
    <x v="18"/>
    <x v="2"/>
    <m/>
  </r>
  <r>
    <x v="103"/>
    <x v="17"/>
    <x v="2"/>
    <s v="CLI_68"/>
    <x v="21"/>
    <s v="Molleja"/>
    <n v="218"/>
    <n v="218"/>
    <n v="1.8"/>
    <n v="392.40000000000003"/>
    <n v="392.40000000000003"/>
    <n v="0"/>
    <x v="2"/>
    <x v="18"/>
    <x v="2"/>
    <m/>
  </r>
  <r>
    <x v="103"/>
    <x v="17"/>
    <x v="2"/>
    <s v="CLI_68"/>
    <x v="21"/>
    <s v="Patas"/>
    <n v="256"/>
    <n v="256"/>
    <n v="1.3"/>
    <n v="332.8"/>
    <n v="332.8"/>
    <n v="0"/>
    <x v="2"/>
    <x v="18"/>
    <x v="2"/>
    <m/>
  </r>
  <r>
    <x v="103"/>
    <x v="17"/>
    <x v="2"/>
    <s v="CLI_68"/>
    <x v="21"/>
    <s v="HIGADO"/>
    <n v="287"/>
    <n v="287"/>
    <n v="1"/>
    <n v="287"/>
    <n v="287"/>
    <n v="0"/>
    <x v="2"/>
    <x v="18"/>
    <x v="2"/>
    <m/>
  </r>
  <r>
    <x v="104"/>
    <x v="17"/>
    <x v="2"/>
    <s v="CLI_68"/>
    <x v="39"/>
    <s v="Patas"/>
    <n v="74"/>
    <n v="74"/>
    <n v="1.3"/>
    <n v="96.2"/>
    <n v="96.2"/>
    <n v="0"/>
    <x v="2"/>
    <x v="18"/>
    <x v="2"/>
    <m/>
  </r>
  <r>
    <x v="97"/>
    <x v="17"/>
    <x v="5"/>
    <s v="CLI_2"/>
    <x v="38"/>
    <s v="Pollo de Primera"/>
    <n v="1393.3"/>
    <n v="1356.3"/>
    <n v="2.8"/>
    <n v="3797.6399999999994"/>
    <n v="3797.6399999999994"/>
    <n v="0"/>
    <x v="2"/>
    <x v="18"/>
    <x v="2"/>
    <m/>
  </r>
  <r>
    <x v="105"/>
    <x v="17"/>
    <x v="5"/>
    <s v="CLI_2"/>
    <x v="42"/>
    <s v="Pollo de Primera"/>
    <n v="2430.8000000000002"/>
    <n v="2371.4"/>
    <n v="2.8"/>
    <n v="6639.92"/>
    <n v="6639.92"/>
    <n v="0"/>
    <x v="2"/>
    <x v="18"/>
    <x v="2"/>
    <m/>
  </r>
  <r>
    <x v="106"/>
    <x v="17"/>
    <x v="5"/>
    <s v="CLI_2"/>
    <x v="12"/>
    <s v="Molleja"/>
    <n v="360.7"/>
    <n v="360.4"/>
    <n v="1"/>
    <n v="360.4"/>
    <n v="360.4"/>
    <n v="0"/>
    <x v="2"/>
    <x v="18"/>
    <x v="2"/>
    <m/>
  </r>
  <r>
    <x v="106"/>
    <x v="17"/>
    <x v="5"/>
    <s v="CLI_2"/>
    <x v="12"/>
    <s v="HIGADO"/>
    <n v="564.4"/>
    <n v="547.20000000000005"/>
    <n v="0.5"/>
    <n v="273.60000000000002"/>
    <n v="273.60000000000002"/>
    <n v="0"/>
    <x v="2"/>
    <x v="18"/>
    <x v="2"/>
    <m/>
  </r>
  <r>
    <x v="106"/>
    <x v="17"/>
    <x v="5"/>
    <s v="CLI_2"/>
    <x v="12"/>
    <s v="Patas"/>
    <n v="792.3"/>
    <n v="783.5"/>
    <n v="0.5"/>
    <n v="391.75"/>
    <n v="391.75"/>
    <n v="0"/>
    <x v="2"/>
    <x v="18"/>
    <x v="2"/>
    <m/>
  </r>
  <r>
    <x v="107"/>
    <x v="17"/>
    <x v="4"/>
    <s v="CLI_26"/>
    <x v="10"/>
    <s v="Pollo Grado B"/>
    <n v="1521.3"/>
    <n v="1521.3"/>
    <n v="2.85"/>
    <n v="4335.7049999999999"/>
    <n v="4335.7049999999999"/>
    <n v="0"/>
    <x v="2"/>
    <x v="18"/>
    <x v="2"/>
    <m/>
  </r>
  <r>
    <x v="108"/>
    <x v="17"/>
    <x v="13"/>
    <s v="CLI_5"/>
    <x v="43"/>
    <s v="Pollo de Primera"/>
    <n v="19823.400000000001"/>
    <n v="19823.400000000001"/>
    <n v="2.8"/>
    <n v="55505.520000000004"/>
    <n v="22236.48"/>
    <n v="33269.040000000008"/>
    <x v="1"/>
    <x v="18"/>
    <x v="2"/>
    <m/>
  </r>
  <r>
    <x v="109"/>
    <x v="17"/>
    <x v="13"/>
    <s v="CLI_5"/>
    <x v="43"/>
    <s v="Mortadela"/>
    <n v="209.49"/>
    <n v="209.49"/>
    <n v="1.85"/>
    <n v="387.55650000000003"/>
    <m/>
    <n v="387.55650000000003"/>
    <x v="1"/>
    <x v="18"/>
    <x v="2"/>
    <m/>
  </r>
  <r>
    <x v="110"/>
    <x v="17"/>
    <x v="13"/>
    <s v="CLI_5"/>
    <x v="43"/>
    <s v="Patas"/>
    <n v="600.4"/>
    <n v="600.4"/>
    <n v="1.3"/>
    <n v="780.52"/>
    <m/>
    <n v="780.52"/>
    <x v="1"/>
    <x v="18"/>
    <x v="2"/>
    <m/>
  </r>
  <r>
    <x v="111"/>
    <x v="17"/>
    <x v="3"/>
    <s v="CLI_41"/>
    <x v="8"/>
    <s v="HIGADO"/>
    <n v="200.3"/>
    <n v="200.3"/>
    <n v="1"/>
    <n v="200.3"/>
    <n v="200.3"/>
    <n v="0"/>
    <x v="2"/>
    <x v="18"/>
    <x v="2"/>
    <m/>
  </r>
  <r>
    <x v="112"/>
    <x v="17"/>
    <x v="2"/>
    <s v="CLI_68"/>
    <x v="35"/>
    <s v="Patas"/>
    <n v="58.9"/>
    <n v="58.9"/>
    <n v="1.3"/>
    <n v="76.570000000000007"/>
    <n v="76.570000000000007"/>
    <n v="0"/>
    <x v="2"/>
    <x v="18"/>
    <x v="2"/>
    <m/>
  </r>
  <r>
    <x v="113"/>
    <x v="17"/>
    <x v="3"/>
    <s v="CLI_41"/>
    <x v="8"/>
    <s v="Pollo Grado B"/>
    <n v="1579.5"/>
    <n v="1579.5"/>
    <n v="2.85"/>
    <n v="4501.5749999999998"/>
    <n v="4501.5749999999998"/>
    <n v="0"/>
    <x v="2"/>
    <x v="18"/>
    <x v="2"/>
    <m/>
  </r>
  <r>
    <x v="114"/>
    <x v="17"/>
    <x v="1"/>
    <s v="CLI_55"/>
    <x v="1"/>
    <s v="Pollo Grado B"/>
    <n v="3760.3"/>
    <n v="3541.9"/>
    <n v="2.7"/>
    <n v="9563.130000000001"/>
    <m/>
    <n v="9563.130000000001"/>
    <x v="1"/>
    <x v="18"/>
    <x v="2"/>
    <m/>
  </r>
  <r>
    <x v="115"/>
    <x v="17"/>
    <x v="1"/>
    <s v="CLI_55"/>
    <x v="1"/>
    <s v="Pollo Grado B"/>
    <n v="5214.3999999999996"/>
    <n v="5078.8999999999996"/>
    <n v="2.7"/>
    <n v="13713.03"/>
    <n v="13713.03"/>
    <n v="0"/>
    <x v="2"/>
    <x v="18"/>
    <x v="2"/>
    <m/>
  </r>
  <r>
    <x v="116"/>
    <x v="17"/>
    <x v="2"/>
    <s v="CLI_68"/>
    <x v="3"/>
    <s v="Patas"/>
    <n v="63.6"/>
    <n v="63.6"/>
    <n v="1.3"/>
    <n v="82.68"/>
    <n v="82.68"/>
    <n v="0"/>
    <x v="2"/>
    <x v="18"/>
    <x v="2"/>
    <m/>
  </r>
  <r>
    <x v="116"/>
    <x v="17"/>
    <x v="2"/>
    <s v="CLI_68"/>
    <x v="3"/>
    <s v="HIGADO"/>
    <n v="81.900000000000006"/>
    <n v="81.900000000000006"/>
    <n v="1.3"/>
    <n v="106.47000000000001"/>
    <n v="106.47000000000001"/>
    <n v="0"/>
    <x v="2"/>
    <x v="18"/>
    <x v="2"/>
    <m/>
  </r>
  <r>
    <x v="116"/>
    <x v="17"/>
    <x v="2"/>
    <s v="CLI_68"/>
    <x v="3"/>
    <s v="Molleja"/>
    <n v="83"/>
    <n v="83"/>
    <n v="1.8"/>
    <n v="149.4"/>
    <n v="149.4"/>
    <n v="0"/>
    <x v="2"/>
    <x v="18"/>
    <x v="2"/>
    <m/>
  </r>
  <r>
    <x v="117"/>
    <x v="17"/>
    <x v="3"/>
    <s v="CLI_41"/>
    <x v="8"/>
    <s v="HIGADO"/>
    <n v="995"/>
    <n v="995"/>
    <n v="1"/>
    <n v="995"/>
    <n v="995"/>
    <n v="0"/>
    <x v="2"/>
    <x v="18"/>
    <x v="2"/>
    <m/>
  </r>
  <r>
    <x v="117"/>
    <x v="17"/>
    <x v="3"/>
    <s v="CLI_41"/>
    <x v="8"/>
    <s v="Molleja"/>
    <n v="512.20000000000005"/>
    <n v="512.20000000000005"/>
    <n v="1.8"/>
    <n v="921.96000000000015"/>
    <n v="921.96000000000015"/>
    <n v="0"/>
    <x v="2"/>
    <x v="18"/>
    <x v="2"/>
    <m/>
  </r>
  <r>
    <x v="118"/>
    <x v="17"/>
    <x v="4"/>
    <s v="CLI_26"/>
    <x v="10"/>
    <s v="HIGADO"/>
    <n v="487.1"/>
    <n v="487.1"/>
    <n v="1"/>
    <n v="487.1"/>
    <n v="487.1"/>
    <n v="0"/>
    <x v="2"/>
    <x v="18"/>
    <x v="2"/>
    <m/>
  </r>
  <r>
    <x v="118"/>
    <x v="17"/>
    <x v="4"/>
    <s v="CLI_26"/>
    <x v="10"/>
    <s v="Pollo Grado B"/>
    <n v="263.7"/>
    <n v="263.7"/>
    <n v="2.85"/>
    <n v="751.54499999999996"/>
    <n v="751.54499999999996"/>
    <n v="0"/>
    <x v="2"/>
    <x v="18"/>
    <x v="2"/>
    <m/>
  </r>
  <r>
    <x v="118"/>
    <x v="17"/>
    <x v="4"/>
    <s v="CLI_26"/>
    <x v="10"/>
    <s v="Patas"/>
    <n v="117.4"/>
    <n v="117.4"/>
    <n v="1.3"/>
    <n v="152.62"/>
    <n v="152.62"/>
    <n v="0"/>
    <x v="2"/>
    <x v="18"/>
    <x v="2"/>
    <m/>
  </r>
  <r>
    <x v="118"/>
    <x v="17"/>
    <x v="4"/>
    <s v="CLI_26"/>
    <x v="10"/>
    <s v="Molleja"/>
    <n v="295.8"/>
    <n v="295.8"/>
    <n v="1.8"/>
    <n v="532.44000000000005"/>
    <n v="532.44000000000005"/>
    <n v="0"/>
    <x v="2"/>
    <x v="18"/>
    <x v="2"/>
    <m/>
  </r>
  <r>
    <x v="119"/>
    <x v="18"/>
    <x v="2"/>
    <s v="CLI_68"/>
    <x v="14"/>
    <s v="Pollo Grado B"/>
    <n v="428.8"/>
    <n v="428.8"/>
    <n v="2.9"/>
    <n v="1243.52"/>
    <n v="1243.52"/>
    <n v="0"/>
    <x v="2"/>
    <x v="19"/>
    <x v="2"/>
    <m/>
  </r>
  <r>
    <x v="120"/>
    <x v="18"/>
    <x v="5"/>
    <s v="CLI_2"/>
    <x v="12"/>
    <s v="Pollo desnudo de primera "/>
    <n v="6334.6"/>
    <n v="5835.3"/>
    <n v="3.14"/>
    <n v="18322.842000000001"/>
    <m/>
    <n v="18322.842000000001"/>
    <x v="1"/>
    <x v="19"/>
    <x v="2"/>
    <m/>
  </r>
  <r>
    <x v="121"/>
    <x v="18"/>
    <x v="5"/>
    <s v="CLI_2"/>
    <x v="42"/>
    <s v="Pollo de Primera"/>
    <n v="1863"/>
    <n v="1852.5"/>
    <n v="2.8"/>
    <n v="5187"/>
    <n v="5187"/>
    <n v="0"/>
    <x v="2"/>
    <x v="19"/>
    <x v="2"/>
    <m/>
  </r>
  <r>
    <x v="122"/>
    <x v="18"/>
    <x v="2"/>
    <s v="CLI_68"/>
    <x v="36"/>
    <s v="Patas"/>
    <n v="11.8"/>
    <n v="11.8"/>
    <n v="1.3"/>
    <n v="15.340000000000002"/>
    <n v="15.340000000000002"/>
    <n v="0"/>
    <x v="2"/>
    <x v="19"/>
    <x v="2"/>
    <m/>
  </r>
  <r>
    <x v="123"/>
    <x v="18"/>
    <x v="4"/>
    <s v="CLI_26"/>
    <x v="10"/>
    <s v="HIGADO"/>
    <n v="971.9"/>
    <n v="971.9"/>
    <n v="1"/>
    <n v="971.9"/>
    <n v="971.9"/>
    <n v="0"/>
    <x v="2"/>
    <x v="19"/>
    <x v="2"/>
    <m/>
  </r>
  <r>
    <x v="123"/>
    <x v="18"/>
    <x v="4"/>
    <s v="CLI_26"/>
    <x v="10"/>
    <s v="Molleja"/>
    <n v="125.7"/>
    <n v="125.7"/>
    <n v="1.8"/>
    <n v="226.26000000000002"/>
    <n v="226.26000000000002"/>
    <n v="0"/>
    <x v="2"/>
    <x v="19"/>
    <x v="2"/>
    <m/>
  </r>
  <r>
    <x v="123"/>
    <x v="18"/>
    <x v="4"/>
    <s v="CLI_26"/>
    <x v="10"/>
    <s v="Patas"/>
    <n v="469.1"/>
    <n v="469.1"/>
    <n v="1.3"/>
    <n v="609.83000000000004"/>
    <n v="609.83000000000004"/>
    <n v="0"/>
    <x v="2"/>
    <x v="19"/>
    <x v="2"/>
    <m/>
  </r>
  <r>
    <x v="124"/>
    <x v="18"/>
    <x v="2"/>
    <s v="CLI_68"/>
    <x v="2"/>
    <s v="HIGADO"/>
    <n v="115.8"/>
    <n v="115.8"/>
    <n v="1.3"/>
    <n v="150.54"/>
    <n v="150.54"/>
    <n v="0"/>
    <x v="2"/>
    <x v="19"/>
    <x v="2"/>
    <m/>
  </r>
  <r>
    <x v="124"/>
    <x v="18"/>
    <x v="2"/>
    <s v="CLI_68"/>
    <x v="2"/>
    <s v="Molleja"/>
    <n v="48"/>
    <n v="48"/>
    <n v="1.8"/>
    <n v="86.4"/>
    <n v="86.4"/>
    <n v="0"/>
    <x v="2"/>
    <x v="19"/>
    <x v="2"/>
    <m/>
  </r>
  <r>
    <x v="124"/>
    <x v="18"/>
    <x v="2"/>
    <s v="CLI_68"/>
    <x v="2"/>
    <s v="Patas"/>
    <n v="54"/>
    <n v="54"/>
    <n v="1.3"/>
    <n v="70.2"/>
    <n v="70.2"/>
    <n v="0"/>
    <x v="2"/>
    <x v="19"/>
    <x v="2"/>
    <m/>
  </r>
  <r>
    <x v="125"/>
    <x v="18"/>
    <x v="2"/>
    <s v="CLI_68"/>
    <x v="2"/>
    <s v="Pollo Grado B"/>
    <n v="153"/>
    <n v="153"/>
    <n v="2.9"/>
    <n v="443.7"/>
    <n v="443.7"/>
    <n v="0"/>
    <x v="2"/>
    <x v="19"/>
    <x v="2"/>
    <m/>
  </r>
  <r>
    <x v="126"/>
    <x v="18"/>
    <x v="8"/>
    <s v="CLI_30"/>
    <x v="17"/>
    <s v="HIGADO"/>
    <n v="232.9"/>
    <n v="232.9"/>
    <n v="1"/>
    <n v="232.9"/>
    <n v="232.9"/>
    <n v="0"/>
    <x v="2"/>
    <x v="19"/>
    <x v="2"/>
    <m/>
  </r>
  <r>
    <x v="126"/>
    <x v="18"/>
    <x v="8"/>
    <s v="CLI_30"/>
    <x v="17"/>
    <s v="Molleja"/>
    <n v="48.8"/>
    <n v="48.8"/>
    <n v="1.8"/>
    <n v="87.84"/>
    <n v="87.84"/>
    <n v="0"/>
    <x v="2"/>
    <x v="19"/>
    <x v="2"/>
    <m/>
  </r>
  <r>
    <x v="126"/>
    <x v="18"/>
    <x v="8"/>
    <s v="CLI_30"/>
    <x v="17"/>
    <s v="Patas"/>
    <n v="120.2"/>
    <n v="120.2"/>
    <n v="1.3"/>
    <n v="156.26000000000002"/>
    <n v="156.26000000000002"/>
    <n v="0"/>
    <x v="2"/>
    <x v="19"/>
    <x v="2"/>
    <m/>
  </r>
  <r>
    <x v="127"/>
    <x v="19"/>
    <x v="2"/>
    <s v="CLI_68"/>
    <x v="15"/>
    <s v="Pollo Grado B"/>
    <n v="10.3"/>
    <n v="10.3"/>
    <n v="2.9"/>
    <n v="29.87"/>
    <n v="29.87"/>
    <n v="0"/>
    <x v="2"/>
    <x v="20"/>
    <x v="2"/>
    <m/>
  </r>
  <r>
    <x v="128"/>
    <x v="19"/>
    <x v="2"/>
    <s v="CLI_68"/>
    <x v="22"/>
    <s v="Patas"/>
    <n v="3.7"/>
    <n v="3.7"/>
    <n v="1.3"/>
    <n v="4.8100000000000005"/>
    <n v="4.8100000000000005"/>
    <n v="0"/>
    <x v="2"/>
    <x v="20"/>
    <x v="2"/>
    <m/>
  </r>
  <r>
    <x v="128"/>
    <x v="19"/>
    <x v="2"/>
    <s v="CLI_68"/>
    <x v="22"/>
    <s v="HIGADO"/>
    <n v="2"/>
    <n v="2"/>
    <n v="1.3"/>
    <n v="2.6"/>
    <n v="2.6"/>
    <n v="0"/>
    <x v="2"/>
    <x v="20"/>
    <x v="2"/>
    <m/>
  </r>
  <r>
    <x v="129"/>
    <x v="19"/>
    <x v="2"/>
    <s v="CLI_68"/>
    <x v="19"/>
    <s v="Molleja"/>
    <n v="8.1"/>
    <n v="8.1"/>
    <n v="1.8"/>
    <n v="14.58"/>
    <n v="14.58"/>
    <n v="0"/>
    <x v="2"/>
    <x v="20"/>
    <x v="2"/>
    <m/>
  </r>
  <r>
    <x v="129"/>
    <x v="19"/>
    <x v="2"/>
    <s v="CLI_68"/>
    <x v="19"/>
    <s v="Patas"/>
    <n v="10.199999999999999"/>
    <n v="10.199999999999999"/>
    <n v="1.3"/>
    <n v="13.26"/>
    <n v="13.26"/>
    <n v="0"/>
    <x v="2"/>
    <x v="20"/>
    <x v="2"/>
    <m/>
  </r>
  <r>
    <x v="130"/>
    <x v="19"/>
    <x v="1"/>
    <s v="CLI_55"/>
    <x v="1"/>
    <s v="Pollo Grado B"/>
    <n v="7048.9"/>
    <n v="6700.9"/>
    <n v="2.7"/>
    <n v="18092.43"/>
    <n v="18092.43"/>
    <n v="0"/>
    <x v="2"/>
    <x v="20"/>
    <x v="2"/>
    <m/>
  </r>
  <r>
    <x v="131"/>
    <x v="19"/>
    <x v="1"/>
    <s v="CLI_55"/>
    <x v="1"/>
    <s v="Pollo Grado B"/>
    <n v="3161"/>
    <n v="3066.8"/>
    <n v="2.7"/>
    <n v="8280.36"/>
    <n v="8280.36"/>
    <n v="0"/>
    <x v="2"/>
    <x v="20"/>
    <x v="2"/>
    <m/>
  </r>
  <r>
    <x v="132"/>
    <x v="19"/>
    <x v="5"/>
    <s v="CLI_2"/>
    <x v="12"/>
    <s v="Pollo desnudo de primera "/>
    <n v="8116.1"/>
    <n v="7693.2"/>
    <n v="3.14"/>
    <n v="24156.648000000001"/>
    <m/>
    <n v="24156.648000000001"/>
    <x v="1"/>
    <x v="20"/>
    <x v="2"/>
    <m/>
  </r>
  <r>
    <x v="133"/>
    <x v="19"/>
    <x v="2"/>
    <s v="CLI_68"/>
    <x v="44"/>
    <s v="Pollo de Primera"/>
    <n v="78.900000000000006"/>
    <n v="78.900000000000006"/>
    <n v="2.8"/>
    <n v="220.92000000000002"/>
    <m/>
    <n v="220.92000000000002"/>
    <x v="1"/>
    <x v="20"/>
    <x v="2"/>
    <m/>
  </r>
  <r>
    <x v="134"/>
    <x v="20"/>
    <x v="2"/>
    <s v="CLI_68"/>
    <x v="45"/>
    <s v="Pollo de Primera"/>
    <n v="478.8"/>
    <n v="478.8"/>
    <n v="2.65"/>
    <n v="1268.82"/>
    <n v="1268.82"/>
    <n v="0"/>
    <x v="2"/>
    <x v="21"/>
    <x v="2"/>
    <m/>
  </r>
  <r>
    <x v="135"/>
    <x v="20"/>
    <x v="4"/>
    <s v="CLI_26"/>
    <x v="10"/>
    <s v="Pollo Grado B"/>
    <n v="1018.7"/>
    <n v="1018.7"/>
    <n v="2.65"/>
    <n v="2699.5549999999998"/>
    <n v="2699.5549999999998"/>
    <n v="0"/>
    <x v="2"/>
    <x v="21"/>
    <x v="2"/>
    <m/>
  </r>
  <r>
    <x v="136"/>
    <x v="20"/>
    <x v="2"/>
    <s v="CLI_68"/>
    <x v="46"/>
    <s v="Pollo Grado B"/>
    <n v="60.3"/>
    <n v="60.3"/>
    <n v="2.75"/>
    <n v="165.82499999999999"/>
    <n v="165.82499999999999"/>
    <n v="0"/>
    <x v="2"/>
    <x v="21"/>
    <x v="2"/>
    <m/>
  </r>
  <r>
    <x v="137"/>
    <x v="20"/>
    <x v="2"/>
    <s v="CLI_68"/>
    <x v="26"/>
    <s v="Molleja"/>
    <n v="1.9"/>
    <n v="1.9"/>
    <n v="1.8"/>
    <n v="3.42"/>
    <n v="13.514999999999999"/>
    <n v="-10.094999999999999"/>
    <x v="3"/>
    <x v="21"/>
    <x v="2"/>
    <m/>
  </r>
  <r>
    <x v="138"/>
    <x v="20"/>
    <x v="2"/>
    <s v="CLI_68"/>
    <x v="7"/>
    <s v="Pollo Grado B"/>
    <n v="311.5"/>
    <n v="311.5"/>
    <n v="2.75"/>
    <n v="856.625"/>
    <n v="856.625"/>
    <n v="0"/>
    <x v="2"/>
    <x v="21"/>
    <x v="2"/>
    <m/>
  </r>
  <r>
    <x v="139"/>
    <x v="20"/>
    <x v="2"/>
    <s v="CLI_68"/>
    <x v="47"/>
    <s v="Pollo Grado B"/>
    <n v="2.2000000000000002"/>
    <n v="2.2000000000000002"/>
    <n v="2.75"/>
    <n v="6.0500000000000007"/>
    <n v="1055.24"/>
    <n v="-1049.19"/>
    <x v="3"/>
    <x v="21"/>
    <x v="2"/>
    <m/>
  </r>
  <r>
    <x v="140"/>
    <x v="20"/>
    <x v="2"/>
    <s v="CLI_68"/>
    <x v="47"/>
    <s v="Pollo Grado B"/>
    <n v="5.4"/>
    <n v="5.4"/>
    <n v="2.75"/>
    <n v="14.850000000000001"/>
    <n v="1134"/>
    <n v="-1119.1500000000001"/>
    <x v="3"/>
    <x v="21"/>
    <x v="2"/>
    <m/>
  </r>
  <r>
    <x v="141"/>
    <x v="20"/>
    <x v="3"/>
    <s v="CLI_41"/>
    <x v="8"/>
    <s v="Pollo Grado B"/>
    <n v="2463"/>
    <n v="2463"/>
    <n v="2.65"/>
    <n v="6526.95"/>
    <n v="6526.95"/>
    <n v="0"/>
    <x v="2"/>
    <x v="21"/>
    <x v="2"/>
    <m/>
  </r>
  <r>
    <x v="142"/>
    <x v="20"/>
    <x v="3"/>
    <s v="CLI_41"/>
    <x v="8"/>
    <s v="Pollo Grado B"/>
    <n v="1038"/>
    <n v="1038"/>
    <n v="2.65"/>
    <n v="2750.7"/>
    <n v="2750.7"/>
    <n v="0"/>
    <x v="2"/>
    <x v="21"/>
    <x v="2"/>
    <m/>
  </r>
  <r>
    <x v="143"/>
    <x v="20"/>
    <x v="3"/>
    <s v="CLI_41"/>
    <x v="8"/>
    <s v="Molleja"/>
    <n v="69.7"/>
    <n v="69.7"/>
    <n v="1.8"/>
    <n v="125.46000000000001"/>
    <n v="125.46000000000001"/>
    <n v="0"/>
    <x v="2"/>
    <x v="21"/>
    <x v="2"/>
    <m/>
  </r>
  <r>
    <x v="143"/>
    <x v="20"/>
    <x v="3"/>
    <s v="CLI_41"/>
    <x v="8"/>
    <s v="Patas"/>
    <n v="108.2"/>
    <n v="108.2"/>
    <n v="1.3"/>
    <n v="140.66"/>
    <n v="140.66"/>
    <n v="0"/>
    <x v="2"/>
    <x v="21"/>
    <x v="2"/>
    <m/>
  </r>
  <r>
    <x v="143"/>
    <x v="20"/>
    <x v="3"/>
    <s v="CLI_41"/>
    <x v="8"/>
    <s v="HIGADO"/>
    <n v="215.9"/>
    <n v="215.9"/>
    <n v="1"/>
    <n v="215.9"/>
    <n v="215.9"/>
    <n v="0"/>
    <x v="2"/>
    <x v="21"/>
    <x v="2"/>
    <m/>
  </r>
  <r>
    <x v="144"/>
    <x v="20"/>
    <x v="4"/>
    <s v="CLI_26"/>
    <x v="10"/>
    <s v="Patas"/>
    <n v="285.39999999999998"/>
    <n v="285.39999999999998"/>
    <n v="1.3"/>
    <n v="371.02"/>
    <n v="371.02"/>
    <n v="0"/>
    <x v="2"/>
    <x v="21"/>
    <x v="2"/>
    <m/>
  </r>
  <r>
    <x v="144"/>
    <x v="20"/>
    <x v="4"/>
    <s v="CLI_26"/>
    <x v="10"/>
    <s v="HIGADO"/>
    <n v="344.1"/>
    <n v="344.1"/>
    <n v="1"/>
    <n v="344.1"/>
    <n v="344.1"/>
    <n v="0"/>
    <x v="2"/>
    <x v="21"/>
    <x v="2"/>
    <m/>
  </r>
  <r>
    <x v="145"/>
    <x v="20"/>
    <x v="1"/>
    <s v="CLI_55"/>
    <x v="1"/>
    <s v="Pollo Grado B"/>
    <n v="9004.2999999999993"/>
    <n v="8854.6"/>
    <n v="2.6"/>
    <n v="23021.960000000003"/>
    <n v="23021.960000000003"/>
    <n v="0"/>
    <x v="2"/>
    <x v="21"/>
    <x v="2"/>
    <m/>
  </r>
  <r>
    <x v="146"/>
    <x v="20"/>
    <x v="8"/>
    <s v="CLI_30"/>
    <x v="17"/>
    <s v="HIGADO"/>
    <n v="114.7"/>
    <n v="114.7"/>
    <n v="1"/>
    <n v="114.7"/>
    <n v="114.7"/>
    <n v="0"/>
    <x v="2"/>
    <x v="21"/>
    <x v="2"/>
    <m/>
  </r>
  <r>
    <x v="146"/>
    <x v="20"/>
    <x v="8"/>
    <s v="CLI_30"/>
    <x v="17"/>
    <s v="Patas"/>
    <n v="116.5"/>
    <n v="116.5"/>
    <n v="1.3"/>
    <n v="151.45000000000002"/>
    <n v="151.45000000000002"/>
    <n v="0"/>
    <x v="2"/>
    <x v="21"/>
    <x v="2"/>
    <m/>
  </r>
  <r>
    <x v="147"/>
    <x v="20"/>
    <x v="8"/>
    <s v="CLI_30"/>
    <x v="17"/>
    <s v="Pollo Grado B"/>
    <n v="1003.3"/>
    <n v="1003.3"/>
    <n v="2.65"/>
    <n v="2658.7449999999999"/>
    <n v="2658.7449999999999"/>
    <n v="0"/>
    <x v="2"/>
    <x v="21"/>
    <x v="2"/>
    <m/>
  </r>
  <r>
    <x v="148"/>
    <x v="20"/>
    <x v="2"/>
    <s v="CLI_68"/>
    <x v="4"/>
    <s v="Pollo Grado B"/>
    <n v="292.7"/>
    <n v="292.7"/>
    <n v="2.75"/>
    <n v="804.92499999999995"/>
    <n v="804.92499999999995"/>
    <n v="0"/>
    <x v="2"/>
    <x v="21"/>
    <x v="2"/>
    <m/>
  </r>
  <r>
    <x v="148"/>
    <x v="20"/>
    <x v="2"/>
    <s v="CLI_68"/>
    <x v="4"/>
    <s v="HIGADO"/>
    <n v="29"/>
    <n v="29"/>
    <n v="1.3"/>
    <n v="37.700000000000003"/>
    <n v="37.700000000000003"/>
    <n v="0"/>
    <x v="2"/>
    <x v="21"/>
    <x v="2"/>
    <m/>
  </r>
  <r>
    <x v="149"/>
    <x v="20"/>
    <x v="14"/>
    <s v="CLI_42"/>
    <x v="48"/>
    <s v="Pollo de Primera"/>
    <n v="2722.9"/>
    <n v="2722.9"/>
    <n v="2.65"/>
    <n v="7215.6850000000004"/>
    <n v="7215.6850000000004"/>
    <n v="0"/>
    <x v="2"/>
    <x v="21"/>
    <x v="2"/>
    <m/>
  </r>
  <r>
    <x v="150"/>
    <x v="20"/>
    <x v="14"/>
    <s v="CLI_42"/>
    <x v="48"/>
    <s v="Mortadela"/>
    <n v="345.99"/>
    <n v="345.99"/>
    <n v="1.85"/>
    <n v="640.08150000000001"/>
    <n v="640.08150000000001"/>
    <n v="0"/>
    <x v="2"/>
    <x v="21"/>
    <x v="2"/>
    <m/>
  </r>
  <r>
    <x v="151"/>
    <x v="20"/>
    <x v="2"/>
    <s v="CLI_68"/>
    <x v="49"/>
    <s v="Pollo de Primera"/>
    <n v="135.6"/>
    <n v="135.6"/>
    <n v="2.75"/>
    <n v="372.9"/>
    <n v="272.83999999999997"/>
    <n v="100.06"/>
    <x v="1"/>
    <x v="21"/>
    <x v="2"/>
    <m/>
  </r>
  <r>
    <x v="152"/>
    <x v="20"/>
    <x v="5"/>
    <s v="CLI_2"/>
    <x v="12"/>
    <s v="Pollo desnudo de primera "/>
    <n v="5367.6"/>
    <n v="4826.7"/>
    <n v="3.1"/>
    <n v="14962.77"/>
    <n v="14962.77"/>
    <n v="0"/>
    <x v="2"/>
    <x v="21"/>
    <x v="2"/>
    <m/>
  </r>
  <r>
    <x v="153"/>
    <x v="20"/>
    <x v="5"/>
    <s v="CLI_2"/>
    <x v="38"/>
    <s v="Pollo de Primera"/>
    <n v="2497.5"/>
    <n v="2482.4"/>
    <n v="2.75"/>
    <n v="6826.6"/>
    <n v="6826.6"/>
    <n v="0"/>
    <x v="2"/>
    <x v="21"/>
    <x v="2"/>
    <m/>
  </r>
  <r>
    <x v="154"/>
    <x v="20"/>
    <x v="5"/>
    <s v="CLI_2"/>
    <x v="42"/>
    <s v="Pollo de Primera"/>
    <n v="2506.1999999999998"/>
    <n v="2489.8000000000002"/>
    <n v="2.75"/>
    <n v="6846.9500000000007"/>
    <n v="6846.9500000000007"/>
    <n v="0"/>
    <x v="2"/>
    <x v="21"/>
    <x v="2"/>
    <m/>
  </r>
  <r>
    <x v="155"/>
    <x v="20"/>
    <x v="1"/>
    <s v="CLI_55"/>
    <x v="1"/>
    <s v="Patas"/>
    <n v="0"/>
    <n v="0"/>
    <n v="0"/>
    <n v="0"/>
    <m/>
    <n v="0"/>
    <x v="2"/>
    <x v="21"/>
    <x v="2"/>
    <m/>
  </r>
  <r>
    <x v="155"/>
    <x v="20"/>
    <x v="1"/>
    <s v="CLI_55"/>
    <x v="1"/>
    <s v="Patas"/>
    <n v="1094.5"/>
    <n v="1092.8"/>
    <n v="1"/>
    <n v="1092.8"/>
    <n v="1092.8"/>
    <n v="0"/>
    <x v="2"/>
    <x v="21"/>
    <x v="2"/>
    <m/>
  </r>
  <r>
    <x v="155"/>
    <x v="20"/>
    <x v="1"/>
    <s v="CLI_55"/>
    <x v="1"/>
    <s v="HIGADO"/>
    <n v="1014.6"/>
    <n v="1008.4"/>
    <n v="1"/>
    <n v="1008.4"/>
    <n v="1008.4"/>
    <n v="0"/>
    <x v="2"/>
    <x v="21"/>
    <x v="2"/>
    <m/>
  </r>
  <r>
    <x v="156"/>
    <x v="20"/>
    <x v="4"/>
    <s v="CLI_26"/>
    <x v="10"/>
    <s v="Molleja"/>
    <n v="485.5"/>
    <n v="485.5"/>
    <n v="1.8"/>
    <n v="873.9"/>
    <n v="873.9"/>
    <n v="0"/>
    <x v="2"/>
    <x v="21"/>
    <x v="2"/>
    <m/>
  </r>
  <r>
    <x v="156"/>
    <x v="20"/>
    <x v="4"/>
    <s v="CLI_26"/>
    <x v="10"/>
    <s v="HIGADO"/>
    <n v="568.79999999999995"/>
    <n v="568.79999999999995"/>
    <n v="1"/>
    <n v="568.79999999999995"/>
    <n v="568.79999999999995"/>
    <n v="0"/>
    <x v="2"/>
    <x v="21"/>
    <x v="2"/>
    <m/>
  </r>
  <r>
    <x v="156"/>
    <x v="20"/>
    <x v="4"/>
    <s v="CLI_26"/>
    <x v="10"/>
    <s v="Patas"/>
    <n v="323.89999999999998"/>
    <n v="323.89999999999998"/>
    <n v="1.3"/>
    <n v="421.07"/>
    <n v="421.07"/>
    <n v="0"/>
    <x v="2"/>
    <x v="21"/>
    <x v="2"/>
    <m/>
  </r>
  <r>
    <x v="157"/>
    <x v="20"/>
    <x v="4"/>
    <s v="CLI_26"/>
    <x v="10"/>
    <s v="Pollo Grado B"/>
    <n v="2448.3000000000002"/>
    <n v="2448.3000000000002"/>
    <n v="2.65"/>
    <n v="6487.9949999999999"/>
    <n v="6487.9949999999999"/>
    <n v="0"/>
    <x v="2"/>
    <x v="21"/>
    <x v="2"/>
    <m/>
  </r>
  <r>
    <x v="158"/>
    <x v="21"/>
    <x v="2"/>
    <s v="CLI_68"/>
    <x v="50"/>
    <s v="Pollo Grado B"/>
    <n v="329.6"/>
    <n v="329.6"/>
    <n v="2.65"/>
    <n v="873.44"/>
    <n v="873.44"/>
    <n v="0"/>
    <x v="2"/>
    <x v="22"/>
    <x v="2"/>
    <m/>
  </r>
  <r>
    <x v="159"/>
    <x v="21"/>
    <x v="2"/>
    <s v="CLI_68"/>
    <x v="51"/>
    <s v="Patas"/>
    <n v="1.7"/>
    <n v="1.7"/>
    <n v="1.3"/>
    <n v="2.21"/>
    <n v="2.21"/>
    <n v="0"/>
    <x v="2"/>
    <x v="22"/>
    <x v="2"/>
    <m/>
  </r>
  <r>
    <x v="160"/>
    <x v="21"/>
    <x v="2"/>
    <s v="CLI_68"/>
    <x v="52"/>
    <s v="Pollo Grado B"/>
    <n v="8.6999999999999993"/>
    <n v="8.6999999999999993"/>
    <n v="2.75"/>
    <n v="23.924999999999997"/>
    <n v="23.924999999999997"/>
    <n v="0"/>
    <x v="2"/>
    <x v="22"/>
    <x v="2"/>
    <m/>
  </r>
  <r>
    <x v="160"/>
    <x v="21"/>
    <x v="2"/>
    <s v="CLI_68"/>
    <x v="52"/>
    <s v="HIGADO"/>
    <n v="53"/>
    <n v="53"/>
    <n v="1.3"/>
    <n v="68.900000000000006"/>
    <n v="68.900000000000006"/>
    <n v="0"/>
    <x v="2"/>
    <x v="22"/>
    <x v="2"/>
    <m/>
  </r>
  <r>
    <x v="161"/>
    <x v="21"/>
    <x v="11"/>
    <s v="CLI_31"/>
    <x v="33"/>
    <s v="Pollo de Primera"/>
    <n v="17918.8"/>
    <n v="17877.900000000001"/>
    <n v="2.7"/>
    <n v="48270.330000000009"/>
    <n v="48270.330000000009"/>
    <n v="0"/>
    <x v="2"/>
    <x v="22"/>
    <x v="2"/>
    <m/>
  </r>
  <r>
    <x v="162"/>
    <x v="21"/>
    <x v="8"/>
    <s v="CLI_30"/>
    <x v="17"/>
    <s v="Patas"/>
    <n v="109.4"/>
    <n v="109.4"/>
    <n v="1.3"/>
    <n v="142.22"/>
    <n v="142.22"/>
    <n v="0"/>
    <x v="2"/>
    <x v="22"/>
    <x v="2"/>
    <m/>
  </r>
  <r>
    <x v="162"/>
    <x v="21"/>
    <x v="8"/>
    <s v="CLI_30"/>
    <x v="17"/>
    <s v="HIGADO"/>
    <n v="160.69999999999999"/>
    <n v="160.69999999999999"/>
    <n v="1"/>
    <n v="160.69999999999999"/>
    <n v="160.69999999999999"/>
    <n v="0"/>
    <x v="2"/>
    <x v="22"/>
    <x v="2"/>
    <m/>
  </r>
  <r>
    <x v="162"/>
    <x v="21"/>
    <x v="8"/>
    <s v="CLI_30"/>
    <x v="17"/>
    <s v="Molleja"/>
    <n v="21.1"/>
    <n v="24.1"/>
    <n v="1.8"/>
    <n v="43.38"/>
    <n v="43.38"/>
    <n v="0"/>
    <x v="2"/>
    <x v="22"/>
    <x v="2"/>
    <m/>
  </r>
  <r>
    <x v="163"/>
    <x v="21"/>
    <x v="8"/>
    <s v="CLI_30"/>
    <x v="17"/>
    <s v="Pollo Grado B"/>
    <n v="803"/>
    <n v="803"/>
    <n v="2.65"/>
    <n v="2127.9499999999998"/>
    <n v="2127.9499999999998"/>
    <n v="0"/>
    <x v="2"/>
    <x v="22"/>
    <x v="2"/>
    <m/>
  </r>
  <r>
    <x v="164"/>
    <x v="21"/>
    <x v="8"/>
    <s v="CLI_30"/>
    <x v="17"/>
    <s v="Molleja"/>
    <n v="24.3"/>
    <n v="24.3"/>
    <n v="1.8"/>
    <n v="43.74"/>
    <n v="43.74"/>
    <n v="0"/>
    <x v="2"/>
    <x v="22"/>
    <x v="2"/>
    <m/>
  </r>
  <r>
    <x v="164"/>
    <x v="21"/>
    <x v="8"/>
    <s v="CLI_30"/>
    <x v="17"/>
    <s v="Patas"/>
    <n v="96.9"/>
    <n v="96.9"/>
    <n v="1.3"/>
    <n v="125.97000000000001"/>
    <n v="125.97000000000001"/>
    <n v="0"/>
    <x v="2"/>
    <x v="22"/>
    <x v="2"/>
    <m/>
  </r>
  <r>
    <x v="164"/>
    <x v="21"/>
    <x v="8"/>
    <s v="CLI_30"/>
    <x v="17"/>
    <s v="HIGADO"/>
    <n v="376.5"/>
    <n v="376.5"/>
    <n v="1"/>
    <n v="376.5"/>
    <n v="376.5"/>
    <n v="0"/>
    <x v="2"/>
    <x v="22"/>
    <x v="2"/>
    <m/>
  </r>
  <r>
    <x v="165"/>
    <x v="22"/>
    <x v="2"/>
    <s v="CLI_68"/>
    <x v="21"/>
    <s v="Pollo Grado B"/>
    <n v="2382.1"/>
    <n v="2382.1"/>
    <n v="2.65"/>
    <n v="6312.5649999999996"/>
    <n v="6312.5649999999996"/>
    <n v="0"/>
    <x v="2"/>
    <x v="23"/>
    <x v="2"/>
    <m/>
  </r>
  <r>
    <x v="166"/>
    <x v="22"/>
    <x v="2"/>
    <s v="CLI_68"/>
    <x v="21"/>
    <s v="Patas"/>
    <n v="192.1"/>
    <n v="192.1"/>
    <n v="1.3"/>
    <n v="249.73"/>
    <n v="249.73"/>
    <n v="0"/>
    <x v="2"/>
    <x v="23"/>
    <x v="2"/>
    <m/>
  </r>
  <r>
    <x v="166"/>
    <x v="22"/>
    <x v="2"/>
    <s v="CLI_68"/>
    <x v="21"/>
    <s v="HIGADO"/>
    <n v="350.5"/>
    <n v="350.5"/>
    <n v="1"/>
    <n v="350.5"/>
    <n v="350.5"/>
    <n v="0"/>
    <x v="2"/>
    <x v="23"/>
    <x v="2"/>
    <m/>
  </r>
  <r>
    <x v="166"/>
    <x v="22"/>
    <x v="2"/>
    <s v="CLI_68"/>
    <x v="21"/>
    <s v="Molleja"/>
    <n v="148"/>
    <n v="148"/>
    <n v="1.8"/>
    <n v="266.40000000000003"/>
    <n v="266.40000000000003"/>
    <n v="0"/>
    <x v="2"/>
    <x v="23"/>
    <x v="2"/>
    <m/>
  </r>
  <r>
    <x v="167"/>
    <x v="22"/>
    <x v="2"/>
    <s v="CLI_68"/>
    <x v="24"/>
    <s v="Pollo Grado B"/>
    <n v="4.9000000000000004"/>
    <n v="4.9000000000000004"/>
    <n v="2.65"/>
    <n v="12.985000000000001"/>
    <n v="12.985000000000001"/>
    <n v="0"/>
    <x v="2"/>
    <x v="23"/>
    <x v="2"/>
    <m/>
  </r>
  <r>
    <x v="168"/>
    <x v="22"/>
    <x v="2"/>
    <s v="CLI_68"/>
    <x v="7"/>
    <s v="Pollo Grado B"/>
    <n v="309.5"/>
    <n v="309.5"/>
    <n v="2.75"/>
    <n v="851.125"/>
    <n v="851.125"/>
    <n v="0"/>
    <x v="2"/>
    <x v="23"/>
    <x v="2"/>
    <m/>
  </r>
  <r>
    <x v="169"/>
    <x v="22"/>
    <x v="2"/>
    <s v="CLI_68"/>
    <x v="24"/>
    <s v="HIGADO"/>
    <n v="2.1"/>
    <n v="2.1"/>
    <n v="1.3"/>
    <n v="2.7300000000000004"/>
    <n v="2.7300000000000004"/>
    <n v="0"/>
    <x v="2"/>
    <x v="23"/>
    <x v="2"/>
    <m/>
  </r>
  <r>
    <x v="169"/>
    <x v="22"/>
    <x v="2"/>
    <s v="CLI_68"/>
    <x v="24"/>
    <s v="Pollo Grado B"/>
    <n v="2.7"/>
    <n v="2.7"/>
    <n v="2.65"/>
    <n v="7.1550000000000002"/>
    <n v="7.1550000000000002"/>
    <n v="0"/>
    <x v="2"/>
    <x v="23"/>
    <x v="2"/>
    <m/>
  </r>
  <r>
    <x v="170"/>
    <x v="22"/>
    <x v="2"/>
    <s v="CLI_68"/>
    <x v="45"/>
    <s v="Pollo desnudo de primera "/>
    <n v="5.0999999999999996"/>
    <n v="5.0999999999999996"/>
    <n v="2.65"/>
    <n v="13.514999999999999"/>
    <n v="13.514999999999999"/>
    <n v="0"/>
    <x v="2"/>
    <x v="23"/>
    <x v="2"/>
    <m/>
  </r>
  <r>
    <x v="171"/>
    <x v="22"/>
    <x v="2"/>
    <s v="CLI_68"/>
    <x v="45"/>
    <s v="Pollo desnudo de primera "/>
    <n v="35.1"/>
    <n v="35.1"/>
    <n v="2.65"/>
    <n v="93.015000000000001"/>
    <n v="93.015000000000001"/>
    <n v="0"/>
    <x v="2"/>
    <x v="23"/>
    <x v="2"/>
    <m/>
  </r>
  <r>
    <x v="172"/>
    <x v="22"/>
    <x v="2"/>
    <s v="CLI_68"/>
    <x v="45"/>
    <s v="Pollo desnudo de primera "/>
    <n v="5.0999999999999996"/>
    <n v="5.0999999999999996"/>
    <n v="2.65"/>
    <n v="13.514999999999999"/>
    <n v="13.514999999999999"/>
    <n v="0"/>
    <x v="2"/>
    <x v="23"/>
    <x v="2"/>
    <m/>
  </r>
  <r>
    <x v="173"/>
    <x v="22"/>
    <x v="2"/>
    <s v="CLI_68"/>
    <x v="45"/>
    <s v="Pollo desnudo de primera "/>
    <n v="32.700000000000003"/>
    <n v="32.700000000000003"/>
    <n v="2.65"/>
    <n v="86.655000000000001"/>
    <n v="86.655000000000001"/>
    <n v="0"/>
    <x v="2"/>
    <x v="23"/>
    <x v="2"/>
    <m/>
  </r>
  <r>
    <x v="174"/>
    <x v="22"/>
    <x v="1"/>
    <s v="CLI_55"/>
    <x v="1"/>
    <s v="Pollo Grado B"/>
    <n v="3291.3"/>
    <n v="3035.6"/>
    <n v="2.6"/>
    <n v="7892.56"/>
    <n v="7892.56"/>
    <n v="0"/>
    <x v="2"/>
    <x v="23"/>
    <x v="2"/>
    <m/>
  </r>
  <r>
    <x v="175"/>
    <x v="22"/>
    <x v="1"/>
    <s v="CLI_55"/>
    <x v="1"/>
    <s v="Pollo Grado B"/>
    <n v="8061.5"/>
    <n v="7721.4"/>
    <n v="2.6"/>
    <n v="20075.64"/>
    <n v="20075.64"/>
    <n v="0"/>
    <x v="2"/>
    <x v="23"/>
    <x v="2"/>
    <m/>
  </r>
  <r>
    <x v="176"/>
    <x v="22"/>
    <x v="1"/>
    <s v="CLI_55"/>
    <x v="1"/>
    <s v="Pollo Grado B"/>
    <n v="5870"/>
    <n v="5741.5"/>
    <n v="2.6"/>
    <n v="14927.9"/>
    <n v="14927.9"/>
    <n v="0"/>
    <x v="2"/>
    <x v="23"/>
    <x v="2"/>
    <m/>
  </r>
  <r>
    <x v="177"/>
    <x v="22"/>
    <x v="5"/>
    <s v="CLI_2"/>
    <x v="12"/>
    <s v="Molleja"/>
    <n v="2035.6000000000001"/>
    <n v="2023"/>
    <n v="1"/>
    <n v="2023"/>
    <n v="2023"/>
    <n v="0"/>
    <x v="2"/>
    <x v="23"/>
    <x v="2"/>
    <m/>
  </r>
  <r>
    <x v="177"/>
    <x v="22"/>
    <x v="5"/>
    <s v="CLI_2"/>
    <x v="12"/>
    <s v="Patas"/>
    <n v="3058.4"/>
    <n v="3024.4"/>
    <n v="0.5"/>
    <n v="1512.2"/>
    <n v="1512.2"/>
    <n v="0"/>
    <x v="2"/>
    <x v="23"/>
    <x v="2"/>
    <m/>
  </r>
  <r>
    <x v="177"/>
    <x v="22"/>
    <x v="5"/>
    <s v="CLI_2"/>
    <x v="12"/>
    <s v="HIGADO"/>
    <n v="4126.3999999999996"/>
    <n v="4123.6000000000004"/>
    <n v="0.5"/>
    <n v="2061.8000000000002"/>
    <n v="2061.8000000000002"/>
    <n v="0"/>
    <x v="2"/>
    <x v="23"/>
    <x v="2"/>
    <m/>
  </r>
  <r>
    <x v="178"/>
    <x v="22"/>
    <x v="5"/>
    <s v="CLI_2"/>
    <x v="12"/>
    <s v="Patas"/>
    <n v="1801.1"/>
    <n v="1794.4"/>
    <n v="0.5"/>
    <n v="897.2"/>
    <n v="897.2"/>
    <n v="0"/>
    <x v="2"/>
    <x v="23"/>
    <x v="2"/>
    <m/>
  </r>
  <r>
    <x v="178"/>
    <x v="22"/>
    <x v="5"/>
    <s v="CLI_2"/>
    <x v="12"/>
    <s v="HIGADO"/>
    <n v="1091.8"/>
    <n v="1081.5"/>
    <n v="0.5"/>
    <n v="540.75"/>
    <n v="540.75"/>
    <n v="0"/>
    <x v="2"/>
    <x v="23"/>
    <x v="2"/>
    <m/>
  </r>
  <r>
    <x v="178"/>
    <x v="22"/>
    <x v="5"/>
    <s v="CLI_2"/>
    <x v="12"/>
    <s v="Molleja"/>
    <n v="724.3"/>
    <n v="723.6"/>
    <n v="1"/>
    <n v="723.6"/>
    <n v="723.6"/>
    <n v="0"/>
    <x v="2"/>
    <x v="23"/>
    <x v="2"/>
    <m/>
  </r>
  <r>
    <x v="179"/>
    <x v="22"/>
    <x v="2"/>
    <s v="CLI_68"/>
    <x v="4"/>
    <s v="HIGADO"/>
    <n v="26.3"/>
    <n v="26.3"/>
    <n v="1.3"/>
    <n v="34.190000000000005"/>
    <n v="34.190000000000005"/>
    <n v="0"/>
    <x v="2"/>
    <x v="23"/>
    <x v="2"/>
    <m/>
  </r>
  <r>
    <x v="179"/>
    <x v="22"/>
    <x v="2"/>
    <s v="CLI_68"/>
    <x v="4"/>
    <s v="Pollo Grado B"/>
    <n v="246.5"/>
    <n v="246.5"/>
    <n v="2.75"/>
    <n v="677.875"/>
    <n v="677.875"/>
    <n v="0"/>
    <x v="2"/>
    <x v="23"/>
    <x v="2"/>
    <m/>
  </r>
  <r>
    <x v="180"/>
    <x v="23"/>
    <x v="2"/>
    <s v="CLI_68"/>
    <x v="15"/>
    <s v="Pollo Grado B"/>
    <n v="19.100000000000001"/>
    <n v="19.100000000000001"/>
    <n v="2.75"/>
    <n v="52.525000000000006"/>
    <n v="52.525000000000006"/>
    <n v="0"/>
    <x v="2"/>
    <x v="24"/>
    <x v="2"/>
    <m/>
  </r>
  <r>
    <x v="181"/>
    <x v="23"/>
    <x v="2"/>
    <s v="CLI_68"/>
    <x v="14"/>
    <s v="Pollo Grado B"/>
    <n v="390.4"/>
    <n v="390.4"/>
    <n v="2.75"/>
    <n v="1073.5999999999999"/>
    <n v="1073.5999999999999"/>
    <n v="0"/>
    <x v="2"/>
    <x v="24"/>
    <x v="2"/>
    <m/>
  </r>
  <r>
    <x v="182"/>
    <x v="23"/>
    <x v="2"/>
    <s v="CLI_68"/>
    <x v="7"/>
    <s v="HIGADO"/>
    <n v="39.799999999999997"/>
    <n v="39.799999999999997"/>
    <n v="1.3"/>
    <n v="51.739999999999995"/>
    <n v="51.739999999999995"/>
    <n v="0"/>
    <x v="2"/>
    <x v="24"/>
    <x v="2"/>
    <m/>
  </r>
  <r>
    <x v="182"/>
    <x v="23"/>
    <x v="2"/>
    <s v="CLI_68"/>
    <x v="7"/>
    <s v="Molleja"/>
    <n v="20.100000000000001"/>
    <n v="20.100000000000001"/>
    <n v="1.8"/>
    <n v="36.180000000000007"/>
    <n v="36.180000000000007"/>
    <n v="0"/>
    <x v="2"/>
    <x v="24"/>
    <x v="2"/>
    <m/>
  </r>
  <r>
    <x v="182"/>
    <x v="23"/>
    <x v="2"/>
    <s v="CLI_68"/>
    <x v="7"/>
    <s v="Patas"/>
    <n v="30.1"/>
    <n v="30.1"/>
    <n v="1.3"/>
    <n v="39.130000000000003"/>
    <n v="39.130000000000003"/>
    <n v="0"/>
    <x v="2"/>
    <x v="24"/>
    <x v="2"/>
    <m/>
  </r>
  <r>
    <x v="183"/>
    <x v="23"/>
    <x v="3"/>
    <s v="CLI_41"/>
    <x v="8"/>
    <s v="Pollo Grado B"/>
    <n v="2026.4"/>
    <n v="2026.4"/>
    <n v="2.65"/>
    <n v="5369.96"/>
    <n v="5369.96"/>
    <n v="0"/>
    <x v="2"/>
    <x v="24"/>
    <x v="2"/>
    <m/>
  </r>
  <r>
    <x v="184"/>
    <x v="24"/>
    <x v="2"/>
    <s v="CLI_68"/>
    <x v="9"/>
    <s v="Pollo Grado B"/>
    <n v="231.1"/>
    <n v="231.1"/>
    <n v="2.75"/>
    <n v="635.52499999999998"/>
    <n v="635.52499999999998"/>
    <n v="0"/>
    <x v="2"/>
    <x v="25"/>
    <x v="2"/>
    <m/>
  </r>
  <r>
    <x v="185"/>
    <x v="24"/>
    <x v="1"/>
    <s v="CLI_55"/>
    <x v="1"/>
    <s v="Pollo Grado B"/>
    <n v="5031.8"/>
    <n v="4946.8"/>
    <n v="2.6"/>
    <n v="12861.68"/>
    <n v="12861.68"/>
    <n v="0"/>
    <x v="2"/>
    <x v="25"/>
    <x v="2"/>
    <m/>
  </r>
  <r>
    <x v="186"/>
    <x v="24"/>
    <x v="1"/>
    <s v="CLI_55"/>
    <x v="1"/>
    <s v="Pollo Grado B"/>
    <n v="5193.5"/>
    <n v="5110.2"/>
    <n v="2.6"/>
    <n v="13286.52"/>
    <n v="13286.52"/>
    <n v="0"/>
    <x v="2"/>
    <x v="25"/>
    <x v="2"/>
    <m/>
  </r>
  <r>
    <x v="187"/>
    <x v="24"/>
    <x v="4"/>
    <s v="CLI_26"/>
    <x v="10"/>
    <s v="Pollo Grado B"/>
    <n v="1434"/>
    <n v="1434"/>
    <n v="2.65"/>
    <n v="3800.1"/>
    <n v="3800.1"/>
    <n v="0"/>
    <x v="2"/>
    <x v="25"/>
    <x v="2"/>
    <m/>
  </r>
  <r>
    <x v="188"/>
    <x v="24"/>
    <x v="3"/>
    <s v="CLI_41"/>
    <x v="8"/>
    <s v="HIGADO"/>
    <n v="286.60000000000002"/>
    <n v="286.60000000000002"/>
    <n v="1"/>
    <n v="286.60000000000002"/>
    <n v="286.60000000000002"/>
    <n v="0"/>
    <x v="2"/>
    <x v="25"/>
    <x v="2"/>
    <m/>
  </r>
  <r>
    <x v="189"/>
    <x v="24"/>
    <x v="3"/>
    <s v="CLI_41"/>
    <x v="8"/>
    <s v="Pollo Grado B"/>
    <n v="1367.4"/>
    <n v="1367.4"/>
    <n v="2.65"/>
    <n v="3623.61"/>
    <n v="3623.61"/>
    <n v="0"/>
    <x v="2"/>
    <x v="25"/>
    <x v="2"/>
    <m/>
  </r>
  <r>
    <x v="190"/>
    <x v="24"/>
    <x v="3"/>
    <s v="CLI_41"/>
    <x v="8"/>
    <s v="Pollo Grado B"/>
    <n v="2041.2"/>
    <n v="2041.2"/>
    <n v="2.65"/>
    <n v="5409.18"/>
    <n v="5409.18"/>
    <n v="0"/>
    <x v="2"/>
    <x v="25"/>
    <x v="2"/>
    <m/>
  </r>
  <r>
    <x v="191"/>
    <x v="24"/>
    <x v="2"/>
    <s v="CLI_68"/>
    <x v="7"/>
    <s v="Pollo Grado B"/>
    <n v="211.3"/>
    <n v="211.3"/>
    <n v="2.75"/>
    <n v="581.07500000000005"/>
    <n v="581.07500000000005"/>
    <n v="0"/>
    <x v="2"/>
    <x v="25"/>
    <x v="2"/>
    <m/>
  </r>
  <r>
    <x v="192"/>
    <x v="25"/>
    <x v="2"/>
    <s v="CLI_68"/>
    <x v="4"/>
    <s v="HIGADO"/>
    <n v="29.3"/>
    <n v="29.3"/>
    <n v="1.3"/>
    <n v="38.090000000000003"/>
    <n v="38.090000000000003"/>
    <n v="0"/>
    <x v="2"/>
    <x v="26"/>
    <x v="2"/>
    <m/>
  </r>
  <r>
    <x v="192"/>
    <x v="25"/>
    <x v="2"/>
    <s v="CLI_68"/>
    <x v="4"/>
    <s v="Patas"/>
    <n v="22.4"/>
    <n v="22.4"/>
    <n v="1.3"/>
    <n v="29.119999999999997"/>
    <n v="29.119999999999997"/>
    <n v="0"/>
    <x v="2"/>
    <x v="26"/>
    <x v="2"/>
    <m/>
  </r>
  <r>
    <x v="193"/>
    <x v="25"/>
    <x v="2"/>
    <s v="CLI_68"/>
    <x v="4"/>
    <s v="Pollo desnudo de primera "/>
    <n v="137.69999999999999"/>
    <n v="137.69999999999999"/>
    <n v="2.75"/>
    <n v="378.67499999999995"/>
    <n v="378.67499999999995"/>
    <n v="0"/>
    <x v="2"/>
    <x v="26"/>
    <x v="2"/>
    <m/>
  </r>
  <r>
    <x v="194"/>
    <x v="25"/>
    <x v="2"/>
    <s v="CLI_68"/>
    <x v="7"/>
    <s v="Pollo Grado B"/>
    <n v="200"/>
    <n v="200"/>
    <n v="2.75"/>
    <n v="550"/>
    <n v="550"/>
    <n v="0"/>
    <x v="2"/>
    <x v="26"/>
    <x v="2"/>
    <m/>
  </r>
  <r>
    <x v="195"/>
    <x v="25"/>
    <x v="4"/>
    <s v="CLI_26"/>
    <x v="10"/>
    <s v="Pollo Grado B"/>
    <n v="1082.9000000000001"/>
    <n v="1082.9000000000001"/>
    <n v="2.65"/>
    <n v="2869.6849999999999"/>
    <n v="2869.6849999999999"/>
    <n v="0"/>
    <x v="2"/>
    <x v="26"/>
    <x v="2"/>
    <m/>
  </r>
  <r>
    <x v="192"/>
    <x v="25"/>
    <x v="2"/>
    <s v="CLI_68"/>
    <x v="4"/>
    <s v="HIGADO"/>
    <n v="29.3"/>
    <n v="29.3"/>
    <n v="1.3"/>
    <n v="38.090000000000003"/>
    <n v="38.090000000000003"/>
    <n v="0"/>
    <x v="2"/>
    <x v="26"/>
    <x v="2"/>
    <m/>
  </r>
  <r>
    <x v="192"/>
    <x v="25"/>
    <x v="2"/>
    <s v="CLI_68"/>
    <x v="4"/>
    <s v="Patas"/>
    <n v="22.4"/>
    <n v="22.4"/>
    <n v="1.3"/>
    <n v="29.119999999999997"/>
    <n v="29.119999999999997"/>
    <n v="0"/>
    <x v="2"/>
    <x v="26"/>
    <x v="2"/>
    <m/>
  </r>
  <r>
    <x v="193"/>
    <x v="25"/>
    <x v="2"/>
    <s v="CLI_68"/>
    <x v="4"/>
    <s v="Pollo Grado B"/>
    <n v="137.69999999999999"/>
    <n v="137.69999999999999"/>
    <n v="2.75"/>
    <n v="378.67499999999995"/>
    <n v="378.67499999999995"/>
    <n v="0"/>
    <x v="2"/>
    <x v="26"/>
    <x v="2"/>
    <m/>
  </r>
  <r>
    <x v="196"/>
    <x v="25"/>
    <x v="1"/>
    <s v="CLI_55"/>
    <x v="1"/>
    <s v="Pollo Grado B"/>
    <n v="7157.7"/>
    <n v="7070.3"/>
    <n v="2.6"/>
    <n v="18382.780000000002"/>
    <n v="18382.780000000002"/>
    <n v="0"/>
    <x v="2"/>
    <x v="26"/>
    <x v="2"/>
    <m/>
  </r>
  <r>
    <x v="197"/>
    <x v="25"/>
    <x v="1"/>
    <s v="CLI_55"/>
    <x v="1"/>
    <s v="Patas"/>
    <n v="1008.9"/>
    <n v="1004.3"/>
    <n v="1"/>
    <n v="1004.3"/>
    <n v="1004.3"/>
    <n v="0"/>
    <x v="2"/>
    <x v="26"/>
    <x v="2"/>
    <m/>
  </r>
  <r>
    <x v="198"/>
    <x v="25"/>
    <x v="8"/>
    <s v="CLI_30"/>
    <x v="17"/>
    <s v="Pollo Grado B"/>
    <n v="763.2"/>
    <n v="763.2"/>
    <n v="2.65"/>
    <n v="2022.48"/>
    <n v="2022.48"/>
    <n v="0"/>
    <x v="2"/>
    <x v="26"/>
    <x v="2"/>
    <m/>
  </r>
  <r>
    <x v="199"/>
    <x v="26"/>
    <x v="15"/>
    <s v="CLI_51"/>
    <x v="53"/>
    <s v="Pollo de Primera"/>
    <n v="3038.5"/>
    <n v="3038.5"/>
    <n v="2.2000000000000002"/>
    <n v="6684.7000000000007"/>
    <m/>
    <n v="6684.7000000000007"/>
    <x v="1"/>
    <x v="27"/>
    <x v="2"/>
    <m/>
  </r>
  <r>
    <x v="200"/>
    <x v="26"/>
    <x v="3"/>
    <s v="CLI_41"/>
    <x v="8"/>
    <s v="Pollo Grado B"/>
    <n v="2981.9"/>
    <n v="2981.9"/>
    <n v="2.65"/>
    <n v="7902.0349999999999"/>
    <n v="7902.0349999999999"/>
    <n v="0"/>
    <x v="2"/>
    <x v="27"/>
    <x v="2"/>
    <m/>
  </r>
  <r>
    <x v="201"/>
    <x v="26"/>
    <x v="3"/>
    <s v="CLI_41"/>
    <x v="8"/>
    <s v="Patas"/>
    <n v="109.3"/>
    <n v="109.3"/>
    <n v="1.3"/>
    <n v="142.09"/>
    <n v="142.09"/>
    <n v="0"/>
    <x v="2"/>
    <x v="27"/>
    <x v="2"/>
    <m/>
  </r>
  <r>
    <x v="201"/>
    <x v="26"/>
    <x v="3"/>
    <s v="CLI_41"/>
    <x v="8"/>
    <s v="HIGADO"/>
    <n v="154.4"/>
    <n v="154.4"/>
    <n v="1"/>
    <n v="154.4"/>
    <n v="154.4"/>
    <n v="0"/>
    <x v="2"/>
    <x v="27"/>
    <x v="2"/>
    <m/>
  </r>
  <r>
    <x v="202"/>
    <x v="26"/>
    <x v="1"/>
    <s v="CLI_55"/>
    <x v="1"/>
    <s v="Pollo Grado B"/>
    <n v="8786.4"/>
    <n v="8642.2000000000007"/>
    <n v="2.6"/>
    <n v="22469.72"/>
    <n v="22469.72"/>
    <n v="0"/>
    <x v="2"/>
    <x v="27"/>
    <x v="2"/>
    <m/>
  </r>
  <r>
    <x v="203"/>
    <x v="26"/>
    <x v="8"/>
    <s v="CLI_30"/>
    <x v="17"/>
    <s v="Patas"/>
    <n v="78.7"/>
    <n v="78.7"/>
    <n v="1.3"/>
    <n v="102.31"/>
    <n v="102.31"/>
    <n v="0"/>
    <x v="2"/>
    <x v="27"/>
    <x v="2"/>
    <m/>
  </r>
  <r>
    <x v="203"/>
    <x v="26"/>
    <x v="8"/>
    <s v="CLI_30"/>
    <x v="17"/>
    <s v="HIGADO"/>
    <n v="141.6"/>
    <n v="141.6"/>
    <n v="1"/>
    <n v="141.6"/>
    <n v="141.6"/>
    <n v="0"/>
    <x v="2"/>
    <x v="27"/>
    <x v="2"/>
    <m/>
  </r>
  <r>
    <x v="203"/>
    <x v="26"/>
    <x v="8"/>
    <s v="CLI_30"/>
    <x v="17"/>
    <s v="Molleja"/>
    <n v="49"/>
    <n v="49"/>
    <n v="1.8"/>
    <n v="88.2"/>
    <n v="88.2"/>
    <n v="0"/>
    <x v="2"/>
    <x v="27"/>
    <x v="2"/>
    <m/>
  </r>
  <r>
    <x v="204"/>
    <x v="26"/>
    <x v="2"/>
    <s v="CLI_68"/>
    <x v="3"/>
    <s v="HIGADO"/>
    <n v="60.1"/>
    <n v="60.1"/>
    <n v="1.3"/>
    <n v="78.13000000000001"/>
    <n v="78.13000000000001"/>
    <n v="0"/>
    <x v="2"/>
    <x v="27"/>
    <x v="2"/>
    <m/>
  </r>
  <r>
    <x v="204"/>
    <x v="26"/>
    <x v="2"/>
    <s v="CLI_68"/>
    <x v="3"/>
    <s v="Molleja"/>
    <n v="30"/>
    <n v="30"/>
    <n v="1.8"/>
    <n v="54"/>
    <n v="54"/>
    <n v="0"/>
    <x v="2"/>
    <x v="27"/>
    <x v="2"/>
    <m/>
  </r>
  <r>
    <x v="204"/>
    <x v="26"/>
    <x v="2"/>
    <s v="CLI_68"/>
    <x v="3"/>
    <s v="Patas"/>
    <n v="30"/>
    <n v="30"/>
    <n v="1.3"/>
    <n v="39"/>
    <n v="39"/>
    <n v="0"/>
    <x v="2"/>
    <x v="27"/>
    <x v="2"/>
    <m/>
  </r>
  <r>
    <x v="205"/>
    <x v="26"/>
    <x v="4"/>
    <s v="CLI_26"/>
    <x v="10"/>
    <s v="Pollo Grado B"/>
    <n v="781.1"/>
    <n v="781.1"/>
    <n v="2.65"/>
    <n v="2069.915"/>
    <n v="2069.915"/>
    <n v="0"/>
    <x v="2"/>
    <x v="27"/>
    <x v="2"/>
    <m/>
  </r>
  <r>
    <x v="206"/>
    <x v="26"/>
    <x v="4"/>
    <s v="CLI_26"/>
    <x v="10"/>
    <s v="Molleja"/>
    <n v="247"/>
    <n v="247"/>
    <n v="1.8"/>
    <n v="444.6"/>
    <n v="444.6"/>
    <n v="0"/>
    <x v="2"/>
    <x v="27"/>
    <x v="2"/>
    <m/>
  </r>
  <r>
    <x v="206"/>
    <x v="26"/>
    <x v="4"/>
    <s v="CLI_26"/>
    <x v="10"/>
    <s v="Patas"/>
    <n v="408.9"/>
    <n v="408.9"/>
    <n v="1.3"/>
    <n v="531.56999999999994"/>
    <n v="531.56999999999994"/>
    <n v="0"/>
    <x v="2"/>
    <x v="27"/>
    <x v="2"/>
    <m/>
  </r>
  <r>
    <x v="206"/>
    <x v="26"/>
    <x v="4"/>
    <s v="CLI_26"/>
    <x v="10"/>
    <s v="HIGADO"/>
    <n v="700.3"/>
    <n v="700.3"/>
    <n v="1"/>
    <n v="700.3"/>
    <n v="700.3"/>
    <n v="0"/>
    <x v="2"/>
    <x v="27"/>
    <x v="2"/>
    <m/>
  </r>
  <r>
    <x v="207"/>
    <x v="26"/>
    <x v="2"/>
    <s v="CLI_68"/>
    <x v="7"/>
    <s v="HIGADO"/>
    <n v="29.5"/>
    <n v="29.5"/>
    <n v="1.3"/>
    <n v="38.35"/>
    <n v="38.35"/>
    <n v="0"/>
    <x v="2"/>
    <x v="27"/>
    <x v="2"/>
    <m/>
  </r>
  <r>
    <x v="207"/>
    <x v="26"/>
    <x v="2"/>
    <s v="CLI_68"/>
    <x v="7"/>
    <s v="Molleja"/>
    <n v="19.5"/>
    <n v="19.5"/>
    <n v="1.8"/>
    <n v="35.1"/>
    <n v="35.1"/>
    <n v="0"/>
    <x v="2"/>
    <x v="27"/>
    <x v="2"/>
    <m/>
  </r>
  <r>
    <x v="207"/>
    <x v="26"/>
    <x v="2"/>
    <s v="CLI_68"/>
    <x v="7"/>
    <s v="Patas"/>
    <n v="29.2"/>
    <n v="29.2"/>
    <n v="1.3"/>
    <n v="37.96"/>
    <n v="37.96"/>
    <n v="0"/>
    <x v="2"/>
    <x v="27"/>
    <x v="2"/>
    <m/>
  </r>
  <r>
    <x v="208"/>
    <x v="26"/>
    <x v="8"/>
    <s v="CLI_30"/>
    <x v="17"/>
    <s v="Pollo Grado B"/>
    <n v="637.9"/>
    <n v="637.9"/>
    <n v="2.65"/>
    <n v="1690.4349999999999"/>
    <n v="1690.4349999999999"/>
    <n v="0"/>
    <x v="2"/>
    <x v="27"/>
    <x v="2"/>
    <m/>
  </r>
  <r>
    <x v="209"/>
    <x v="27"/>
    <x v="2"/>
    <s v="CLI_68"/>
    <x v="26"/>
    <s v="Pollo Grado B"/>
    <n v="6.8"/>
    <n v="6.8"/>
    <n v="2.75"/>
    <n v="18.7"/>
    <n v="18.7"/>
    <n v="0"/>
    <x v="2"/>
    <x v="28"/>
    <x v="2"/>
    <m/>
  </r>
  <r>
    <x v="210"/>
    <x v="27"/>
    <x v="5"/>
    <s v="CLI_2"/>
    <x v="12"/>
    <s v="HIGADO"/>
    <n v="3169.2"/>
    <n v="3120.5"/>
    <n v="0.5"/>
    <n v="1560.25"/>
    <n v="1560.25"/>
    <n v="0"/>
    <x v="2"/>
    <x v="28"/>
    <x v="2"/>
    <m/>
  </r>
  <r>
    <x v="210"/>
    <x v="27"/>
    <x v="5"/>
    <s v="CLI_2"/>
    <x v="12"/>
    <s v="Patas"/>
    <n v="2153.6999999999998"/>
    <n v="2132.1"/>
    <n v="0.5"/>
    <n v="1066.05"/>
    <n v="1066.05"/>
    <n v="0"/>
    <x v="2"/>
    <x v="28"/>
    <x v="2"/>
    <m/>
  </r>
  <r>
    <x v="210"/>
    <x v="27"/>
    <x v="5"/>
    <s v="CLI_2"/>
    <x v="12"/>
    <s v="Molleja"/>
    <n v="1653.3"/>
    <n v="1640.5"/>
    <n v="1"/>
    <n v="1640.5"/>
    <n v="1640.5"/>
    <n v="0"/>
    <x v="2"/>
    <x v="28"/>
    <x v="2"/>
    <m/>
  </r>
  <r>
    <x v="211"/>
    <x v="28"/>
    <x v="2"/>
    <s v="CLI_68"/>
    <x v="24"/>
    <s v="HIGADO"/>
    <n v="2.2000000000000002"/>
    <n v="2.2000000000000002"/>
    <n v="1.3"/>
    <n v="2.8600000000000003"/>
    <n v="2.8600000000000003"/>
    <n v="0"/>
    <x v="2"/>
    <x v="29"/>
    <x v="2"/>
    <m/>
  </r>
  <r>
    <x v="212"/>
    <x v="28"/>
    <x v="2"/>
    <s v="CLI_68"/>
    <x v="54"/>
    <s v="Patas"/>
    <n v="3.5"/>
    <n v="3.5"/>
    <n v="1.3"/>
    <n v="4.55"/>
    <n v="4.55"/>
    <n v="0"/>
    <x v="2"/>
    <x v="29"/>
    <x v="2"/>
    <m/>
  </r>
  <r>
    <x v="213"/>
    <x v="28"/>
    <x v="1"/>
    <s v="CLI_55"/>
    <x v="1"/>
    <s v="Pollo Grado B"/>
    <n v="8188.4"/>
    <n v="8028.2"/>
    <n v="2.6"/>
    <n v="20873.32"/>
    <n v="20873.32"/>
    <n v="0"/>
    <x v="2"/>
    <x v="29"/>
    <x v="2"/>
    <m/>
  </r>
  <r>
    <x v="214"/>
    <x v="28"/>
    <x v="2"/>
    <s v="CLI_68"/>
    <x v="4"/>
    <s v="HIGADO"/>
    <n v="29.9"/>
    <n v="29.9"/>
    <n v="1.3"/>
    <n v="38.869999999999997"/>
    <n v="38.869999999999997"/>
    <n v="0"/>
    <x v="2"/>
    <x v="29"/>
    <x v="2"/>
    <m/>
  </r>
  <r>
    <x v="214"/>
    <x v="28"/>
    <x v="2"/>
    <s v="CLI_68"/>
    <x v="4"/>
    <s v="Pollo Grado B"/>
    <n v="340.2"/>
    <n v="340.2"/>
    <n v="2.75"/>
    <n v="935.55"/>
    <n v="935.55"/>
    <n v="0"/>
    <x v="2"/>
    <x v="29"/>
    <x v="2"/>
    <m/>
  </r>
  <r>
    <x v="215"/>
    <x v="28"/>
    <x v="2"/>
    <s v="CLI_68"/>
    <x v="22"/>
    <s v="Patas"/>
    <n v="3.1"/>
    <n v="3.1"/>
    <n v="1.3"/>
    <n v="4.03"/>
    <n v="4.03"/>
    <n v="0"/>
    <x v="2"/>
    <x v="29"/>
    <x v="2"/>
    <m/>
  </r>
  <r>
    <x v="215"/>
    <x v="28"/>
    <x v="2"/>
    <s v="CLI_68"/>
    <x v="22"/>
    <s v="Pollo Grado B"/>
    <n v="3.1"/>
    <n v="3.1"/>
    <n v="2.75"/>
    <n v="8.5250000000000004"/>
    <n v="8.5250000000000004"/>
    <n v="0"/>
    <x v="2"/>
    <x v="29"/>
    <x v="2"/>
    <m/>
  </r>
  <r>
    <x v="216"/>
    <x v="28"/>
    <x v="2"/>
    <s v="CLI_68"/>
    <x v="2"/>
    <s v="HIGADO"/>
    <n v="109.9"/>
    <n v="109.9"/>
    <n v="1.3"/>
    <n v="142.87"/>
    <n v="142.87"/>
    <n v="0"/>
    <x v="2"/>
    <x v="29"/>
    <x v="2"/>
    <m/>
  </r>
  <r>
    <x v="216"/>
    <x v="28"/>
    <x v="2"/>
    <s v="CLI_68"/>
    <x v="2"/>
    <s v="Molleja"/>
    <n v="48.4"/>
    <n v="48.4"/>
    <n v="1.8"/>
    <n v="87.12"/>
    <n v="87.12"/>
    <n v="0"/>
    <x v="2"/>
    <x v="29"/>
    <x v="2"/>
    <m/>
  </r>
  <r>
    <x v="216"/>
    <x v="28"/>
    <x v="2"/>
    <s v="CLI_68"/>
    <x v="2"/>
    <s v="Patas"/>
    <n v="65.8"/>
    <n v="65.8"/>
    <n v="1.3"/>
    <n v="85.54"/>
    <n v="85.54"/>
    <n v="0"/>
    <x v="2"/>
    <x v="29"/>
    <x v="2"/>
    <m/>
  </r>
  <r>
    <x v="217"/>
    <x v="28"/>
    <x v="2"/>
    <s v="CLI_68"/>
    <x v="2"/>
    <s v="Pollo Grado B"/>
    <n v="128.30000000000001"/>
    <n v="128.30000000000001"/>
    <n v="2.65"/>
    <n v="339.995"/>
    <n v="339.995"/>
    <n v="0"/>
    <x v="2"/>
    <x v="29"/>
    <x v="2"/>
    <m/>
  </r>
  <r>
    <x v="218"/>
    <x v="28"/>
    <x v="5"/>
    <s v="CLI_2"/>
    <x v="12"/>
    <s v="Patas"/>
    <n v="1703.3"/>
    <n v="1696.4"/>
    <n v="0.5"/>
    <n v="848.2"/>
    <n v="848.2"/>
    <n v="0"/>
    <x v="2"/>
    <x v="29"/>
    <x v="2"/>
    <m/>
  </r>
  <r>
    <x v="218"/>
    <x v="28"/>
    <x v="5"/>
    <s v="CLI_2"/>
    <x v="12"/>
    <s v="HIGADO"/>
    <n v="3351.8"/>
    <n v="3327"/>
    <n v="0.5"/>
    <n v="1663.5"/>
    <n v="1663.5"/>
    <n v="0"/>
    <x v="2"/>
    <x v="29"/>
    <x v="2"/>
    <m/>
  </r>
  <r>
    <x v="218"/>
    <x v="28"/>
    <x v="5"/>
    <s v="CLI_2"/>
    <x v="12"/>
    <s v="Molleja"/>
    <n v="613"/>
    <n v="610.79999999999995"/>
    <n v="1"/>
    <n v="610.79999999999995"/>
    <n v="610.79999999999995"/>
    <n v="0"/>
    <x v="2"/>
    <x v="29"/>
    <x v="2"/>
    <m/>
  </r>
  <r>
    <x v="219"/>
    <x v="28"/>
    <x v="5"/>
    <s v="CLI_2"/>
    <x v="12"/>
    <s v="Molleja"/>
    <n v="88"/>
    <n v="88"/>
    <n v="1"/>
    <n v="88"/>
    <n v="88"/>
    <n v="0"/>
    <x v="2"/>
    <x v="29"/>
    <x v="2"/>
    <m/>
  </r>
  <r>
    <x v="220"/>
    <x v="28"/>
    <x v="15"/>
    <s v="CLI_51"/>
    <x v="53"/>
    <s v="Pollo de Primera"/>
    <n v="242.6"/>
    <n v="242.6"/>
    <n v="2.2000000000000002"/>
    <n v="533.72"/>
    <m/>
    <n v="533.72"/>
    <x v="1"/>
    <x v="29"/>
    <x v="2"/>
    <m/>
  </r>
  <r>
    <x v="221"/>
    <x v="29"/>
    <x v="2"/>
    <s v="CLI_68"/>
    <x v="15"/>
    <s v="Pollo Grado B"/>
    <n v="20.9"/>
    <n v="20.9"/>
    <n v="2.75"/>
    <n v="57.474999999999994"/>
    <n v="57.474999999999994"/>
    <n v="0"/>
    <x v="2"/>
    <x v="30"/>
    <x v="2"/>
    <m/>
  </r>
  <r>
    <x v="222"/>
    <x v="29"/>
    <x v="2"/>
    <s v="CLI_68"/>
    <x v="15"/>
    <s v="Molleja"/>
    <n v="1.2"/>
    <n v="1.2"/>
    <n v="1.8"/>
    <n v="2.16"/>
    <n v="2.16"/>
    <n v="0"/>
    <x v="2"/>
    <x v="30"/>
    <x v="2"/>
    <m/>
  </r>
  <r>
    <x v="222"/>
    <x v="29"/>
    <x v="2"/>
    <s v="CLI_68"/>
    <x v="15"/>
    <s v="Patas"/>
    <n v="1.3"/>
    <n v="1.3"/>
    <n v="1.3"/>
    <n v="1.6900000000000002"/>
    <n v="1.6900000000000002"/>
    <n v="0"/>
    <x v="2"/>
    <x v="30"/>
    <x v="2"/>
    <m/>
  </r>
  <r>
    <x v="222"/>
    <x v="29"/>
    <x v="2"/>
    <s v="CLI_68"/>
    <x v="15"/>
    <s v="HIGADO"/>
    <n v="1.1000000000000001"/>
    <n v="1.1000000000000001"/>
    <n v="1.3"/>
    <n v="1.4300000000000002"/>
    <n v="1.4300000000000002"/>
    <n v="0"/>
    <x v="2"/>
    <x v="30"/>
    <x v="2"/>
    <m/>
  </r>
  <r>
    <x v="223"/>
    <x v="29"/>
    <x v="2"/>
    <s v="CLI_68"/>
    <x v="55"/>
    <s v="Patas"/>
    <n v="4"/>
    <n v="4"/>
    <n v="1.3"/>
    <n v="5.2"/>
    <n v="5.2"/>
    <n v="0"/>
    <x v="2"/>
    <x v="30"/>
    <x v="2"/>
    <m/>
  </r>
  <r>
    <x v="224"/>
    <x v="29"/>
    <x v="2"/>
    <s v="CLI_68"/>
    <x v="35"/>
    <s v="HIGADO"/>
    <n v="69"/>
    <n v="69"/>
    <n v="1.3"/>
    <n v="89.7"/>
    <n v="89.7"/>
    <n v="0"/>
    <x v="2"/>
    <x v="30"/>
    <x v="2"/>
    <m/>
  </r>
  <r>
    <x v="224"/>
    <x v="29"/>
    <x v="2"/>
    <s v="CLI_68"/>
    <x v="35"/>
    <s v="Patas"/>
    <n v="108"/>
    <n v="108"/>
    <n v="1.3"/>
    <n v="140.4"/>
    <n v="140.4"/>
    <n v="0"/>
    <x v="2"/>
    <x v="30"/>
    <x v="2"/>
    <m/>
  </r>
  <r>
    <x v="225"/>
    <x v="29"/>
    <x v="1"/>
    <s v="CLI_55"/>
    <x v="1"/>
    <s v="Pollo Grado B"/>
    <n v="6619.4"/>
    <n v="6523.6"/>
    <n v="2.6"/>
    <n v="16961.36"/>
    <n v="16961.36"/>
    <n v="0"/>
    <x v="2"/>
    <x v="30"/>
    <x v="2"/>
    <m/>
  </r>
  <r>
    <x v="226"/>
    <x v="29"/>
    <x v="1"/>
    <s v="CLI_55"/>
    <x v="1"/>
    <s v="Molleja"/>
    <n v="698.5"/>
    <n v="708.9"/>
    <n v="1.5"/>
    <n v="1063.3499999999999"/>
    <n v="1063.3499999999999"/>
    <n v="0"/>
    <x v="2"/>
    <x v="30"/>
    <x v="2"/>
    <m/>
  </r>
  <r>
    <x v="226"/>
    <x v="29"/>
    <x v="1"/>
    <s v="CLI_55"/>
    <x v="1"/>
    <s v="HIGADO"/>
    <n v="988.5"/>
    <n v="980"/>
    <n v="1"/>
    <n v="980"/>
    <n v="980"/>
    <n v="0"/>
    <x v="2"/>
    <x v="30"/>
    <x v="2"/>
    <m/>
  </r>
  <r>
    <x v="227"/>
    <x v="29"/>
    <x v="1"/>
    <s v="CLI_55"/>
    <x v="1"/>
    <s v="Molleja"/>
    <n v="369.9"/>
    <n v="361.4"/>
    <n v="1.5"/>
    <n v="542.09999999999991"/>
    <n v="542.09999999999991"/>
    <n v="0"/>
    <x v="2"/>
    <x v="30"/>
    <x v="2"/>
    <m/>
  </r>
  <r>
    <x v="228"/>
    <x v="30"/>
    <x v="2"/>
    <s v="CLI_68"/>
    <x v="24"/>
    <s v="Pollo Grado B"/>
    <n v="6"/>
    <n v="6"/>
    <n v="2.5499999999999998"/>
    <n v="15.299999999999999"/>
    <n v="15.299999999999999"/>
    <n v="0"/>
    <x v="2"/>
    <x v="31"/>
    <x v="2"/>
    <m/>
  </r>
  <r>
    <x v="229"/>
    <x v="30"/>
    <x v="2"/>
    <s v="CLI_68"/>
    <x v="5"/>
    <s v="Patas"/>
    <n v="4.0999999999999996"/>
    <n v="4.0999999999999996"/>
    <n v="1.3"/>
    <n v="5.33"/>
    <n v="5.33"/>
    <n v="0"/>
    <x v="2"/>
    <x v="31"/>
    <x v="2"/>
    <m/>
  </r>
  <r>
    <x v="230"/>
    <x v="30"/>
    <x v="3"/>
    <s v="CLI_41"/>
    <x v="8"/>
    <s v="Pollo Grado B"/>
    <n v="2190.4"/>
    <n v="2190.4"/>
    <n v="2.5499999999999998"/>
    <n v="5585.5199999999995"/>
    <n v="5585.5199999999995"/>
    <n v="0"/>
    <x v="2"/>
    <x v="31"/>
    <x v="2"/>
    <m/>
  </r>
  <r>
    <x v="231"/>
    <x v="30"/>
    <x v="2"/>
    <s v="CLI_68"/>
    <x v="7"/>
    <s v="Pollo Grado B"/>
    <n v="120.2"/>
    <n v="120.2"/>
    <n v="2.6"/>
    <n v="312.52000000000004"/>
    <n v="312.52000000000004"/>
    <n v="0"/>
    <x v="2"/>
    <x v="31"/>
    <x v="2"/>
    <m/>
  </r>
  <r>
    <x v="232"/>
    <x v="30"/>
    <x v="2"/>
    <s v="CLI_68"/>
    <x v="7"/>
    <s v="HIGADO"/>
    <n v="37.9"/>
    <n v="37.9"/>
    <n v="1.3"/>
    <n v="49.27"/>
    <n v="49.27"/>
    <n v="0"/>
    <x v="2"/>
    <x v="31"/>
    <x v="2"/>
    <m/>
  </r>
  <r>
    <x v="232"/>
    <x v="30"/>
    <x v="2"/>
    <s v="CLI_68"/>
    <x v="7"/>
    <s v="Molleja"/>
    <n v="23.8"/>
    <n v="23.8"/>
    <n v="1.8"/>
    <n v="42.84"/>
    <n v="42.84"/>
    <n v="0"/>
    <x v="2"/>
    <x v="31"/>
    <x v="2"/>
    <m/>
  </r>
  <r>
    <x v="232"/>
    <x v="30"/>
    <x v="2"/>
    <s v="CLI_68"/>
    <x v="7"/>
    <s v="Patas"/>
    <n v="29.8"/>
    <n v="29.8"/>
    <n v="1.3"/>
    <n v="38.74"/>
    <n v="38.74"/>
    <n v="0"/>
    <x v="2"/>
    <x v="31"/>
    <x v="2"/>
    <m/>
  </r>
  <r>
    <x v="233"/>
    <x v="30"/>
    <x v="2"/>
    <s v="CLI_68"/>
    <x v="56"/>
    <s v="Molleja"/>
    <n v="4.0999999999999996"/>
    <n v="4.0999999999999996"/>
    <n v="1.8"/>
    <n v="7.38"/>
    <n v="7.38"/>
    <n v="0"/>
    <x v="2"/>
    <x v="31"/>
    <x v="2"/>
    <m/>
  </r>
  <r>
    <x v="234"/>
    <x v="30"/>
    <x v="2"/>
    <s v="CLI_68"/>
    <x v="36"/>
    <s v="Molleja"/>
    <n v="10.199999999999999"/>
    <n v="10.199999999999999"/>
    <n v="1.8"/>
    <n v="18.36"/>
    <n v="18.36"/>
    <n v="0"/>
    <x v="2"/>
    <x v="31"/>
    <x v="2"/>
    <m/>
  </r>
  <r>
    <x v="234"/>
    <x v="30"/>
    <x v="2"/>
    <s v="CLI_68"/>
    <x v="36"/>
    <s v="Patas"/>
    <n v="2"/>
    <n v="2"/>
    <n v="1.3"/>
    <n v="2.6"/>
    <n v="2.6"/>
    <n v="0"/>
    <x v="2"/>
    <x v="31"/>
    <x v="2"/>
    <m/>
  </r>
  <r>
    <x v="235"/>
    <x v="30"/>
    <x v="2"/>
    <s v="CLI_68"/>
    <x v="3"/>
    <s v="HIGADO"/>
    <n v="58.1"/>
    <n v="58.1"/>
    <n v="1.3"/>
    <n v="75.53"/>
    <n v="75.53"/>
    <n v="0"/>
    <x v="2"/>
    <x v="31"/>
    <x v="2"/>
    <m/>
  </r>
  <r>
    <x v="235"/>
    <x v="30"/>
    <x v="2"/>
    <s v="CLI_68"/>
    <x v="3"/>
    <s v="Molleja"/>
    <n v="24.5"/>
    <n v="24.5"/>
    <n v="1.8"/>
    <n v="44.1"/>
    <n v="44.1"/>
    <n v="0"/>
    <x v="2"/>
    <x v="31"/>
    <x v="2"/>
    <m/>
  </r>
  <r>
    <x v="235"/>
    <x v="30"/>
    <x v="2"/>
    <s v="CLI_68"/>
    <x v="3"/>
    <s v="Patas"/>
    <n v="22.1"/>
    <n v="22.1"/>
    <n v="1.3"/>
    <n v="28.730000000000004"/>
    <n v="28.730000000000004"/>
    <n v="0"/>
    <x v="2"/>
    <x v="31"/>
    <x v="2"/>
    <m/>
  </r>
  <r>
    <x v="236"/>
    <x v="30"/>
    <x v="4"/>
    <s v="CLI_26"/>
    <x v="10"/>
    <s v="Patas"/>
    <n v="434"/>
    <n v="434"/>
    <n v="1.3"/>
    <n v="564.20000000000005"/>
    <n v="564.20000000000005"/>
    <n v="0"/>
    <x v="2"/>
    <x v="31"/>
    <x v="2"/>
    <m/>
  </r>
  <r>
    <x v="236"/>
    <x v="30"/>
    <x v="4"/>
    <s v="CLI_26"/>
    <x v="10"/>
    <s v="HIGADO"/>
    <n v="1049.2"/>
    <n v="1049.2"/>
    <n v="1"/>
    <n v="1049.2"/>
    <n v="1049.2"/>
    <n v="0"/>
    <x v="2"/>
    <x v="31"/>
    <x v="2"/>
    <m/>
  </r>
  <r>
    <x v="236"/>
    <x v="30"/>
    <x v="4"/>
    <s v="CLI_26"/>
    <x v="10"/>
    <s v="Molleja"/>
    <n v="455.2"/>
    <n v="455.2"/>
    <n v="1.8"/>
    <n v="819.36"/>
    <n v="819.36"/>
    <n v="0"/>
    <x v="2"/>
    <x v="31"/>
    <x v="2"/>
    <m/>
  </r>
  <r>
    <x v="237"/>
    <x v="30"/>
    <x v="8"/>
    <s v="CLI_30"/>
    <x v="17"/>
    <s v="Pollo Grado B"/>
    <n v="539.79999999999995"/>
    <n v="539.79999999999995"/>
    <n v="2.5499999999999998"/>
    <n v="1376.4899999999998"/>
    <n v="1376.4899999999998"/>
    <n v="0"/>
    <x v="2"/>
    <x v="31"/>
    <x v="2"/>
    <m/>
  </r>
  <r>
    <x v="237"/>
    <x v="30"/>
    <x v="8"/>
    <s v="CLI_30"/>
    <x v="17"/>
    <s v="Pollo de Primera"/>
    <n v="207"/>
    <n v="207"/>
    <n v="2.5499999999999998"/>
    <n v="527.84999999999991"/>
    <n v="527.84999999999991"/>
    <n v="0"/>
    <x v="2"/>
    <x v="31"/>
    <x v="2"/>
    <m/>
  </r>
  <r>
    <x v="238"/>
    <x v="30"/>
    <x v="8"/>
    <s v="CLI_30"/>
    <x v="17"/>
    <s v="Molleja"/>
    <n v="505.5"/>
    <n v="505.5"/>
    <n v="1.8"/>
    <n v="909.9"/>
    <n v="909.9"/>
    <n v="0"/>
    <x v="2"/>
    <x v="31"/>
    <x v="2"/>
    <m/>
  </r>
  <r>
    <x v="238"/>
    <x v="30"/>
    <x v="8"/>
    <s v="CLI_30"/>
    <x v="17"/>
    <s v="Patas"/>
    <n v="992.4"/>
    <n v="992.4"/>
    <n v="1.1000000000000001"/>
    <n v="1091.6400000000001"/>
    <n v="1091.6400000000001"/>
    <n v="0"/>
    <x v="2"/>
    <x v="31"/>
    <x v="2"/>
    <m/>
  </r>
  <r>
    <x v="239"/>
    <x v="30"/>
    <x v="4"/>
    <s v="CLI_26"/>
    <x v="10"/>
    <s v="Pollo Grado B"/>
    <n v="3091.1"/>
    <n v="3091.1"/>
    <n v="2.5499999999999998"/>
    <n v="7882.3049999999994"/>
    <n v="7882.3049999999994"/>
    <n v="0"/>
    <x v="2"/>
    <x v="31"/>
    <x v="2"/>
    <m/>
  </r>
  <r>
    <x v="240"/>
    <x v="30"/>
    <x v="3"/>
    <s v="CLI_41"/>
    <x v="8"/>
    <s v="HIGADO"/>
    <n v="1014.1"/>
    <n v="1014.1"/>
    <n v="1"/>
    <n v="1014.1"/>
    <n v="1014.1"/>
    <n v="0"/>
    <x v="2"/>
    <x v="31"/>
    <x v="2"/>
    <m/>
  </r>
  <r>
    <x v="240"/>
    <x v="30"/>
    <x v="3"/>
    <s v="CLI_41"/>
    <x v="8"/>
    <s v="Molleja"/>
    <n v="509.5"/>
    <n v="509.5"/>
    <n v="1.8"/>
    <n v="917.1"/>
    <n v="917.1"/>
    <n v="0"/>
    <x v="2"/>
    <x v="31"/>
    <x v="2"/>
    <m/>
  </r>
  <r>
    <x v="241"/>
    <x v="30"/>
    <x v="8"/>
    <s v="CLI_30"/>
    <x v="17"/>
    <s v="HIGADO"/>
    <n v="405.2"/>
    <n v="405.2"/>
    <n v="1"/>
    <n v="405.2"/>
    <n v="405.2"/>
    <n v="0"/>
    <x v="2"/>
    <x v="31"/>
    <x v="2"/>
    <m/>
  </r>
  <r>
    <x v="241"/>
    <x v="30"/>
    <x v="8"/>
    <s v="CLI_30"/>
    <x v="17"/>
    <s v="Patas"/>
    <n v="58.6"/>
    <n v="58.6"/>
    <n v="1.3"/>
    <n v="76.180000000000007"/>
    <n v="76.180000000000007"/>
    <n v="0"/>
    <x v="2"/>
    <x v="31"/>
    <x v="2"/>
    <m/>
  </r>
  <r>
    <x v="242"/>
    <x v="30"/>
    <x v="16"/>
    <s v="CLI_3"/>
    <x v="57"/>
    <s v="Pollo desnudo de primera "/>
    <n v="702.6"/>
    <n v="694.2"/>
    <n v="2.85"/>
    <n v="1978.4700000000003"/>
    <n v="1978.4700000000003"/>
    <n v="0"/>
    <x v="2"/>
    <x v="31"/>
    <x v="2"/>
    <m/>
  </r>
  <r>
    <x v="242"/>
    <x v="30"/>
    <x v="16"/>
    <s v="CLI_3"/>
    <x v="57"/>
    <s v="Pollo de Primera"/>
    <n v="760.5"/>
    <n v="757.9"/>
    <n v="2.5499999999999998"/>
    <n v="1932.6449999999998"/>
    <n v="1932.6449999999998"/>
    <n v="0"/>
    <x v="2"/>
    <x v="31"/>
    <x v="2"/>
    <m/>
  </r>
  <r>
    <x v="243"/>
    <x v="30"/>
    <x v="16"/>
    <s v="CLI_3"/>
    <x v="58"/>
    <s v="Pollo desnudo de primera "/>
    <n v="698.5"/>
    <n v="673.2"/>
    <n v="2.85"/>
    <n v="1918.6200000000001"/>
    <n v="1918.6200000000001"/>
    <n v="0"/>
    <x v="2"/>
    <x v="31"/>
    <x v="2"/>
    <m/>
  </r>
  <r>
    <x v="243"/>
    <x v="30"/>
    <x v="16"/>
    <s v="CLI_3"/>
    <x v="58"/>
    <s v="Pollo de Primera"/>
    <n v="758"/>
    <n v="754"/>
    <n v="2.5499999999999998"/>
    <n v="1922.6999999999998"/>
    <n v="1896.79"/>
    <n v="25.909999999999854"/>
    <x v="1"/>
    <x v="31"/>
    <x v="2"/>
    <m/>
  </r>
  <r>
    <x v="244"/>
    <x v="30"/>
    <x v="16"/>
    <s v="CLI_3"/>
    <x v="59"/>
    <s v="Pollo desnudo de primera "/>
    <n v="994.3"/>
    <n v="984"/>
    <n v="2.85"/>
    <n v="2804.4"/>
    <n v="2804.4"/>
    <n v="0"/>
    <x v="2"/>
    <x v="31"/>
    <x v="2"/>
    <m/>
  </r>
  <r>
    <x v="245"/>
    <x v="30"/>
    <x v="1"/>
    <s v="CLI_55"/>
    <x v="1"/>
    <s v="Patas"/>
    <n v="1614.4"/>
    <n v="1604.9"/>
    <n v="1"/>
    <n v="1604.9"/>
    <n v="1604.9"/>
    <n v="0"/>
    <x v="2"/>
    <x v="31"/>
    <x v="2"/>
    <m/>
  </r>
  <r>
    <x v="246"/>
    <x v="30"/>
    <x v="1"/>
    <s v="CLI_55"/>
    <x v="1"/>
    <s v="Pollo Grado B"/>
    <n v="9079.6"/>
    <n v="8880.5"/>
    <n v="2.48"/>
    <n v="22023.64"/>
    <n v="22023.64"/>
    <n v="0"/>
    <x v="2"/>
    <x v="31"/>
    <x v="2"/>
    <m/>
  </r>
  <r>
    <x v="247"/>
    <x v="31"/>
    <x v="6"/>
    <s v="CLI_15"/>
    <x v="13"/>
    <s v="Patas"/>
    <n v="4983.5"/>
    <n v="4983.5"/>
    <n v="0.6"/>
    <n v="2990.1"/>
    <n v="2990.1"/>
    <n v="0"/>
    <x v="2"/>
    <x v="32"/>
    <x v="2"/>
    <m/>
  </r>
  <r>
    <x v="247"/>
    <x v="31"/>
    <x v="6"/>
    <s v="CLI_15"/>
    <x v="13"/>
    <s v="Molleja"/>
    <n v="3065.6"/>
    <n v="3065.6"/>
    <n v="1.3"/>
    <n v="3985.28"/>
    <n v="3985.28"/>
    <n v="0"/>
    <x v="2"/>
    <x v="32"/>
    <x v="2"/>
    <m/>
  </r>
  <r>
    <x v="247"/>
    <x v="31"/>
    <x v="6"/>
    <s v="CLI_15"/>
    <x v="13"/>
    <s v="HIGADO"/>
    <n v="4855.45"/>
    <n v="4855.45"/>
    <n v="0.6"/>
    <n v="2913.27"/>
    <n v="2913.27"/>
    <n v="0"/>
    <x v="2"/>
    <x v="32"/>
    <x v="2"/>
    <m/>
  </r>
  <r>
    <x v="248"/>
    <x v="31"/>
    <x v="2"/>
    <s v="CLI_68"/>
    <x v="50"/>
    <s v="Pollo Grado B"/>
    <n v="264.7"/>
    <n v="264.7"/>
    <n v="2.5499999999999998"/>
    <n v="674.9849999999999"/>
    <n v="674.9849999999999"/>
    <n v="0"/>
    <x v="2"/>
    <x v="32"/>
    <x v="2"/>
    <m/>
  </r>
  <r>
    <x v="249"/>
    <x v="31"/>
    <x v="5"/>
    <s v="CLI_2"/>
    <x v="12"/>
    <s v="Molleja"/>
    <n v="49.2"/>
    <n v="49"/>
    <n v="1.2"/>
    <n v="58.8"/>
    <n v="58.8"/>
    <n v="0"/>
    <x v="2"/>
    <x v="32"/>
    <x v="2"/>
    <m/>
  </r>
  <r>
    <x v="249"/>
    <x v="31"/>
    <x v="5"/>
    <s v="CLI_2"/>
    <x v="12"/>
    <s v="Patas"/>
    <n v="329.7"/>
    <n v="329.2"/>
    <n v="0.5"/>
    <n v="164.6"/>
    <n v="164.6"/>
    <n v="0"/>
    <x v="2"/>
    <x v="32"/>
    <x v="2"/>
    <m/>
  </r>
  <r>
    <x v="249"/>
    <x v="31"/>
    <x v="5"/>
    <s v="CLI_2"/>
    <x v="12"/>
    <s v="HIGADO"/>
    <n v="891.7"/>
    <n v="886.3"/>
    <n v="0.5"/>
    <n v="443.15"/>
    <n v="443.15"/>
    <n v="0"/>
    <x v="2"/>
    <x v="32"/>
    <x v="2"/>
    <m/>
  </r>
  <r>
    <x v="250"/>
    <x v="31"/>
    <x v="17"/>
    <s v="CLI_4"/>
    <x v="60"/>
    <s v="Pollo de Primera"/>
    <n v="164.2"/>
    <n v="164.2"/>
    <n v="2.5499999999999998"/>
    <n v="418.70999999999992"/>
    <n v="418.70999999999992"/>
    <n v="0"/>
    <x v="2"/>
    <x v="32"/>
    <x v="2"/>
    <m/>
  </r>
  <r>
    <x v="251"/>
    <x v="31"/>
    <x v="17"/>
    <s v="CLI_4"/>
    <x v="61"/>
    <s v="Pollo de Primera"/>
    <n v="1558.7"/>
    <n v="1550.2"/>
    <n v="2.5499999999999998"/>
    <n v="3953.0099999999998"/>
    <m/>
    <n v="3953.0099999999998"/>
    <x v="1"/>
    <x v="32"/>
    <x v="2"/>
    <m/>
  </r>
  <r>
    <x v="252"/>
    <x v="31"/>
    <x v="1"/>
    <s v="CLI_55"/>
    <x v="1"/>
    <s v="Pollo Grado B"/>
    <n v="9453.7999999999993"/>
    <n v="9135.2000000000007"/>
    <n v="2.48"/>
    <n v="22655.296000000002"/>
    <n v="22655.296000000002"/>
    <n v="0"/>
    <x v="2"/>
    <x v="32"/>
    <x v="2"/>
    <m/>
  </r>
  <r>
    <x v="253"/>
    <x v="31"/>
    <x v="18"/>
    <s v="CLI_74"/>
    <x v="62"/>
    <s v="Molleja"/>
    <n v="133.80000000000001"/>
    <n v="133.80000000000001"/>
    <n v="1.5"/>
    <n v="200.70000000000002"/>
    <n v="200.70000000000002"/>
    <n v="0"/>
    <x v="2"/>
    <x v="32"/>
    <x v="2"/>
    <m/>
  </r>
  <r>
    <x v="253"/>
    <x v="31"/>
    <x v="18"/>
    <s v="CLI_74"/>
    <x v="62"/>
    <s v="Patas"/>
    <n v="356.1"/>
    <n v="356.1"/>
    <n v="1"/>
    <n v="356.1"/>
    <n v="356.1"/>
    <n v="0"/>
    <x v="2"/>
    <x v="32"/>
    <x v="2"/>
    <m/>
  </r>
  <r>
    <x v="253"/>
    <x v="31"/>
    <x v="18"/>
    <s v="CLI_74"/>
    <x v="62"/>
    <s v="HIGADO"/>
    <n v="289.89999999999998"/>
    <n v="289.89999999999998"/>
    <n v="1"/>
    <n v="289.89999999999998"/>
    <n v="289.89999999999998"/>
    <n v="0"/>
    <x v="2"/>
    <x v="32"/>
    <x v="2"/>
    <m/>
  </r>
  <r>
    <x v="254"/>
    <x v="32"/>
    <x v="2"/>
    <s v="CLI_68"/>
    <x v="21"/>
    <s v="Pollo Grado B"/>
    <n v="1604.7"/>
    <n v="1604.7"/>
    <n v="2.5499999999999998"/>
    <n v="4091.9849999999997"/>
    <n v="4091.9849999999997"/>
    <n v="0"/>
    <x v="2"/>
    <x v="33"/>
    <x v="2"/>
    <m/>
  </r>
  <r>
    <x v="254"/>
    <x v="32"/>
    <x v="2"/>
    <s v="CLI_68"/>
    <x v="21"/>
    <s v="Patas"/>
    <n v="245.7"/>
    <n v="245.7"/>
    <n v="1.3"/>
    <n v="319.40999999999997"/>
    <n v="319.40999999999997"/>
    <n v="0"/>
    <x v="2"/>
    <x v="33"/>
    <x v="2"/>
    <m/>
  </r>
  <r>
    <x v="254"/>
    <x v="32"/>
    <x v="2"/>
    <s v="CLI_68"/>
    <x v="21"/>
    <s v="Molleja"/>
    <n v="147.9"/>
    <n v="147.9"/>
    <n v="1.8"/>
    <n v="266.22000000000003"/>
    <n v="266.22000000000003"/>
    <n v="0"/>
    <x v="2"/>
    <x v="33"/>
    <x v="2"/>
    <m/>
  </r>
  <r>
    <x v="254"/>
    <x v="32"/>
    <x v="2"/>
    <s v="CLI_68"/>
    <x v="21"/>
    <s v="HIGADO"/>
    <n v="379"/>
    <n v="379"/>
    <n v="1"/>
    <n v="379"/>
    <n v="379"/>
    <n v="0"/>
    <x v="2"/>
    <x v="33"/>
    <x v="2"/>
    <m/>
  </r>
  <r>
    <x v="255"/>
    <x v="32"/>
    <x v="8"/>
    <s v="CLI_30"/>
    <x v="17"/>
    <s v="HIGADO"/>
    <n v="199.7"/>
    <n v="199.7"/>
    <n v="1"/>
    <n v="199.7"/>
    <n v="199.7"/>
    <n v="0"/>
    <x v="2"/>
    <x v="33"/>
    <x v="2"/>
    <m/>
  </r>
  <r>
    <x v="255"/>
    <x v="32"/>
    <x v="8"/>
    <s v="CLI_30"/>
    <x v="17"/>
    <s v="Molleja"/>
    <n v="23.9"/>
    <n v="23.9"/>
    <n v="1.8"/>
    <n v="43.019999999999996"/>
    <n v="43.019999999999996"/>
    <n v="0"/>
    <x v="2"/>
    <x v="33"/>
    <x v="2"/>
    <m/>
  </r>
  <r>
    <x v="255"/>
    <x v="32"/>
    <x v="8"/>
    <s v="CLI_30"/>
    <x v="17"/>
    <s v="Patas"/>
    <n v="90.9"/>
    <n v="90.9"/>
    <n v="1"/>
    <n v="90.9"/>
    <n v="90.9"/>
    <n v="0"/>
    <x v="2"/>
    <x v="33"/>
    <x v="2"/>
    <m/>
  </r>
  <r>
    <x v="256"/>
    <x v="32"/>
    <x v="8"/>
    <s v="CLI_30"/>
    <x v="17"/>
    <s v="Patas"/>
    <n v="21.4"/>
    <n v="21.4"/>
    <n v="1"/>
    <n v="21.4"/>
    <n v="21.4"/>
    <n v="0"/>
    <x v="2"/>
    <x v="33"/>
    <x v="2"/>
    <m/>
  </r>
  <r>
    <x v="256"/>
    <x v="32"/>
    <x v="8"/>
    <s v="CLI_30"/>
    <x v="17"/>
    <s v="HIGADO"/>
    <n v="28.8"/>
    <n v="28.8"/>
    <n v="1"/>
    <n v="28.8"/>
    <n v="28.8"/>
    <n v="0"/>
    <x v="2"/>
    <x v="33"/>
    <x v="2"/>
    <m/>
  </r>
  <r>
    <x v="257"/>
    <x v="32"/>
    <x v="19"/>
    <s v="CLI_25"/>
    <x v="63"/>
    <s v="HIGADO"/>
    <n v="52.7"/>
    <n v="52.7"/>
    <n v="1.3"/>
    <n v="68.510000000000005"/>
    <m/>
    <n v="68.510000000000005"/>
    <x v="1"/>
    <x v="33"/>
    <x v="2"/>
    <m/>
  </r>
  <r>
    <x v="258"/>
    <x v="32"/>
    <x v="3"/>
    <s v="CLI_41"/>
    <x v="8"/>
    <s v="Pollo Grado B"/>
    <n v="1990.7"/>
    <n v="1990.7"/>
    <n v="2.5499999999999998"/>
    <n v="5076.2849999999999"/>
    <n v="5076.2849999999999"/>
    <n v="0"/>
    <x v="2"/>
    <x v="33"/>
    <x v="2"/>
    <m/>
  </r>
  <r>
    <x v="259"/>
    <x v="32"/>
    <x v="2"/>
    <s v="CLI_68"/>
    <x v="51"/>
    <s v="Pollo de Primera"/>
    <n v="43.5"/>
    <n v="43.5"/>
    <n v="2.5499999999999998"/>
    <n v="110.925"/>
    <n v="110.925"/>
    <n v="0"/>
    <x v="2"/>
    <x v="33"/>
    <x v="2"/>
    <m/>
  </r>
  <r>
    <x v="260"/>
    <x v="32"/>
    <x v="19"/>
    <s v="CLI_25"/>
    <x v="63"/>
    <s v="Pollo de Primera"/>
    <n v="1402.8"/>
    <n v="1402.8"/>
    <n v="2.5499999999999998"/>
    <n v="3577.1399999999994"/>
    <m/>
    <n v="3577.1399999999994"/>
    <x v="1"/>
    <x v="33"/>
    <x v="2"/>
    <m/>
  </r>
  <r>
    <x v="261"/>
    <x v="32"/>
    <x v="8"/>
    <s v="CLI_30"/>
    <x v="17"/>
    <s v="Pollo Grado B"/>
    <n v="216"/>
    <n v="216"/>
    <n v="2.5499999999999998"/>
    <n v="550.79999999999995"/>
    <n v="550.79999999999995"/>
    <n v="0"/>
    <x v="2"/>
    <x v="33"/>
    <x v="2"/>
    <m/>
  </r>
  <r>
    <x v="262"/>
    <x v="32"/>
    <x v="8"/>
    <s v="CLI_30"/>
    <x v="17"/>
    <s v="Pollo de Primera"/>
    <n v="189.8"/>
    <n v="189.8"/>
    <n v="2.5499999999999998"/>
    <n v="483.99"/>
    <n v="483.99"/>
    <n v="0"/>
    <x v="2"/>
    <x v="33"/>
    <x v="2"/>
    <m/>
  </r>
  <r>
    <x v="263"/>
    <x v="32"/>
    <x v="1"/>
    <s v="CLI_55"/>
    <x v="1"/>
    <s v="Pollo Grado B"/>
    <n v="99"/>
    <n v="98.9"/>
    <n v="2.48"/>
    <n v="245.27200000000002"/>
    <n v="245.27200000000002"/>
    <n v="0"/>
    <x v="2"/>
    <x v="33"/>
    <x v="2"/>
    <m/>
  </r>
  <r>
    <x v="264"/>
    <x v="32"/>
    <x v="1"/>
    <s v="CLI_55"/>
    <x v="1"/>
    <s v="Pollo Grado B"/>
    <n v="9030.7000000000007"/>
    <n v="8754.1"/>
    <n v="2.48"/>
    <n v="21710.168000000001"/>
    <n v="21710.168000000001"/>
    <n v="0"/>
    <x v="2"/>
    <x v="33"/>
    <x v="2"/>
    <m/>
  </r>
  <r>
    <x v="265"/>
    <x v="32"/>
    <x v="3"/>
    <s v="CLI_41"/>
    <x v="8"/>
    <s v="HIGADO"/>
    <n v="1016.8"/>
    <n v="1016.8"/>
    <n v="1"/>
    <n v="1016.8"/>
    <n v="1016.8"/>
    <n v="0"/>
    <x v="2"/>
    <x v="33"/>
    <x v="2"/>
    <m/>
  </r>
  <r>
    <x v="265"/>
    <x v="32"/>
    <x v="3"/>
    <s v="CLI_41"/>
    <x v="8"/>
    <s v="Molleja"/>
    <n v="510.7"/>
    <n v="510.7"/>
    <n v="1.8"/>
    <n v="919.26"/>
    <n v="919.26"/>
    <n v="0"/>
    <x v="2"/>
    <x v="33"/>
    <x v="2"/>
    <m/>
  </r>
  <r>
    <x v="266"/>
    <x v="32"/>
    <x v="5"/>
    <s v="CLI_2"/>
    <x v="12"/>
    <s v="HIGADO"/>
    <n v="1407"/>
    <n v="1394.6"/>
    <n v="0.5"/>
    <n v="697.3"/>
    <n v="697.3"/>
    <n v="0"/>
    <x v="2"/>
    <x v="33"/>
    <x v="2"/>
    <m/>
  </r>
  <r>
    <x v="266"/>
    <x v="32"/>
    <x v="5"/>
    <s v="CLI_2"/>
    <x v="12"/>
    <s v="Molleja"/>
    <n v="499.5"/>
    <n v="498.48"/>
    <n v="1.2"/>
    <n v="598.17600000000004"/>
    <n v="598.17600000000004"/>
    <n v="0"/>
    <x v="2"/>
    <x v="33"/>
    <x v="2"/>
    <m/>
  </r>
  <r>
    <x v="266"/>
    <x v="32"/>
    <x v="5"/>
    <s v="CLI_2"/>
    <x v="12"/>
    <s v="Patas"/>
    <n v="1965.8"/>
    <n v="1955.68"/>
    <n v="0.5"/>
    <n v="977.84"/>
    <n v="977.84"/>
    <n v="0"/>
    <x v="2"/>
    <x v="33"/>
    <x v="2"/>
    <m/>
  </r>
  <r>
    <x v="267"/>
    <x v="32"/>
    <x v="5"/>
    <s v="CLI_2"/>
    <x v="12"/>
    <s v="Patas"/>
    <n v="3201.5"/>
    <n v="3191.35"/>
    <n v="0.5"/>
    <n v="1595.675"/>
    <n v="1595.675"/>
    <n v="0"/>
    <x v="2"/>
    <x v="33"/>
    <x v="2"/>
    <m/>
  </r>
  <r>
    <x v="267"/>
    <x v="32"/>
    <x v="5"/>
    <s v="CLI_2"/>
    <x v="12"/>
    <s v="HIGADO"/>
    <n v="1858.7"/>
    <n v="1846.62"/>
    <n v="0.5"/>
    <n v="923.31"/>
    <n v="923.31"/>
    <n v="0"/>
    <x v="2"/>
    <x v="33"/>
    <x v="2"/>
    <m/>
  </r>
  <r>
    <x v="267"/>
    <x v="32"/>
    <x v="5"/>
    <s v="CLI_2"/>
    <x v="12"/>
    <s v="Patas"/>
    <n v="0"/>
    <n v="0"/>
    <n v="0.5"/>
    <n v="0"/>
    <m/>
    <n v="0"/>
    <x v="2"/>
    <x v="33"/>
    <x v="2"/>
    <m/>
  </r>
  <r>
    <x v="268"/>
    <x v="33"/>
    <x v="2"/>
    <s v="CLI_68"/>
    <x v="52"/>
    <s v="Pollo Grado B"/>
    <n v="9.3000000000000007"/>
    <n v="9.3000000000000007"/>
    <n v="2.6"/>
    <n v="24.180000000000003"/>
    <n v="24.180000000000003"/>
    <n v="0"/>
    <x v="2"/>
    <x v="34"/>
    <x v="2"/>
    <m/>
  </r>
  <r>
    <x v="268"/>
    <x v="33"/>
    <x v="2"/>
    <s v="CLI_68"/>
    <x v="52"/>
    <s v="HIGADO"/>
    <n v="105.2"/>
    <n v="105.2"/>
    <n v="1.3"/>
    <n v="136.76000000000002"/>
    <n v="136.76000000000002"/>
    <n v="0"/>
    <x v="2"/>
    <x v="34"/>
    <x v="2"/>
    <m/>
  </r>
  <r>
    <x v="269"/>
    <x v="33"/>
    <x v="3"/>
    <s v="CLI_41"/>
    <x v="8"/>
    <s v="Pollo Grado B"/>
    <n v="1474.8"/>
    <n v="1474.8"/>
    <n v="2.5499999999999998"/>
    <n v="3760.74"/>
    <n v="3760.74"/>
    <n v="0"/>
    <x v="2"/>
    <x v="34"/>
    <x v="2"/>
    <m/>
  </r>
  <r>
    <x v="270"/>
    <x v="33"/>
    <x v="1"/>
    <s v="CLI_55"/>
    <x v="1"/>
    <s v="Pollo Grado B"/>
    <n v="10100.700000000001"/>
    <n v="9896.5"/>
    <n v="2.48"/>
    <n v="24543.32"/>
    <n v="24543.32"/>
    <n v="0"/>
    <x v="2"/>
    <x v="34"/>
    <x v="2"/>
    <m/>
  </r>
  <r>
    <x v="271"/>
    <x v="33"/>
    <x v="2"/>
    <s v="CLI_68"/>
    <x v="4"/>
    <s v="HIGADO"/>
    <n v="28.5"/>
    <n v="28.5"/>
    <n v="1.3"/>
    <n v="37.050000000000004"/>
    <n v="37.050000000000004"/>
    <n v="0"/>
    <x v="2"/>
    <x v="34"/>
    <x v="2"/>
    <m/>
  </r>
  <r>
    <x v="272"/>
    <x v="33"/>
    <x v="2"/>
    <s v="CLI_68"/>
    <x v="4"/>
    <s v="Pollo Grado B"/>
    <n v="347.8"/>
    <n v="347.8"/>
    <n v="2.6"/>
    <n v="904.28000000000009"/>
    <n v="904.28000000000009"/>
    <n v="0"/>
    <x v="2"/>
    <x v="34"/>
    <x v="2"/>
    <m/>
  </r>
  <r>
    <x v="273"/>
    <x v="33"/>
    <x v="12"/>
    <s v="CLI_17"/>
    <x v="34"/>
    <s v="Pollo de Primera"/>
    <n v="119.2"/>
    <n v="119.2"/>
    <n v="2.5499999999999998"/>
    <n v="303.95999999999998"/>
    <n v="303.95999999999998"/>
    <n v="0"/>
    <x v="2"/>
    <x v="34"/>
    <x v="2"/>
    <m/>
  </r>
  <r>
    <x v="274"/>
    <x v="33"/>
    <x v="8"/>
    <s v="CLI_30"/>
    <x v="17"/>
    <s v="Patas"/>
    <n v="101.3"/>
    <n v="101.3"/>
    <n v="1"/>
    <n v="101.3"/>
    <n v="101.3"/>
    <n v="0"/>
    <x v="2"/>
    <x v="34"/>
    <x v="2"/>
    <m/>
  </r>
  <r>
    <x v="274"/>
    <x v="33"/>
    <x v="8"/>
    <s v="CLI_30"/>
    <x v="17"/>
    <s v="HIGADO"/>
    <n v="148.9"/>
    <n v="148.9"/>
    <n v="1"/>
    <n v="148.9"/>
    <n v="148.9"/>
    <n v="0"/>
    <x v="2"/>
    <x v="34"/>
    <x v="2"/>
    <m/>
  </r>
  <r>
    <x v="275"/>
    <x v="33"/>
    <x v="2"/>
    <s v="CLI_68"/>
    <x v="50"/>
    <s v="Pollo Grado B"/>
    <n v="136.1"/>
    <n v="136.1"/>
    <n v="2.5499999999999998"/>
    <n v="347.05499999999995"/>
    <n v="347.05499999999995"/>
    <n v="0"/>
    <x v="2"/>
    <x v="34"/>
    <x v="2"/>
    <m/>
  </r>
  <r>
    <x v="276"/>
    <x v="33"/>
    <x v="2"/>
    <s v="CLI_68"/>
    <x v="64"/>
    <s v="Pollo de Primera"/>
    <n v="135.5"/>
    <n v="135.5"/>
    <n v="2.2000000000000002"/>
    <n v="298.10000000000002"/>
    <n v="298.10000000000002"/>
    <n v="0"/>
    <x v="2"/>
    <x v="34"/>
    <x v="2"/>
    <m/>
  </r>
  <r>
    <x v="277"/>
    <x v="33"/>
    <x v="2"/>
    <s v="CLI_68"/>
    <x v="65"/>
    <s v="Pollo de Primera"/>
    <n v="752"/>
    <n v="752"/>
    <n v="0.01"/>
    <n v="7.5200000000000005"/>
    <n v="7.5200000000000005"/>
    <n v="0"/>
    <x v="2"/>
    <x v="34"/>
    <x v="2"/>
    <m/>
  </r>
  <r>
    <x v="278"/>
    <x v="33"/>
    <x v="2"/>
    <s v="CLI_68"/>
    <x v="65"/>
    <s v="Pollo de Primera"/>
    <n v="449"/>
    <n v="449"/>
    <n v="0.01"/>
    <n v="4.49"/>
    <n v="4.49"/>
    <n v="0"/>
    <x v="2"/>
    <x v="34"/>
    <x v="2"/>
    <m/>
  </r>
  <r>
    <x v="279"/>
    <x v="33"/>
    <x v="2"/>
    <s v="CLI_68"/>
    <x v="65"/>
    <s v="Mortadela"/>
    <n v="503.49"/>
    <n v="503.49"/>
    <n v="0.01"/>
    <n v="5.0349000000000004"/>
    <n v="5.0349000000000004"/>
    <n v="0"/>
    <x v="2"/>
    <x v="34"/>
    <x v="2"/>
    <m/>
  </r>
  <r>
    <x v="280"/>
    <x v="33"/>
    <x v="5"/>
    <s v="CLI_2"/>
    <x v="12"/>
    <s v="HIGADO"/>
    <n v="1227.4000000000001"/>
    <n v="1215"/>
    <n v="0.5"/>
    <n v="607.5"/>
    <n v="607.5"/>
    <n v="0"/>
    <x v="2"/>
    <x v="34"/>
    <x v="2"/>
    <m/>
  </r>
  <r>
    <x v="280"/>
    <x v="33"/>
    <x v="5"/>
    <s v="CLI_2"/>
    <x v="12"/>
    <s v="Patas"/>
    <n v="2550.4"/>
    <n v="2540.75"/>
    <n v="0.5"/>
    <n v="1270.375"/>
    <n v="1270.375"/>
    <n v="0"/>
    <x v="2"/>
    <x v="34"/>
    <x v="2"/>
    <m/>
  </r>
  <r>
    <x v="281"/>
    <x v="34"/>
    <x v="2"/>
    <s v="CLI_68"/>
    <x v="3"/>
    <s v="Molleja"/>
    <n v="28.5"/>
    <n v="28.5"/>
    <n v="1.8"/>
    <n v="51.300000000000004"/>
    <n v="51.300000000000004"/>
    <n v="0"/>
    <x v="2"/>
    <x v="35"/>
    <x v="2"/>
    <m/>
  </r>
  <r>
    <x v="281"/>
    <x v="34"/>
    <x v="2"/>
    <s v="CLI_68"/>
    <x v="3"/>
    <s v="HIGADO"/>
    <n v="58.7"/>
    <n v="58.7"/>
    <n v="1.3"/>
    <n v="76.31"/>
    <n v="76.31"/>
    <n v="0"/>
    <x v="2"/>
    <x v="35"/>
    <x v="2"/>
    <m/>
  </r>
  <r>
    <x v="282"/>
    <x v="34"/>
    <x v="3"/>
    <s v="CLI_41"/>
    <x v="8"/>
    <s v="Pollo Grado B"/>
    <n v="2016.6"/>
    <n v="2016.6"/>
    <n v="2.5499999999999998"/>
    <n v="5142.329999999999"/>
    <n v="5142.329999999999"/>
    <n v="0"/>
    <x v="2"/>
    <x v="35"/>
    <x v="2"/>
    <m/>
  </r>
  <r>
    <x v="283"/>
    <x v="34"/>
    <x v="2"/>
    <s v="CLI_68"/>
    <x v="19"/>
    <s v="Patas"/>
    <n v="14.6"/>
    <n v="14.6"/>
    <n v="1.3"/>
    <n v="18.98"/>
    <n v="18.98"/>
    <n v="0"/>
    <x v="2"/>
    <x v="35"/>
    <x v="2"/>
    <m/>
  </r>
  <r>
    <x v="284"/>
    <x v="34"/>
    <x v="3"/>
    <s v="CLI_41"/>
    <x v="8"/>
    <s v="HIGADO"/>
    <n v="118.8"/>
    <n v="118.8"/>
    <n v="1"/>
    <n v="118.8"/>
    <n v="118.8"/>
    <n v="0"/>
    <x v="2"/>
    <x v="35"/>
    <x v="2"/>
    <m/>
  </r>
  <r>
    <x v="285"/>
    <x v="34"/>
    <x v="13"/>
    <s v="CLI_5"/>
    <x v="43"/>
    <s v="Mortadela"/>
    <n v="210.48"/>
    <n v="210.48"/>
    <n v="1.85"/>
    <n v="389.38799999999998"/>
    <n v="389.38799999999998"/>
    <n v="0"/>
    <x v="2"/>
    <x v="35"/>
    <x v="2"/>
    <m/>
  </r>
  <r>
    <x v="286"/>
    <x v="34"/>
    <x v="13"/>
    <s v="CLI_5"/>
    <x v="43"/>
    <s v="Pollo de Primera"/>
    <n v="24907.7"/>
    <n v="24658.62"/>
    <n v="2.48"/>
    <n v="61153.3776"/>
    <n v="61153.3776"/>
    <n v="0"/>
    <x v="2"/>
    <x v="35"/>
    <x v="2"/>
    <m/>
  </r>
  <r>
    <x v="287"/>
    <x v="34"/>
    <x v="13"/>
    <s v="CLI_5"/>
    <x v="43"/>
    <s v="Patas"/>
    <n v="558"/>
    <n v="558"/>
    <n v="1"/>
    <n v="558"/>
    <n v="558"/>
    <n v="0"/>
    <x v="2"/>
    <x v="35"/>
    <x v="2"/>
    <m/>
  </r>
  <r>
    <x v="288"/>
    <x v="34"/>
    <x v="1"/>
    <s v="CLI_55"/>
    <x v="1"/>
    <s v="Pollo Grado B"/>
    <n v="7703"/>
    <n v="7751.2"/>
    <n v="2.48"/>
    <n v="19222.975999999999"/>
    <n v="19222.975999999999"/>
    <n v="0"/>
    <x v="2"/>
    <x v="35"/>
    <x v="2"/>
    <m/>
  </r>
  <r>
    <x v="289"/>
    <x v="34"/>
    <x v="1"/>
    <s v="CLI_55"/>
    <x v="1"/>
    <s v="Pollo Grado B"/>
    <n v="1298.3"/>
    <n v="1094.4000000000001"/>
    <n v="2.48"/>
    <n v="2714.1120000000001"/>
    <n v="2714.1120000000001"/>
    <n v="0"/>
    <x v="2"/>
    <x v="35"/>
    <x v="2"/>
    <m/>
  </r>
  <r>
    <x v="290"/>
    <x v="35"/>
    <x v="2"/>
    <s v="CLI_68"/>
    <x v="9"/>
    <s v="Pollo de Primera"/>
    <n v="31"/>
    <n v="31"/>
    <n v="2.6"/>
    <n v="80.600000000000009"/>
    <n v="80.600000000000009"/>
    <n v="0"/>
    <x v="2"/>
    <x v="36"/>
    <x v="2"/>
    <m/>
  </r>
  <r>
    <x v="291"/>
    <x v="35"/>
    <x v="2"/>
    <s v="CLI_68"/>
    <x v="22"/>
    <s v="Patas"/>
    <n v="5.9"/>
    <n v="5.9"/>
    <n v="1.3"/>
    <n v="7.6700000000000008"/>
    <n v="7.6700000000000008"/>
    <n v="0"/>
    <x v="2"/>
    <x v="36"/>
    <x v="2"/>
    <m/>
  </r>
  <r>
    <x v="292"/>
    <x v="35"/>
    <x v="2"/>
    <s v="CLI_68"/>
    <x v="66"/>
    <s v="Patas"/>
    <n v="4"/>
    <n v="4"/>
    <n v="1.3"/>
    <n v="5.2"/>
    <n v="5.2"/>
    <n v="0"/>
    <x v="2"/>
    <x v="36"/>
    <x v="2"/>
    <m/>
  </r>
  <r>
    <x v="293"/>
    <x v="35"/>
    <x v="2"/>
    <s v="CLI_68"/>
    <x v="67"/>
    <s v="Pollo de Primera"/>
    <n v="33.1"/>
    <n v="33.1"/>
    <n v="2.6"/>
    <n v="86.06"/>
    <n v="86.06"/>
    <n v="0"/>
    <x v="2"/>
    <x v="36"/>
    <x v="2"/>
    <m/>
  </r>
  <r>
    <x v="294"/>
    <x v="35"/>
    <x v="3"/>
    <s v="CLI_41"/>
    <x v="8"/>
    <s v="Pollo Grado B"/>
    <n v="585.1"/>
    <n v="585.1"/>
    <n v="2.5499999999999998"/>
    <n v="1492.0049999999999"/>
    <n v="1492.0049999999999"/>
    <n v="0"/>
    <x v="2"/>
    <x v="36"/>
    <x v="2"/>
    <m/>
  </r>
  <r>
    <x v="295"/>
    <x v="35"/>
    <x v="2"/>
    <s v="CLI_68"/>
    <x v="24"/>
    <s v="HIGADO"/>
    <n v="2.1"/>
    <n v="2.1"/>
    <n v="1"/>
    <n v="2.1"/>
    <n v="2.1"/>
    <n v="0"/>
    <x v="2"/>
    <x v="36"/>
    <x v="2"/>
    <m/>
  </r>
  <r>
    <x v="295"/>
    <x v="35"/>
    <x v="2"/>
    <s v="CLI_68"/>
    <x v="24"/>
    <s v="Pollo de Primera"/>
    <n v="4.2"/>
    <n v="4.2"/>
    <n v="2.5499999999999998"/>
    <n v="10.709999999999999"/>
    <n v="10.709999999999999"/>
    <n v="0"/>
    <x v="2"/>
    <x v="36"/>
    <x v="2"/>
    <m/>
  </r>
  <r>
    <x v="296"/>
    <x v="35"/>
    <x v="2"/>
    <s v="CLI_68"/>
    <x v="24"/>
    <s v="Pollo de Primera"/>
    <n v="4.0999999999999996"/>
    <n v="4.0999999999999996"/>
    <n v="2.5499999999999998"/>
    <n v="10.454999999999998"/>
    <n v="10.454999999999998"/>
    <n v="0"/>
    <x v="2"/>
    <x v="36"/>
    <x v="2"/>
    <m/>
  </r>
  <r>
    <x v="297"/>
    <x v="35"/>
    <x v="2"/>
    <s v="CLI_68"/>
    <x v="7"/>
    <s v="HIGADO"/>
    <n v="38.200000000000003"/>
    <n v="38.200000000000003"/>
    <n v="1.3"/>
    <n v="49.660000000000004"/>
    <n v="49.660000000000004"/>
    <n v="0"/>
    <x v="2"/>
    <x v="36"/>
    <x v="2"/>
    <m/>
  </r>
  <r>
    <x v="297"/>
    <x v="35"/>
    <x v="2"/>
    <s v="CLI_68"/>
    <x v="7"/>
    <s v="Molleja"/>
    <n v="19.100000000000001"/>
    <n v="19.100000000000001"/>
    <n v="1.8"/>
    <n v="34.380000000000003"/>
    <n v="34.380000000000003"/>
    <n v="0"/>
    <x v="2"/>
    <x v="36"/>
    <x v="2"/>
    <m/>
  </r>
  <r>
    <x v="297"/>
    <x v="35"/>
    <x v="2"/>
    <s v="CLI_68"/>
    <x v="7"/>
    <s v="Patas"/>
    <n v="29.8"/>
    <n v="29.8"/>
    <n v="1.3"/>
    <n v="38.74"/>
    <n v="38.74"/>
    <n v="0"/>
    <x v="2"/>
    <x v="36"/>
    <x v="2"/>
    <m/>
  </r>
  <r>
    <x v="298"/>
    <x v="35"/>
    <x v="2"/>
    <s v="CLI_68"/>
    <x v="9"/>
    <s v="Patas"/>
    <n v="23.9"/>
    <n v="23.9"/>
    <n v="1.3"/>
    <n v="31.07"/>
    <n v="31.07"/>
    <n v="0"/>
    <x v="2"/>
    <x v="36"/>
    <x v="2"/>
    <m/>
  </r>
  <r>
    <x v="298"/>
    <x v="35"/>
    <x v="2"/>
    <s v="CLI_68"/>
    <x v="9"/>
    <s v="Pollo Grado B"/>
    <n v="177.9"/>
    <n v="177.9"/>
    <n v="2.6"/>
    <n v="462.54"/>
    <n v="462.54"/>
    <n v="0"/>
    <x v="2"/>
    <x v="36"/>
    <x v="2"/>
    <m/>
  </r>
  <r>
    <x v="299"/>
    <x v="35"/>
    <x v="2"/>
    <s v="CLI_68"/>
    <x v="39"/>
    <s v="Patas"/>
    <n v="58.7"/>
    <n v="58.7"/>
    <n v="1.3"/>
    <n v="76.31"/>
    <n v="76.31"/>
    <n v="0"/>
    <x v="2"/>
    <x v="36"/>
    <x v="2"/>
    <m/>
  </r>
  <r>
    <x v="299"/>
    <x v="35"/>
    <x v="2"/>
    <s v="CLI_68"/>
    <x v="39"/>
    <s v="HIGADO"/>
    <n v="86.4"/>
    <n v="86.4"/>
    <n v="1.3"/>
    <n v="112.32000000000001"/>
    <n v="112.32000000000001"/>
    <n v="0"/>
    <x v="2"/>
    <x v="36"/>
    <x v="2"/>
    <m/>
  </r>
  <r>
    <x v="300"/>
    <x v="35"/>
    <x v="2"/>
    <s v="CLI_68"/>
    <x v="39"/>
    <s v="Pollo Grado B"/>
    <n v="183.6"/>
    <n v="183.6"/>
    <n v="2.6"/>
    <n v="477.36"/>
    <n v="477.36"/>
    <n v="0"/>
    <x v="2"/>
    <x v="36"/>
    <x v="2"/>
    <m/>
  </r>
  <r>
    <x v="301"/>
    <x v="35"/>
    <x v="2"/>
    <s v="CLI_68"/>
    <x v="30"/>
    <s v="Pollo de Primera"/>
    <n v="7.4"/>
    <n v="7.4"/>
    <n v="2.6"/>
    <n v="19.240000000000002"/>
    <n v="19.240000000000002"/>
    <n v="0"/>
    <x v="2"/>
    <x v="36"/>
    <x v="2"/>
    <m/>
  </r>
  <r>
    <x v="302"/>
    <x v="35"/>
    <x v="1"/>
    <s v="CLI_55"/>
    <x v="1"/>
    <s v="Pollo Grado B"/>
    <n v="8015.8"/>
    <n v="7855.4"/>
    <n v="2.48"/>
    <n v="19481.392"/>
    <n v="19481.392"/>
    <n v="0"/>
    <x v="2"/>
    <x v="36"/>
    <x v="2"/>
    <m/>
  </r>
  <r>
    <x v="303"/>
    <x v="35"/>
    <x v="1"/>
    <s v="CLI_55"/>
    <x v="1"/>
    <s v="Molleja"/>
    <n v="0"/>
    <n v="0"/>
    <n v="0"/>
    <n v="0"/>
    <m/>
    <n v="0"/>
    <x v="2"/>
    <x v="36"/>
    <x v="2"/>
    <m/>
  </r>
  <r>
    <x v="303"/>
    <x v="35"/>
    <x v="1"/>
    <s v="CLI_55"/>
    <x v="1"/>
    <s v="Patas"/>
    <n v="1019.5999999999999"/>
    <n v="1013.4"/>
    <n v="1"/>
    <n v="1013.4"/>
    <n v="1013.4"/>
    <n v="0"/>
    <x v="2"/>
    <x v="36"/>
    <x v="2"/>
    <m/>
  </r>
  <r>
    <x v="303"/>
    <x v="35"/>
    <x v="1"/>
    <s v="CLI_55"/>
    <x v="1"/>
    <s v="Molleja"/>
    <n v="507.70000000000005"/>
    <n v="505.4"/>
    <n v="1.5"/>
    <n v="758.09999999999991"/>
    <n v="758.09999999999991"/>
    <n v="0"/>
    <x v="2"/>
    <x v="36"/>
    <x v="2"/>
    <m/>
  </r>
  <r>
    <x v="303"/>
    <x v="35"/>
    <x v="1"/>
    <s v="CLI_55"/>
    <x v="1"/>
    <s v="HIGADO"/>
    <n v="480.7"/>
    <n v="476.8"/>
    <n v="1"/>
    <n v="476.8"/>
    <n v="476.8"/>
    <n v="0"/>
    <x v="2"/>
    <x v="36"/>
    <x v="2"/>
    <m/>
  </r>
  <r>
    <x v="303"/>
    <x v="35"/>
    <x v="1"/>
    <s v="CLI_55"/>
    <x v="1"/>
    <s v="Patas"/>
    <n v="0"/>
    <n v="0"/>
    <n v="0"/>
    <n v="0"/>
    <m/>
    <n v="0"/>
    <x v="2"/>
    <x v="36"/>
    <x v="2"/>
    <m/>
  </r>
  <r>
    <x v="304"/>
    <x v="35"/>
    <x v="3"/>
    <s v="CLI_41"/>
    <x v="8"/>
    <s v="HIGADO"/>
    <n v="205.6"/>
    <n v="205.6"/>
    <n v="1"/>
    <n v="205.6"/>
    <n v="205.6"/>
    <n v="0"/>
    <x v="2"/>
    <x v="36"/>
    <x v="2"/>
    <m/>
  </r>
  <r>
    <x v="305"/>
    <x v="35"/>
    <x v="3"/>
    <s v="CLI_41"/>
    <x v="8"/>
    <s v="Pollo Grado B"/>
    <n v="518.1"/>
    <n v="518.1"/>
    <n v="2.5499999999999998"/>
    <n v="1321.155"/>
    <n v="1321.155"/>
    <n v="0"/>
    <x v="2"/>
    <x v="36"/>
    <x v="2"/>
    <m/>
  </r>
  <r>
    <x v="306"/>
    <x v="35"/>
    <x v="2"/>
    <s v="CLI_68"/>
    <x v="35"/>
    <s v="Patas"/>
    <n v="64.3"/>
    <n v="64.3"/>
    <n v="1.3"/>
    <n v="83.59"/>
    <n v="83.59"/>
    <n v="0"/>
    <x v="2"/>
    <x v="36"/>
    <x v="2"/>
    <m/>
  </r>
  <r>
    <x v="306"/>
    <x v="35"/>
    <x v="2"/>
    <s v="CLI_68"/>
    <x v="35"/>
    <s v="HIGADO"/>
    <n v="67.900000000000006"/>
    <n v="67.900000000000006"/>
    <n v="1.3"/>
    <n v="88.27000000000001"/>
    <n v="88.27000000000001"/>
    <n v="0"/>
    <x v="2"/>
    <x v="36"/>
    <x v="2"/>
    <m/>
  </r>
  <r>
    <x v="307"/>
    <x v="35"/>
    <x v="2"/>
    <s v="CLI_68"/>
    <x v="68"/>
    <s v="Pollo de Primera"/>
    <n v="4.8"/>
    <n v="4.8"/>
    <n v="2.6"/>
    <n v="12.48"/>
    <n v="12.48"/>
    <n v="0"/>
    <x v="2"/>
    <x v="36"/>
    <x v="2"/>
    <m/>
  </r>
  <r>
    <x v="307"/>
    <x v="35"/>
    <x v="2"/>
    <s v="CLI_68"/>
    <x v="68"/>
    <s v="Patas"/>
    <n v="6"/>
    <n v="6"/>
    <n v="1.3"/>
    <n v="7.8000000000000007"/>
    <n v="7.8000000000000007"/>
    <n v="0"/>
    <x v="2"/>
    <x v="36"/>
    <x v="2"/>
    <m/>
  </r>
  <r>
    <x v="308"/>
    <x v="35"/>
    <x v="11"/>
    <s v="CLI_31"/>
    <x v="33"/>
    <s v="Pollo de Primera"/>
    <n v="12191.2"/>
    <n v="12044.3"/>
    <n v="2.5"/>
    <n v="30110.75"/>
    <n v="30110.75"/>
    <n v="0"/>
    <x v="2"/>
    <x v="36"/>
    <x v="2"/>
    <m/>
  </r>
  <r>
    <x v="309"/>
    <x v="35"/>
    <x v="11"/>
    <s v="CLI_31"/>
    <x v="33"/>
    <s v="HIGADO"/>
    <n v="818.1"/>
    <n v="818.1"/>
    <n v="1"/>
    <n v="818.1"/>
    <n v="818.1"/>
    <n v="0"/>
    <x v="2"/>
    <x v="36"/>
    <x v="2"/>
    <m/>
  </r>
  <r>
    <x v="310"/>
    <x v="35"/>
    <x v="11"/>
    <s v="CLI_31"/>
    <x v="33"/>
    <s v="Mortadela"/>
    <n v="997.49"/>
    <n v="997.49"/>
    <n v="1.85"/>
    <n v="1845.3565000000001"/>
    <n v="1845.3565000000001"/>
    <n v="0"/>
    <x v="2"/>
    <x v="36"/>
    <x v="2"/>
    <m/>
  </r>
  <r>
    <x v="311"/>
    <x v="35"/>
    <x v="4"/>
    <s v="CLI_26"/>
    <x v="10"/>
    <s v="HIGADO"/>
    <n v="868.7"/>
    <n v="868.7"/>
    <n v="1"/>
    <n v="868.7"/>
    <n v="868.7"/>
    <n v="0"/>
    <x v="2"/>
    <x v="36"/>
    <x v="2"/>
    <m/>
  </r>
  <r>
    <x v="311"/>
    <x v="35"/>
    <x v="4"/>
    <s v="CLI_26"/>
    <x v="10"/>
    <s v="Molleja"/>
    <n v="272.3"/>
    <n v="272.3"/>
    <n v="1.8"/>
    <n v="490.14000000000004"/>
    <n v="490.14"/>
    <n v="0"/>
    <x v="2"/>
    <x v="36"/>
    <x v="2"/>
    <m/>
  </r>
  <r>
    <x v="311"/>
    <x v="35"/>
    <x v="4"/>
    <s v="CLI_26"/>
    <x v="10"/>
    <s v="Pollo Grado B"/>
    <n v="1588.8"/>
    <n v="1588.8"/>
    <n v="2.5499999999999998"/>
    <n v="4051.4399999999996"/>
    <n v="4051.4399999999996"/>
    <n v="0"/>
    <x v="2"/>
    <x v="36"/>
    <x v="2"/>
    <m/>
  </r>
  <r>
    <x v="311"/>
    <x v="35"/>
    <x v="4"/>
    <s v="CLI_26"/>
    <x v="10"/>
    <s v="Patas"/>
    <n v="391.3"/>
    <n v="391.3"/>
    <n v="1.3"/>
    <n v="508.69000000000005"/>
    <n v="508.69000000000005"/>
    <n v="0"/>
    <x v="2"/>
    <x v="36"/>
    <x v="2"/>
    <m/>
  </r>
  <r>
    <x v="312"/>
    <x v="35"/>
    <x v="20"/>
    <s v="CLI_71"/>
    <x v="69"/>
    <s v="Pollo de Primera"/>
    <n v="1541"/>
    <n v="1541"/>
    <n v="2.5"/>
    <n v="3852.5"/>
    <n v="3852.5"/>
    <n v="0"/>
    <x v="2"/>
    <x v="36"/>
    <x v="2"/>
    <m/>
  </r>
  <r>
    <x v="313"/>
    <x v="35"/>
    <x v="20"/>
    <s v="CLI_71"/>
    <x v="69"/>
    <s v="Mortadela"/>
    <n v="755.49"/>
    <n v="755.49"/>
    <n v="1.85"/>
    <n v="1397.6565000000001"/>
    <n v="1397.6565000000001"/>
    <n v="0"/>
    <x v="2"/>
    <x v="36"/>
    <x v="2"/>
    <m/>
  </r>
  <r>
    <x v="314"/>
    <x v="36"/>
    <x v="8"/>
    <s v="CLI_30"/>
    <x v="17"/>
    <s v="HIGADO"/>
    <n v="478.6"/>
    <n v="478.6"/>
    <n v="1"/>
    <n v="478.6"/>
    <n v="478.6"/>
    <n v="0"/>
    <x v="2"/>
    <x v="37"/>
    <x v="2"/>
    <m/>
  </r>
  <r>
    <x v="314"/>
    <x v="36"/>
    <x v="8"/>
    <s v="CLI_30"/>
    <x v="17"/>
    <s v="Molleja"/>
    <n v="480.3"/>
    <n v="480.3"/>
    <n v="1.8"/>
    <n v="864.54000000000008"/>
    <n v="864.54000000000008"/>
    <n v="0"/>
    <x v="2"/>
    <x v="37"/>
    <x v="2"/>
    <m/>
  </r>
  <r>
    <x v="314"/>
    <x v="36"/>
    <x v="8"/>
    <s v="CLI_30"/>
    <x v="17"/>
    <s v="Patas"/>
    <n v="480.2"/>
    <n v="480.2"/>
    <n v="1"/>
    <n v="480.2"/>
    <n v="480.2"/>
    <n v="0"/>
    <x v="2"/>
    <x v="37"/>
    <x v="2"/>
    <m/>
  </r>
  <r>
    <x v="315"/>
    <x v="36"/>
    <x v="2"/>
    <s v="CLI_68"/>
    <x v="52"/>
    <s v="HIGADO"/>
    <n v="39.6"/>
    <n v="39.6"/>
    <n v="1.3"/>
    <n v="51.480000000000004"/>
    <n v="51.480000000000004"/>
    <n v="0"/>
    <x v="2"/>
    <x v="37"/>
    <x v="2"/>
    <m/>
  </r>
  <r>
    <x v="316"/>
    <x v="36"/>
    <x v="5"/>
    <s v="CLI_2"/>
    <x v="12"/>
    <s v="Molleja"/>
    <n v="728.5"/>
    <n v="716.2"/>
    <n v="1.2"/>
    <n v="859.44"/>
    <n v="859.44"/>
    <n v="0"/>
    <x v="2"/>
    <x v="37"/>
    <x v="2"/>
    <m/>
  </r>
  <r>
    <x v="316"/>
    <x v="36"/>
    <x v="5"/>
    <s v="CLI_2"/>
    <x v="12"/>
    <s v="HIGADO"/>
    <n v="2001"/>
    <n v="1994.6"/>
    <n v="0.5"/>
    <n v="997.3"/>
    <n v="997.3"/>
    <n v="0"/>
    <x v="2"/>
    <x v="37"/>
    <x v="2"/>
    <m/>
  </r>
  <r>
    <x v="316"/>
    <x v="36"/>
    <x v="5"/>
    <s v="CLI_2"/>
    <x v="12"/>
    <s v="Patas"/>
    <n v="4910.1000000000004"/>
    <n v="4898.88"/>
    <n v="0.5"/>
    <n v="2449.44"/>
    <n v="2449.44"/>
    <n v="0"/>
    <x v="2"/>
    <x v="37"/>
    <x v="2"/>
    <m/>
  </r>
  <r>
    <x v="317"/>
    <x v="36"/>
    <x v="17"/>
    <s v="CLI_4"/>
    <x v="70"/>
    <s v="Pollo de Primera"/>
    <n v="508.4"/>
    <n v="505.9"/>
    <n v="2.5499999999999998"/>
    <n v="1290.0449999999998"/>
    <m/>
    <n v="1290.0449999999998"/>
    <x v="1"/>
    <x v="37"/>
    <x v="2"/>
    <m/>
  </r>
  <r>
    <x v="318"/>
    <x v="36"/>
    <x v="17"/>
    <s v="CLI_4"/>
    <x v="71"/>
    <s v="Pollo de Primera"/>
    <n v="518.9"/>
    <n v="516.20000000000005"/>
    <n v="2.5499999999999998"/>
    <n v="1316.31"/>
    <m/>
    <n v="1316.31"/>
    <x v="1"/>
    <x v="37"/>
    <x v="2"/>
    <m/>
  </r>
  <r>
    <x v="319"/>
    <x v="36"/>
    <x v="16"/>
    <s v="CLI_3"/>
    <x v="58"/>
    <s v="Pollo desnudo de primera "/>
    <n v="2982.2"/>
    <n v="2922.6"/>
    <n v="2.85"/>
    <n v="8329.41"/>
    <n v="8329.41"/>
    <n v="0"/>
    <x v="2"/>
    <x v="37"/>
    <x v="2"/>
    <m/>
  </r>
  <r>
    <x v="320"/>
    <x v="36"/>
    <x v="16"/>
    <s v="CLI_3"/>
    <x v="72"/>
    <s v="Pollo desnudo de primera "/>
    <n v="1555.3"/>
    <n v="1520.3"/>
    <n v="2.85"/>
    <n v="4332.8549999999996"/>
    <n v="4332.8549999999996"/>
    <n v="0"/>
    <x v="2"/>
    <x v="37"/>
    <x v="2"/>
    <m/>
  </r>
  <r>
    <x v="321"/>
    <x v="36"/>
    <x v="1"/>
    <s v="CLI_55"/>
    <x v="1"/>
    <s v="Pollo Grado B"/>
    <n v="10317.799999999999"/>
    <n v="10198"/>
    <n v="2.48"/>
    <n v="25291.040000000001"/>
    <n v="25291.040000000001"/>
    <n v="0"/>
    <x v="2"/>
    <x v="37"/>
    <x v="2"/>
    <m/>
  </r>
  <r>
    <x v="322"/>
    <x v="37"/>
    <x v="2"/>
    <s v="CLI_68"/>
    <x v="14"/>
    <m/>
    <m/>
    <n v="0"/>
    <m/>
    <n v="0"/>
    <m/>
    <n v="0"/>
    <x v="2"/>
    <x v="38"/>
    <x v="2"/>
    <m/>
  </r>
  <r>
    <x v="322"/>
    <x v="37"/>
    <x v="2"/>
    <s v="CLI_68"/>
    <x v="14"/>
    <s v="Pollo Grado B"/>
    <n v="270.7"/>
    <n v="270.7"/>
    <n v="2.6"/>
    <n v="703.82"/>
    <n v="703.82"/>
    <n v="0"/>
    <x v="2"/>
    <x v="38"/>
    <x v="2"/>
    <m/>
  </r>
  <r>
    <x v="323"/>
    <x v="37"/>
    <x v="2"/>
    <s v="CLI_68"/>
    <x v="3"/>
    <s v="Patas"/>
    <n v="58.9"/>
    <n v="58.9"/>
    <n v="1.3"/>
    <n v="76.570000000000007"/>
    <n v="76.570000000000007"/>
    <n v="0"/>
    <x v="2"/>
    <x v="38"/>
    <x v="2"/>
    <m/>
  </r>
  <r>
    <x v="324"/>
    <x v="37"/>
    <x v="8"/>
    <s v="CLI_30"/>
    <x v="17"/>
    <s v="HIGADO"/>
    <n v="215.4"/>
    <n v="215.4"/>
    <n v="1"/>
    <n v="215.4"/>
    <n v="215.4"/>
    <n v="0"/>
    <x v="2"/>
    <x v="38"/>
    <x v="2"/>
    <m/>
  </r>
  <r>
    <x v="324"/>
    <x v="37"/>
    <x v="8"/>
    <s v="CLI_30"/>
    <x v="17"/>
    <s v="Molleja"/>
    <n v="23.8"/>
    <n v="23.8"/>
    <n v="1.8"/>
    <n v="42.84"/>
    <n v="42.84"/>
    <n v="0"/>
    <x v="2"/>
    <x v="38"/>
    <x v="2"/>
    <m/>
  </r>
  <r>
    <x v="324"/>
    <x v="37"/>
    <x v="8"/>
    <s v="CLI_30"/>
    <x v="17"/>
    <s v="Patas"/>
    <n v="102.7"/>
    <n v="102.7"/>
    <n v="1"/>
    <n v="102.7"/>
    <n v="102.7"/>
    <n v="0"/>
    <x v="2"/>
    <x v="38"/>
    <x v="2"/>
    <m/>
  </r>
  <r>
    <x v="325"/>
    <x v="37"/>
    <x v="3"/>
    <s v="CLI_41"/>
    <x v="8"/>
    <s v="Molleja"/>
    <n v="405.7"/>
    <n v="405.7"/>
    <n v="1.8"/>
    <n v="730.26"/>
    <n v="730.26"/>
    <n v="0"/>
    <x v="2"/>
    <x v="38"/>
    <x v="2"/>
    <m/>
  </r>
  <r>
    <x v="325"/>
    <x v="37"/>
    <x v="3"/>
    <s v="CLI_41"/>
    <x v="8"/>
    <s v="HIGADO"/>
    <n v="793.1"/>
    <n v="793.1"/>
    <n v="1"/>
    <n v="793.1"/>
    <n v="793.1"/>
    <n v="0"/>
    <x v="2"/>
    <x v="38"/>
    <x v="2"/>
    <m/>
  </r>
  <r>
    <x v="326"/>
    <x v="38"/>
    <x v="11"/>
    <s v="CLI_31"/>
    <x v="33"/>
    <s v="Pollo de Primera"/>
    <n v="17848.8"/>
    <n v="17273"/>
    <n v="2.4"/>
    <n v="41455.199999999997"/>
    <n v="41455.199999999997"/>
    <n v="0"/>
    <x v="2"/>
    <x v="39"/>
    <x v="2"/>
    <m/>
  </r>
  <r>
    <x v="327"/>
    <x v="38"/>
    <x v="2"/>
    <s v="CLI_68"/>
    <x v="7"/>
    <s v="Molleja"/>
    <n v="14.8"/>
    <n v="14.8"/>
    <n v="1.8"/>
    <n v="26.64"/>
    <n v="26.64"/>
    <n v="0"/>
    <x v="2"/>
    <x v="39"/>
    <x v="2"/>
    <m/>
  </r>
  <r>
    <x v="327"/>
    <x v="38"/>
    <x v="2"/>
    <s v="CLI_68"/>
    <x v="7"/>
    <s v="Patas"/>
    <n v="19.399999999999999"/>
    <n v="19.399999999999999"/>
    <n v="1.3"/>
    <n v="25.22"/>
    <n v="25.22"/>
    <n v="0"/>
    <x v="2"/>
    <x v="39"/>
    <x v="2"/>
    <m/>
  </r>
  <r>
    <x v="327"/>
    <x v="38"/>
    <x v="2"/>
    <s v="CLI_68"/>
    <x v="7"/>
    <s v="HIGADO"/>
    <n v="29.4"/>
    <n v="29.4"/>
    <n v="1.3"/>
    <n v="38.22"/>
    <n v="38.22"/>
    <n v="0"/>
    <x v="2"/>
    <x v="39"/>
    <x v="2"/>
    <m/>
  </r>
  <r>
    <x v="328"/>
    <x v="38"/>
    <x v="2"/>
    <s v="CLI_68"/>
    <x v="52"/>
    <s v="HIGADO"/>
    <n v="49.2"/>
    <n v="49.2"/>
    <n v="1.3"/>
    <n v="63.960000000000008"/>
    <n v="63.960000000000008"/>
    <n v="0"/>
    <x v="2"/>
    <x v="39"/>
    <x v="2"/>
    <m/>
  </r>
  <r>
    <x v="329"/>
    <x v="38"/>
    <x v="2"/>
    <s v="CLI_68"/>
    <x v="4"/>
    <s v="HIGADO"/>
    <n v="29.7"/>
    <n v="29.7"/>
    <n v="1.3"/>
    <n v="38.61"/>
    <n v="38.61"/>
    <n v="0"/>
    <x v="2"/>
    <x v="39"/>
    <x v="2"/>
    <m/>
  </r>
  <r>
    <x v="329"/>
    <x v="38"/>
    <x v="2"/>
    <s v="CLI_68"/>
    <x v="4"/>
    <s v="Pollo Grado B"/>
    <n v="352.8"/>
    <n v="352.8"/>
    <n v="2.6"/>
    <n v="917.28000000000009"/>
    <n v="917.28000000000009"/>
    <n v="0"/>
    <x v="2"/>
    <x v="39"/>
    <x v="2"/>
    <m/>
  </r>
  <r>
    <x v="330"/>
    <x v="38"/>
    <x v="3"/>
    <s v="CLI_41"/>
    <x v="8"/>
    <s v="Patas"/>
    <n v="22.5"/>
    <n v="22.5"/>
    <n v="1.3"/>
    <n v="29.25"/>
    <n v="29.25"/>
    <n v="0"/>
    <x v="2"/>
    <x v="39"/>
    <x v="2"/>
    <m/>
  </r>
  <r>
    <x v="331"/>
    <x v="38"/>
    <x v="3"/>
    <s v="CLI_41"/>
    <x v="8"/>
    <s v="Molleja"/>
    <n v="39.200000000000003"/>
    <n v="39.200000000000003"/>
    <n v="1.8"/>
    <n v="70.56"/>
    <n v="70.56"/>
    <n v="0"/>
    <x v="2"/>
    <x v="39"/>
    <x v="2"/>
    <m/>
  </r>
  <r>
    <x v="331"/>
    <x v="38"/>
    <x v="3"/>
    <s v="CLI_41"/>
    <x v="8"/>
    <s v="Patas"/>
    <n v="29.8"/>
    <n v="29.8"/>
    <n v="1.3"/>
    <n v="38.74"/>
    <n v="38.74"/>
    <n v="0"/>
    <x v="2"/>
    <x v="39"/>
    <x v="2"/>
    <m/>
  </r>
  <r>
    <x v="331"/>
    <x v="38"/>
    <x v="3"/>
    <s v="CLI_41"/>
    <x v="8"/>
    <s v="HIGADO"/>
    <n v="196.2"/>
    <n v="196.2"/>
    <n v="1"/>
    <n v="196.2"/>
    <n v="196.2"/>
    <n v="0"/>
    <x v="2"/>
    <x v="39"/>
    <x v="2"/>
    <m/>
  </r>
  <r>
    <x v="332"/>
    <x v="38"/>
    <x v="1"/>
    <s v="CLI_55"/>
    <x v="1"/>
    <s v="Pollo Grado B"/>
    <n v="7207"/>
    <n v="7122.5"/>
    <n v="2.48"/>
    <n v="17663.8"/>
    <n v="17663.8"/>
    <n v="0"/>
    <x v="2"/>
    <x v="39"/>
    <x v="2"/>
    <m/>
  </r>
  <r>
    <x v="333"/>
    <x v="38"/>
    <x v="1"/>
    <s v="CLI_55"/>
    <x v="1"/>
    <s v="Pollo Grado B"/>
    <n v="2875.6"/>
    <n v="2886.6"/>
    <n v="2.48"/>
    <n v="7158.768"/>
    <n v="7158.768"/>
    <n v="0"/>
    <x v="2"/>
    <x v="39"/>
    <x v="2"/>
    <m/>
  </r>
  <r>
    <x v="334"/>
    <x v="38"/>
    <x v="5"/>
    <s v="CLI_2"/>
    <x v="12"/>
    <s v="HIGADO"/>
    <n v="2184.1"/>
    <n v="2175.4"/>
    <n v="0.5"/>
    <n v="1087.7"/>
    <n v="1087.7"/>
    <n v="0"/>
    <x v="2"/>
    <x v="39"/>
    <x v="2"/>
    <m/>
  </r>
  <r>
    <x v="334"/>
    <x v="38"/>
    <x v="5"/>
    <s v="CLI_2"/>
    <x v="12"/>
    <s v="Molleja"/>
    <n v="958.3"/>
    <n v="945.7"/>
    <n v="1.2"/>
    <n v="1134.8399999999999"/>
    <n v="1134.8399999999999"/>
    <n v="0"/>
    <x v="2"/>
    <x v="39"/>
    <x v="2"/>
    <m/>
  </r>
  <r>
    <x v="334"/>
    <x v="38"/>
    <x v="5"/>
    <s v="CLI_2"/>
    <x v="12"/>
    <s v="Patas"/>
    <n v="2178"/>
    <n v="2165.8000000000002"/>
    <n v="0.5"/>
    <n v="1082.9000000000001"/>
    <n v="1082.9000000000001"/>
    <n v="0"/>
    <x v="2"/>
    <x v="39"/>
    <x v="2"/>
    <m/>
  </r>
  <r>
    <x v="335"/>
    <x v="39"/>
    <x v="2"/>
    <s v="CLI_68"/>
    <x v="24"/>
    <s v="Pollo de Primera"/>
    <n v="19.600000000000001"/>
    <n v="19.600000000000001"/>
    <n v="2.5499999999999998"/>
    <n v="49.98"/>
    <n v="49.98"/>
    <n v="0"/>
    <x v="2"/>
    <x v="40"/>
    <x v="2"/>
    <m/>
  </r>
  <r>
    <x v="336"/>
    <x v="39"/>
    <x v="4"/>
    <s v="CLI_26"/>
    <x v="10"/>
    <s v="Molleja"/>
    <n v="49.1"/>
    <n v="49.1"/>
    <n v="1.8"/>
    <n v="88.38000000000001"/>
    <n v="88.38000000000001"/>
    <n v="0"/>
    <x v="2"/>
    <x v="40"/>
    <x v="2"/>
    <m/>
  </r>
  <r>
    <x v="336"/>
    <x v="39"/>
    <x v="4"/>
    <s v="CLI_26"/>
    <x v="10"/>
    <s v="HIGADO"/>
    <n v="88"/>
    <n v="88"/>
    <n v="1"/>
    <n v="88"/>
    <n v="88"/>
    <n v="0"/>
    <x v="2"/>
    <x v="40"/>
    <x v="2"/>
    <m/>
  </r>
  <r>
    <x v="337"/>
    <x v="39"/>
    <x v="2"/>
    <s v="CLI_68"/>
    <x v="73"/>
    <s v="Patas"/>
    <n v="58.6"/>
    <n v="58.6"/>
    <n v="1.3"/>
    <n v="76.180000000000007"/>
    <n v="76.180000000000007"/>
    <n v="0"/>
    <x v="2"/>
    <x v="40"/>
    <x v="2"/>
    <m/>
  </r>
  <r>
    <x v="337"/>
    <x v="39"/>
    <x v="2"/>
    <s v="CLI_68"/>
    <x v="73"/>
    <s v="HIGADO"/>
    <n v="68.7"/>
    <n v="68.7"/>
    <n v="1.3"/>
    <n v="89.31"/>
    <n v="89.31"/>
    <n v="0"/>
    <x v="2"/>
    <x v="40"/>
    <x v="2"/>
    <m/>
  </r>
  <r>
    <x v="338"/>
    <x v="40"/>
    <x v="2"/>
    <s v="CLI_68"/>
    <x v="14"/>
    <s v="Pollo Grado B"/>
    <n v="250.6"/>
    <n v="250.6"/>
    <n v="2.6"/>
    <n v="651.56000000000006"/>
    <n v="651.56000000000006"/>
    <n v="0"/>
    <x v="2"/>
    <x v="41"/>
    <x v="2"/>
    <m/>
  </r>
  <r>
    <x v="339"/>
    <x v="40"/>
    <x v="8"/>
    <s v="CLI_30"/>
    <x v="17"/>
    <s v="HIGADO"/>
    <n v="484.3"/>
    <n v="484.3"/>
    <n v="1"/>
    <n v="484.3"/>
    <n v="484.3"/>
    <n v="0"/>
    <x v="2"/>
    <x v="41"/>
    <x v="2"/>
    <m/>
  </r>
  <r>
    <x v="339"/>
    <x v="40"/>
    <x v="8"/>
    <s v="CLI_30"/>
    <x v="17"/>
    <s v="Molleja"/>
    <n v="294.7"/>
    <n v="294.7"/>
    <n v="1.8"/>
    <n v="530.46"/>
    <n v="530.46"/>
    <n v="0"/>
    <x v="2"/>
    <x v="41"/>
    <x v="2"/>
    <m/>
  </r>
  <r>
    <x v="339"/>
    <x v="40"/>
    <x v="8"/>
    <s v="CLI_30"/>
    <x v="17"/>
    <s v="Patas"/>
    <n v="489.3"/>
    <n v="489.3"/>
    <n v="1"/>
    <n v="489.3"/>
    <n v="489.3"/>
    <n v="0"/>
    <x v="2"/>
    <x v="41"/>
    <x v="2"/>
    <m/>
  </r>
  <r>
    <x v="340"/>
    <x v="40"/>
    <x v="5"/>
    <s v="CLI_2"/>
    <x v="12"/>
    <s v="Pollo desnudo de primera "/>
    <n v="7665.3"/>
    <n v="7366.9"/>
    <n v="2.8"/>
    <n v="20627.319999999996"/>
    <n v="20627.319999999996"/>
    <n v="0"/>
    <x v="2"/>
    <x v="41"/>
    <x v="2"/>
    <m/>
  </r>
  <r>
    <x v="341"/>
    <x v="40"/>
    <x v="2"/>
    <s v="CLI_68"/>
    <x v="9"/>
    <s v="Pollo Grado B"/>
    <n v="143.69999999999999"/>
    <n v="143.69999999999999"/>
    <n v="2.6"/>
    <n v="373.62"/>
    <n v="373.62"/>
    <n v="0"/>
    <x v="2"/>
    <x v="41"/>
    <x v="2"/>
    <m/>
  </r>
  <r>
    <x v="342"/>
    <x v="40"/>
    <x v="4"/>
    <s v="CLI_26"/>
    <x v="10"/>
    <s v="Molleja"/>
    <n v="193"/>
    <n v="193"/>
    <n v="1.8"/>
    <n v="347.40000000000003"/>
    <n v="347.40000000000003"/>
    <n v="0"/>
    <x v="2"/>
    <x v="41"/>
    <x v="2"/>
    <m/>
  </r>
  <r>
    <x v="342"/>
    <x v="40"/>
    <x v="4"/>
    <s v="CLI_26"/>
    <x v="10"/>
    <s v="HIGADO"/>
    <n v="579.4"/>
    <n v="579.4"/>
    <n v="1"/>
    <n v="579.4"/>
    <n v="579.4"/>
    <n v="0"/>
    <x v="2"/>
    <x v="41"/>
    <x v="2"/>
    <m/>
  </r>
  <r>
    <x v="342"/>
    <x v="40"/>
    <x v="4"/>
    <s v="CLI_26"/>
    <x v="10"/>
    <s v="Pollo Grado B"/>
    <n v="1142.7"/>
    <n v="1142.7"/>
    <n v="2.5499999999999998"/>
    <n v="2913.8849999999998"/>
    <n v="2913.8849999999998"/>
    <n v="0"/>
    <x v="2"/>
    <x v="41"/>
    <x v="2"/>
    <m/>
  </r>
  <r>
    <x v="342"/>
    <x v="40"/>
    <x v="4"/>
    <s v="CLI_26"/>
    <x v="10"/>
    <s v="Patas"/>
    <n v="252.2"/>
    <n v="252.2"/>
    <n v="1.3"/>
    <n v="327.86"/>
    <n v="327.86"/>
    <n v="0"/>
    <x v="2"/>
    <x v="41"/>
    <x v="2"/>
    <m/>
  </r>
  <r>
    <x v="343"/>
    <x v="40"/>
    <x v="2"/>
    <s v="CLI_68"/>
    <x v="4"/>
    <s v="Pollo Grado B"/>
    <n v="154.1"/>
    <n v="154.1"/>
    <n v="2.6"/>
    <n v="400.66"/>
    <n v="400.66"/>
    <n v="0"/>
    <x v="2"/>
    <x v="41"/>
    <x v="2"/>
    <m/>
  </r>
  <r>
    <x v="343"/>
    <x v="40"/>
    <x v="2"/>
    <s v="CLI_68"/>
    <x v="4"/>
    <s v="Patas"/>
    <n v="17.8"/>
    <n v="17.8"/>
    <n v="1.3"/>
    <n v="23.14"/>
    <n v="23.14"/>
    <n v="0"/>
    <x v="2"/>
    <x v="41"/>
    <x v="2"/>
    <m/>
  </r>
  <r>
    <x v="344"/>
    <x v="40"/>
    <x v="2"/>
    <s v="CLI_68"/>
    <x v="49"/>
    <s v="Pollo de Primera"/>
    <n v="140.80000000000001"/>
    <n v="140.80000000000001"/>
    <n v="2.6"/>
    <n v="366.08000000000004"/>
    <n v="366.08000000000004"/>
    <n v="0"/>
    <x v="2"/>
    <x v="41"/>
    <x v="2"/>
    <m/>
  </r>
  <r>
    <x v="345"/>
    <x v="40"/>
    <x v="1"/>
    <s v="CLI_55"/>
    <x v="1"/>
    <s v="Pollo Grado B"/>
    <n v="9480.5"/>
    <n v="9176.7000000000007"/>
    <n v="2.48"/>
    <n v="22758.216"/>
    <n v="22758.216"/>
    <n v="0"/>
    <x v="2"/>
    <x v="41"/>
    <x v="2"/>
    <m/>
  </r>
  <r>
    <x v="346"/>
    <x v="40"/>
    <x v="2"/>
    <s v="CLI_68"/>
    <x v="74"/>
    <s v="Molleja"/>
    <n v="8.3000000000000007"/>
    <n v="8.3000000000000007"/>
    <n v="1.8"/>
    <n v="14.940000000000001"/>
    <n v="14.940000000000001"/>
    <n v="0"/>
    <x v="2"/>
    <x v="41"/>
    <x v="2"/>
    <m/>
  </r>
  <r>
    <x v="346"/>
    <x v="40"/>
    <x v="2"/>
    <s v="CLI_68"/>
    <x v="74"/>
    <s v="HIGADO"/>
    <n v="11.7"/>
    <n v="11.7"/>
    <n v="1.3"/>
    <n v="15.209999999999999"/>
    <n v="15.209999999999999"/>
    <n v="0"/>
    <x v="2"/>
    <x v="41"/>
    <x v="2"/>
    <m/>
  </r>
  <r>
    <x v="347"/>
    <x v="40"/>
    <x v="11"/>
    <s v="CLI_31"/>
    <x v="33"/>
    <s v="Pollo de Primera"/>
    <n v="17024.5"/>
    <n v="16659.7"/>
    <n v="2.2999999999999998"/>
    <n v="38317.31"/>
    <n v="38317.31"/>
    <n v="0"/>
    <x v="2"/>
    <x v="41"/>
    <x v="2"/>
    <m/>
  </r>
  <r>
    <x v="348"/>
    <x v="40"/>
    <x v="17"/>
    <s v="CLI_4"/>
    <x v="61"/>
    <s v="Pollo de Primera"/>
    <n v="1487.1"/>
    <n v="1482.4"/>
    <n v="2.5499999999999998"/>
    <n v="3780.12"/>
    <m/>
    <n v="3780.12"/>
    <x v="1"/>
    <x v="41"/>
    <x v="2"/>
    <m/>
  </r>
  <r>
    <x v="349"/>
    <x v="40"/>
    <x v="17"/>
    <s v="CLI_4"/>
    <x v="60"/>
    <s v="Pollo de Primera"/>
    <n v="153.4"/>
    <n v="147.80000000000001"/>
    <n v="2.5499999999999998"/>
    <n v="376.89"/>
    <n v="376.89"/>
    <n v="0"/>
    <x v="2"/>
    <x v="41"/>
    <x v="2"/>
    <m/>
  </r>
  <r>
    <x v="350"/>
    <x v="40"/>
    <x v="14"/>
    <s v="CLI_42"/>
    <x v="48"/>
    <s v="Mortadela"/>
    <n v="346.99"/>
    <n v="346.99"/>
    <n v="1.85"/>
    <n v="641.93150000000003"/>
    <n v="641.93150000000003"/>
    <n v="0"/>
    <x v="2"/>
    <x v="41"/>
    <x v="2"/>
    <m/>
  </r>
  <r>
    <x v="351"/>
    <x v="40"/>
    <x v="14"/>
    <s v="CLI_42"/>
    <x v="48"/>
    <s v="Pollo de Primera"/>
    <n v="2743.4"/>
    <n v="2743.4"/>
    <n v="2.5"/>
    <n v="6858.5"/>
    <n v="6858.5"/>
    <n v="0"/>
    <x v="2"/>
    <x v="41"/>
    <x v="2"/>
    <m/>
  </r>
  <r>
    <x v="352"/>
    <x v="40"/>
    <x v="21"/>
    <s v="CLI_72"/>
    <x v="75"/>
    <s v="Pollo de Primera"/>
    <n v="18735.900000000001"/>
    <n v="18735.900000000001"/>
    <n v="2.42"/>
    <n v="45340.878000000004"/>
    <n v="45340.878000000004"/>
    <n v="0"/>
    <x v="2"/>
    <x v="41"/>
    <x v="2"/>
    <m/>
  </r>
  <r>
    <x v="353"/>
    <x v="40"/>
    <x v="16"/>
    <s v="CLI_3"/>
    <x v="58"/>
    <s v="Pollo desnudo de primera "/>
    <n v="2044"/>
    <n v="2020.6"/>
    <n v="2.85"/>
    <n v="5758.71"/>
    <n v="5758.71"/>
    <n v="0"/>
    <x v="2"/>
    <x v="41"/>
    <x v="2"/>
    <m/>
  </r>
  <r>
    <x v="354"/>
    <x v="40"/>
    <x v="16"/>
    <s v="CLI_3"/>
    <x v="59"/>
    <s v="Pollo desnudo de primera "/>
    <n v="2067.9"/>
    <n v="2049.8000000000002"/>
    <n v="2.85"/>
    <n v="5841.93"/>
    <n v="5841.93"/>
    <n v="0"/>
    <x v="2"/>
    <x v="41"/>
    <x v="2"/>
    <m/>
  </r>
  <r>
    <x v="355"/>
    <x v="40"/>
    <x v="16"/>
    <s v="CLI_3"/>
    <x v="59"/>
    <s v="Molleja"/>
    <n v="288"/>
    <n v="286.89999999999998"/>
    <n v="1.3"/>
    <n v="372.96999999999997"/>
    <n v="372.96999999999997"/>
    <n v="0"/>
    <x v="2"/>
    <x v="41"/>
    <x v="2"/>
    <m/>
  </r>
  <r>
    <x v="356"/>
    <x v="40"/>
    <x v="16"/>
    <s v="CLI_3"/>
    <x v="57"/>
    <s v="Pollo desnudo de primera "/>
    <n v="1174.5"/>
    <n v="1170"/>
    <n v="2.85"/>
    <n v="3334.5"/>
    <n v="3334.5"/>
    <n v="0"/>
    <x v="2"/>
    <x v="41"/>
    <x v="2"/>
    <m/>
  </r>
  <r>
    <x v="357"/>
    <x v="40"/>
    <x v="3"/>
    <s v="CLI_41"/>
    <x v="8"/>
    <s v="Pollo de Primera"/>
    <n v="931.9"/>
    <n v="931.9"/>
    <n v="2.5499999999999998"/>
    <n v="2376.3449999999998"/>
    <n v="2376.3449999999998"/>
    <n v="0"/>
    <x v="2"/>
    <x v="41"/>
    <x v="2"/>
    <m/>
  </r>
  <r>
    <x v="358"/>
    <x v="41"/>
    <x v="2"/>
    <s v="CLI_68"/>
    <x v="52"/>
    <s v="HIGADO"/>
    <n v="19.5"/>
    <n v="19.5"/>
    <n v="1.3"/>
    <n v="25.35"/>
    <n v="25.35"/>
    <n v="0"/>
    <x v="2"/>
    <x v="42"/>
    <x v="2"/>
    <m/>
  </r>
  <r>
    <x v="358"/>
    <x v="41"/>
    <x v="2"/>
    <s v="CLI_68"/>
    <x v="52"/>
    <s v="Pollo Grado B"/>
    <n v="2.5"/>
    <n v="2.5"/>
    <n v="2.6"/>
    <n v="6.5"/>
    <n v="6.5"/>
    <n v="0"/>
    <x v="2"/>
    <x v="42"/>
    <x v="2"/>
    <m/>
  </r>
  <r>
    <x v="359"/>
    <x v="41"/>
    <x v="2"/>
    <s v="CLI_68"/>
    <x v="3"/>
    <s v="HIGADO"/>
    <n v="60.8"/>
    <n v="60.8"/>
    <n v="1.3"/>
    <n v="79.039999999999992"/>
    <n v="79.039999999999992"/>
    <n v="0"/>
    <x v="2"/>
    <x v="42"/>
    <x v="2"/>
    <m/>
  </r>
  <r>
    <x v="359"/>
    <x v="41"/>
    <x v="2"/>
    <s v="CLI_68"/>
    <x v="3"/>
    <s v="Molleja"/>
    <n v="33.9"/>
    <n v="33.9"/>
    <n v="1.8"/>
    <n v="61.019999999999996"/>
    <n v="61.019999999999996"/>
    <n v="0"/>
    <x v="2"/>
    <x v="42"/>
    <x v="2"/>
    <m/>
  </r>
  <r>
    <x v="359"/>
    <x v="41"/>
    <x v="2"/>
    <s v="CLI_68"/>
    <x v="3"/>
    <s v="Patas"/>
    <n v="63.1"/>
    <n v="63.1"/>
    <n v="1.3"/>
    <n v="82.03"/>
    <n v="82.03"/>
    <n v="0"/>
    <x v="2"/>
    <x v="42"/>
    <x v="2"/>
    <m/>
  </r>
  <r>
    <x v="360"/>
    <x v="41"/>
    <x v="8"/>
    <s v="CLI_30"/>
    <x v="17"/>
    <s v="HIGADO"/>
    <n v="170.2"/>
    <n v="170.2"/>
    <n v="1"/>
    <n v="170.2"/>
    <n v="170.2"/>
    <n v="0"/>
    <x v="2"/>
    <x v="42"/>
    <x v="2"/>
    <m/>
  </r>
  <r>
    <x v="360"/>
    <x v="41"/>
    <x v="8"/>
    <s v="CLI_30"/>
    <x v="17"/>
    <s v="Molleja"/>
    <n v="23.8"/>
    <n v="23.8"/>
    <n v="1.8"/>
    <n v="42.84"/>
    <n v="42.84"/>
    <n v="0"/>
    <x v="2"/>
    <x v="42"/>
    <x v="2"/>
    <m/>
  </r>
  <r>
    <x v="360"/>
    <x v="41"/>
    <x v="8"/>
    <s v="CLI_30"/>
    <x v="17"/>
    <s v="Patas"/>
    <n v="87"/>
    <n v="87"/>
    <n v="1"/>
    <n v="87"/>
    <n v="87"/>
    <n v="0"/>
    <x v="2"/>
    <x v="42"/>
    <x v="2"/>
    <m/>
  </r>
  <r>
    <x v="361"/>
    <x v="41"/>
    <x v="2"/>
    <s v="CLI_68"/>
    <x v="21"/>
    <s v="Patas"/>
    <n v="341.6"/>
    <n v="341.6"/>
    <n v="1.3"/>
    <n v="444.08000000000004"/>
    <n v="444.08000000000004"/>
    <n v="0"/>
    <x v="2"/>
    <x v="42"/>
    <x v="2"/>
    <m/>
  </r>
  <r>
    <x v="361"/>
    <x v="41"/>
    <x v="2"/>
    <s v="CLI_68"/>
    <x v="21"/>
    <s v="Molleja"/>
    <n v="94.6"/>
    <n v="94.6"/>
    <n v="1.8"/>
    <n v="170.28"/>
    <n v="170.28"/>
    <n v="0"/>
    <x v="2"/>
    <x v="42"/>
    <x v="2"/>
    <m/>
  </r>
  <r>
    <x v="361"/>
    <x v="41"/>
    <x v="2"/>
    <s v="CLI_68"/>
    <x v="21"/>
    <s v="HIGADO"/>
    <n v="577.6"/>
    <n v="577.6"/>
    <n v="1"/>
    <n v="577.6"/>
    <n v="577.6"/>
    <n v="0"/>
    <x v="2"/>
    <x v="42"/>
    <x v="2"/>
    <m/>
  </r>
  <r>
    <x v="361"/>
    <x v="41"/>
    <x v="2"/>
    <s v="CLI_68"/>
    <x v="21"/>
    <s v="Pollo de Primera"/>
    <n v="69"/>
    <n v="69"/>
    <n v="2.5499999999999998"/>
    <n v="175.95"/>
    <n v="175.95"/>
    <n v="0"/>
    <x v="2"/>
    <x v="42"/>
    <x v="2"/>
    <m/>
  </r>
  <r>
    <x v="362"/>
    <x v="41"/>
    <x v="5"/>
    <s v="CLI_2"/>
    <x v="12"/>
    <s v="Pollo desnudo de primera "/>
    <n v="8283.2999999999993"/>
    <n v="7783"/>
    <n v="2.8"/>
    <n v="21792.399999999998"/>
    <n v="21792.399999999998"/>
    <n v="0"/>
    <x v="2"/>
    <x v="42"/>
    <x v="2"/>
    <m/>
  </r>
  <r>
    <x v="363"/>
    <x v="41"/>
    <x v="18"/>
    <s v="CLI_74"/>
    <x v="62"/>
    <s v="Molleja"/>
    <n v="99.7"/>
    <n v="99.7"/>
    <n v="1.8"/>
    <n v="179.46"/>
    <n v="179.46"/>
    <n v="0"/>
    <x v="2"/>
    <x v="42"/>
    <x v="2"/>
    <m/>
  </r>
  <r>
    <x v="363"/>
    <x v="41"/>
    <x v="18"/>
    <s v="CLI_74"/>
    <x v="62"/>
    <s v="Patas"/>
    <n v="296.5"/>
    <n v="296.5"/>
    <n v="1.3"/>
    <n v="385.45"/>
    <n v="385.45"/>
    <n v="0"/>
    <x v="2"/>
    <x v="42"/>
    <x v="2"/>
    <m/>
  </r>
  <r>
    <x v="363"/>
    <x v="41"/>
    <x v="18"/>
    <s v="CLI_74"/>
    <x v="62"/>
    <s v="HIGADO"/>
    <n v="300.60000000000002"/>
    <n v="300.60000000000002"/>
    <n v="1.3"/>
    <n v="390.78000000000003"/>
    <n v="390.78000000000003"/>
    <n v="0"/>
    <x v="2"/>
    <x v="42"/>
    <x v="2"/>
    <m/>
  </r>
  <r>
    <x v="364"/>
    <x v="41"/>
    <x v="1"/>
    <s v="CLI_55"/>
    <x v="1"/>
    <s v="Pollo Grado B"/>
    <n v="9806.6"/>
    <n v="9545.7000000000007"/>
    <n v="2.48"/>
    <n v="23673.336000000003"/>
    <n v="23673.336000000003"/>
    <n v="0"/>
    <x v="2"/>
    <x v="42"/>
    <x v="2"/>
    <m/>
  </r>
  <r>
    <x v="365"/>
    <x v="41"/>
    <x v="1"/>
    <s v="CLI_55"/>
    <x v="1"/>
    <s v="Pollo Grado B"/>
    <n v="251.5"/>
    <n v="249.6"/>
    <n v="2.48"/>
    <n v="619.00800000000004"/>
    <n v="619.00800000000004"/>
    <n v="0"/>
    <x v="2"/>
    <x v="42"/>
    <x v="2"/>
    <m/>
  </r>
  <r>
    <x v="366"/>
    <x v="41"/>
    <x v="8"/>
    <s v="CLI_30"/>
    <x v="17"/>
    <s v="Pollo de Primera"/>
    <n v="337.5"/>
    <n v="337.5"/>
    <n v="2.5499999999999998"/>
    <n v="860.62499999999989"/>
    <n v="860.62499999999989"/>
    <n v="0"/>
    <x v="2"/>
    <x v="42"/>
    <x v="2"/>
    <m/>
  </r>
  <r>
    <x v="367"/>
    <x v="41"/>
    <x v="8"/>
    <s v="CLI_30"/>
    <x v="17"/>
    <s v="Patas"/>
    <n v="48.8"/>
    <n v="48.8"/>
    <n v="1"/>
    <n v="48.8"/>
    <n v="48.8"/>
    <n v="0"/>
    <x v="2"/>
    <x v="42"/>
    <x v="2"/>
    <m/>
  </r>
  <r>
    <x v="367"/>
    <x v="41"/>
    <x v="8"/>
    <s v="CLI_30"/>
    <x v="17"/>
    <s v="HIGADO"/>
    <n v="287.3"/>
    <n v="287.3"/>
    <n v="1"/>
    <n v="287.3"/>
    <n v="287.3"/>
    <n v="0"/>
    <x v="2"/>
    <x v="42"/>
    <x v="2"/>
    <m/>
  </r>
  <r>
    <x v="368"/>
    <x v="41"/>
    <x v="3"/>
    <s v="CLI_41"/>
    <x v="8"/>
    <s v="Molleja"/>
    <n v="407"/>
    <n v="407"/>
    <n v="1.8"/>
    <n v="732.6"/>
    <n v="732.6"/>
    <n v="0"/>
    <x v="2"/>
    <x v="42"/>
    <x v="2"/>
    <m/>
  </r>
  <r>
    <x v="368"/>
    <x v="41"/>
    <x v="3"/>
    <s v="CLI_41"/>
    <x v="8"/>
    <s v="HIGADO"/>
    <n v="800.5"/>
    <n v="800.5"/>
    <n v="1"/>
    <n v="800.5"/>
    <n v="800.5"/>
    <n v="0"/>
    <x v="2"/>
    <x v="42"/>
    <x v="2"/>
    <m/>
  </r>
  <r>
    <x v="369"/>
    <x v="42"/>
    <x v="2"/>
    <s v="CLI_68"/>
    <x v="4"/>
    <s v="Pollo Grado B"/>
    <n v="319"/>
    <n v="319"/>
    <n v="2.6"/>
    <n v="829.4"/>
    <n v="829.4"/>
    <n v="0"/>
    <x v="2"/>
    <x v="43"/>
    <x v="2"/>
    <m/>
  </r>
  <r>
    <x v="369"/>
    <x v="42"/>
    <x v="2"/>
    <s v="CLI_68"/>
    <x v="4"/>
    <s v="HIGADO"/>
    <n v="27.9"/>
    <n v="27.9"/>
    <n v="1.3"/>
    <n v="36.269999999999996"/>
    <n v="36.269999999999996"/>
    <n v="0"/>
    <x v="2"/>
    <x v="43"/>
    <x v="2"/>
    <m/>
  </r>
  <r>
    <x v="370"/>
    <x v="42"/>
    <x v="5"/>
    <s v="CLI_2"/>
    <x v="12"/>
    <s v="Pollo desnudo de primera "/>
    <n v="7851.6"/>
    <n v="7514.7"/>
    <n v="2.8"/>
    <n v="21041.16"/>
    <n v="21041.16"/>
    <n v="0"/>
    <x v="2"/>
    <x v="43"/>
    <x v="2"/>
    <m/>
  </r>
  <r>
    <x v="371"/>
    <x v="42"/>
    <x v="5"/>
    <s v="CLI_2"/>
    <x v="12"/>
    <s v="HIGADO"/>
    <n v="1426.2"/>
    <n v="1415.7"/>
    <n v="0.5"/>
    <n v="707.85"/>
    <n v="707.85"/>
    <n v="0"/>
    <x v="2"/>
    <x v="43"/>
    <x v="2"/>
    <m/>
  </r>
  <r>
    <x v="371"/>
    <x v="42"/>
    <x v="5"/>
    <s v="CLI_2"/>
    <x v="12"/>
    <s v="Patas"/>
    <n v="1577.1"/>
    <n v="1562.6"/>
    <n v="0.5"/>
    <n v="781.3"/>
    <n v="781.3"/>
    <n v="0"/>
    <x v="2"/>
    <x v="43"/>
    <x v="2"/>
    <m/>
  </r>
  <r>
    <x v="371"/>
    <x v="42"/>
    <x v="5"/>
    <s v="CLI_2"/>
    <x v="12"/>
    <s v="Molleja"/>
    <n v="22.5"/>
    <n v="22.2"/>
    <n v="1.2"/>
    <n v="26.639999999999997"/>
    <n v="26.639999999999997"/>
    <n v="0"/>
    <x v="2"/>
    <x v="43"/>
    <x v="2"/>
    <m/>
  </r>
  <r>
    <x v="372"/>
    <x v="42"/>
    <x v="5"/>
    <s v="CLI_2"/>
    <x v="12"/>
    <s v="HIGADO"/>
    <n v="1442.1"/>
    <n v="1442.1"/>
    <n v="0.5"/>
    <n v="721.05"/>
    <n v="721.05"/>
    <n v="0"/>
    <x v="2"/>
    <x v="43"/>
    <x v="2"/>
    <m/>
  </r>
  <r>
    <x v="372"/>
    <x v="42"/>
    <x v="5"/>
    <s v="CLI_2"/>
    <x v="12"/>
    <s v="Patas"/>
    <n v="2228.1999999999998"/>
    <n v="2233.3000000000002"/>
    <n v="0.5"/>
    <n v="1116.6500000000001"/>
    <n v="1116.6500000000001"/>
    <n v="0"/>
    <x v="2"/>
    <x v="43"/>
    <x v="2"/>
    <m/>
  </r>
  <r>
    <x v="372"/>
    <x v="42"/>
    <x v="5"/>
    <s v="CLI_2"/>
    <x v="12"/>
    <s v="Molleja"/>
    <n v="307.5"/>
    <n v="307"/>
    <n v="1.2"/>
    <n v="368.4"/>
    <n v="368.4"/>
    <n v="0"/>
    <x v="2"/>
    <x v="43"/>
    <x v="2"/>
    <m/>
  </r>
  <r>
    <x v="373"/>
    <x v="42"/>
    <x v="2"/>
    <s v="CLI_68"/>
    <x v="76"/>
    <s v="Pollo de Primera"/>
    <n v="215.3"/>
    <n v="215.3"/>
    <n v="2.5499999999999998"/>
    <n v="549.01499999999999"/>
    <m/>
    <n v="549.01499999999999"/>
    <x v="1"/>
    <x v="43"/>
    <x v="2"/>
    <m/>
  </r>
  <r>
    <x v="374"/>
    <x v="42"/>
    <x v="1"/>
    <s v="CLI_55"/>
    <x v="1"/>
    <s v="Pollo Grado B"/>
    <n v="9244.5"/>
    <n v="9068.2000000000007"/>
    <n v="2.48"/>
    <n v="22489.136000000002"/>
    <n v="22489.136000000002"/>
    <n v="0"/>
    <x v="2"/>
    <x v="43"/>
    <x v="2"/>
    <m/>
  </r>
  <r>
    <x v="375"/>
    <x v="42"/>
    <x v="2"/>
    <s v="CLI_68"/>
    <x v="2"/>
    <s v="Pollo de Primera"/>
    <n v="211.5"/>
    <n v="211.5"/>
    <n v="2.5499999999999998"/>
    <n v="539.32499999999993"/>
    <n v="539.32499999999993"/>
    <n v="0"/>
    <x v="2"/>
    <x v="43"/>
    <x v="2"/>
    <m/>
  </r>
  <r>
    <x v="375"/>
    <x v="42"/>
    <x v="2"/>
    <s v="CLI_68"/>
    <x v="2"/>
    <s v="Pollo Grado B"/>
    <n v="74.2"/>
    <n v="74.2"/>
    <n v="2.5499999999999998"/>
    <n v="189.21"/>
    <n v="189.21"/>
    <n v="0"/>
    <x v="2"/>
    <x v="43"/>
    <x v="2"/>
    <m/>
  </r>
  <r>
    <x v="375"/>
    <x v="42"/>
    <x v="2"/>
    <s v="CLI_68"/>
    <x v="2"/>
    <s v="HIGADO"/>
    <n v="58.9"/>
    <n v="58.9"/>
    <n v="1.3"/>
    <n v="76.570000000000007"/>
    <n v="76.570000000000007"/>
    <n v="0"/>
    <x v="2"/>
    <x v="43"/>
    <x v="2"/>
    <m/>
  </r>
  <r>
    <x v="375"/>
    <x v="42"/>
    <x v="2"/>
    <s v="CLI_68"/>
    <x v="2"/>
    <s v="Patas"/>
    <n v="48.5"/>
    <n v="48.5"/>
    <n v="1.3"/>
    <n v="63.050000000000004"/>
    <n v="63.050000000000004"/>
    <n v="0"/>
    <x v="2"/>
    <x v="43"/>
    <x v="2"/>
    <m/>
  </r>
  <r>
    <x v="375"/>
    <x v="42"/>
    <x v="2"/>
    <s v="CLI_68"/>
    <x v="2"/>
    <s v="Molleja"/>
    <n v="48.8"/>
    <n v="48.8"/>
    <n v="1.8"/>
    <n v="87.84"/>
    <n v="87.84"/>
    <n v="0"/>
    <x v="2"/>
    <x v="43"/>
    <x v="2"/>
    <m/>
  </r>
  <r>
    <x v="376"/>
    <x v="42"/>
    <x v="8"/>
    <s v="CLI_30"/>
    <x v="17"/>
    <s v="Patas"/>
    <n v="97.8"/>
    <n v="97.8"/>
    <n v="1"/>
    <n v="97.8"/>
    <n v="97.8"/>
    <n v="0"/>
    <x v="2"/>
    <x v="43"/>
    <x v="2"/>
    <m/>
  </r>
  <r>
    <x v="376"/>
    <x v="42"/>
    <x v="8"/>
    <s v="CLI_30"/>
    <x v="17"/>
    <s v="HIGADO"/>
    <n v="99.5"/>
    <n v="99.5"/>
    <n v="1"/>
    <n v="99.5"/>
    <n v="99.5"/>
    <n v="0"/>
    <x v="2"/>
    <x v="43"/>
    <x v="2"/>
    <m/>
  </r>
  <r>
    <x v="377"/>
    <x v="42"/>
    <x v="5"/>
    <s v="CLI_2"/>
    <x v="77"/>
    <s v="Pollo desnudo de primera "/>
    <n v="1250"/>
    <n v="1179.4000000000001"/>
    <n v="2.8"/>
    <n v="3302.32"/>
    <n v="3302.32"/>
    <n v="0"/>
    <x v="2"/>
    <x v="43"/>
    <x v="2"/>
    <m/>
  </r>
  <r>
    <x v="378"/>
    <x v="42"/>
    <x v="2"/>
    <s v="CLI_68"/>
    <x v="67"/>
    <s v="Pollo de Primera"/>
    <n v="32.1"/>
    <n v="32.1"/>
    <n v="2.6"/>
    <n v="83.460000000000008"/>
    <n v="83.460000000000008"/>
    <n v="0"/>
    <x v="2"/>
    <x v="43"/>
    <x v="2"/>
    <m/>
  </r>
  <r>
    <x v="379"/>
    <x v="43"/>
    <x v="2"/>
    <s v="CLI_68"/>
    <x v="78"/>
    <s v="Pollo Grado B"/>
    <n v="161.19999999999999"/>
    <n v="161.19999999999999"/>
    <n v="2.75"/>
    <n v="443.29999999999995"/>
    <n v="443.29999999999995"/>
    <n v="0"/>
    <x v="2"/>
    <x v="44"/>
    <x v="2"/>
    <m/>
  </r>
  <r>
    <x v="380"/>
    <x v="43"/>
    <x v="6"/>
    <s v="CLI_15"/>
    <x v="13"/>
    <s v="HIGADO"/>
    <n v="5515.7499999999991"/>
    <n v="5515.7499999999991"/>
    <n v="0.6"/>
    <n v="3309.4499999999994"/>
    <n v="3309.4499999999994"/>
    <n v="0"/>
    <x v="2"/>
    <x v="44"/>
    <x v="2"/>
    <m/>
  </r>
  <r>
    <x v="380"/>
    <x v="43"/>
    <x v="6"/>
    <s v="CLI_15"/>
    <x v="13"/>
    <s v="Patas"/>
    <n v="3388.75"/>
    <n v="3388.75"/>
    <n v="0.6"/>
    <n v="2033.25"/>
    <n v="2033.25"/>
    <n v="0"/>
    <x v="2"/>
    <x v="44"/>
    <x v="2"/>
    <m/>
  </r>
  <r>
    <x v="380"/>
    <x v="43"/>
    <x v="6"/>
    <s v="CLI_15"/>
    <x v="13"/>
    <s v="Molleja"/>
    <n v="5009.05"/>
    <n v="5009.05"/>
    <n v="1.3"/>
    <n v="6511.7650000000003"/>
    <n v="6511.7650000000003"/>
    <n v="0"/>
    <x v="2"/>
    <x v="44"/>
    <x v="2"/>
    <m/>
  </r>
  <r>
    <x v="381"/>
    <x v="43"/>
    <x v="1"/>
    <s v="CLI_55"/>
    <x v="1"/>
    <s v="Pollo Grado B"/>
    <n v="5032.5"/>
    <n v="5418"/>
    <n v="2.48"/>
    <n v="13436.64"/>
    <n v="13436.64"/>
    <n v="0"/>
    <x v="2"/>
    <x v="44"/>
    <x v="2"/>
    <m/>
  </r>
  <r>
    <x v="382"/>
    <x v="43"/>
    <x v="1"/>
    <s v="CLI_55"/>
    <x v="1"/>
    <s v="Pollo Grado B"/>
    <n v="4355.7"/>
    <n v="3738"/>
    <n v="2.48"/>
    <n v="9270.24"/>
    <n v="9270.24"/>
    <n v="0"/>
    <x v="2"/>
    <x v="44"/>
    <x v="2"/>
    <m/>
  </r>
  <r>
    <x v="383"/>
    <x v="43"/>
    <x v="22"/>
    <s v="CLI_28"/>
    <x v="79"/>
    <s v="Gallina desnuda "/>
    <n v="20239"/>
    <n v="20095.5"/>
    <n v="1.45"/>
    <n v="29138.474999999999"/>
    <m/>
    <n v="29138.474999999999"/>
    <x v="1"/>
    <x v="44"/>
    <x v="2"/>
    <m/>
  </r>
  <r>
    <x v="384"/>
    <x v="43"/>
    <x v="22"/>
    <s v="CLI_28"/>
    <x v="79"/>
    <s v="Gallina desnuda "/>
    <n v="18586.900000000001"/>
    <n v="18286.900000000001"/>
    <n v="1.45"/>
    <n v="26516.005000000001"/>
    <m/>
    <n v="26516.005000000001"/>
    <x v="1"/>
    <x v="44"/>
    <x v="2"/>
    <m/>
  </r>
  <r>
    <x v="385"/>
    <x v="43"/>
    <x v="2"/>
    <s v="CLI_68"/>
    <x v="51"/>
    <s v="Pollo de Primera"/>
    <n v="101.4"/>
    <n v="101.4"/>
    <n v="2.5499999999999998"/>
    <n v="258.57"/>
    <n v="258.57"/>
    <n v="0"/>
    <x v="2"/>
    <x v="44"/>
    <x v="2"/>
    <m/>
  </r>
  <r>
    <x v="386"/>
    <x v="43"/>
    <x v="2"/>
    <s v="CLI_68"/>
    <x v="51"/>
    <s v="Pollo de Primera"/>
    <n v="26.6"/>
    <n v="26.6"/>
    <n v="2.5499999999999998"/>
    <n v="67.83"/>
    <n v="67.83"/>
    <n v="0"/>
    <x v="2"/>
    <x v="44"/>
    <x v="2"/>
    <m/>
  </r>
  <r>
    <x v="387"/>
    <x v="43"/>
    <x v="13"/>
    <s v="CLI_5"/>
    <x v="43"/>
    <s v="Pollo de Primera"/>
    <n v="25273.1"/>
    <n v="25273.1"/>
    <n v="2.48"/>
    <n v="62677.287999999993"/>
    <n v="62677.287999999993"/>
    <n v="0"/>
    <x v="2"/>
    <x v="44"/>
    <x v="2"/>
    <s v="SIN PRECIO "/>
  </r>
  <r>
    <x v="388"/>
    <x v="43"/>
    <x v="2"/>
    <s v="CLI_68"/>
    <x v="52"/>
    <s v="Pollo Grado B"/>
    <n v="7.4"/>
    <n v="7.4"/>
    <n v="2.6"/>
    <n v="19.240000000000002"/>
    <n v="19.240000000000002"/>
    <n v="0"/>
    <x v="2"/>
    <x v="44"/>
    <x v="2"/>
    <m/>
  </r>
  <r>
    <x v="388"/>
    <x v="43"/>
    <x v="2"/>
    <s v="CLI_68"/>
    <x v="52"/>
    <s v="HIGADO"/>
    <n v="51.6"/>
    <n v="51.6"/>
    <n v="1.3"/>
    <n v="67.08"/>
    <n v="67.08"/>
    <n v="0"/>
    <x v="2"/>
    <x v="44"/>
    <x v="2"/>
    <m/>
  </r>
  <r>
    <x v="389"/>
    <x v="44"/>
    <x v="2"/>
    <s v="CLI_68"/>
    <x v="47"/>
    <s v="Molleja"/>
    <n v="2"/>
    <n v="2"/>
    <n v="1.8"/>
    <n v="3.6"/>
    <n v="3.6"/>
    <n v="0"/>
    <x v="2"/>
    <x v="45"/>
    <x v="2"/>
    <m/>
  </r>
  <r>
    <x v="389"/>
    <x v="44"/>
    <x v="2"/>
    <s v="CLI_68"/>
    <x v="47"/>
    <s v="HIGADO"/>
    <n v="2.1"/>
    <n v="2.1"/>
    <n v="1.3"/>
    <n v="2.7300000000000004"/>
    <n v="2.7300000000000004"/>
    <n v="0"/>
    <x v="2"/>
    <x v="45"/>
    <x v="2"/>
    <m/>
  </r>
  <r>
    <x v="389"/>
    <x v="44"/>
    <x v="2"/>
    <s v="CLI_68"/>
    <x v="47"/>
    <s v="Patas"/>
    <n v="2.1"/>
    <n v="2.1"/>
    <n v="1.3"/>
    <n v="2.7300000000000004"/>
    <n v="2.7300000000000004"/>
    <n v="0"/>
    <x v="2"/>
    <x v="45"/>
    <x v="2"/>
    <m/>
  </r>
  <r>
    <x v="390"/>
    <x v="44"/>
    <x v="17"/>
    <s v="CLI_4"/>
    <x v="70"/>
    <s v="Pollo de Primera"/>
    <n v="407.1"/>
    <n v="405.9"/>
    <n v="2.5499999999999998"/>
    <n v="1035.0449999999998"/>
    <m/>
    <n v="1035.0449999999998"/>
    <x v="1"/>
    <x v="45"/>
    <x v="2"/>
    <m/>
  </r>
  <r>
    <x v="391"/>
    <x v="44"/>
    <x v="17"/>
    <s v="CLI_4"/>
    <x v="71"/>
    <s v="Pollo de Primera"/>
    <n v="407.1"/>
    <n v="407.1"/>
    <n v="2.5499999999999998"/>
    <n v="1038.105"/>
    <m/>
    <n v="1038.105"/>
    <x v="1"/>
    <x v="45"/>
    <x v="2"/>
    <m/>
  </r>
  <r>
    <x v="392"/>
    <x v="44"/>
    <x v="17"/>
    <s v="CLI_4"/>
    <x v="61"/>
    <s v="Pollo de Primera"/>
    <n v="1017.9"/>
    <n v="1010.18"/>
    <n v="2.5499999999999998"/>
    <n v="2575.9589999999998"/>
    <n v="2575.9589999999998"/>
    <n v="0"/>
    <x v="2"/>
    <x v="45"/>
    <x v="2"/>
    <m/>
  </r>
  <r>
    <x v="393"/>
    <x v="44"/>
    <x v="5"/>
    <s v="CLI_2"/>
    <x v="12"/>
    <s v="Pollo desnudo de primera "/>
    <n v="8348.7000000000007"/>
    <n v="7823.9"/>
    <n v="2.8"/>
    <n v="21906.92"/>
    <n v="21906.92"/>
    <n v="0"/>
    <x v="2"/>
    <x v="45"/>
    <x v="2"/>
    <m/>
  </r>
  <r>
    <x v="394"/>
    <x v="44"/>
    <x v="5"/>
    <s v="CLI_2"/>
    <x v="12"/>
    <s v="HIGADO"/>
    <n v="2785.8"/>
    <n v="2776.5"/>
    <n v="0.5"/>
    <n v="1388.25"/>
    <n v="1388.25"/>
    <n v="0"/>
    <x v="2"/>
    <x v="45"/>
    <x v="2"/>
    <m/>
  </r>
  <r>
    <x v="394"/>
    <x v="44"/>
    <x v="5"/>
    <s v="CLI_2"/>
    <x v="12"/>
    <s v="Patas"/>
    <n v="2080.1999999999998"/>
    <n v="2077"/>
    <n v="0.5"/>
    <n v="1038.5"/>
    <n v="1038.5"/>
    <n v="0"/>
    <x v="2"/>
    <x v="45"/>
    <x v="2"/>
    <m/>
  </r>
  <r>
    <x v="395"/>
    <x v="44"/>
    <x v="5"/>
    <s v="CLI_2"/>
    <x v="12"/>
    <s v="Pollo desnudo de primera "/>
    <n v="8475.2000000000007"/>
    <n v="8332.6"/>
    <n v="2.8"/>
    <n v="23331.279999999999"/>
    <n v="23331.279999999999"/>
    <n v="0"/>
    <x v="2"/>
    <x v="45"/>
    <x v="2"/>
    <m/>
  </r>
  <r>
    <x v="396"/>
    <x v="44"/>
    <x v="2"/>
    <s v="CLI_68"/>
    <x v="73"/>
    <s v="Patas"/>
    <n v="49.4"/>
    <n v="49.4"/>
    <n v="1.3"/>
    <n v="64.22"/>
    <n v="64.22"/>
    <n v="0"/>
    <x v="2"/>
    <x v="45"/>
    <x v="2"/>
    <m/>
  </r>
  <r>
    <x v="396"/>
    <x v="44"/>
    <x v="2"/>
    <s v="CLI_68"/>
    <x v="73"/>
    <s v="HIGADO"/>
    <n v="74.5"/>
    <n v="74.5"/>
    <n v="1.3"/>
    <n v="96.850000000000009"/>
    <n v="96.850000000000009"/>
    <n v="0"/>
    <x v="2"/>
    <x v="45"/>
    <x v="2"/>
    <m/>
  </r>
  <r>
    <x v="397"/>
    <x v="44"/>
    <x v="2"/>
    <s v="CLI_68"/>
    <x v="14"/>
    <s v="Pollo Grado B"/>
    <n v="304.7"/>
    <n v="304.7"/>
    <n v="2.6"/>
    <n v="792.22"/>
    <n v="792.22"/>
    <n v="0"/>
    <x v="2"/>
    <x v="45"/>
    <x v="2"/>
    <m/>
  </r>
  <r>
    <x v="398"/>
    <x v="44"/>
    <x v="1"/>
    <s v="CLI_55"/>
    <x v="1"/>
    <s v="Pollo Grado B"/>
    <n v="10114"/>
    <n v="9621.1"/>
    <n v="2.48"/>
    <n v="23860.328000000001"/>
    <n v="23860.328000000001"/>
    <n v="0"/>
    <x v="2"/>
    <x v="45"/>
    <x v="2"/>
    <m/>
  </r>
  <r>
    <x v="399"/>
    <x v="44"/>
    <x v="1"/>
    <s v="CLI_55"/>
    <x v="1"/>
    <s v="Pollo desnudo de primera "/>
    <n v="10216.4"/>
    <n v="9917.6"/>
    <n v="2.8"/>
    <n v="27769.279999999999"/>
    <n v="27769.279999999999"/>
    <n v="0"/>
    <x v="2"/>
    <x v="45"/>
    <x v="2"/>
    <m/>
  </r>
  <r>
    <x v="400"/>
    <x v="44"/>
    <x v="4"/>
    <s v="CLI_26"/>
    <x v="10"/>
    <s v="HIGADO"/>
    <n v="730.8"/>
    <n v="730.8"/>
    <n v="1"/>
    <n v="730.8"/>
    <n v="730.8"/>
    <n v="0"/>
    <x v="2"/>
    <x v="45"/>
    <x v="2"/>
    <m/>
  </r>
  <r>
    <x v="400"/>
    <x v="44"/>
    <x v="4"/>
    <s v="CLI_26"/>
    <x v="10"/>
    <s v="Patas"/>
    <n v="570"/>
    <n v="570"/>
    <n v="1.3"/>
    <n v="741"/>
    <n v="741"/>
    <n v="0"/>
    <x v="2"/>
    <x v="45"/>
    <x v="2"/>
    <m/>
  </r>
  <r>
    <x v="400"/>
    <x v="44"/>
    <x v="4"/>
    <s v="CLI_26"/>
    <x v="10"/>
    <s v="Molleja"/>
    <n v="413.3"/>
    <n v="413.3"/>
    <n v="1.8"/>
    <n v="743.94"/>
    <n v="743.94"/>
    <n v="0"/>
    <x v="2"/>
    <x v="45"/>
    <x v="2"/>
    <m/>
  </r>
  <r>
    <x v="400"/>
    <x v="44"/>
    <x v="4"/>
    <s v="CLI_26"/>
    <x v="10"/>
    <s v="Pollo Grado B"/>
    <n v="900"/>
    <n v="900"/>
    <n v="2.5499999999999998"/>
    <n v="2295"/>
    <n v="2295"/>
    <n v="0"/>
    <x v="2"/>
    <x v="45"/>
    <x v="2"/>
    <m/>
  </r>
  <r>
    <x v="401"/>
    <x v="44"/>
    <x v="22"/>
    <s v="CLI_28"/>
    <x v="79"/>
    <s v="Gallina desnuda "/>
    <n v="20236.900000000001"/>
    <n v="19948.5"/>
    <n v="1.45"/>
    <n v="28925.325000000001"/>
    <m/>
    <n v="28925.325000000001"/>
    <x v="1"/>
    <x v="45"/>
    <x v="2"/>
    <m/>
  </r>
  <r>
    <x v="402"/>
    <x v="44"/>
    <x v="22"/>
    <s v="CLI_28"/>
    <x v="79"/>
    <s v="Gallina desnuda "/>
    <n v="4506.2"/>
    <n v="4408.6000000000004"/>
    <n v="1.45"/>
    <n v="6392.47"/>
    <m/>
    <n v="6392.47"/>
    <x v="1"/>
    <x v="45"/>
    <x v="2"/>
    <m/>
  </r>
  <r>
    <x v="403"/>
    <x v="44"/>
    <x v="22"/>
    <s v="CLI_28"/>
    <x v="79"/>
    <s v="Gallina desnuda "/>
    <n v="10190"/>
    <n v="10066"/>
    <n v="1.45"/>
    <n v="14595.699999999999"/>
    <m/>
    <n v="14595.699999999999"/>
    <x v="1"/>
    <x v="45"/>
    <x v="2"/>
    <m/>
  </r>
  <r>
    <x v="404"/>
    <x v="44"/>
    <x v="3"/>
    <s v="CLI_41"/>
    <x v="8"/>
    <s v="HIGADO"/>
    <n v="147.19999999999999"/>
    <n v="147.19999999999999"/>
    <n v="1"/>
    <n v="147.19999999999999"/>
    <n v="147.19999999999999"/>
    <n v="0"/>
    <x v="2"/>
    <x v="45"/>
    <x v="2"/>
    <m/>
  </r>
  <r>
    <x v="405"/>
    <x v="44"/>
    <x v="11"/>
    <s v="CLI_31"/>
    <x v="33"/>
    <s v="Pollo de Primera"/>
    <n v="18008.5"/>
    <n v="17967.900000000001"/>
    <n v="2.2999999999999998"/>
    <n v="41326.17"/>
    <n v="41326.17"/>
    <n v="0"/>
    <x v="2"/>
    <x v="45"/>
    <x v="2"/>
    <m/>
  </r>
  <r>
    <x v="406"/>
    <x v="44"/>
    <x v="2"/>
    <s v="CLI_68"/>
    <x v="3"/>
    <s v="Molleja"/>
    <n v="29.6"/>
    <n v="29.6"/>
    <n v="1.8"/>
    <n v="53.28"/>
    <n v="53.28"/>
    <n v="0"/>
    <x v="2"/>
    <x v="45"/>
    <x v="2"/>
    <m/>
  </r>
  <r>
    <x v="406"/>
    <x v="44"/>
    <x v="2"/>
    <s v="CLI_68"/>
    <x v="3"/>
    <s v="HIGADO"/>
    <n v="29.5"/>
    <n v="29.5"/>
    <n v="1.3"/>
    <n v="38.35"/>
    <n v="38.35"/>
    <n v="0"/>
    <x v="2"/>
    <x v="45"/>
    <x v="2"/>
    <m/>
  </r>
  <r>
    <x v="406"/>
    <x v="44"/>
    <x v="2"/>
    <s v="CLI_68"/>
    <x v="3"/>
    <s v="Patas"/>
    <n v="29.7"/>
    <n v="29.7"/>
    <n v="1.3"/>
    <n v="38.61"/>
    <n v="38.61"/>
    <n v="0"/>
    <x v="2"/>
    <x v="45"/>
    <x v="2"/>
    <m/>
  </r>
  <r>
    <x v="407"/>
    <x v="45"/>
    <x v="16"/>
    <s v="CLI_3"/>
    <x v="58"/>
    <s v="Pollo desnudo de primera "/>
    <n v="2063.1"/>
    <n v="2010.9"/>
    <n v="2.85"/>
    <n v="5731.0650000000005"/>
    <n v="5731.0650000000005"/>
    <n v="0"/>
    <x v="2"/>
    <x v="46"/>
    <x v="2"/>
    <m/>
  </r>
  <r>
    <x v="408"/>
    <x v="45"/>
    <x v="16"/>
    <s v="CLI_3"/>
    <x v="59"/>
    <s v="Pollo desnudo de primera "/>
    <n v="1585"/>
    <n v="1569"/>
    <n v="2.85"/>
    <n v="4471.6500000000005"/>
    <n v="4471.6500000000005"/>
    <n v="0"/>
    <x v="2"/>
    <x v="46"/>
    <x v="2"/>
    <m/>
  </r>
  <r>
    <x v="409"/>
    <x v="45"/>
    <x v="5"/>
    <s v="CLI_2"/>
    <x v="80"/>
    <s v="Pollo desnudo de primera "/>
    <n v="1255.3"/>
    <n v="1197.9000000000001"/>
    <n v="2.8"/>
    <n v="3354.12"/>
    <n v="3354.12"/>
    <n v="0"/>
    <x v="2"/>
    <x v="46"/>
    <x v="2"/>
    <m/>
  </r>
  <r>
    <x v="410"/>
    <x v="45"/>
    <x v="5"/>
    <s v="CLI_2"/>
    <x v="12"/>
    <s v="Pollo desnudo de primera "/>
    <n v="7018.1"/>
    <n v="6587"/>
    <n v="2.65"/>
    <n v="17455.55"/>
    <n v="17455.55"/>
    <n v="0"/>
    <x v="2"/>
    <x v="46"/>
    <x v="2"/>
    <m/>
  </r>
  <r>
    <x v="411"/>
    <x v="45"/>
    <x v="2"/>
    <s v="CLI_68"/>
    <x v="24"/>
    <s v="HIGADO"/>
    <n v="2.2999999999999998"/>
    <n v="2.2999999999999998"/>
    <n v="1.3"/>
    <n v="2.9899999999999998"/>
    <n v="2.9899999999999998"/>
    <n v="0"/>
    <x v="2"/>
    <x v="46"/>
    <x v="2"/>
    <m/>
  </r>
  <r>
    <x v="411"/>
    <x v="45"/>
    <x v="2"/>
    <s v="CLI_68"/>
    <x v="24"/>
    <s v="Molleja"/>
    <n v="3.8"/>
    <n v="3.8"/>
    <n v="1.8"/>
    <n v="6.84"/>
    <n v="6.84"/>
    <n v="0"/>
    <x v="2"/>
    <x v="46"/>
    <x v="2"/>
    <m/>
  </r>
  <r>
    <x v="412"/>
    <x v="45"/>
    <x v="16"/>
    <s v="CLI_3"/>
    <x v="72"/>
    <s v="HIGADO"/>
    <n v="96.4"/>
    <n v="95.4"/>
    <n v="1.3"/>
    <n v="124.02000000000001"/>
    <n v="124.02000000000001"/>
    <n v="0"/>
    <x v="2"/>
    <x v="46"/>
    <x v="2"/>
    <m/>
  </r>
  <r>
    <x v="413"/>
    <x v="45"/>
    <x v="16"/>
    <s v="CLI_3"/>
    <x v="72"/>
    <s v="Pollo desnudo de primera "/>
    <n v="974.9"/>
    <n v="960.3"/>
    <n v="2.85"/>
    <n v="2736.855"/>
    <n v="2736.855"/>
    <n v="0"/>
    <x v="2"/>
    <x v="46"/>
    <x v="2"/>
    <m/>
  </r>
  <r>
    <x v="414"/>
    <x v="45"/>
    <x v="22"/>
    <s v="CLI_28"/>
    <x v="79"/>
    <s v="Gallina desnuda "/>
    <n v="10261.5"/>
    <n v="9185.5"/>
    <n v="1.45"/>
    <n v="13318.975"/>
    <n v="13318.975"/>
    <n v="0"/>
    <x v="2"/>
    <x v="46"/>
    <x v="2"/>
    <m/>
  </r>
  <r>
    <x v="415"/>
    <x v="45"/>
    <x v="8"/>
    <s v="CLI_30"/>
    <x v="17"/>
    <s v="HIGADO"/>
    <n v="145.9"/>
    <n v="145.9"/>
    <n v="1"/>
    <n v="145.9"/>
    <n v="145.9"/>
    <n v="0"/>
    <x v="2"/>
    <x v="46"/>
    <x v="2"/>
    <m/>
  </r>
  <r>
    <x v="415"/>
    <x v="45"/>
    <x v="8"/>
    <s v="CLI_30"/>
    <x v="17"/>
    <s v="Patas"/>
    <n v="63.5"/>
    <n v="63.5"/>
    <n v="1"/>
    <n v="63.5"/>
    <n v="63.5"/>
    <n v="0"/>
    <x v="2"/>
    <x v="46"/>
    <x v="2"/>
    <m/>
  </r>
  <r>
    <x v="416"/>
    <x v="45"/>
    <x v="5"/>
    <s v="CLI_2"/>
    <x v="77"/>
    <s v="Pollo desnudo de primera "/>
    <n v="1277.7"/>
    <n v="1196.2"/>
    <n v="2.8"/>
    <n v="3349.36"/>
    <n v="3349.36"/>
    <n v="0"/>
    <x v="2"/>
    <x v="46"/>
    <x v="2"/>
    <m/>
  </r>
  <r>
    <x v="417"/>
    <x v="45"/>
    <x v="11"/>
    <s v="CLI_31"/>
    <x v="33"/>
    <s v="Pollo de Primera"/>
    <n v="20181.7"/>
    <n v="19975.5"/>
    <n v="2.2999999999999998"/>
    <n v="45943.649999999994"/>
    <n v="45943.649999999994"/>
    <n v="0"/>
    <x v="2"/>
    <x v="46"/>
    <x v="2"/>
    <m/>
  </r>
  <r>
    <x v="418"/>
    <x v="46"/>
    <x v="2"/>
    <s v="CLI_68"/>
    <x v="4"/>
    <s v="Pollo Grado B"/>
    <n v="322.8"/>
    <n v="322.8"/>
    <n v="2.6"/>
    <n v="839.28000000000009"/>
    <n v="839.28000000000009"/>
    <n v="0"/>
    <x v="2"/>
    <x v="47"/>
    <x v="2"/>
    <m/>
  </r>
  <r>
    <x v="419"/>
    <x v="46"/>
    <x v="2"/>
    <s v="CLI_68"/>
    <x v="4"/>
    <s v="HIGADO"/>
    <n v="29.7"/>
    <n v="29.7"/>
    <n v="1.3"/>
    <n v="38.61"/>
    <n v="38.61"/>
    <n v="0"/>
    <x v="2"/>
    <x v="47"/>
    <x v="2"/>
    <m/>
  </r>
  <r>
    <x v="420"/>
    <x v="46"/>
    <x v="5"/>
    <s v="CLI_2"/>
    <x v="12"/>
    <s v="HIGADO"/>
    <n v="1928"/>
    <n v="1913.1"/>
    <n v="0.5"/>
    <n v="956.55"/>
    <n v="956.55"/>
    <n v="0"/>
    <x v="2"/>
    <x v="47"/>
    <x v="2"/>
    <m/>
  </r>
  <r>
    <x v="420"/>
    <x v="46"/>
    <x v="5"/>
    <s v="CLI_2"/>
    <x v="12"/>
    <s v="Patas"/>
    <n v="2972"/>
    <n v="2964"/>
    <n v="0.5"/>
    <n v="1482"/>
    <n v="1482"/>
    <n v="0"/>
    <x v="2"/>
    <x v="47"/>
    <x v="2"/>
    <m/>
  </r>
  <r>
    <x v="421"/>
    <x v="46"/>
    <x v="1"/>
    <s v="CLI_55"/>
    <x v="1"/>
    <s v="Pollo Grado B"/>
    <n v="10916.2"/>
    <n v="10630.9"/>
    <n v="2.48"/>
    <n v="26364.631999999998"/>
    <n v="26364.631999999998"/>
    <n v="0"/>
    <x v="2"/>
    <x v="47"/>
    <x v="2"/>
    <m/>
  </r>
  <r>
    <x v="422"/>
    <x v="46"/>
    <x v="22"/>
    <s v="CLI_28"/>
    <x v="81"/>
    <s v="Pollo Grado B"/>
    <n v="13611.2"/>
    <n v="13676.7"/>
    <n v="1.9"/>
    <n v="25985.73"/>
    <n v="25985.73"/>
    <n v="0"/>
    <x v="2"/>
    <x v="47"/>
    <x v="2"/>
    <m/>
  </r>
  <r>
    <x v="423"/>
    <x v="46"/>
    <x v="22"/>
    <s v="CLI_28"/>
    <x v="81"/>
    <s v="Pollo Grado B"/>
    <n v="533.79999999999995"/>
    <n v="436.8"/>
    <n v="1.9"/>
    <n v="829.92"/>
    <n v="829.92"/>
    <n v="0"/>
    <x v="2"/>
    <x v="47"/>
    <x v="2"/>
    <m/>
  </r>
  <r>
    <x v="424"/>
    <x v="46"/>
    <x v="23"/>
    <s v="CLI_1"/>
    <x v="82"/>
    <s v="Pollo desnudo de primera "/>
    <n v="10254.299999999999"/>
    <n v="9791"/>
    <n v="2.4500000000000002"/>
    <n v="23987.95"/>
    <n v="23987.95"/>
    <n v="0"/>
    <x v="2"/>
    <x v="47"/>
    <x v="2"/>
    <m/>
  </r>
  <r>
    <x v="425"/>
    <x v="46"/>
    <x v="24"/>
    <s v="CLI_73"/>
    <x v="83"/>
    <s v="Pollo de Primera"/>
    <n v="869.6"/>
    <n v="867.8"/>
    <n v="2.5499999999999998"/>
    <n v="2212.89"/>
    <n v="2212.89"/>
    <n v="0"/>
    <x v="2"/>
    <x v="47"/>
    <x v="2"/>
    <m/>
  </r>
  <r>
    <x v="426"/>
    <x v="46"/>
    <x v="25"/>
    <s v="CLI_46"/>
    <x v="84"/>
    <s v="Pollo desnudo de primera "/>
    <n v="9880.2000000000007"/>
    <n v="9763.7999999999993"/>
    <n v="2.86"/>
    <n v="27924.467999999997"/>
    <n v="27924.467999999997"/>
    <n v="0"/>
    <x v="2"/>
    <x v="47"/>
    <x v="2"/>
    <m/>
  </r>
  <r>
    <x v="427"/>
    <x v="47"/>
    <x v="21"/>
    <s v="CLI_72"/>
    <x v="75"/>
    <s v="Pollo de Primera"/>
    <n v="15178"/>
    <n v="15178"/>
    <n v="2.42"/>
    <n v="36730.76"/>
    <n v="36730.76"/>
    <n v="0"/>
    <x v="2"/>
    <x v="48"/>
    <x v="2"/>
    <m/>
  </r>
  <r>
    <x v="428"/>
    <x v="47"/>
    <x v="21"/>
    <s v="CLI_72"/>
    <x v="75"/>
    <s v="Pollo de Primera"/>
    <n v="7168.5"/>
    <n v="7168.5"/>
    <n v="2.42"/>
    <n v="17347.77"/>
    <n v="17347.77"/>
    <n v="0"/>
    <x v="2"/>
    <x v="48"/>
    <x v="2"/>
    <m/>
  </r>
  <r>
    <x v="429"/>
    <x v="47"/>
    <x v="5"/>
    <s v="CLI_2"/>
    <x v="12"/>
    <s v="Pollo desnudo de primera "/>
    <n v="7964.2"/>
    <n v="7699.5"/>
    <n v="2.8"/>
    <n v="21558.6"/>
    <n v="21558.6"/>
    <n v="0"/>
    <x v="2"/>
    <x v="48"/>
    <x v="2"/>
    <m/>
  </r>
  <r>
    <x v="430"/>
    <x v="47"/>
    <x v="1"/>
    <s v="CLI_55"/>
    <x v="1"/>
    <s v="Pollo Grado B"/>
    <n v="6236.8"/>
    <n v="6086"/>
    <n v="2.48"/>
    <n v="15093.28"/>
    <n v="15093.28"/>
    <n v="0"/>
    <x v="2"/>
    <x v="48"/>
    <x v="2"/>
    <m/>
  </r>
  <r>
    <x v="431"/>
    <x v="47"/>
    <x v="1"/>
    <s v="CLI_55"/>
    <x v="1"/>
    <s v="Molleja"/>
    <n v="1007.5"/>
    <n v="1001.6"/>
    <n v="1.6"/>
    <n v="1602.5600000000002"/>
    <n v="1602.5600000000002"/>
    <n v="0"/>
    <x v="2"/>
    <x v="48"/>
    <x v="2"/>
    <m/>
  </r>
  <r>
    <x v="0"/>
    <x v="0"/>
    <x v="0"/>
    <m/>
    <x v="0"/>
    <m/>
    <m/>
    <m/>
    <m/>
    <m/>
    <m/>
    <m/>
    <x v="0"/>
    <x v="0"/>
    <x v="0"/>
    <m/>
  </r>
  <r>
    <x v="431"/>
    <x v="47"/>
    <x v="1"/>
    <s v="CLI_55"/>
    <x v="1"/>
    <s v="HIGADO"/>
    <n v="1000.2"/>
    <n v="987.6"/>
    <n v="1.1000000000000001"/>
    <n v="1086.3600000000001"/>
    <n v="1086.3600000000001"/>
    <n v="0"/>
    <x v="2"/>
    <x v="48"/>
    <x v="2"/>
    <m/>
  </r>
  <r>
    <x v="431"/>
    <x v="47"/>
    <x v="1"/>
    <s v="CLI_55"/>
    <x v="1"/>
    <s v="Patas"/>
    <n v="1056.3"/>
    <n v="1050.5999999999999"/>
    <n v="1.1000000000000001"/>
    <n v="1155.6600000000001"/>
    <n v="1155.6600000000001"/>
    <n v="0"/>
    <x v="2"/>
    <x v="48"/>
    <x v="2"/>
    <m/>
  </r>
  <r>
    <x v="432"/>
    <x v="47"/>
    <x v="11"/>
    <s v="CLI_31"/>
    <x v="33"/>
    <s v="Pollo de Primera"/>
    <n v="19898.5"/>
    <n v="19594.2"/>
    <n v="2.2999999999999998"/>
    <n v="45066.659999999996"/>
    <n v="45066.659999999996"/>
    <n v="0"/>
    <x v="2"/>
    <x v="48"/>
    <x v="2"/>
    <m/>
  </r>
  <r>
    <x v="433"/>
    <x v="47"/>
    <x v="2"/>
    <s v="CLI_68"/>
    <x v="52"/>
    <s v="HIGADO"/>
    <n v="35.700000000000003"/>
    <n v="35.700000000000003"/>
    <n v="1.3"/>
    <n v="46.410000000000004"/>
    <n v="46.410000000000004"/>
    <n v="0"/>
    <x v="2"/>
    <x v="48"/>
    <x v="2"/>
    <m/>
  </r>
  <r>
    <x v="434"/>
    <x v="48"/>
    <x v="5"/>
    <s v="CLI_2"/>
    <x v="12"/>
    <s v="Pollo desnudo de primera "/>
    <n v="7349.2"/>
    <n v="6957.9"/>
    <n v="2.8"/>
    <n v="19482.12"/>
    <n v="19482.12"/>
    <n v="0"/>
    <x v="2"/>
    <x v="49"/>
    <x v="2"/>
    <m/>
  </r>
  <r>
    <x v="435"/>
    <x v="48"/>
    <x v="22"/>
    <s v="CLI_28"/>
    <x v="79"/>
    <s v="Gallina desnuda "/>
    <n v="7079"/>
    <n v="7071"/>
    <n v="1.45"/>
    <n v="10252.949999999999"/>
    <n v="10252.949999999999"/>
    <n v="0"/>
    <x v="2"/>
    <x v="49"/>
    <x v="2"/>
    <m/>
  </r>
  <r>
    <x v="436"/>
    <x v="48"/>
    <x v="22"/>
    <s v="CLI_28"/>
    <x v="79"/>
    <s v="Gallina desnuda "/>
    <n v="19136.5"/>
    <n v="19137.5"/>
    <n v="1.45"/>
    <n v="27749.375"/>
    <n v="27749.375"/>
    <n v="0"/>
    <x v="2"/>
    <x v="49"/>
    <x v="2"/>
    <m/>
  </r>
  <r>
    <x v="437"/>
    <x v="48"/>
    <x v="22"/>
    <s v="CLI_28"/>
    <x v="79"/>
    <s v="Gallina desnuda "/>
    <n v="15382.9"/>
    <n v="15140.4"/>
    <n v="1.45"/>
    <n v="21953.579999999998"/>
    <n v="21953.579999999998"/>
    <n v="0"/>
    <x v="2"/>
    <x v="49"/>
    <x v="2"/>
    <m/>
  </r>
  <r>
    <x v="438"/>
    <x v="48"/>
    <x v="5"/>
    <s v="CLI_2"/>
    <x v="77"/>
    <s v="Pollo desnudo de primera "/>
    <n v="795"/>
    <n v="747"/>
    <n v="2.8"/>
    <n v="2091.6"/>
    <n v="2091.6"/>
    <n v="0"/>
    <x v="2"/>
    <x v="49"/>
    <x v="2"/>
    <m/>
  </r>
  <r>
    <x v="439"/>
    <x v="48"/>
    <x v="19"/>
    <s v="CLI_25"/>
    <x v="63"/>
    <s v="HIGADO"/>
    <n v="53.8"/>
    <n v="53.8"/>
    <n v="1.3"/>
    <n v="69.94"/>
    <m/>
    <n v="69.94"/>
    <x v="1"/>
    <x v="49"/>
    <x v="2"/>
    <m/>
  </r>
  <r>
    <x v="440"/>
    <x v="48"/>
    <x v="19"/>
    <s v="CLI_25"/>
    <x v="63"/>
    <s v="Pollo de Primera"/>
    <n v="702.6"/>
    <n v="702.6"/>
    <n v="2.5499999999999998"/>
    <n v="1791.6299999999999"/>
    <m/>
    <n v="1791.6299999999999"/>
    <x v="1"/>
    <x v="49"/>
    <x v="2"/>
    <m/>
  </r>
  <r>
    <x v="441"/>
    <x v="48"/>
    <x v="23"/>
    <s v="CLI_1"/>
    <x v="82"/>
    <s v="Pollo desnudo de primera "/>
    <n v="10008.1"/>
    <n v="9573"/>
    <n v="2.4500000000000002"/>
    <n v="23453.850000000002"/>
    <n v="23453.850000000002"/>
    <n v="0"/>
    <x v="2"/>
    <x v="49"/>
    <x v="2"/>
    <m/>
  </r>
  <r>
    <x v="442"/>
    <x v="49"/>
    <x v="1"/>
    <s v="CLI_55"/>
    <x v="1"/>
    <s v="Pollo Grado B"/>
    <n v="6979"/>
    <n v="6892.6"/>
    <n v="2.48"/>
    <n v="17093.648000000001"/>
    <n v="17093.648000000001"/>
    <n v="0"/>
    <x v="2"/>
    <x v="50"/>
    <x v="2"/>
    <m/>
  </r>
  <r>
    <x v="443"/>
    <x v="49"/>
    <x v="2"/>
    <s v="CLI_68"/>
    <x v="9"/>
    <s v="Pollo Grado B"/>
    <n v="101.4"/>
    <n v="101.4"/>
    <n v="2.6"/>
    <n v="263.64000000000004"/>
    <n v="263.64000000000004"/>
    <n v="0"/>
    <x v="2"/>
    <x v="50"/>
    <x v="2"/>
    <m/>
  </r>
  <r>
    <x v="444"/>
    <x v="49"/>
    <x v="2"/>
    <s v="CLI_68"/>
    <x v="85"/>
    <s v="Pollo de Primera"/>
    <n v="19.399999999999999"/>
    <n v="19.399999999999999"/>
    <n v="2.6"/>
    <n v="50.44"/>
    <n v="50.44"/>
    <n v="0"/>
    <x v="2"/>
    <x v="50"/>
    <x v="2"/>
    <m/>
  </r>
  <r>
    <x v="445"/>
    <x v="50"/>
    <x v="2"/>
    <s v="CLI_68"/>
    <x v="4"/>
    <s v="Pollo Grado B"/>
    <n v="182.3"/>
    <n v="182.3"/>
    <n v="2.6"/>
    <n v="473.98"/>
    <n v="473.98"/>
    <n v="0"/>
    <x v="2"/>
    <x v="51"/>
    <x v="2"/>
    <m/>
  </r>
  <r>
    <x v="446"/>
    <x v="50"/>
    <x v="5"/>
    <s v="CLI_2"/>
    <x v="12"/>
    <s v="Pollo desnudo de primera "/>
    <n v="8458"/>
    <n v="8090.7"/>
    <n v="2.8"/>
    <n v="22653.96"/>
    <n v="22653.96"/>
    <n v="0"/>
    <x v="2"/>
    <x v="51"/>
    <x v="2"/>
    <m/>
  </r>
  <r>
    <x v="0"/>
    <x v="0"/>
    <x v="0"/>
    <m/>
    <x v="0"/>
    <m/>
    <m/>
    <m/>
    <m/>
    <m/>
    <m/>
    <m/>
    <x v="0"/>
    <x v="0"/>
    <x v="0"/>
    <m/>
  </r>
  <r>
    <x v="447"/>
    <x v="50"/>
    <x v="5"/>
    <s v="CLI_2"/>
    <x v="12"/>
    <s v="HIGADO"/>
    <n v="2035.3"/>
    <n v="1995.8"/>
    <n v="0.5"/>
    <n v="997.9"/>
    <n v="997.9"/>
    <n v="0"/>
    <x v="2"/>
    <x v="51"/>
    <x v="2"/>
    <m/>
  </r>
  <r>
    <x v="447"/>
    <x v="50"/>
    <x v="5"/>
    <s v="CLI_2"/>
    <x v="12"/>
    <s v="Patas"/>
    <n v="2280.1999999999998"/>
    <n v="2252.4"/>
    <n v="0.5"/>
    <n v="1126.2"/>
    <n v="1126.2"/>
    <n v="0"/>
    <x v="2"/>
    <x v="51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448"/>
    <x v="50"/>
    <x v="2"/>
    <s v="CLI_68"/>
    <x v="24"/>
    <s v="Patas"/>
    <n v="3.9"/>
    <n v="3.9"/>
    <n v="1.3"/>
    <n v="5.07"/>
    <n v="5.07"/>
    <n v="0"/>
    <x v="2"/>
    <x v="51"/>
    <x v="2"/>
    <m/>
  </r>
  <r>
    <x v="449"/>
    <x v="50"/>
    <x v="2"/>
    <s v="CLI_68"/>
    <x v="14"/>
    <s v="Pollo Grado B"/>
    <n v="282.3"/>
    <n v="282.3"/>
    <n v="2.6"/>
    <n v="733.98"/>
    <n v="733.98"/>
    <n v="0"/>
    <x v="2"/>
    <x v="51"/>
    <x v="2"/>
    <m/>
  </r>
  <r>
    <x v="450"/>
    <x v="50"/>
    <x v="4"/>
    <s v="CLI_26"/>
    <x v="10"/>
    <s v="Patas"/>
    <n v="212"/>
    <n v="212"/>
    <n v="1.3"/>
    <n v="275.60000000000002"/>
    <n v="275.60000000000002"/>
    <n v="0"/>
    <x v="2"/>
    <x v="51"/>
    <x v="2"/>
    <m/>
  </r>
  <r>
    <x v="450"/>
    <x v="50"/>
    <x v="4"/>
    <s v="CLI_26"/>
    <x v="10"/>
    <s v="Molleja"/>
    <n v="149.19999999999999"/>
    <n v="149.19999999999999"/>
    <n v="1.8"/>
    <n v="268.56"/>
    <n v="268.56"/>
    <n v="0"/>
    <x v="2"/>
    <x v="51"/>
    <x v="2"/>
    <m/>
  </r>
  <r>
    <x v="450"/>
    <x v="50"/>
    <x v="4"/>
    <s v="CLI_26"/>
    <x v="10"/>
    <s v="Pollo Grado B"/>
    <n v="789.2"/>
    <n v="789.2"/>
    <n v="2.5499999999999998"/>
    <n v="2012.46"/>
    <n v="2012.46"/>
    <n v="0"/>
    <x v="2"/>
    <x v="51"/>
    <x v="2"/>
    <m/>
  </r>
  <r>
    <x v="450"/>
    <x v="50"/>
    <x v="4"/>
    <s v="CLI_26"/>
    <x v="10"/>
    <s v="HIGADO"/>
    <n v="234.8"/>
    <n v="234.8"/>
    <n v="1"/>
    <n v="234.8"/>
    <n v="234.8"/>
    <n v="0"/>
    <x v="2"/>
    <x v="51"/>
    <x v="2"/>
    <m/>
  </r>
  <r>
    <x v="451"/>
    <x v="50"/>
    <x v="22"/>
    <s v="CLI_28"/>
    <x v="79"/>
    <s v="Gallina desnuda "/>
    <n v="10128"/>
    <n v="9839"/>
    <n v="1.45"/>
    <n v="14266.55"/>
    <n v="14266.55"/>
    <n v="0"/>
    <x v="2"/>
    <x v="51"/>
    <x v="2"/>
    <m/>
  </r>
  <r>
    <x v="452"/>
    <x v="50"/>
    <x v="22"/>
    <s v="CLI_28"/>
    <x v="79"/>
    <s v="Gallina desnuda "/>
    <n v="10530"/>
    <n v="10371.5"/>
    <n v="1.45"/>
    <n v="15038.674999999999"/>
    <n v="15038.674999999999"/>
    <n v="0"/>
    <x v="2"/>
    <x v="51"/>
    <x v="2"/>
    <m/>
  </r>
  <r>
    <x v="453"/>
    <x v="50"/>
    <x v="22"/>
    <s v="CLI_28"/>
    <x v="79"/>
    <s v="Gallina desnuda "/>
    <n v="14196"/>
    <n v="13768.5"/>
    <n v="1.45"/>
    <n v="19964.325000000001"/>
    <n v="19964.325000000001"/>
    <n v="0"/>
    <x v="2"/>
    <x v="51"/>
    <x v="2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454"/>
    <x v="50"/>
    <x v="22"/>
    <s v="CLI_28"/>
    <x v="79"/>
    <s v="Gallina desnuda "/>
    <n v="20213.3"/>
    <n v="19609.7"/>
    <n v="1.45"/>
    <n v="28434.064999999999"/>
    <n v="28434.064999999999"/>
    <n v="0"/>
    <x v="2"/>
    <x v="51"/>
    <x v="2"/>
    <m/>
  </r>
  <r>
    <x v="455"/>
    <x v="50"/>
    <x v="22"/>
    <s v="CLI_28"/>
    <x v="79"/>
    <s v="Gallina desnuda "/>
    <n v="3075.6"/>
    <n v="3030.5"/>
    <n v="1.45"/>
    <n v="4394.2249999999995"/>
    <n v="4394.2249999999995"/>
    <n v="0"/>
    <x v="2"/>
    <x v="51"/>
    <x v="2"/>
    <m/>
  </r>
  <r>
    <x v="456"/>
    <x v="50"/>
    <x v="2"/>
    <s v="CLI_68"/>
    <x v="19"/>
    <s v="Pollo de Primera"/>
    <n v="12.2"/>
    <n v="12.2"/>
    <n v="2.6"/>
    <n v="31.72"/>
    <n v="31.72"/>
    <n v="0"/>
    <x v="2"/>
    <x v="51"/>
    <x v="2"/>
    <m/>
  </r>
  <r>
    <x v="456"/>
    <x v="50"/>
    <x v="2"/>
    <s v="CLI_68"/>
    <x v="19"/>
    <s v="Patas"/>
    <n v="10.8"/>
    <n v="10.8"/>
    <n v="1.3"/>
    <n v="14.040000000000001"/>
    <n v="14.040000000000001"/>
    <n v="0"/>
    <x v="2"/>
    <x v="51"/>
    <x v="2"/>
    <m/>
  </r>
  <r>
    <x v="457"/>
    <x v="50"/>
    <x v="11"/>
    <s v="CLI_31"/>
    <x v="33"/>
    <s v="Pollo de Primera"/>
    <n v="16229.8"/>
    <n v="15940"/>
    <n v="2.2999999999999998"/>
    <n v="36662"/>
    <n v="36662"/>
    <n v="0"/>
    <x v="2"/>
    <x v="51"/>
    <x v="2"/>
    <m/>
  </r>
  <r>
    <x v="458"/>
    <x v="50"/>
    <x v="23"/>
    <s v="CLI_1"/>
    <x v="82"/>
    <s v="Pollo desnudo de primera "/>
    <n v="13837.3"/>
    <n v="13299.6"/>
    <n v="2.4500000000000002"/>
    <n v="32584.020000000004"/>
    <n v="32584.020000000004"/>
    <n v="0"/>
    <x v="2"/>
    <x v="51"/>
    <x v="2"/>
    <m/>
  </r>
  <r>
    <x v="459"/>
    <x v="51"/>
    <x v="1"/>
    <s v="CLI_55"/>
    <x v="1"/>
    <s v="Pollo Grado B"/>
    <n v="8591.2999999999993"/>
    <n v="8450.2000000000007"/>
    <n v="2.48"/>
    <n v="20956.496000000003"/>
    <n v="20956.496000000003"/>
    <n v="0"/>
    <x v="2"/>
    <x v="52"/>
    <x v="2"/>
    <m/>
  </r>
  <r>
    <x v="460"/>
    <x v="51"/>
    <x v="13"/>
    <s v="CLI_5"/>
    <x v="43"/>
    <s v="Patas"/>
    <n v="549.9"/>
    <n v="549.9"/>
    <n v="1"/>
    <n v="549.9"/>
    <n v="549.9"/>
    <n v="0"/>
    <x v="2"/>
    <x v="52"/>
    <x v="2"/>
    <m/>
  </r>
  <r>
    <x v="461"/>
    <x v="51"/>
    <x v="13"/>
    <s v="CLI_5"/>
    <x v="43"/>
    <s v="Pollo de Primera"/>
    <n v="19875.400000000001"/>
    <n v="19875.400000000001"/>
    <n v="2.48"/>
    <n v="49290.992000000006"/>
    <n v="49290.992000000006"/>
    <n v="0"/>
    <x v="2"/>
    <x v="52"/>
    <x v="2"/>
    <m/>
  </r>
  <r>
    <x v="462"/>
    <x v="52"/>
    <x v="16"/>
    <s v="CLI_3"/>
    <x v="58"/>
    <s v="Pollo desnudo de primera "/>
    <n v="2026.5"/>
    <n v="1984.7"/>
    <n v="2.85"/>
    <n v="5656.3950000000004"/>
    <n v="5656.3950000000004"/>
    <n v="0"/>
    <x v="2"/>
    <x v="53"/>
    <x v="2"/>
    <m/>
  </r>
  <r>
    <x v="463"/>
    <x v="52"/>
    <x v="2"/>
    <s v="CLI_68"/>
    <x v="68"/>
    <m/>
    <m/>
    <n v="0"/>
    <m/>
    <n v="0"/>
    <m/>
    <n v="0"/>
    <x v="2"/>
    <x v="53"/>
    <x v="2"/>
    <m/>
  </r>
  <r>
    <x v="463"/>
    <x v="52"/>
    <x v="2"/>
    <s v="CLI_68"/>
    <x v="68"/>
    <s v="Pollo de Primera"/>
    <n v="4.8"/>
    <n v="4.8"/>
    <n v="2.6"/>
    <n v="12.48"/>
    <n v="12.48"/>
    <n v="0"/>
    <x v="2"/>
    <x v="53"/>
    <x v="2"/>
    <m/>
  </r>
  <r>
    <x v="464"/>
    <x v="52"/>
    <x v="16"/>
    <s v="CLI_3"/>
    <x v="59"/>
    <s v="Pollo desnudo de primera "/>
    <n v="2024.7"/>
    <n v="1999"/>
    <n v="2.85"/>
    <n v="5697.1500000000005"/>
    <n v="5697.1500000000005"/>
    <n v="0"/>
    <x v="2"/>
    <x v="53"/>
    <x v="2"/>
    <m/>
  </r>
  <r>
    <x v="465"/>
    <x v="52"/>
    <x v="16"/>
    <s v="CLI_3"/>
    <x v="59"/>
    <s v="Patas"/>
    <n v="1087.0999999999999"/>
    <n v="1083"/>
    <n v="1"/>
    <n v="1083"/>
    <n v="1083"/>
    <n v="0"/>
    <x v="2"/>
    <x v="53"/>
    <x v="2"/>
    <m/>
  </r>
  <r>
    <x v="466"/>
    <x v="52"/>
    <x v="2"/>
    <s v="CLI_68"/>
    <x v="21"/>
    <s v="Pollo de Primera"/>
    <n v="108.2"/>
    <n v="108.2"/>
    <n v="2.5499999999999998"/>
    <n v="275.90999999999997"/>
    <n v="275.90999999999997"/>
    <n v="0"/>
    <x v="2"/>
    <x v="53"/>
    <x v="2"/>
    <m/>
  </r>
  <r>
    <x v="467"/>
    <x v="52"/>
    <x v="2"/>
    <s v="CLI_68"/>
    <x v="21"/>
    <s v="Molleja"/>
    <n v="144.19999999999999"/>
    <n v="144.19999999999999"/>
    <n v="1.8"/>
    <n v="259.56"/>
    <n v="259.56"/>
    <n v="0"/>
    <x v="2"/>
    <x v="53"/>
    <x v="2"/>
    <m/>
  </r>
  <r>
    <x v="467"/>
    <x v="52"/>
    <x v="2"/>
    <s v="CLI_68"/>
    <x v="21"/>
    <s v="HIGADO"/>
    <n v="320.2"/>
    <n v="320.2"/>
    <n v="1"/>
    <n v="320.2"/>
    <n v="320.2"/>
    <n v="0"/>
    <x v="2"/>
    <x v="53"/>
    <x v="2"/>
    <m/>
  </r>
  <r>
    <x v="467"/>
    <x v="52"/>
    <x v="2"/>
    <s v="CLI_68"/>
    <x v="21"/>
    <s v="Patas"/>
    <n v="243.9"/>
    <n v="243.9"/>
    <n v="1.3"/>
    <n v="317.07"/>
    <n v="317.07"/>
    <n v="0"/>
    <x v="2"/>
    <x v="53"/>
    <x v="2"/>
    <m/>
  </r>
  <r>
    <x v="468"/>
    <x v="52"/>
    <x v="5"/>
    <s v="CLI_2"/>
    <x v="12"/>
    <s v="Pollo desnudo de primera "/>
    <n v="8656.2000000000007"/>
    <n v="8245.1"/>
    <n v="2.8"/>
    <n v="23086.28"/>
    <n v="23086.28"/>
    <n v="0"/>
    <x v="2"/>
    <x v="53"/>
    <x v="2"/>
    <m/>
  </r>
  <r>
    <x v="469"/>
    <x v="52"/>
    <x v="2"/>
    <s v="CLI_68"/>
    <x v="73"/>
    <s v="HIGADO"/>
    <n v="58.3"/>
    <n v="58.3"/>
    <n v="1.3"/>
    <n v="75.789999999999992"/>
    <n v="75.789999999999992"/>
    <n v="0"/>
    <x v="2"/>
    <x v="53"/>
    <x v="2"/>
    <m/>
  </r>
  <r>
    <x v="469"/>
    <x v="52"/>
    <x v="2"/>
    <s v="CLI_68"/>
    <x v="73"/>
    <s v="Patas"/>
    <n v="101.9"/>
    <n v="101.9"/>
    <n v="1.3"/>
    <n v="132.47"/>
    <n v="132.47"/>
    <n v="0"/>
    <x v="2"/>
    <x v="53"/>
    <x v="2"/>
    <m/>
  </r>
  <r>
    <x v="470"/>
    <x v="52"/>
    <x v="16"/>
    <s v="CLI_3"/>
    <x v="72"/>
    <s v="Pollo desnudo de primera "/>
    <n v="1019.3"/>
    <n v="1022.8"/>
    <n v="2.85"/>
    <n v="2914.98"/>
    <n v="2914.98"/>
    <n v="0"/>
    <x v="2"/>
    <x v="53"/>
    <x v="2"/>
    <m/>
  </r>
  <r>
    <x v="471"/>
    <x v="52"/>
    <x v="4"/>
    <s v="CLI_26"/>
    <x v="10"/>
    <s v="Molleja"/>
    <n v="416.5"/>
    <n v="416.5"/>
    <n v="1.8"/>
    <n v="749.7"/>
    <n v="749.7"/>
    <n v="0"/>
    <x v="2"/>
    <x v="53"/>
    <x v="2"/>
    <m/>
  </r>
  <r>
    <x v="471"/>
    <x v="52"/>
    <x v="4"/>
    <s v="CLI_26"/>
    <x v="10"/>
    <s v="HIGADO"/>
    <n v="695.3"/>
    <n v="695.3"/>
    <n v="1"/>
    <n v="695.3"/>
    <n v="695.3"/>
    <n v="0"/>
    <x v="2"/>
    <x v="53"/>
    <x v="2"/>
    <m/>
  </r>
  <r>
    <x v="471"/>
    <x v="52"/>
    <x v="4"/>
    <s v="CLI_26"/>
    <x v="10"/>
    <s v="Patas"/>
    <n v="87.8"/>
    <n v="87.8"/>
    <n v="1.3"/>
    <n v="114.14"/>
    <n v="114.14"/>
    <n v="0"/>
    <x v="2"/>
    <x v="53"/>
    <x v="2"/>
    <m/>
  </r>
  <r>
    <x v="472"/>
    <x v="52"/>
    <x v="4"/>
    <s v="CLI_26"/>
    <x v="10"/>
    <s v="HIGADO"/>
    <n v="288.89999999999998"/>
    <n v="288.89999999999998"/>
    <n v="1"/>
    <n v="288.89999999999998"/>
    <n v="288.89999999999998"/>
    <n v="0"/>
    <x v="2"/>
    <x v="53"/>
    <x v="2"/>
    <m/>
  </r>
  <r>
    <x v="472"/>
    <x v="52"/>
    <x v="4"/>
    <s v="CLI_26"/>
    <x v="10"/>
    <s v="Patas"/>
    <n v="111.4"/>
    <n v="111.4"/>
    <n v="1.3"/>
    <n v="144.82000000000002"/>
    <n v="144.82000000000002"/>
    <n v="0"/>
    <x v="2"/>
    <x v="53"/>
    <x v="2"/>
    <m/>
  </r>
  <r>
    <x v="472"/>
    <x v="52"/>
    <x v="4"/>
    <s v="CLI_26"/>
    <x v="10"/>
    <s v="Molleja"/>
    <n v="48.6"/>
    <n v="48.6"/>
    <n v="1.8"/>
    <n v="87.48"/>
    <n v="87.48"/>
    <n v="0"/>
    <x v="2"/>
    <x v="53"/>
    <x v="2"/>
    <m/>
  </r>
  <r>
    <x v="472"/>
    <x v="52"/>
    <x v="4"/>
    <s v="CLI_26"/>
    <x v="10"/>
    <s v="Pollo Grado B"/>
    <n v="533.79999999999995"/>
    <n v="533.79999999999995"/>
    <n v="2.5499999999999998"/>
    <n v="1361.1899999999998"/>
    <n v="1361.1899999999998"/>
    <n v="0"/>
    <x v="2"/>
    <x v="53"/>
    <x v="2"/>
    <m/>
  </r>
  <r>
    <x v="473"/>
    <x v="52"/>
    <x v="8"/>
    <s v="CLI_30"/>
    <x v="17"/>
    <s v="Molleja"/>
    <n v="23.5"/>
    <n v="23.5"/>
    <n v="1.8"/>
    <n v="42.300000000000004"/>
    <n v="42.300000000000004"/>
    <n v="0"/>
    <x v="2"/>
    <x v="53"/>
    <x v="2"/>
    <m/>
  </r>
  <r>
    <x v="473"/>
    <x v="52"/>
    <x v="8"/>
    <s v="CLI_30"/>
    <x v="17"/>
    <s v="HIGADO"/>
    <n v="168.5"/>
    <n v="168.5"/>
    <n v="1"/>
    <n v="168.5"/>
    <n v="168.5"/>
    <n v="0"/>
    <x v="2"/>
    <x v="53"/>
    <x v="2"/>
    <m/>
  </r>
  <r>
    <x v="473"/>
    <x v="52"/>
    <x v="8"/>
    <s v="CLI_30"/>
    <x v="17"/>
    <s v="Patas"/>
    <n v="61"/>
    <n v="61"/>
    <n v="1"/>
    <n v="61"/>
    <n v="61"/>
    <n v="0"/>
    <x v="2"/>
    <x v="53"/>
    <x v="2"/>
    <m/>
  </r>
  <r>
    <x v="474"/>
    <x v="52"/>
    <x v="2"/>
    <s v="CLI_68"/>
    <x v="39"/>
    <s v="HIGADO"/>
    <n v="27.7"/>
    <n v="27.7"/>
    <n v="1.3"/>
    <n v="36.01"/>
    <n v="36.01"/>
    <n v="0"/>
    <x v="2"/>
    <x v="53"/>
    <x v="2"/>
    <m/>
  </r>
  <r>
    <x v="474"/>
    <x v="52"/>
    <x v="2"/>
    <s v="CLI_68"/>
    <x v="39"/>
    <s v="Patas"/>
    <n v="67.7"/>
    <n v="67.7"/>
    <n v="1.3"/>
    <n v="88.01"/>
    <n v="88.01"/>
    <n v="0"/>
    <x v="2"/>
    <x v="53"/>
    <x v="2"/>
    <m/>
  </r>
  <r>
    <x v="475"/>
    <x v="52"/>
    <x v="2"/>
    <s v="CLI_68"/>
    <x v="39"/>
    <s v="Patas"/>
    <n v="22.7"/>
    <n v="22.7"/>
    <n v="1.3"/>
    <n v="29.51"/>
    <n v="29.51"/>
    <n v="0"/>
    <x v="2"/>
    <x v="53"/>
    <x v="2"/>
    <m/>
  </r>
  <r>
    <x v="475"/>
    <x v="52"/>
    <x v="2"/>
    <s v="CLI_68"/>
    <x v="39"/>
    <s v="Pollo Grado B"/>
    <n v="65.7"/>
    <n v="65.7"/>
    <n v="2.6"/>
    <n v="170.82000000000002"/>
    <n v="170.82000000000002"/>
    <n v="0"/>
    <x v="2"/>
    <x v="53"/>
    <x v="2"/>
    <m/>
  </r>
  <r>
    <x v="476"/>
    <x v="52"/>
    <x v="5"/>
    <s v="CLI_2"/>
    <x v="38"/>
    <s v="Pollo desnudo de primera "/>
    <n v="338.8"/>
    <n v="323.60000000000002"/>
    <n v="2.8"/>
    <n v="906.08"/>
    <n v="906.08"/>
    <n v="0"/>
    <x v="2"/>
    <x v="53"/>
    <x v="2"/>
    <m/>
  </r>
  <r>
    <x v="477"/>
    <x v="53"/>
    <x v="2"/>
    <s v="CLI_68"/>
    <x v="4"/>
    <s v="Pollo Grado B"/>
    <n v="308.2"/>
    <n v="308.2"/>
    <n v="2.6"/>
    <n v="801.32"/>
    <n v="801.32"/>
    <n v="0"/>
    <x v="2"/>
    <x v="54"/>
    <x v="2"/>
    <m/>
  </r>
  <r>
    <x v="478"/>
    <x v="53"/>
    <x v="2"/>
    <s v="CLI_68"/>
    <x v="4"/>
    <s v="HIGADO"/>
    <n v="28.1"/>
    <n v="28.1"/>
    <n v="1.3"/>
    <n v="36.53"/>
    <n v="36.53"/>
    <n v="0"/>
    <x v="2"/>
    <x v="54"/>
    <x v="2"/>
    <m/>
  </r>
  <r>
    <x v="479"/>
    <x v="53"/>
    <x v="5"/>
    <s v="CLI_2"/>
    <x v="12"/>
    <s v="Pollo desnudo de primera "/>
    <n v="9474.1"/>
    <n v="9035.9"/>
    <n v="2.8"/>
    <n v="25300.519999999997"/>
    <n v="25300.519999999997"/>
    <n v="0"/>
    <x v="2"/>
    <x v="54"/>
    <x v="2"/>
    <m/>
  </r>
  <r>
    <x v="480"/>
    <x v="53"/>
    <x v="2"/>
    <s v="CLI_68"/>
    <x v="24"/>
    <s v="Pollo de Primera"/>
    <n v="21.4"/>
    <n v="21.4"/>
    <n v="2.6"/>
    <n v="55.64"/>
    <n v="55.64"/>
    <n v="0"/>
    <x v="2"/>
    <x v="54"/>
    <x v="2"/>
    <m/>
  </r>
  <r>
    <x v="481"/>
    <x v="53"/>
    <x v="1"/>
    <s v="CLI_55"/>
    <x v="1"/>
    <s v="Pollo Grado B"/>
    <n v="10054.4"/>
    <n v="9814.7999999999993"/>
    <n v="2.48"/>
    <n v="24340.703999999998"/>
    <n v="24340.703999999998"/>
    <n v="0"/>
    <x v="2"/>
    <x v="54"/>
    <x v="2"/>
    <m/>
  </r>
  <r>
    <x v="482"/>
    <x v="53"/>
    <x v="4"/>
    <s v="CLI_26"/>
    <x v="10"/>
    <s v="Molleja"/>
    <n v="48.7"/>
    <n v="48.7"/>
    <n v="1.8"/>
    <n v="87.660000000000011"/>
    <n v="87.660000000000011"/>
    <n v="0"/>
    <x v="2"/>
    <x v="54"/>
    <x v="2"/>
    <m/>
  </r>
  <r>
    <x v="482"/>
    <x v="53"/>
    <x v="4"/>
    <s v="CLI_26"/>
    <x v="10"/>
    <s v="HIGADO"/>
    <n v="28.8"/>
    <n v="28.8"/>
    <n v="1"/>
    <n v="28.8"/>
    <n v="28.8"/>
    <n v="0"/>
    <x v="2"/>
    <x v="54"/>
    <x v="2"/>
    <m/>
  </r>
  <r>
    <x v="482"/>
    <x v="53"/>
    <x v="4"/>
    <s v="CLI_26"/>
    <x v="10"/>
    <s v="Patas"/>
    <n v="20.6"/>
    <n v="20.6"/>
    <n v="1.3"/>
    <n v="26.78"/>
    <n v="26.78"/>
    <n v="0"/>
    <x v="2"/>
    <x v="54"/>
    <x v="2"/>
    <m/>
  </r>
  <r>
    <x v="483"/>
    <x v="53"/>
    <x v="5"/>
    <s v="CLI_2"/>
    <x v="77"/>
    <s v="Pollo desnudo de primera "/>
    <n v="705.5"/>
    <n v="658.8"/>
    <n v="2.8"/>
    <n v="1844.6399999999996"/>
    <n v="1844.6399999999996"/>
    <n v="0"/>
    <x v="2"/>
    <x v="54"/>
    <x v="2"/>
    <m/>
  </r>
  <r>
    <x v="484"/>
    <x v="53"/>
    <x v="11"/>
    <s v="CLI_31"/>
    <x v="33"/>
    <s v="Mortadela"/>
    <n v="1613.99"/>
    <n v="1613.99"/>
    <n v="1.85"/>
    <n v="2985.8815"/>
    <n v="2985.8815"/>
    <n v="0"/>
    <x v="2"/>
    <x v="54"/>
    <x v="2"/>
    <m/>
  </r>
  <r>
    <x v="485"/>
    <x v="53"/>
    <x v="11"/>
    <s v="CLI_31"/>
    <x v="33"/>
    <s v="Pollo de Primera"/>
    <n v="18124.8"/>
    <n v="17977"/>
    <n v="2.2999999999999998"/>
    <n v="41347.1"/>
    <n v="41347.1"/>
    <n v="0"/>
    <x v="2"/>
    <x v="54"/>
    <x v="2"/>
    <m/>
  </r>
  <r>
    <x v="486"/>
    <x v="53"/>
    <x v="2"/>
    <s v="CLI_68"/>
    <x v="3"/>
    <s v="Patas"/>
    <n v="30.1"/>
    <n v="30.1"/>
    <n v="1.3"/>
    <n v="39.130000000000003"/>
    <n v="39.130000000000003"/>
    <n v="0"/>
    <x v="2"/>
    <x v="54"/>
    <x v="2"/>
    <m/>
  </r>
  <r>
    <x v="487"/>
    <x v="54"/>
    <x v="21"/>
    <s v="CLI_72"/>
    <x v="75"/>
    <s v="Pollo de Primera"/>
    <n v="14307"/>
    <n v="14215"/>
    <n v="2.42"/>
    <n v="34400.299999999996"/>
    <n v="34400.299999999996"/>
    <n v="0"/>
    <x v="2"/>
    <x v="55"/>
    <x v="2"/>
    <m/>
  </r>
  <r>
    <x v="488"/>
    <x v="54"/>
    <x v="21"/>
    <s v="CLI_72"/>
    <x v="75"/>
    <s v="Pollo de Primera"/>
    <n v="11934"/>
    <n v="11941"/>
    <n v="2.42"/>
    <n v="28897.219999999998"/>
    <n v="28897.219999999998"/>
    <n v="0"/>
    <x v="2"/>
    <x v="55"/>
    <x v="2"/>
    <m/>
  </r>
  <r>
    <x v="489"/>
    <x v="54"/>
    <x v="6"/>
    <s v="CLI_15"/>
    <x v="13"/>
    <s v="HIGADO"/>
    <n v="4978.8999999999996"/>
    <n v="4978.8999999999996"/>
    <n v="0.6"/>
    <n v="2987.3399999999997"/>
    <n v="2987.3399999999997"/>
    <n v="0"/>
    <x v="2"/>
    <x v="55"/>
    <x v="2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489"/>
    <x v="54"/>
    <x v="6"/>
    <s v="CLI_15"/>
    <x v="13"/>
    <s v="Molleja"/>
    <n v="4832"/>
    <n v="4832"/>
    <n v="1.3"/>
    <n v="6281.6"/>
    <n v="6281.6"/>
    <n v="0"/>
    <x v="2"/>
    <x v="55"/>
    <x v="2"/>
    <m/>
  </r>
  <r>
    <x v="489"/>
    <x v="54"/>
    <x v="6"/>
    <s v="CLI_15"/>
    <x v="13"/>
    <s v="Patas"/>
    <n v="2799.25"/>
    <n v="2799.25"/>
    <n v="0.6"/>
    <n v="1679.55"/>
    <n v="1679.55"/>
    <n v="0"/>
    <x v="2"/>
    <x v="55"/>
    <x v="2"/>
    <m/>
  </r>
  <r>
    <x v="490"/>
    <x v="54"/>
    <x v="5"/>
    <s v="CLI_2"/>
    <x v="40"/>
    <s v="Pollo desnudo de primera "/>
    <n v="562.6"/>
    <n v="547.1"/>
    <n v="2.8"/>
    <n v="1531.8799999999999"/>
    <n v="1531.8799999999999"/>
    <n v="0"/>
    <x v="2"/>
    <x v="55"/>
    <x v="2"/>
    <m/>
  </r>
  <r>
    <x v="491"/>
    <x v="54"/>
    <x v="5"/>
    <s v="CLI_2"/>
    <x v="12"/>
    <s v="HIGADO"/>
    <n v="4584.5"/>
    <n v="4584.5"/>
    <n v="0.5"/>
    <n v="2292.25"/>
    <n v="2292.25"/>
    <n v="0"/>
    <x v="2"/>
    <x v="55"/>
    <x v="2"/>
    <m/>
  </r>
  <r>
    <x v="491"/>
    <x v="54"/>
    <x v="5"/>
    <s v="CLI_2"/>
    <x v="12"/>
    <s v="Patas"/>
    <n v="2680.8"/>
    <n v="2676.9"/>
    <n v="0.5"/>
    <n v="1338.45"/>
    <n v="1338.45"/>
    <n v="0"/>
    <x v="2"/>
    <x v="55"/>
    <x v="2"/>
    <m/>
  </r>
  <r>
    <x v="491"/>
    <x v="54"/>
    <x v="5"/>
    <s v="CLI_2"/>
    <x v="12"/>
    <s v="Molleja"/>
    <n v="1851.6"/>
    <n v="1851"/>
    <n v="1.2"/>
    <n v="2221.1999999999998"/>
    <n v="2221.1999999999998"/>
    <n v="0"/>
    <x v="2"/>
    <x v="55"/>
    <x v="2"/>
    <m/>
  </r>
  <r>
    <x v="492"/>
    <x v="54"/>
    <x v="5"/>
    <s v="CLI_2"/>
    <x v="12"/>
    <s v="Pollo desnudo de primera "/>
    <n v="8905.7999999999993"/>
    <n v="8531.6"/>
    <n v="2.8"/>
    <n v="23888.48"/>
    <n v="23888.48"/>
    <n v="0"/>
    <x v="2"/>
    <x v="55"/>
    <x v="2"/>
    <m/>
  </r>
  <r>
    <x v="493"/>
    <x v="54"/>
    <x v="5"/>
    <s v="CLI_2"/>
    <x v="38"/>
    <s v="Pollo desnudo de primera "/>
    <n v="564.5"/>
    <n v="539"/>
    <n v="2.8"/>
    <n v="1509.1999999999998"/>
    <n v="1509.1999999999998"/>
    <n v="0"/>
    <x v="2"/>
    <x v="55"/>
    <x v="2"/>
    <m/>
  </r>
  <r>
    <x v="494"/>
    <x v="55"/>
    <x v="10"/>
    <s v="CLI_6"/>
    <x v="27"/>
    <s v="Pollo de Primera"/>
    <n v="505.2"/>
    <n v="505.2"/>
    <n v="2.6"/>
    <n v="1313.52"/>
    <m/>
    <n v="1313.52"/>
    <x v="1"/>
    <x v="56"/>
    <x v="2"/>
    <m/>
  </r>
  <r>
    <x v="495"/>
    <x v="55"/>
    <x v="2"/>
    <s v="CLI_68"/>
    <x v="4"/>
    <s v="Pollo Grado B"/>
    <n v="155.30000000000001"/>
    <n v="155.30000000000001"/>
    <n v="2.6"/>
    <n v="403.78000000000003"/>
    <n v="403.78000000000003"/>
    <n v="0"/>
    <x v="2"/>
    <x v="56"/>
    <x v="2"/>
    <m/>
  </r>
  <r>
    <x v="496"/>
    <x v="55"/>
    <x v="22"/>
    <s v="CLI_28"/>
    <x v="86"/>
    <s v="Pollo Grado B"/>
    <n v="9739.7000000000007"/>
    <n v="9535.7000000000007"/>
    <n v="1.9"/>
    <n v="18117.830000000002"/>
    <n v="18117.830000000002"/>
    <n v="0"/>
    <x v="2"/>
    <x v="56"/>
    <x v="2"/>
    <m/>
  </r>
  <r>
    <x v="497"/>
    <x v="55"/>
    <x v="2"/>
    <s v="CLI_68"/>
    <x v="67"/>
    <s v="Pollo de Primera"/>
    <n v="10.199999999999999"/>
    <n v="10.199999999999999"/>
    <n v="2.6"/>
    <n v="26.52"/>
    <n v="26.52"/>
    <n v="0"/>
    <x v="2"/>
    <x v="56"/>
    <x v="2"/>
    <m/>
  </r>
  <r>
    <x v="498"/>
    <x v="56"/>
    <x v="2"/>
    <s v="CLI_68"/>
    <x v="87"/>
    <s v="Pollo de Primera"/>
    <n v="5.4"/>
    <n v="5.4"/>
    <n v="2.6"/>
    <n v="14.040000000000001"/>
    <n v="14.040000000000001"/>
    <n v="0"/>
    <x v="2"/>
    <x v="57"/>
    <x v="2"/>
    <m/>
  </r>
  <r>
    <x v="499"/>
    <x v="56"/>
    <x v="2"/>
    <s v="CLI_68"/>
    <x v="88"/>
    <s v="Patas"/>
    <n v="1.8"/>
    <n v="1.8"/>
    <n v="1.3"/>
    <n v="2.3400000000000003"/>
    <n v="2.34"/>
    <n v="0"/>
    <x v="2"/>
    <x v="57"/>
    <x v="2"/>
    <m/>
  </r>
  <r>
    <x v="500"/>
    <x v="56"/>
    <x v="1"/>
    <s v="CLI_55"/>
    <x v="1"/>
    <s v="Pollo Grado B"/>
    <n v="9400.4"/>
    <n v="9249.6"/>
    <n v="2.48"/>
    <n v="22939.008000000002"/>
    <n v="22939.008000000002"/>
    <n v="0"/>
    <x v="2"/>
    <x v="57"/>
    <x v="2"/>
    <m/>
  </r>
  <r>
    <x v="501"/>
    <x v="56"/>
    <x v="23"/>
    <s v="CLI_1"/>
    <x v="82"/>
    <s v="Pollo desnudo de primera "/>
    <n v="10239.299999999999"/>
    <n v="9860"/>
    <n v="2.4500000000000002"/>
    <n v="24157"/>
    <n v="24157"/>
    <n v="0"/>
    <x v="2"/>
    <x v="57"/>
    <x v="2"/>
    <m/>
  </r>
  <r>
    <x v="502"/>
    <x v="56"/>
    <x v="23"/>
    <s v="CLI_1"/>
    <x v="82"/>
    <s v="Pollo desnudo de primera "/>
    <n v="5809"/>
    <n v="5566.2"/>
    <n v="2.4500000000000002"/>
    <n v="13637.19"/>
    <n v="13637.19"/>
    <n v="0"/>
    <x v="2"/>
    <x v="57"/>
    <x v="2"/>
    <m/>
  </r>
  <r>
    <x v="503"/>
    <x v="57"/>
    <x v="5"/>
    <s v="CLI_2"/>
    <x v="12"/>
    <s v="Molleja"/>
    <n v="285.8"/>
    <n v="284.32"/>
    <n v="1.2"/>
    <n v="341.18399999999997"/>
    <n v="341.18399999999997"/>
    <n v="0"/>
    <x v="2"/>
    <x v="58"/>
    <x v="2"/>
    <m/>
  </r>
  <r>
    <x v="503"/>
    <x v="57"/>
    <x v="5"/>
    <s v="CLI_2"/>
    <x v="12"/>
    <s v="HIGADO"/>
    <n v="4373.5"/>
    <n v="4342.24"/>
    <n v="0.5"/>
    <n v="2171.12"/>
    <n v="2171.12"/>
    <n v="0"/>
    <x v="2"/>
    <x v="58"/>
    <x v="2"/>
    <m/>
  </r>
  <r>
    <x v="503"/>
    <x v="57"/>
    <x v="5"/>
    <s v="CLI_2"/>
    <x v="12"/>
    <s v="Patas"/>
    <n v="4289.7"/>
    <n v="4275.5200000000004"/>
    <n v="0.5"/>
    <n v="2137.7600000000002"/>
    <n v="2137.7600000000002"/>
    <n v="0"/>
    <x v="2"/>
    <x v="58"/>
    <x v="2"/>
    <m/>
  </r>
  <r>
    <x v="504"/>
    <x v="57"/>
    <x v="2"/>
    <s v="CLI_68"/>
    <x v="73"/>
    <s v="HIGADO"/>
    <n v="50.4"/>
    <n v="50.4"/>
    <n v="1.3"/>
    <n v="65.52"/>
    <n v="65.52"/>
    <n v="0"/>
    <x v="2"/>
    <x v="58"/>
    <x v="2"/>
    <m/>
  </r>
  <r>
    <x v="504"/>
    <x v="57"/>
    <x v="2"/>
    <s v="CLI_68"/>
    <x v="73"/>
    <s v="Patas"/>
    <n v="49.6"/>
    <n v="49.6"/>
    <n v="1.3"/>
    <n v="64.48"/>
    <n v="64.48"/>
    <n v="0"/>
    <x v="2"/>
    <x v="58"/>
    <x v="2"/>
    <m/>
  </r>
  <r>
    <x v="505"/>
    <x v="57"/>
    <x v="22"/>
    <s v="CLI_28"/>
    <x v="86"/>
    <s v="Pollo Grado B"/>
    <n v="9928.7000000000007"/>
    <n v="9847"/>
    <n v="1.9"/>
    <n v="18709.3"/>
    <n v="18709.3"/>
    <n v="0"/>
    <x v="2"/>
    <x v="58"/>
    <x v="2"/>
    <m/>
  </r>
  <r>
    <x v="506"/>
    <x v="57"/>
    <x v="8"/>
    <s v="CLI_30"/>
    <x v="17"/>
    <s v="Patas"/>
    <n v="69"/>
    <n v="69"/>
    <n v="1"/>
    <n v="69"/>
    <n v="69"/>
    <n v="0"/>
    <x v="2"/>
    <x v="58"/>
    <x v="2"/>
    <m/>
  </r>
  <r>
    <x v="506"/>
    <x v="57"/>
    <x v="8"/>
    <s v="CLI_30"/>
    <x v="17"/>
    <s v="Molleja"/>
    <n v="24.3"/>
    <n v="24.3"/>
    <n v="1.8"/>
    <n v="43.74"/>
    <n v="43.74"/>
    <n v="0"/>
    <x v="2"/>
    <x v="58"/>
    <x v="2"/>
    <m/>
  </r>
  <r>
    <x v="506"/>
    <x v="57"/>
    <x v="8"/>
    <s v="CLI_30"/>
    <x v="17"/>
    <s v="HIGADO"/>
    <n v="144.19999999999999"/>
    <n v="144.19999999999999"/>
    <n v="1"/>
    <n v="144.19999999999999"/>
    <n v="144.19999999999999"/>
    <n v="0"/>
    <x v="2"/>
    <x v="58"/>
    <x v="2"/>
    <m/>
  </r>
  <r>
    <x v="507"/>
    <x v="57"/>
    <x v="2"/>
    <s v="CLI_68"/>
    <x v="67"/>
    <s v="Pollo de Primera"/>
    <n v="26.3"/>
    <n v="26.3"/>
    <n v="2.6"/>
    <n v="68.38000000000001"/>
    <n v="68.38"/>
    <n v="0"/>
    <x v="2"/>
    <x v="58"/>
    <x v="2"/>
    <m/>
  </r>
  <r>
    <x v="508"/>
    <x v="57"/>
    <x v="23"/>
    <s v="CLI_1"/>
    <x v="82"/>
    <s v="Pollo desnudo de primera "/>
    <n v="10025.9"/>
    <n v="9466.2000000000007"/>
    <n v="2.4500000000000002"/>
    <n v="23192.190000000002"/>
    <n v="23192.190000000002"/>
    <n v="0"/>
    <x v="2"/>
    <x v="58"/>
    <x v="2"/>
    <s v=","/>
  </r>
  <r>
    <x v="509"/>
    <x v="57"/>
    <x v="23"/>
    <s v="CLI_1"/>
    <x v="82"/>
    <s v="Pollo desnudo de primera "/>
    <n v="10161.5"/>
    <n v="9694.6"/>
    <n v="2.4500000000000002"/>
    <n v="23751.770000000004"/>
    <n v="23751.770000000004"/>
    <n v="0"/>
    <x v="2"/>
    <x v="58"/>
    <x v="2"/>
    <m/>
  </r>
  <r>
    <x v="510"/>
    <x v="58"/>
    <x v="26"/>
    <s v="CLI_8"/>
    <x v="89"/>
    <s v="Pollo de Primera"/>
    <n v="7836.7"/>
    <n v="7836.7"/>
    <n v="2.42"/>
    <n v="18964.813999999998"/>
    <m/>
    <n v="18964.813999999998"/>
    <x v="1"/>
    <x v="59"/>
    <x v="2"/>
    <m/>
  </r>
  <r>
    <x v="511"/>
    <x v="58"/>
    <x v="26"/>
    <s v="CLI_8"/>
    <x v="89"/>
    <s v="Pollo de Primera"/>
    <n v="6469.2"/>
    <n v="6470.3"/>
    <n v="2.42"/>
    <n v="15658.126"/>
    <m/>
    <n v="15658.126"/>
    <x v="1"/>
    <x v="59"/>
    <x v="2"/>
    <m/>
  </r>
  <r>
    <x v="512"/>
    <x v="58"/>
    <x v="1"/>
    <s v="CLI_55"/>
    <x v="1"/>
    <s v="Pollo Grado B"/>
    <n v="9299.7999999999993"/>
    <n v="9164.5"/>
    <n v="2.48"/>
    <n v="22727.96"/>
    <n v="22727.96"/>
    <n v="0"/>
    <x v="2"/>
    <x v="59"/>
    <x v="2"/>
    <m/>
  </r>
  <r>
    <x v="513"/>
    <x v="58"/>
    <x v="23"/>
    <s v="CLI_1"/>
    <x v="82"/>
    <s v="Pollo desnudo de primera "/>
    <n v="9996.9"/>
    <n v="9527"/>
    <n v="2.4500000000000002"/>
    <n v="23341.15"/>
    <n v="23341.15"/>
    <n v="0"/>
    <x v="2"/>
    <x v="59"/>
    <x v="2"/>
    <m/>
  </r>
  <r>
    <x v="514"/>
    <x v="58"/>
    <x v="2"/>
    <s v="CLI_68"/>
    <x v="5"/>
    <s v="Pollo de Primera"/>
    <n v="2.5"/>
    <n v="2.5"/>
    <n v="2.6"/>
    <n v="6.5"/>
    <n v="6.5"/>
    <n v="0"/>
    <x v="2"/>
    <x v="59"/>
    <x v="2"/>
    <m/>
  </r>
  <r>
    <x v="515"/>
    <x v="59"/>
    <x v="2"/>
    <s v="CLI_68"/>
    <x v="4"/>
    <s v="Pollo Grado B"/>
    <n v="294"/>
    <n v="294"/>
    <n v="2.6"/>
    <n v="764.4"/>
    <n v="764.4"/>
    <n v="0"/>
    <x v="2"/>
    <x v="60"/>
    <x v="2"/>
    <m/>
  </r>
  <r>
    <x v="515"/>
    <x v="59"/>
    <x v="2"/>
    <s v="CLI_68"/>
    <x v="4"/>
    <s v="HIGADO"/>
    <n v="29.1"/>
    <n v="29.1"/>
    <n v="1.3"/>
    <n v="37.830000000000005"/>
    <n v="37.830000000000005"/>
    <n v="0"/>
    <x v="2"/>
    <x v="60"/>
    <x v="2"/>
    <m/>
  </r>
  <r>
    <x v="516"/>
    <x v="59"/>
    <x v="5"/>
    <s v="CLI_2"/>
    <x v="12"/>
    <s v="HIGADO"/>
    <n v="1427.5"/>
    <n v="1424.2"/>
    <n v="0.5"/>
    <n v="712.1"/>
    <n v="712.1"/>
    <n v="0"/>
    <x v="2"/>
    <x v="60"/>
    <x v="2"/>
    <m/>
  </r>
  <r>
    <x v="516"/>
    <x v="59"/>
    <x v="5"/>
    <s v="CLI_2"/>
    <x v="12"/>
    <s v="Patas"/>
    <n v="2330.5"/>
    <n v="2325.1999999999998"/>
    <n v="0.5"/>
    <n v="1162.5999999999999"/>
    <n v="1162.5999999999999"/>
    <n v="0"/>
    <x v="2"/>
    <x v="60"/>
    <x v="2"/>
    <m/>
  </r>
  <r>
    <x v="517"/>
    <x v="59"/>
    <x v="22"/>
    <s v="CLI_28"/>
    <x v="86"/>
    <s v="Pollo Grado B"/>
    <n v="9594.5"/>
    <n v="9485"/>
    <n v="1.9"/>
    <n v="18021.5"/>
    <n v="18021.5"/>
    <n v="0"/>
    <x v="2"/>
    <x v="60"/>
    <x v="2"/>
    <m/>
  </r>
  <r>
    <x v="518"/>
    <x v="59"/>
    <x v="2"/>
    <s v="CLI_68"/>
    <x v="51"/>
    <s v="Pollo de Primera"/>
    <n v="14.5"/>
    <n v="14.5"/>
    <n v="2.5499999999999998"/>
    <n v="36.974999999999994"/>
    <n v="36.979999999999997"/>
    <n v="0"/>
    <x v="2"/>
    <x v="60"/>
    <x v="2"/>
    <m/>
  </r>
  <r>
    <x v="519"/>
    <x v="59"/>
    <x v="19"/>
    <s v="CLI_25"/>
    <x v="63"/>
    <s v="Pollo de Primera"/>
    <n v="1210.8"/>
    <n v="1210.8"/>
    <n v="2.5499999999999998"/>
    <n v="3087.5399999999995"/>
    <m/>
    <n v="3087.5399999999995"/>
    <x v="1"/>
    <x v="60"/>
    <x v="2"/>
    <m/>
  </r>
  <r>
    <x v="520"/>
    <x v="59"/>
    <x v="19"/>
    <s v="CLI_25"/>
    <x v="63"/>
    <s v="Patas"/>
    <n v="50.5"/>
    <n v="50.5"/>
    <n v="1.3"/>
    <n v="65.650000000000006"/>
    <m/>
    <n v="65.650000000000006"/>
    <x v="1"/>
    <x v="60"/>
    <x v="2"/>
    <m/>
  </r>
  <r>
    <x v="520"/>
    <x v="59"/>
    <x v="19"/>
    <s v="CLI_25"/>
    <x v="63"/>
    <s v="Molleja"/>
    <n v="49"/>
    <n v="49"/>
    <n v="1.6"/>
    <n v="78.400000000000006"/>
    <m/>
    <n v="78.400000000000006"/>
    <x v="1"/>
    <x v="60"/>
    <x v="2"/>
    <m/>
  </r>
  <r>
    <x v="521"/>
    <x v="59"/>
    <x v="23"/>
    <s v="CLI_1"/>
    <x v="82"/>
    <s v="Pollo desnudo de primera "/>
    <n v="9952.9"/>
    <n v="9603.7999999999993"/>
    <n v="2.4500000000000002"/>
    <n v="23529.31"/>
    <n v="23529.31"/>
    <n v="0"/>
    <x v="2"/>
    <x v="60"/>
    <x v="2"/>
    <m/>
  </r>
  <r>
    <x v="522"/>
    <x v="59"/>
    <x v="23"/>
    <s v="CLI_1"/>
    <x v="82"/>
    <s v="Pollo de Primera"/>
    <n v="10014.4"/>
    <n v="10053"/>
    <n v="2.2999999999999998"/>
    <n v="23121.899999999998"/>
    <n v="23121.899999999998"/>
    <n v="0"/>
    <x v="2"/>
    <x v="60"/>
    <x v="2"/>
    <m/>
  </r>
  <r>
    <x v="523"/>
    <x v="60"/>
    <x v="16"/>
    <s v="CLI_3"/>
    <x v="58"/>
    <s v="HIGADO"/>
    <n v="94.3"/>
    <n v="94"/>
    <n v="1.3"/>
    <n v="122.2"/>
    <n v="122.2"/>
    <n v="0"/>
    <x v="2"/>
    <x v="61"/>
    <x v="2"/>
    <m/>
  </r>
  <r>
    <x v="524"/>
    <x v="60"/>
    <x v="16"/>
    <s v="CLI_3"/>
    <x v="58"/>
    <s v="Pollo desnudo de primera "/>
    <n v="1950.5"/>
    <n v="1922.5"/>
    <n v="2.63"/>
    <n v="5056.1750000000002"/>
    <n v="5056.1750000000002"/>
    <n v="0"/>
    <x v="2"/>
    <x v="61"/>
    <x v="2"/>
    <m/>
  </r>
  <r>
    <x v="525"/>
    <x v="60"/>
    <x v="16"/>
    <s v="CLI_3"/>
    <x v="59"/>
    <s v="Pollo desnudo de primera "/>
    <n v="1554.5"/>
    <n v="1542"/>
    <n v="2.63"/>
    <n v="4055.46"/>
    <n v="4055.46"/>
    <n v="0"/>
    <x v="2"/>
    <x v="61"/>
    <x v="2"/>
    <m/>
  </r>
  <r>
    <x v="526"/>
    <x v="60"/>
    <x v="5"/>
    <s v="CLI_2"/>
    <x v="12"/>
    <s v="Pollo desnudo de primera "/>
    <n v="8010.8"/>
    <n v="7693.6"/>
    <n v="2.77"/>
    <n v="21311.272000000001"/>
    <n v="21311.27"/>
    <n v="0"/>
    <x v="2"/>
    <x v="61"/>
    <x v="2"/>
    <m/>
  </r>
  <r>
    <x v="527"/>
    <x v="60"/>
    <x v="2"/>
    <s v="CLI_68"/>
    <x v="24"/>
    <s v="HIGADO"/>
    <n v="2.1"/>
    <n v="2.1"/>
    <n v="1.3"/>
    <n v="2.7300000000000004"/>
    <n v="2.7300000000000004"/>
    <n v="0"/>
    <x v="2"/>
    <x v="61"/>
    <x v="2"/>
    <m/>
  </r>
  <r>
    <x v="528"/>
    <x v="60"/>
    <x v="16"/>
    <s v="CLI_3"/>
    <x v="72"/>
    <s v="Pollo desnudo de primera "/>
    <n v="1055"/>
    <n v="1031"/>
    <n v="2.63"/>
    <n v="2711.5299999999997"/>
    <n v="2711.5299999999997"/>
    <n v="0"/>
    <x v="2"/>
    <x v="61"/>
    <x v="2"/>
    <m/>
  </r>
  <r>
    <x v="529"/>
    <x v="60"/>
    <x v="1"/>
    <s v="CLI_55"/>
    <x v="1"/>
    <s v="Pollo Grado B"/>
    <n v="6295.2"/>
    <n v="6091.7"/>
    <n v="2.48"/>
    <n v="15107.415999999999"/>
    <n v="15107.415999999999"/>
    <n v="0"/>
    <x v="2"/>
    <x v="61"/>
    <x v="2"/>
    <m/>
  </r>
  <r>
    <x v="530"/>
    <x v="60"/>
    <x v="1"/>
    <s v="CLI_55"/>
    <x v="1"/>
    <s v="Patas"/>
    <n v="485.7"/>
    <n v="480"/>
    <n v="1.3"/>
    <n v="624"/>
    <n v="624"/>
    <n v="0"/>
    <x v="2"/>
    <x v="61"/>
    <x v="2"/>
    <m/>
  </r>
  <r>
    <x v="530"/>
    <x v="60"/>
    <x v="1"/>
    <s v="CLI_55"/>
    <x v="1"/>
    <s v="Molleja"/>
    <n v="482.5"/>
    <n v="479.2"/>
    <n v="1.8"/>
    <n v="862.56"/>
    <n v="862.56"/>
    <n v="0"/>
    <x v="2"/>
    <x v="61"/>
    <x v="2"/>
    <m/>
  </r>
  <r>
    <x v="530"/>
    <x v="60"/>
    <x v="1"/>
    <s v="CLI_55"/>
    <x v="1"/>
    <s v="HIGADO"/>
    <n v="483.6"/>
    <n v="479.5"/>
    <n v="1.3"/>
    <n v="623.35"/>
    <n v="623.35"/>
    <n v="0"/>
    <x v="2"/>
    <x v="61"/>
    <x v="2"/>
    <m/>
  </r>
  <r>
    <x v="531"/>
    <x v="60"/>
    <x v="4"/>
    <s v="CLI_26"/>
    <x v="10"/>
    <s v="Patas"/>
    <n v="343"/>
    <n v="343"/>
    <n v="1.3"/>
    <n v="445.90000000000003"/>
    <n v="445.90000000000003"/>
    <n v="0"/>
    <x v="2"/>
    <x v="61"/>
    <x v="2"/>
    <m/>
  </r>
  <r>
    <x v="531"/>
    <x v="60"/>
    <x v="4"/>
    <s v="CLI_26"/>
    <x v="10"/>
    <s v="Molleja"/>
    <n v="408.1"/>
    <n v="408.1"/>
    <n v="1.8"/>
    <n v="734.58"/>
    <n v="734.58"/>
    <n v="0"/>
    <x v="2"/>
    <x v="61"/>
    <x v="2"/>
    <m/>
  </r>
  <r>
    <x v="531"/>
    <x v="60"/>
    <x v="4"/>
    <s v="CLI_26"/>
    <x v="10"/>
    <s v="Pollo Grado B"/>
    <n v="253.9"/>
    <n v="253.9"/>
    <n v="2.5499999999999998"/>
    <n v="647.44499999999994"/>
    <n v="647.44499999999994"/>
    <n v="0"/>
    <x v="2"/>
    <x v="61"/>
    <x v="2"/>
    <m/>
  </r>
  <r>
    <x v="531"/>
    <x v="60"/>
    <x v="4"/>
    <s v="CLI_26"/>
    <x v="10"/>
    <s v="HIGADO"/>
    <n v="1111.7"/>
    <n v="1111.7"/>
    <n v="1"/>
    <n v="1111.7"/>
    <n v="1111.7"/>
    <n v="0"/>
    <x v="2"/>
    <x v="61"/>
    <x v="2"/>
    <m/>
  </r>
  <r>
    <x v="532"/>
    <x v="60"/>
    <x v="2"/>
    <s v="CLI_68"/>
    <x v="9"/>
    <s v="Pollo Grado B"/>
    <n v="104.7"/>
    <n v="104.7"/>
    <n v="2.63"/>
    <n v="275.36099999999999"/>
    <n v="275.36099999999999"/>
    <n v="0"/>
    <x v="2"/>
    <x v="61"/>
    <x v="2"/>
    <m/>
  </r>
  <r>
    <x v="533"/>
    <x v="60"/>
    <x v="23"/>
    <s v="CLI_1"/>
    <x v="82"/>
    <s v="Pollo de Primera"/>
    <n v="10046.799999999999"/>
    <n v="9972.2000000000007"/>
    <n v="2.2000000000000002"/>
    <n v="21938.840000000004"/>
    <n v="21938.840000000004"/>
    <n v="0"/>
    <x v="2"/>
    <x v="61"/>
    <x v="2"/>
    <m/>
  </r>
  <r>
    <x v="534"/>
    <x v="60"/>
    <x v="23"/>
    <s v="CLI_1"/>
    <x v="82"/>
    <s v="Pollo de Primera"/>
    <n v="5855"/>
    <n v="5839.6"/>
    <n v="2.2000000000000002"/>
    <n v="12847.120000000003"/>
    <n v="12847.120000000003"/>
    <n v="0"/>
    <x v="2"/>
    <x v="61"/>
    <x v="2"/>
    <m/>
  </r>
  <r>
    <x v="535"/>
    <x v="60"/>
    <x v="2"/>
    <s v="CLI_68"/>
    <x v="3"/>
    <s v="Patas"/>
    <n v="21.2"/>
    <n v="21.2"/>
    <n v="1.3"/>
    <n v="27.56"/>
    <n v="27.56"/>
    <n v="0"/>
    <x v="2"/>
    <x v="61"/>
    <x v="2"/>
    <m/>
  </r>
  <r>
    <x v="536"/>
    <x v="60"/>
    <x v="2"/>
    <s v="CLI_68"/>
    <x v="52"/>
    <s v="HIGADO"/>
    <n v="34"/>
    <n v="34"/>
    <n v="1.3"/>
    <n v="44.2"/>
    <n v="44.2"/>
    <n v="0"/>
    <x v="2"/>
    <x v="61"/>
    <x v="2"/>
    <m/>
  </r>
  <r>
    <x v="537"/>
    <x v="61"/>
    <x v="5"/>
    <s v="CLI_2"/>
    <x v="12"/>
    <s v="Pollo desnudo de primera "/>
    <n v="6662.5"/>
    <n v="6350.4"/>
    <n v="2.77"/>
    <n v="17590.608"/>
    <n v="17590.61"/>
    <n v="0"/>
    <x v="2"/>
    <x v="62"/>
    <x v="2"/>
    <m/>
  </r>
  <r>
    <x v="538"/>
    <x v="61"/>
    <x v="5"/>
    <s v="CLI_2"/>
    <x v="12"/>
    <s v="Patas"/>
    <n v="734.3"/>
    <n v="728.1"/>
    <n v="0.5"/>
    <n v="364.05"/>
    <n v="364.05"/>
    <n v="0"/>
    <x v="2"/>
    <x v="62"/>
    <x v="2"/>
    <m/>
  </r>
  <r>
    <x v="538"/>
    <x v="61"/>
    <x v="5"/>
    <s v="CLI_2"/>
    <x v="12"/>
    <s v="HIGADO"/>
    <n v="688.1"/>
    <n v="672.2"/>
    <n v="0.5"/>
    <n v="336.1"/>
    <n v="336.1"/>
    <n v="0"/>
    <x v="2"/>
    <x v="62"/>
    <x v="2"/>
    <m/>
  </r>
  <r>
    <x v="539"/>
    <x v="61"/>
    <x v="2"/>
    <s v="CLI_68"/>
    <x v="14"/>
    <s v="Pollo Grado B"/>
    <n v="219.4"/>
    <n v="219.4"/>
    <n v="2.66"/>
    <n v="583.60400000000004"/>
    <n v="583.60400000000004"/>
    <n v="0"/>
    <x v="2"/>
    <x v="62"/>
    <x v="2"/>
    <m/>
  </r>
  <r>
    <x v="540"/>
    <x v="61"/>
    <x v="12"/>
    <s v="CLI_17"/>
    <x v="34"/>
    <s v="Pollo de Primera"/>
    <n v="108"/>
    <n v="108"/>
    <n v="2.5499999999999998"/>
    <n v="275.39999999999998"/>
    <n v="275.39999999999998"/>
    <n v="0"/>
    <x v="2"/>
    <x v="62"/>
    <x v="2"/>
    <m/>
  </r>
  <r>
    <x v="541"/>
    <x v="61"/>
    <x v="1"/>
    <s v="CLI_55"/>
    <x v="1"/>
    <s v="Pollo Grado B"/>
    <n v="9432.4"/>
    <n v="9173.7999999999993"/>
    <n v="2.48"/>
    <n v="22751.023999999998"/>
    <n v="22751.023999999998"/>
    <n v="0"/>
    <x v="2"/>
    <x v="62"/>
    <x v="2"/>
    <m/>
  </r>
  <r>
    <x v="542"/>
    <x v="61"/>
    <x v="8"/>
    <s v="CLI_30"/>
    <x v="17"/>
    <s v="HIGADO"/>
    <n v="161.69999999999999"/>
    <n v="161.69999999999999"/>
    <n v="1"/>
    <n v="161.69999999999999"/>
    <n v="161.69999999999999"/>
    <n v="0"/>
    <x v="2"/>
    <x v="62"/>
    <x v="2"/>
    <m/>
  </r>
  <r>
    <x v="542"/>
    <x v="61"/>
    <x v="8"/>
    <s v="CLI_30"/>
    <x v="17"/>
    <s v="Patas"/>
    <n v="86.5"/>
    <n v="86.5"/>
    <n v="1"/>
    <n v="86.5"/>
    <n v="86.5"/>
    <n v="0"/>
    <x v="2"/>
    <x v="62"/>
    <x v="2"/>
    <m/>
  </r>
  <r>
    <x v="542"/>
    <x v="61"/>
    <x v="8"/>
    <s v="CLI_30"/>
    <x v="17"/>
    <s v="Molleja"/>
    <n v="23.3"/>
    <n v="23.3"/>
    <n v="1.8"/>
    <n v="41.940000000000005"/>
    <n v="41.940000000000005"/>
    <n v="0"/>
    <x v="2"/>
    <x v="62"/>
    <x v="2"/>
    <m/>
  </r>
  <r>
    <x v="543"/>
    <x v="61"/>
    <x v="5"/>
    <s v="CLI_2"/>
    <x v="77"/>
    <s v="Pollo desnudo de primera "/>
    <n v="730.5"/>
    <n v="689.7"/>
    <n v="2.77"/>
    <n v="1910.4690000000001"/>
    <n v="1910.4690000000001"/>
    <n v="0"/>
    <x v="2"/>
    <x v="62"/>
    <x v="2"/>
    <m/>
  </r>
  <r>
    <x v="544"/>
    <x v="61"/>
    <x v="23"/>
    <s v="CLI_1"/>
    <x v="82"/>
    <s v="Pollo desnudo de primera "/>
    <n v="10061.4"/>
    <n v="9631.6"/>
    <n v="2.4500000000000002"/>
    <n v="23597.420000000002"/>
    <n v="23597.420000000002"/>
    <n v="0"/>
    <x v="2"/>
    <x v="62"/>
    <x v="2"/>
    <m/>
  </r>
  <r>
    <x v="545"/>
    <x v="61"/>
    <x v="23"/>
    <s v="CLI_1"/>
    <x v="82"/>
    <s v="Pollo de Primera"/>
    <n v="10334.9"/>
    <n v="10288.49"/>
    <n v="2.2000000000000002"/>
    <n v="22634.678"/>
    <n v="22634.678"/>
    <n v="0"/>
    <x v="2"/>
    <x v="62"/>
    <x v="2"/>
    <m/>
  </r>
  <r>
    <x v="546"/>
    <x v="61"/>
    <x v="23"/>
    <s v="CLI_1"/>
    <x v="82"/>
    <s v="Pollo de Primera"/>
    <n v="10104"/>
    <n v="10091"/>
    <n v="2.2000000000000002"/>
    <n v="22200.2"/>
    <n v="22200.2"/>
    <n v="0"/>
    <x v="2"/>
    <x v="62"/>
    <x v="2"/>
    <m/>
  </r>
  <r>
    <x v="547"/>
    <x v="62"/>
    <x v="5"/>
    <s v="CLI_2"/>
    <x v="80"/>
    <s v="Pollo desnudo de primera "/>
    <n v="1239.9000000000001"/>
    <n v="1197.7"/>
    <n v="2.77"/>
    <n v="3317.6290000000004"/>
    <n v="3317.6290000000004"/>
    <n v="0"/>
    <x v="2"/>
    <x v="63"/>
    <x v="2"/>
    <m/>
  </r>
  <r>
    <x v="548"/>
    <x v="62"/>
    <x v="2"/>
    <s v="CLI_68"/>
    <x v="21"/>
    <s v="Pollo de Primera"/>
    <n v="96.7"/>
    <n v="96.7"/>
    <n v="2.5499999999999998"/>
    <n v="246.58499999999998"/>
    <n v="246.58499999999998"/>
    <n v="0"/>
    <x v="2"/>
    <x v="63"/>
    <x v="2"/>
    <m/>
  </r>
  <r>
    <x v="548"/>
    <x v="62"/>
    <x v="2"/>
    <s v="CLI_68"/>
    <x v="21"/>
    <s v="HIGADO"/>
    <n v="230.4"/>
    <n v="230.4"/>
    <n v="1"/>
    <n v="230.4"/>
    <n v="230.4"/>
    <n v="0"/>
    <x v="2"/>
    <x v="63"/>
    <x v="2"/>
    <m/>
  </r>
  <r>
    <x v="548"/>
    <x v="62"/>
    <x v="2"/>
    <s v="CLI_68"/>
    <x v="21"/>
    <s v="Patas"/>
    <n v="136.69999999999999"/>
    <n v="136.69999999999999"/>
    <n v="1.3"/>
    <n v="177.70999999999998"/>
    <n v="177.70999999999998"/>
    <n v="0"/>
    <x v="2"/>
    <x v="63"/>
    <x v="2"/>
    <m/>
  </r>
  <r>
    <x v="548"/>
    <x v="62"/>
    <x v="2"/>
    <s v="CLI_68"/>
    <x v="21"/>
    <s v="Molleja"/>
    <n v="97.2"/>
    <n v="97.2"/>
    <n v="1.8"/>
    <n v="174.96"/>
    <n v="174.96"/>
    <n v="0"/>
    <x v="2"/>
    <x v="63"/>
    <x v="2"/>
    <m/>
  </r>
  <r>
    <x v="549"/>
    <x v="62"/>
    <x v="5"/>
    <s v="CLI_2"/>
    <x v="12"/>
    <s v="Patas"/>
    <n v="448.5"/>
    <n v="442.4"/>
    <n v="0.5"/>
    <n v="221.2"/>
    <n v="221.2"/>
    <n v="0"/>
    <x v="2"/>
    <x v="63"/>
    <x v="2"/>
    <m/>
  </r>
  <r>
    <x v="549"/>
    <x v="62"/>
    <x v="5"/>
    <s v="CLI_2"/>
    <x v="12"/>
    <s v="HIGADO"/>
    <n v="875.5"/>
    <n v="861"/>
    <n v="0.5"/>
    <n v="430.5"/>
    <n v="430.5"/>
    <n v="0"/>
    <x v="2"/>
    <x v="63"/>
    <x v="2"/>
    <m/>
  </r>
  <r>
    <x v="550"/>
    <x v="62"/>
    <x v="5"/>
    <s v="CLI_2"/>
    <x v="12"/>
    <s v="Pollo desnudo de primera "/>
    <n v="5337.3"/>
    <n v="5058.5"/>
    <n v="2.77"/>
    <n v="14012.045"/>
    <n v="14012.05"/>
    <n v="0"/>
    <x v="2"/>
    <x v="63"/>
    <x v="2"/>
    <m/>
  </r>
  <r>
    <x v="551"/>
    <x v="62"/>
    <x v="5"/>
    <s v="CLI_2"/>
    <x v="12"/>
    <s v="HIGADO"/>
    <n v="1555.7"/>
    <n v="1549"/>
    <n v="0.5"/>
    <n v="774.5"/>
    <n v="774.5"/>
    <n v="0"/>
    <x v="2"/>
    <x v="63"/>
    <x v="2"/>
    <m/>
  </r>
  <r>
    <x v="551"/>
    <x v="62"/>
    <x v="5"/>
    <s v="CLI_2"/>
    <x v="12"/>
    <s v="Patas"/>
    <n v="1236.4000000000001"/>
    <n v="1237.07"/>
    <n v="0.5"/>
    <n v="618.53499999999997"/>
    <n v="618.53499999999997"/>
    <n v="0"/>
    <x v="2"/>
    <x v="63"/>
    <x v="2"/>
    <m/>
  </r>
  <r>
    <x v="552"/>
    <x v="62"/>
    <x v="2"/>
    <s v="CLI_68"/>
    <x v="76"/>
    <s v="Pollo de Primera"/>
    <n v="163.1"/>
    <n v="163.1"/>
    <n v="2.5499999999999998"/>
    <n v="415.90499999999997"/>
    <n v="0"/>
    <n v="415.90499999999997"/>
    <x v="1"/>
    <x v="63"/>
    <x v="2"/>
    <m/>
  </r>
  <r>
    <x v="553"/>
    <x v="62"/>
    <x v="22"/>
    <s v="CLI_28"/>
    <x v="81"/>
    <s v="Pollo Grado B"/>
    <n v="1562.8"/>
    <n v="1610.3"/>
    <n v="1.9"/>
    <n v="3059.5699999999997"/>
    <n v="3059.5699999999997"/>
    <n v="0"/>
    <x v="2"/>
    <x v="63"/>
    <x v="2"/>
    <m/>
  </r>
  <r>
    <x v="554"/>
    <x v="62"/>
    <x v="22"/>
    <s v="CLI_28"/>
    <x v="81"/>
    <s v="Pollo Grado B"/>
    <n v="8443.6"/>
    <n v="8380"/>
    <n v="1.9"/>
    <n v="15922"/>
    <n v="15922"/>
    <n v="0"/>
    <x v="2"/>
    <x v="63"/>
    <x v="2"/>
    <m/>
  </r>
  <r>
    <x v="555"/>
    <x v="62"/>
    <x v="2"/>
    <s v="CLI_68"/>
    <x v="2"/>
    <s v="Pollo de Primera"/>
    <n v="191.1"/>
    <n v="191.1"/>
    <n v="2.5499999999999998"/>
    <n v="487.30499999999995"/>
    <n v="487.30499999999995"/>
    <n v="0"/>
    <x v="2"/>
    <x v="63"/>
    <x v="2"/>
    <m/>
  </r>
  <r>
    <x v="555"/>
    <x v="62"/>
    <x v="2"/>
    <s v="CLI_68"/>
    <x v="2"/>
    <s v="HIGADO"/>
    <n v="56.4"/>
    <n v="56.4"/>
    <n v="1.3"/>
    <n v="73.320000000000007"/>
    <n v="73.320000000000007"/>
    <n v="0"/>
    <x v="2"/>
    <x v="63"/>
    <x v="2"/>
    <m/>
  </r>
  <r>
    <x v="555"/>
    <x v="62"/>
    <x v="2"/>
    <s v="CLI_68"/>
    <x v="2"/>
    <s v="Patas"/>
    <n v="20.3"/>
    <n v="20.3"/>
    <n v="1.3"/>
    <n v="26.39"/>
    <n v="26.39"/>
    <n v="0"/>
    <x v="2"/>
    <x v="63"/>
    <x v="2"/>
    <m/>
  </r>
  <r>
    <x v="555"/>
    <x v="62"/>
    <x v="2"/>
    <s v="CLI_68"/>
    <x v="2"/>
    <s v="Molleja"/>
    <n v="48.7"/>
    <n v="48.7"/>
    <n v="1.8"/>
    <n v="87.660000000000011"/>
    <n v="87.660000000000011"/>
    <n v="0"/>
    <x v="2"/>
    <x v="63"/>
    <x v="2"/>
    <m/>
  </r>
  <r>
    <x v="556"/>
    <x v="62"/>
    <x v="5"/>
    <s v="CLI_2"/>
    <x v="77"/>
    <s v="Pollo desnudo de primera "/>
    <n v="1001.5"/>
    <n v="968.2"/>
    <n v="2.77"/>
    <n v="2681.9140000000002"/>
    <n v="2681.9140000000002"/>
    <n v="0"/>
    <x v="2"/>
    <x v="63"/>
    <x v="2"/>
    <m/>
  </r>
  <r>
    <x v="557"/>
    <x v="62"/>
    <x v="23"/>
    <s v="CLI_1"/>
    <x v="82"/>
    <s v="Pollo desnudo de primera "/>
    <n v="10011.799999999999"/>
    <n v="9517.6"/>
    <n v="2.4500000000000002"/>
    <n v="23318.120000000003"/>
    <n v="23318.120000000003"/>
    <n v="0"/>
    <x v="2"/>
    <x v="63"/>
    <x v="2"/>
    <m/>
  </r>
  <r>
    <x v="558"/>
    <x v="62"/>
    <x v="23"/>
    <s v="CLI_1"/>
    <x v="82"/>
    <s v="Pollo de Primera"/>
    <n v="9431.7999999999993"/>
    <n v="9416.7999999999993"/>
    <n v="2.2000000000000002"/>
    <n v="20716.96"/>
    <n v="20716.96"/>
    <n v="0"/>
    <x v="2"/>
    <x v="63"/>
    <x v="2"/>
    <m/>
  </r>
  <r>
    <x v="559"/>
    <x v="63"/>
    <x v="5"/>
    <s v="CLI_2"/>
    <x v="12"/>
    <s v="HIGADO"/>
    <n v="314.39999999999998"/>
    <n v="314.2"/>
    <n v="0.5"/>
    <n v="157.1"/>
    <n v="157.1"/>
    <n v="0"/>
    <x v="2"/>
    <x v="64"/>
    <x v="2"/>
    <m/>
  </r>
  <r>
    <x v="559"/>
    <x v="63"/>
    <x v="5"/>
    <s v="CLI_2"/>
    <x v="12"/>
    <s v="Patas"/>
    <n v="2620.6999999999998"/>
    <n v="2605.1999999999998"/>
    <n v="0.5"/>
    <n v="1302.5999999999999"/>
    <n v="1302.5999999999999"/>
    <n v="0"/>
    <x v="2"/>
    <x v="64"/>
    <x v="2"/>
    <m/>
  </r>
  <r>
    <x v="560"/>
    <x v="63"/>
    <x v="5"/>
    <s v="CLI_2"/>
    <x v="12"/>
    <s v="Patas"/>
    <n v="951.4"/>
    <n v="951.4"/>
    <n v="0.5"/>
    <n v="475.7"/>
    <n v="475.7"/>
    <n v="0"/>
    <x v="2"/>
    <x v="64"/>
    <x v="2"/>
    <m/>
  </r>
  <r>
    <x v="561"/>
    <x v="63"/>
    <x v="5"/>
    <s v="CLI_2"/>
    <x v="12"/>
    <s v="Pollo desnudo de primera "/>
    <n v="8507"/>
    <n v="7863.3"/>
    <n v="2.77"/>
    <n v="21781.341"/>
    <n v="21781.34"/>
    <n v="0"/>
    <x v="2"/>
    <x v="64"/>
    <x v="2"/>
    <m/>
  </r>
  <r>
    <x v="562"/>
    <x v="63"/>
    <x v="2"/>
    <s v="CLI_68"/>
    <x v="24"/>
    <s v="Pollo de Primera"/>
    <n v="20.7"/>
    <n v="20.7"/>
    <n v="2.6"/>
    <n v="53.82"/>
    <n v="53.82"/>
    <n v="0"/>
    <x v="2"/>
    <x v="64"/>
    <x v="2"/>
    <m/>
  </r>
  <r>
    <x v="563"/>
    <x v="63"/>
    <x v="14"/>
    <s v="CLI_42"/>
    <x v="48"/>
    <s v="Mortadela"/>
    <n v="355.49"/>
    <n v="355.49"/>
    <n v="1.85"/>
    <n v="657.65650000000005"/>
    <n v="657.65650000000005"/>
    <n v="0"/>
    <x v="2"/>
    <x v="64"/>
    <x v="2"/>
    <m/>
  </r>
  <r>
    <x v="564"/>
    <x v="63"/>
    <x v="14"/>
    <s v="CLI_42"/>
    <x v="48"/>
    <s v="Pollo de Primera"/>
    <n v="2381.35"/>
    <n v="2381.35"/>
    <n v="2.35"/>
    <n v="5596.1724999999997"/>
    <n v="5596.1724999999997"/>
    <n v="0"/>
    <x v="2"/>
    <x v="64"/>
    <x v="2"/>
    <m/>
  </r>
  <r>
    <x v="565"/>
    <x v="63"/>
    <x v="1"/>
    <s v="CLI_55"/>
    <x v="1"/>
    <s v="Pollo Grado B"/>
    <n v="8736"/>
    <n v="8612.7999999999993"/>
    <n v="2.48"/>
    <n v="21359.743999999999"/>
    <n v="21359.743999999999"/>
    <n v="0"/>
    <x v="2"/>
    <x v="64"/>
    <x v="2"/>
    <m/>
  </r>
  <r>
    <x v="566"/>
    <x v="63"/>
    <x v="23"/>
    <s v="CLI_1"/>
    <x v="82"/>
    <s v="Pollo de Primera"/>
    <n v="10035.200000000001"/>
    <n v="10025.6"/>
    <n v="2.2000000000000002"/>
    <n v="22056.320000000003"/>
    <n v="22056.320000000003"/>
    <n v="0"/>
    <x v="2"/>
    <x v="64"/>
    <x v="2"/>
    <m/>
  </r>
  <r>
    <x v="566"/>
    <x v="63"/>
    <x v="23"/>
    <s v="CLI_1"/>
    <x v="82"/>
    <s v="Pollo desnudo de primera "/>
    <n v="10354"/>
    <n v="10192.200000000001"/>
    <n v="2.4500000000000002"/>
    <n v="24970.890000000003"/>
    <n v="24970.890000000003"/>
    <n v="0"/>
    <x v="2"/>
    <x v="64"/>
    <x v="2"/>
    <m/>
  </r>
  <r>
    <x v="567"/>
    <x v="63"/>
    <x v="25"/>
    <s v="CLI_46"/>
    <x v="84"/>
    <s v="Pollo desnudo de primera "/>
    <n v="10034.4"/>
    <n v="9374.7999999999993"/>
    <n v="2.86"/>
    <n v="26811.927999999996"/>
    <n v="26811.927999999996"/>
    <n v="0"/>
    <x v="2"/>
    <x v="64"/>
    <x v="2"/>
    <m/>
  </r>
  <r>
    <x v="568"/>
    <x v="64"/>
    <x v="2"/>
    <s v="CLI_68"/>
    <x v="90"/>
    <s v="HIGADO"/>
    <n v="9.6"/>
    <n v="9.6"/>
    <n v="1.3"/>
    <n v="12.48"/>
    <n v="12.48"/>
    <n v="0"/>
    <x v="2"/>
    <x v="65"/>
    <x v="2"/>
    <m/>
  </r>
  <r>
    <x v="568"/>
    <x v="64"/>
    <x v="2"/>
    <s v="CLI_68"/>
    <x v="90"/>
    <s v="Molleja"/>
    <n v="9.9"/>
    <n v="9.9"/>
    <n v="1.8"/>
    <n v="17.82"/>
    <n v="17.82"/>
    <n v="0"/>
    <x v="2"/>
    <x v="65"/>
    <x v="2"/>
    <m/>
  </r>
  <r>
    <x v="568"/>
    <x v="64"/>
    <x v="2"/>
    <s v="CLI_68"/>
    <x v="90"/>
    <s v="Pollo de Primera"/>
    <n v="32.9"/>
    <n v="32.9"/>
    <n v="2.6"/>
    <n v="85.54"/>
    <n v="85.54"/>
    <n v="0"/>
    <x v="2"/>
    <x v="65"/>
    <x v="2"/>
    <m/>
  </r>
  <r>
    <x v="569"/>
    <x v="64"/>
    <x v="2"/>
    <s v="CLI_68"/>
    <x v="4"/>
    <s v="HIGADO"/>
    <n v="28.7"/>
    <n v="28.7"/>
    <n v="1.3"/>
    <n v="37.31"/>
    <n v="37.31"/>
    <n v="0"/>
    <x v="2"/>
    <x v="65"/>
    <x v="2"/>
    <m/>
  </r>
  <r>
    <x v="569"/>
    <x v="64"/>
    <x v="2"/>
    <s v="CLI_68"/>
    <x v="4"/>
    <s v="Pollo Grado B"/>
    <n v="318.60000000000002"/>
    <n v="318.60000000000002"/>
    <n v="2.6"/>
    <n v="828.36000000000013"/>
    <n v="828.36000000000013"/>
    <n v="0"/>
    <x v="2"/>
    <x v="65"/>
    <x v="2"/>
    <m/>
  </r>
  <r>
    <x v="570"/>
    <x v="64"/>
    <x v="5"/>
    <s v="CLI_2"/>
    <x v="40"/>
    <s v="Pollo desnudo de primera "/>
    <n v="537.6"/>
    <n v="516"/>
    <n v="2.77"/>
    <n v="1429.32"/>
    <n v="1429.32"/>
    <n v="0"/>
    <x v="2"/>
    <x v="65"/>
    <x v="2"/>
    <m/>
  </r>
  <r>
    <x v="571"/>
    <x v="64"/>
    <x v="5"/>
    <s v="CLI_2"/>
    <x v="12"/>
    <s v="Pollo desnudo de primera "/>
    <n v="7198.6"/>
    <n v="6826.2"/>
    <n v="2.77"/>
    <n v="18908.574000000001"/>
    <n v="18908.574000000001"/>
    <n v="0"/>
    <x v="2"/>
    <x v="65"/>
    <x v="2"/>
    <m/>
  </r>
  <r>
    <x v="572"/>
    <x v="64"/>
    <x v="5"/>
    <s v="CLI_2"/>
    <x v="77"/>
    <s v="Pollo desnudo de primera "/>
    <n v="558"/>
    <n v="519.29999999999995"/>
    <n v="2.77"/>
    <n v="1438.4609999999998"/>
    <n v="1438.4609999999998"/>
    <n v="0"/>
    <x v="2"/>
    <x v="65"/>
    <x v="2"/>
    <m/>
  </r>
  <r>
    <x v="573"/>
    <x v="64"/>
    <x v="13"/>
    <s v="CLI_5"/>
    <x v="43"/>
    <s v="Patas"/>
    <n v="224"/>
    <n v="224"/>
    <n v="1"/>
    <n v="224"/>
    <n v="224"/>
    <n v="0"/>
    <x v="2"/>
    <x v="65"/>
    <x v="2"/>
    <m/>
  </r>
  <r>
    <x v="574"/>
    <x v="64"/>
    <x v="13"/>
    <s v="CLI_5"/>
    <x v="43"/>
    <s v="Pollo de Primera"/>
    <n v="24611.5"/>
    <n v="24611.5"/>
    <n v="2.48"/>
    <n v="61036.52"/>
    <n v="61036.52"/>
    <n v="0"/>
    <x v="2"/>
    <x v="65"/>
    <x v="2"/>
    <m/>
  </r>
  <r>
    <x v="575"/>
    <x v="64"/>
    <x v="2"/>
    <s v="CLI_68"/>
    <x v="67"/>
    <s v="Pollo de Primera"/>
    <n v="18.8"/>
    <n v="18.8"/>
    <n v="2.6"/>
    <n v="48.88"/>
    <n v="48.88"/>
    <n v="0"/>
    <x v="2"/>
    <x v="65"/>
    <x v="2"/>
    <m/>
  </r>
  <r>
    <x v="576"/>
    <x v="64"/>
    <x v="2"/>
    <s v="CLI_68"/>
    <x v="67"/>
    <s v="Pollo de Primera"/>
    <n v="3.9"/>
    <n v="3.9"/>
    <n v="2.6"/>
    <n v="10.14"/>
    <n v="10.14"/>
    <n v="0"/>
    <x v="2"/>
    <x v="65"/>
    <x v="2"/>
    <m/>
  </r>
  <r>
    <x v="577"/>
    <x v="64"/>
    <x v="19"/>
    <s v="CLI_25"/>
    <x v="63"/>
    <s v="HIGADO"/>
    <n v="48.6"/>
    <n v="48.6"/>
    <n v="1.3"/>
    <n v="63.180000000000007"/>
    <m/>
    <n v="63.180000000000007"/>
    <x v="1"/>
    <x v="65"/>
    <x v="2"/>
    <m/>
  </r>
  <r>
    <x v="577"/>
    <x v="64"/>
    <x v="19"/>
    <s v="CLI_25"/>
    <x v="63"/>
    <s v="Pollo de Primera"/>
    <n v="1213.3"/>
    <n v="1213.3"/>
    <n v="2.5499999999999998"/>
    <n v="3093.9149999999995"/>
    <m/>
    <n v="3093.9149999999995"/>
    <x v="1"/>
    <x v="65"/>
    <x v="2"/>
    <m/>
  </r>
  <r>
    <x v="577"/>
    <x v="64"/>
    <x v="19"/>
    <s v="CLI_25"/>
    <x v="63"/>
    <s v="Molleja"/>
    <n v="48.5"/>
    <n v="48.5"/>
    <n v="1.6"/>
    <n v="77.600000000000009"/>
    <m/>
    <n v="77.600000000000009"/>
    <x v="1"/>
    <x v="65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578"/>
    <x v="64"/>
    <x v="23"/>
    <s v="CLI_1"/>
    <x v="82"/>
    <s v="Pollo desnudo de primera "/>
    <n v="5188.5"/>
    <n v="4973.6000000000004"/>
    <n v="2.4500000000000002"/>
    <n v="12185.320000000002"/>
    <n v="12185.320000000002"/>
    <n v="0"/>
    <x v="2"/>
    <x v="65"/>
    <x v="2"/>
    <m/>
  </r>
  <r>
    <x v="578"/>
    <x v="64"/>
    <x v="23"/>
    <s v="CLI_1"/>
    <x v="82"/>
    <s v="Pollo de Primera"/>
    <n v="5019.1000000000004"/>
    <n v="4994.6000000000004"/>
    <n v="2.2000000000000002"/>
    <n v="10988.12"/>
    <n v="10988.12"/>
    <n v="0"/>
    <x v="2"/>
    <x v="65"/>
    <x v="2"/>
    <m/>
  </r>
  <r>
    <x v="579"/>
    <x v="64"/>
    <x v="23"/>
    <s v="CLI_1"/>
    <x v="82"/>
    <s v="Pollo de Primera"/>
    <n v="5027.6000000000004"/>
    <n v="5018.8"/>
    <n v="2.2000000000000002"/>
    <n v="11041.36"/>
    <n v="11041.36"/>
    <n v="0"/>
    <x v="2"/>
    <x v="65"/>
    <x v="2"/>
    <m/>
  </r>
  <r>
    <x v="579"/>
    <x v="64"/>
    <x v="23"/>
    <s v="CLI_1"/>
    <x v="82"/>
    <s v="Pollo desnudo de primera "/>
    <n v="5262.9"/>
    <n v="5076.3999999999996"/>
    <n v="2.4500000000000002"/>
    <n v="12437.18"/>
    <n v="12437.18"/>
    <n v="0"/>
    <x v="2"/>
    <x v="65"/>
    <x v="2"/>
    <m/>
  </r>
  <r>
    <x v="580"/>
    <x v="64"/>
    <x v="2"/>
    <s v="CLI_68"/>
    <x v="52"/>
    <s v="HIGADO"/>
    <n v="49.2"/>
    <n v="49.2"/>
    <n v="1.3"/>
    <n v="63.960000000000008"/>
    <n v="63.960000000000008"/>
    <n v="0"/>
    <x v="2"/>
    <x v="65"/>
    <x v="2"/>
    <m/>
  </r>
  <r>
    <x v="580"/>
    <x v="64"/>
    <x v="2"/>
    <s v="CLI_68"/>
    <x v="52"/>
    <s v="Patas"/>
    <n v="2.1"/>
    <n v="2.1"/>
    <n v="1.3"/>
    <n v="2.7300000000000004"/>
    <n v="2.7300000000000004"/>
    <n v="0"/>
    <x v="2"/>
    <x v="65"/>
    <x v="2"/>
    <m/>
  </r>
  <r>
    <x v="581"/>
    <x v="65"/>
    <x v="2"/>
    <s v="CLI_68"/>
    <x v="68"/>
    <s v="HIGADO"/>
    <n v="4"/>
    <n v="4"/>
    <n v="1.3"/>
    <n v="5.2"/>
    <n v="5.2"/>
    <n v="0"/>
    <x v="2"/>
    <x v="66"/>
    <x v="2"/>
    <m/>
  </r>
  <r>
    <x v="582"/>
    <x v="65"/>
    <x v="2"/>
    <s v="CLI_68"/>
    <x v="87"/>
    <s v="Pollo de Primera"/>
    <n v="4.5"/>
    <n v="4.5"/>
    <n v="2.6"/>
    <n v="11.700000000000001"/>
    <n v="11.700000000000001"/>
    <n v="0"/>
    <x v="2"/>
    <x v="66"/>
    <x v="2"/>
    <m/>
  </r>
  <r>
    <x v="583"/>
    <x v="65"/>
    <x v="4"/>
    <s v="CLI_26"/>
    <x v="10"/>
    <s v="Pollo Grado B"/>
    <n v="757.7"/>
    <n v="757.7"/>
    <n v="2.5499999999999998"/>
    <n v="1932.135"/>
    <n v="1932.135"/>
    <n v="0"/>
    <x v="2"/>
    <x v="66"/>
    <x v="2"/>
    <m/>
  </r>
  <r>
    <x v="584"/>
    <x v="65"/>
    <x v="4"/>
    <s v="CLI_26"/>
    <x v="10"/>
    <s v="Molleja"/>
    <n v="215.7"/>
    <n v="215.7"/>
    <n v="1.8"/>
    <n v="388.26"/>
    <n v="388.26"/>
    <n v="0"/>
    <x v="2"/>
    <x v="66"/>
    <x v="2"/>
    <m/>
  </r>
  <r>
    <x v="584"/>
    <x v="65"/>
    <x v="4"/>
    <s v="CLI_26"/>
    <x v="10"/>
    <s v="HIGADO"/>
    <n v="292.8"/>
    <n v="292.8"/>
    <n v="1"/>
    <n v="292.8"/>
    <n v="292.8"/>
    <n v="0"/>
    <x v="2"/>
    <x v="66"/>
    <x v="2"/>
    <m/>
  </r>
  <r>
    <x v="584"/>
    <x v="65"/>
    <x v="4"/>
    <s v="CLI_26"/>
    <x v="10"/>
    <s v="Patas"/>
    <n v="401.1"/>
    <n v="401.1"/>
    <n v="1.3"/>
    <n v="521.43000000000006"/>
    <n v="521.43000000000006"/>
    <n v="0"/>
    <x v="2"/>
    <x v="66"/>
    <x v="2"/>
    <m/>
  </r>
  <r>
    <x v="0"/>
    <x v="0"/>
    <x v="0"/>
    <m/>
    <x v="0"/>
    <m/>
    <m/>
    <m/>
    <m/>
    <m/>
    <m/>
    <m/>
    <x v="0"/>
    <x v="0"/>
    <x v="0"/>
    <m/>
  </r>
  <r>
    <x v="585"/>
    <x v="65"/>
    <x v="22"/>
    <s v="CLI_28"/>
    <x v="81"/>
    <s v="Pollo Grado B"/>
    <n v="11697.5"/>
    <n v="11994.4"/>
    <n v="1.9"/>
    <n v="22789.359999999997"/>
    <n v="22789.359999999997"/>
    <n v="0"/>
    <x v="2"/>
    <x v="66"/>
    <x v="2"/>
    <m/>
  </r>
  <r>
    <x v="586"/>
    <x v="65"/>
    <x v="22"/>
    <s v="CLI_28"/>
    <x v="81"/>
    <s v="Pollo Grado B"/>
    <n v="6367"/>
    <n v="5877.5"/>
    <n v="1.9"/>
    <n v="11167.25"/>
    <n v="11167.25"/>
    <n v="0"/>
    <x v="2"/>
    <x v="66"/>
    <x v="2"/>
    <m/>
  </r>
  <r>
    <x v="587"/>
    <x v="65"/>
    <x v="2"/>
    <s v="CLI_68"/>
    <x v="19"/>
    <s v="Pollo de Primera"/>
    <n v="9.9"/>
    <n v="9.9"/>
    <n v="2.6"/>
    <n v="25.740000000000002"/>
    <n v="25.740000000000002"/>
    <n v="0"/>
    <x v="2"/>
    <x v="66"/>
    <x v="2"/>
    <m/>
  </r>
  <r>
    <x v="587"/>
    <x v="65"/>
    <x v="2"/>
    <s v="CLI_68"/>
    <x v="19"/>
    <s v="Patas"/>
    <n v="9.9"/>
    <n v="9.9"/>
    <n v="1.3"/>
    <n v="12.870000000000001"/>
    <n v="12.870000000000001"/>
    <n v="0"/>
    <x v="2"/>
    <x v="66"/>
    <x v="2"/>
    <m/>
  </r>
  <r>
    <x v="588"/>
    <x v="65"/>
    <x v="2"/>
    <s v="CLI_68"/>
    <x v="49"/>
    <s v="Pollo de Primera"/>
    <n v="125.4"/>
    <n v="125.4"/>
    <n v="2.6"/>
    <n v="326.04000000000002"/>
    <n v="326.04000000000002"/>
    <n v="0"/>
    <x v="2"/>
    <x v="66"/>
    <x v="2"/>
    <m/>
  </r>
  <r>
    <x v="589"/>
    <x v="66"/>
    <x v="5"/>
    <s v="CLI_2"/>
    <x v="12"/>
    <s v="Patas"/>
    <n v="3807.5"/>
    <n v="3771.3"/>
    <n v="0.5"/>
    <n v="1885.65"/>
    <n v="1885.65"/>
    <n v="0"/>
    <x v="2"/>
    <x v="67"/>
    <x v="2"/>
    <m/>
  </r>
  <r>
    <x v="589"/>
    <x v="66"/>
    <x v="5"/>
    <s v="CLI_2"/>
    <x v="12"/>
    <s v="HIGADO"/>
    <n v="890.9"/>
    <n v="847.8"/>
    <n v="0.5"/>
    <n v="423.9"/>
    <n v="423.9"/>
    <n v="0"/>
    <x v="2"/>
    <x v="67"/>
    <x v="2"/>
    <m/>
  </r>
  <r>
    <x v="590"/>
    <x v="66"/>
    <x v="5"/>
    <s v="CLI_2"/>
    <x v="12"/>
    <s v="Pollo desnudo de primera "/>
    <n v="4279.6000000000004"/>
    <n v="3999.5"/>
    <n v="2.77"/>
    <n v="11078.615"/>
    <n v="11078.615"/>
    <n v="0"/>
    <x v="2"/>
    <x v="67"/>
    <x v="2"/>
    <m/>
  </r>
  <r>
    <x v="591"/>
    <x v="66"/>
    <x v="1"/>
    <s v="CLI_55"/>
    <x v="1"/>
    <s v="HIGADO"/>
    <n v="509.1"/>
    <n v="502.8"/>
    <n v="1.1000000000000001"/>
    <n v="553.08000000000004"/>
    <n v="553.08000000000004"/>
    <n v="0"/>
    <x v="2"/>
    <x v="67"/>
    <x v="2"/>
    <m/>
  </r>
  <r>
    <x v="591"/>
    <x v="66"/>
    <x v="1"/>
    <s v="CLI_55"/>
    <x v="1"/>
    <s v="Molleja"/>
    <n v="511.7"/>
    <n v="511"/>
    <n v="1.6"/>
    <n v="817.6"/>
    <n v="817.6"/>
    <n v="0"/>
    <x v="2"/>
    <x v="67"/>
    <x v="2"/>
    <m/>
  </r>
  <r>
    <x v="591"/>
    <x v="66"/>
    <x v="1"/>
    <s v="CLI_55"/>
    <x v="1"/>
    <s v="Pollo Grado B"/>
    <n v="5369.2999999999993"/>
    <n v="5169"/>
    <n v="2.48"/>
    <n v="12819.12"/>
    <n v="12819.12"/>
    <n v="0"/>
    <x v="2"/>
    <x v="67"/>
    <x v="2"/>
    <m/>
  </r>
  <r>
    <x v="592"/>
    <x v="66"/>
    <x v="22"/>
    <s v="CLI_28"/>
    <x v="81"/>
    <s v="Pollo Grado B"/>
    <n v="8933.4"/>
    <n v="8806.4"/>
    <n v="1.9"/>
    <n v="16732.16"/>
    <n v="16732.16"/>
    <n v="0"/>
    <x v="2"/>
    <x v="67"/>
    <x v="2"/>
    <m/>
  </r>
  <r>
    <x v="593"/>
    <x v="66"/>
    <x v="22"/>
    <s v="CLI_28"/>
    <x v="81"/>
    <s v="Pollo Grado B"/>
    <n v="2289.9"/>
    <n v="2287.4"/>
    <n v="1.9"/>
    <n v="4346.0600000000004"/>
    <n v="4346.0600000000004"/>
    <n v="0"/>
    <x v="2"/>
    <x v="67"/>
    <x v="2"/>
    <m/>
  </r>
  <r>
    <x v="594"/>
    <x v="66"/>
    <x v="5"/>
    <s v="CLI_2"/>
    <x v="77"/>
    <s v="Pollo desnudo de primera "/>
    <n v="515.4"/>
    <n v="494.2"/>
    <n v="2.77"/>
    <n v="1368.934"/>
    <n v="1368.934"/>
    <n v="0"/>
    <x v="2"/>
    <x v="67"/>
    <x v="2"/>
    <m/>
  </r>
  <r>
    <x v="595"/>
    <x v="66"/>
    <x v="2"/>
    <s v="CLI_68"/>
    <x v="65"/>
    <s v="Pollo de Primera"/>
    <n v="1603.65"/>
    <n v="654"/>
    <n v="1.65"/>
    <n v="1079.0999999999999"/>
    <n v="1079.0999999999999"/>
    <n v="0"/>
    <x v="2"/>
    <x v="67"/>
    <x v="2"/>
    <m/>
  </r>
  <r>
    <x v="596"/>
    <x v="66"/>
    <x v="2"/>
    <s v="CLI_68"/>
    <x v="65"/>
    <s v="Mortadela"/>
    <n v="501.48"/>
    <n v="301"/>
    <n v="1.2"/>
    <n v="361.2"/>
    <n v="361.2"/>
    <n v="0"/>
    <x v="2"/>
    <x v="67"/>
    <x v="2"/>
    <m/>
  </r>
  <r>
    <x v="597"/>
    <x v="67"/>
    <x v="5"/>
    <s v="CLI_2"/>
    <x v="12"/>
    <s v="Patas"/>
    <n v="1082"/>
    <n v="1079.7"/>
    <n v="0.5"/>
    <n v="539.85"/>
    <n v="539.85"/>
    <n v="0"/>
    <x v="2"/>
    <x v="68"/>
    <x v="2"/>
    <m/>
  </r>
  <r>
    <x v="597"/>
    <x v="67"/>
    <x v="5"/>
    <s v="CLI_2"/>
    <x v="12"/>
    <s v="Molleja"/>
    <n v="1284.5"/>
    <n v="1284"/>
    <n v="1.2"/>
    <n v="1540.8"/>
    <n v="1540.8"/>
    <n v="0"/>
    <x v="2"/>
    <x v="68"/>
    <x v="2"/>
    <m/>
  </r>
  <r>
    <x v="597"/>
    <x v="67"/>
    <x v="5"/>
    <s v="CLI_2"/>
    <x v="12"/>
    <s v="HIGADO"/>
    <n v="2888.6"/>
    <n v="2880.8"/>
    <n v="0.5"/>
    <n v="1440.4"/>
    <n v="1440.4"/>
    <n v="0"/>
    <x v="2"/>
    <x v="68"/>
    <x v="2"/>
    <m/>
  </r>
  <r>
    <x v="598"/>
    <x v="67"/>
    <x v="1"/>
    <s v="CLI_55"/>
    <x v="1"/>
    <s v="Pollo Grado B"/>
    <n v="4686.8999999999996"/>
    <n v="4555"/>
    <n v="2.48"/>
    <n v="11296.4"/>
    <n v="11296.4"/>
    <n v="0"/>
    <x v="2"/>
    <x v="68"/>
    <x v="2"/>
    <m/>
  </r>
  <r>
    <x v="599"/>
    <x v="67"/>
    <x v="1"/>
    <s v="CLI_55"/>
    <x v="1"/>
    <s v="Pollo Grado B"/>
    <n v="4522"/>
    <n v="4420.5"/>
    <n v="2.48"/>
    <n v="10962.84"/>
    <n v="10962.84"/>
    <n v="0"/>
    <x v="2"/>
    <x v="68"/>
    <x v="2"/>
    <m/>
  </r>
  <r>
    <x v="600"/>
    <x v="67"/>
    <x v="8"/>
    <s v="CLI_30"/>
    <x v="17"/>
    <s v="HIGADO"/>
    <n v="172.3"/>
    <n v="172.3"/>
    <n v="1"/>
    <n v="172.3"/>
    <n v="172.3"/>
    <n v="0"/>
    <x v="2"/>
    <x v="68"/>
    <x v="2"/>
    <m/>
  </r>
  <r>
    <x v="600"/>
    <x v="67"/>
    <x v="8"/>
    <s v="CLI_30"/>
    <x v="17"/>
    <s v="Patas"/>
    <n v="64.2"/>
    <n v="64.2"/>
    <n v="1"/>
    <n v="64.2"/>
    <n v="64.2"/>
    <n v="0"/>
    <x v="2"/>
    <x v="68"/>
    <x v="2"/>
    <m/>
  </r>
  <r>
    <x v="601"/>
    <x v="67"/>
    <x v="2"/>
    <s v="CLI_68"/>
    <x v="45"/>
    <s v="Pollo de Primera"/>
    <n v="458.8"/>
    <n v="458.8"/>
    <n v="2.2999999999999998"/>
    <n v="1055.24"/>
    <n v="1055.24"/>
    <n v="0"/>
    <x v="2"/>
    <x v="68"/>
    <x v="2"/>
    <m/>
  </r>
  <r>
    <x v="602"/>
    <x v="67"/>
    <x v="25"/>
    <s v="CLI_46"/>
    <x v="84"/>
    <s v="Pollo desnudo de primera "/>
    <n v="9858"/>
    <n v="9455.2999999999993"/>
    <n v="2.86"/>
    <n v="27042.157999999996"/>
    <n v="27042.16"/>
    <n v="0"/>
    <x v="2"/>
    <x v="68"/>
    <x v="2"/>
    <m/>
  </r>
  <r>
    <x v="603"/>
    <x v="68"/>
    <x v="16"/>
    <s v="CLI_3"/>
    <x v="58"/>
    <s v="Pollo desnudo de primera "/>
    <n v="1904.1"/>
    <n v="1873.7"/>
    <n v="2.8"/>
    <n v="5246.36"/>
    <n v="5246.36"/>
    <n v="0"/>
    <x v="2"/>
    <x v="69"/>
    <x v="2"/>
    <m/>
  </r>
  <r>
    <x v="604"/>
    <x v="68"/>
    <x v="27"/>
    <s v="CLI_64"/>
    <x v="91"/>
    <s v="CABEZA"/>
    <n v="2228.6999999999998"/>
    <n v="2228.6999999999998"/>
    <n v="0.3"/>
    <n v="668.6099999999999"/>
    <n v="668.61"/>
    <n v="0"/>
    <x v="2"/>
    <x v="69"/>
    <x v="2"/>
    <m/>
  </r>
  <r>
    <x v="605"/>
    <x v="68"/>
    <x v="16"/>
    <s v="CLI_3"/>
    <x v="59"/>
    <s v="Pollo desnudo de primera "/>
    <n v="1873"/>
    <n v="1850"/>
    <n v="2.8"/>
    <n v="5180"/>
    <n v="5180"/>
    <n v="0"/>
    <x v="2"/>
    <x v="69"/>
    <x v="2"/>
    <m/>
  </r>
  <r>
    <x v="606"/>
    <x v="68"/>
    <x v="5"/>
    <s v="CLI_2"/>
    <x v="12"/>
    <s v="Pollo desnudo de primera "/>
    <n v="4218.7"/>
    <n v="3972.1"/>
    <n v="2.77"/>
    <n v="11002.717000000001"/>
    <n v="11002.72"/>
    <n v="0"/>
    <x v="2"/>
    <x v="69"/>
    <x v="2"/>
    <m/>
  </r>
  <r>
    <x v="607"/>
    <x v="68"/>
    <x v="2"/>
    <s v="CLI_68"/>
    <x v="24"/>
    <s v="Pollo de Primera"/>
    <n v="21.5"/>
    <n v="21.5"/>
    <n v="2.6"/>
    <n v="55.9"/>
    <n v="55.9"/>
    <n v="0"/>
    <x v="2"/>
    <x v="69"/>
    <x v="2"/>
    <m/>
  </r>
  <r>
    <x v="608"/>
    <x v="68"/>
    <x v="16"/>
    <s v="CLI_3"/>
    <x v="57"/>
    <s v="Pollo desnudo de primera "/>
    <n v="1247.4000000000001"/>
    <n v="1241"/>
    <n v="2.8"/>
    <n v="3474.7999999999997"/>
    <n v="3474.7999999999997"/>
    <n v="0"/>
    <x v="2"/>
    <x v="69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609"/>
    <x v="68"/>
    <x v="1"/>
    <s v="CLI_55"/>
    <x v="1"/>
    <s v="Pollo Grado B"/>
    <n v="8383"/>
    <n v="8296.1"/>
    <n v="2.48"/>
    <n v="20574.328000000001"/>
    <n v="20574.328000000001"/>
    <n v="0"/>
    <x v="2"/>
    <x v="69"/>
    <x v="2"/>
    <m/>
  </r>
  <r>
    <x v="610"/>
    <x v="68"/>
    <x v="4"/>
    <s v="CLI_26"/>
    <x v="10"/>
    <s v="Pollo Grado B"/>
    <n v="23.5"/>
    <n v="23.5"/>
    <n v="2.5499999999999998"/>
    <n v="59.924999999999997"/>
    <n v="59.924999999999997"/>
    <n v="0"/>
    <x v="2"/>
    <x v="69"/>
    <x v="2"/>
    <m/>
  </r>
  <r>
    <x v="610"/>
    <x v="68"/>
    <x v="4"/>
    <s v="CLI_26"/>
    <x v="10"/>
    <s v="HIGADO"/>
    <n v="228.5"/>
    <n v="228.5"/>
    <n v="1"/>
    <n v="228.5"/>
    <n v="228.5"/>
    <n v="0"/>
    <x v="2"/>
    <x v="69"/>
    <x v="2"/>
    <m/>
  </r>
  <r>
    <x v="611"/>
    <x v="68"/>
    <x v="2"/>
    <s v="CLI_68"/>
    <x v="92"/>
    <s v="Pollo de Primera"/>
    <n v="247.2"/>
    <n v="247.2"/>
    <n v="2.6"/>
    <n v="642.72"/>
    <n v="642.72"/>
    <n v="0"/>
    <x v="2"/>
    <x v="69"/>
    <x v="2"/>
    <m/>
  </r>
  <r>
    <x v="612"/>
    <x v="69"/>
    <x v="27"/>
    <s v="CLI_64"/>
    <x v="91"/>
    <s v="CABEZA"/>
    <n v="1989.6"/>
    <n v="1989.6"/>
    <n v="0.3"/>
    <n v="596.88"/>
    <n v="596.88"/>
    <n v="0"/>
    <x v="2"/>
    <x v="70"/>
    <x v="2"/>
    <m/>
  </r>
  <r>
    <x v="613"/>
    <x v="69"/>
    <x v="2"/>
    <s v="CLI_68"/>
    <x v="4"/>
    <s v="HIGADO"/>
    <n v="29.2"/>
    <n v="29.2"/>
    <n v="1.3"/>
    <n v="37.96"/>
    <n v="37.96"/>
    <n v="0"/>
    <x v="2"/>
    <x v="70"/>
    <x v="2"/>
    <m/>
  </r>
  <r>
    <x v="613"/>
    <x v="69"/>
    <x v="2"/>
    <s v="CLI_68"/>
    <x v="4"/>
    <s v="Pollo Grado B"/>
    <n v="316"/>
    <n v="316"/>
    <n v="2.6"/>
    <n v="821.6"/>
    <n v="821.6"/>
    <n v="0"/>
    <x v="2"/>
    <x v="70"/>
    <x v="2"/>
    <m/>
  </r>
  <r>
    <x v="614"/>
    <x v="69"/>
    <x v="2"/>
    <s v="CLI_68"/>
    <x v="14"/>
    <s v="Pollo Grado B"/>
    <n v="294.3"/>
    <n v="294.3"/>
    <n v="2.6"/>
    <n v="765.18000000000006"/>
    <n v="765.18000000000006"/>
    <n v="0"/>
    <x v="2"/>
    <x v="70"/>
    <x v="2"/>
    <m/>
  </r>
  <r>
    <x v="615"/>
    <x v="69"/>
    <x v="4"/>
    <s v="CLI_26"/>
    <x v="10"/>
    <s v="HIGADO"/>
    <n v="58.7"/>
    <n v="58.7"/>
    <n v="1"/>
    <n v="58.7"/>
    <n v="58.7"/>
    <n v="0"/>
    <x v="2"/>
    <x v="70"/>
    <x v="2"/>
    <m/>
  </r>
  <r>
    <x v="615"/>
    <x v="69"/>
    <x v="4"/>
    <s v="CLI_26"/>
    <x v="10"/>
    <s v="Molleja"/>
    <n v="73.099999999999994"/>
    <n v="73.099999999999994"/>
    <n v="1.8"/>
    <n v="131.57999999999998"/>
    <n v="131.57999999999998"/>
    <n v="0"/>
    <x v="2"/>
    <x v="70"/>
    <x v="2"/>
    <m/>
  </r>
  <r>
    <x v="615"/>
    <x v="69"/>
    <x v="4"/>
    <s v="CLI_26"/>
    <x v="10"/>
    <s v="Pollo Grado B"/>
    <n v="140.19999999999999"/>
    <n v="140.19999999999999"/>
    <n v="2.5499999999999998"/>
    <n v="357.50999999999993"/>
    <n v="357.50999999999993"/>
    <n v="0"/>
    <x v="2"/>
    <x v="70"/>
    <x v="2"/>
    <m/>
  </r>
  <r>
    <x v="616"/>
    <x v="69"/>
    <x v="22"/>
    <s v="CLI_28"/>
    <x v="81"/>
    <s v="Pollo Grado B"/>
    <n v="3902.5"/>
    <n v="4099"/>
    <n v="1.9"/>
    <n v="7788.0999999999995"/>
    <n v="7788.0999999999995"/>
    <n v="0"/>
    <x v="2"/>
    <x v="70"/>
    <x v="2"/>
    <m/>
  </r>
  <r>
    <x v="617"/>
    <x v="69"/>
    <x v="22"/>
    <s v="CLI_28"/>
    <x v="81"/>
    <s v="Pollo Grado B"/>
    <n v="1464.3"/>
    <n v="1172.4000000000001"/>
    <n v="1.9"/>
    <n v="2227.56"/>
    <n v="2227.56"/>
    <n v="0"/>
    <x v="2"/>
    <x v="70"/>
    <x v="2"/>
    <m/>
  </r>
  <r>
    <x v="618"/>
    <x v="69"/>
    <x v="19"/>
    <s v="CLI_25"/>
    <x v="63"/>
    <s v="HIGADO"/>
    <n v="47.7"/>
    <n v="47.7"/>
    <n v="1.3"/>
    <n v="62.010000000000005"/>
    <m/>
    <n v="62.010000000000005"/>
    <x v="1"/>
    <x v="70"/>
    <x v="2"/>
    <m/>
  </r>
  <r>
    <x v="618"/>
    <x v="69"/>
    <x v="19"/>
    <s v="CLI_25"/>
    <x v="63"/>
    <s v="Patas"/>
    <n v="49.3"/>
    <n v="49.3"/>
    <n v="1.3"/>
    <n v="64.09"/>
    <m/>
    <n v="64.09"/>
    <x v="1"/>
    <x v="70"/>
    <x v="2"/>
    <m/>
  </r>
  <r>
    <x v="619"/>
    <x v="69"/>
    <x v="19"/>
    <s v="CLI_25"/>
    <x v="63"/>
    <s v="Pollo de Primera"/>
    <n v="1198.5999999999999"/>
    <n v="1198.5999999999999"/>
    <n v="2.5499999999999998"/>
    <n v="3056.4299999999994"/>
    <m/>
    <n v="3056.4299999999994"/>
    <x v="1"/>
    <x v="70"/>
    <x v="2"/>
    <m/>
  </r>
  <r>
    <x v="620"/>
    <x v="69"/>
    <x v="25"/>
    <s v="CLI_46"/>
    <x v="84"/>
    <s v="Pollo desnudo de primera "/>
    <n v="9246"/>
    <n v="8683.2000000000007"/>
    <n v="2.86"/>
    <n v="24833.952000000001"/>
    <n v="24833.95"/>
    <n v="0"/>
    <x v="2"/>
    <x v="70"/>
    <x v="2"/>
    <m/>
  </r>
  <r>
    <x v="621"/>
    <x v="70"/>
    <x v="2"/>
    <s v="CLI_68"/>
    <x v="73"/>
    <s v="Patas"/>
    <n v="49.5"/>
    <n v="49.5"/>
    <n v="1.3"/>
    <n v="64.350000000000009"/>
    <n v="64.350000000000009"/>
    <n v="0"/>
    <x v="2"/>
    <x v="71"/>
    <x v="2"/>
    <m/>
  </r>
  <r>
    <x v="621"/>
    <x v="70"/>
    <x v="2"/>
    <s v="CLI_68"/>
    <x v="73"/>
    <s v="HIGADO"/>
    <n v="50.1"/>
    <n v="50.1"/>
    <n v="1.3"/>
    <n v="65.13000000000001"/>
    <n v="65.13000000000001"/>
    <n v="0"/>
    <x v="2"/>
    <x v="71"/>
    <x v="2"/>
    <m/>
  </r>
  <r>
    <x v="622"/>
    <x v="70"/>
    <x v="1"/>
    <s v="CLI_55"/>
    <x v="1"/>
    <s v="Pollo Grado B"/>
    <n v="3979"/>
    <n v="3757"/>
    <n v="2.35"/>
    <n v="8828.9500000000007"/>
    <n v="8828.9500000000007"/>
    <n v="0"/>
    <x v="2"/>
    <x v="71"/>
    <x v="2"/>
    <m/>
  </r>
  <r>
    <x v="623"/>
    <x v="70"/>
    <x v="1"/>
    <s v="CLI_55"/>
    <x v="1"/>
    <s v="Pollo Grado B"/>
    <n v="2270"/>
    <n v="2243.9"/>
    <n v="2.35"/>
    <n v="5273.165"/>
    <n v="5273.165"/>
    <n v="0"/>
    <x v="2"/>
    <x v="71"/>
    <x v="2"/>
    <m/>
  </r>
  <r>
    <x v="624"/>
    <x v="70"/>
    <x v="4"/>
    <s v="CLI_26"/>
    <x v="10"/>
    <s v="Pollo Grado B"/>
    <n v="971.4"/>
    <n v="971.4"/>
    <n v="2.5499999999999998"/>
    <n v="2477.0699999999997"/>
    <n v="2477.0700000000002"/>
    <n v="0"/>
    <x v="2"/>
    <x v="71"/>
    <x v="2"/>
    <m/>
  </r>
  <r>
    <x v="625"/>
    <x v="70"/>
    <x v="4"/>
    <s v="CLI_26"/>
    <x v="10"/>
    <s v="Molleja"/>
    <n v="268.5"/>
    <n v="268.5"/>
    <n v="1.8"/>
    <n v="483.3"/>
    <n v="483.3"/>
    <n v="0"/>
    <x v="2"/>
    <x v="71"/>
    <x v="2"/>
    <m/>
  </r>
  <r>
    <x v="625"/>
    <x v="70"/>
    <x v="4"/>
    <s v="CLI_26"/>
    <x v="10"/>
    <s v="HIGADO"/>
    <n v="501"/>
    <n v="501"/>
    <n v="1"/>
    <n v="501"/>
    <n v="501"/>
    <n v="0"/>
    <x v="2"/>
    <x v="71"/>
    <x v="2"/>
    <m/>
  </r>
  <r>
    <x v="625"/>
    <x v="70"/>
    <x v="4"/>
    <s v="CLI_26"/>
    <x v="10"/>
    <s v="Patas"/>
    <n v="379.8"/>
    <n v="379.8"/>
    <n v="1.3"/>
    <n v="493.74"/>
    <n v="493.74"/>
    <n v="0"/>
    <x v="2"/>
    <x v="71"/>
    <x v="2"/>
    <m/>
  </r>
  <r>
    <x v="626"/>
    <x v="70"/>
    <x v="8"/>
    <s v="CLI_30"/>
    <x v="17"/>
    <s v="HIGADO"/>
    <n v="196.5"/>
    <n v="196.5"/>
    <n v="1"/>
    <n v="196.5"/>
    <n v="196.5"/>
    <n v="0"/>
    <x v="2"/>
    <x v="71"/>
    <x v="2"/>
    <m/>
  </r>
  <r>
    <x v="627"/>
    <x v="70"/>
    <x v="8"/>
    <s v="CLI_30"/>
    <x v="17"/>
    <s v="HIGADO"/>
    <n v="144.5"/>
    <n v="144.5"/>
    <n v="0.7"/>
    <n v="101.14999999999999"/>
    <n v="101.14999999999999"/>
    <n v="0"/>
    <x v="2"/>
    <x v="71"/>
    <x v="2"/>
    <m/>
  </r>
  <r>
    <x v="627"/>
    <x v="70"/>
    <x v="8"/>
    <s v="CLI_30"/>
    <x v="17"/>
    <s v="Patas"/>
    <n v="62.1"/>
    <n v="62.1"/>
    <n v="0.7"/>
    <n v="43.47"/>
    <n v="43.47"/>
    <n v="0"/>
    <x v="2"/>
    <x v="71"/>
    <x v="2"/>
    <m/>
  </r>
  <r>
    <x v="627"/>
    <x v="70"/>
    <x v="8"/>
    <s v="CLI_30"/>
    <x v="17"/>
    <s v="Molleja"/>
    <n v="49.7"/>
    <n v="49.7"/>
    <n v="1.4"/>
    <n v="69.58"/>
    <n v="69.58"/>
    <n v="0"/>
    <x v="2"/>
    <x v="71"/>
    <x v="2"/>
    <s v=","/>
  </r>
  <r>
    <x v="628"/>
    <x v="70"/>
    <x v="2"/>
    <s v="CLI_68"/>
    <x v="9"/>
    <s v="Pollo Grado B"/>
    <n v="107.4"/>
    <n v="107.4"/>
    <n v="2.6"/>
    <n v="279.24"/>
    <n v="279.24"/>
    <n v="0"/>
    <x v="2"/>
    <x v="71"/>
    <x v="2"/>
    <m/>
  </r>
  <r>
    <x v="629"/>
    <x v="70"/>
    <x v="2"/>
    <s v="CLI_68"/>
    <x v="52"/>
    <s v="HIGADO"/>
    <n v="23.9"/>
    <n v="23.9"/>
    <n v="1.3"/>
    <n v="31.07"/>
    <n v="31.07"/>
    <n v="0"/>
    <x v="2"/>
    <x v="71"/>
    <x v="2"/>
    <m/>
  </r>
  <r>
    <x v="630"/>
    <x v="71"/>
    <x v="6"/>
    <s v="CLI_15"/>
    <x v="13"/>
    <s v="HIGADO"/>
    <n v="5562.7999999999993"/>
    <n v="5562.7999999999993"/>
    <n v="0.6"/>
    <n v="3337.6799999999994"/>
    <n v="3337.6799999999994"/>
    <n v="0"/>
    <x v="2"/>
    <x v="72"/>
    <x v="2"/>
    <m/>
  </r>
  <r>
    <x v="630"/>
    <x v="71"/>
    <x v="6"/>
    <s v="CLI_15"/>
    <x v="13"/>
    <s v="Patas"/>
    <n v="4249.8999999999996"/>
    <n v="4249.8999999999996"/>
    <n v="0.6"/>
    <n v="2549.9399999999996"/>
    <n v="2549.9399999999996"/>
    <n v="0"/>
    <x v="2"/>
    <x v="72"/>
    <x v="2"/>
    <m/>
  </r>
  <r>
    <x v="630"/>
    <x v="71"/>
    <x v="6"/>
    <s v="CLI_15"/>
    <x v="13"/>
    <s v="Molleja"/>
    <n v="3412.7999999999993"/>
    <n v="3412.7999999999993"/>
    <n v="1.3"/>
    <n v="4436.6399999999994"/>
    <n v="4436.6399999999994"/>
    <n v="0"/>
    <x v="2"/>
    <x v="72"/>
    <x v="2"/>
    <m/>
  </r>
  <r>
    <x v="0"/>
    <x v="0"/>
    <x v="0"/>
    <m/>
    <x v="0"/>
    <m/>
    <m/>
    <m/>
    <m/>
    <m/>
    <m/>
    <m/>
    <x v="0"/>
    <x v="0"/>
    <x v="0"/>
    <m/>
  </r>
  <r>
    <x v="631"/>
    <x v="71"/>
    <x v="3"/>
    <s v="CLI_41"/>
    <x v="8"/>
    <s v="HIGADO"/>
    <n v="790.1"/>
    <n v="790.1"/>
    <n v="0.7"/>
    <n v="553.06999999999994"/>
    <n v="553.06999999999994"/>
    <n v="0"/>
    <x v="2"/>
    <x v="72"/>
    <x v="2"/>
    <m/>
  </r>
  <r>
    <x v="631"/>
    <x v="71"/>
    <x v="3"/>
    <s v="CLI_41"/>
    <x v="8"/>
    <s v="Molleja"/>
    <n v="400.1"/>
    <n v="400.1"/>
    <n v="1.4"/>
    <n v="560.14"/>
    <n v="560.14"/>
    <n v="0"/>
    <x v="2"/>
    <x v="72"/>
    <x v="2"/>
    <m/>
  </r>
  <r>
    <x v="632"/>
    <x v="72"/>
    <x v="27"/>
    <s v="CLI_64"/>
    <x v="91"/>
    <s v="CABEZA"/>
    <n v="2649.9"/>
    <n v="2649.9"/>
    <n v="0.3"/>
    <n v="794.97"/>
    <n v="794.97"/>
    <n v="0"/>
    <x v="2"/>
    <x v="73"/>
    <x v="2"/>
    <m/>
  </r>
  <r>
    <x v="633"/>
    <x v="72"/>
    <x v="5"/>
    <s v="CLI_2"/>
    <x v="80"/>
    <s v="Pollo desnudo de primera "/>
    <n v="1495"/>
    <n v="1446.4"/>
    <n v="2.65"/>
    <n v="3832.96"/>
    <n v="3832.96"/>
    <n v="0"/>
    <x v="2"/>
    <x v="73"/>
    <x v="2"/>
    <m/>
  </r>
  <r>
    <x v="634"/>
    <x v="72"/>
    <x v="5"/>
    <s v="CLI_2"/>
    <x v="93"/>
    <s v="Pollo desnudo de primera "/>
    <n v="2492.8000000000002"/>
    <n v="2366.8000000000002"/>
    <n v="2.65"/>
    <n v="6272.02"/>
    <n v="6272.02"/>
    <n v="0"/>
    <x v="2"/>
    <x v="73"/>
    <x v="2"/>
    <m/>
  </r>
  <r>
    <x v="635"/>
    <x v="72"/>
    <x v="5"/>
    <s v="CLI_2"/>
    <x v="94"/>
    <s v="Pollo desnudo de primera "/>
    <n v="3777"/>
    <n v="3600"/>
    <n v="2.65"/>
    <n v="9540"/>
    <n v="9540"/>
    <n v="0"/>
    <x v="2"/>
    <x v="73"/>
    <x v="2"/>
    <m/>
  </r>
  <r>
    <x v="636"/>
    <x v="72"/>
    <x v="2"/>
    <s v="CLI_68"/>
    <x v="21"/>
    <s v="Molleja"/>
    <n v="120.9"/>
    <n v="120.9"/>
    <n v="1.8"/>
    <n v="217.62"/>
    <n v="217.62"/>
    <n v="0"/>
    <x v="2"/>
    <x v="73"/>
    <x v="2"/>
    <m/>
  </r>
  <r>
    <x v="636"/>
    <x v="72"/>
    <x v="2"/>
    <s v="CLI_68"/>
    <x v="21"/>
    <s v="Pollo de Primera"/>
    <n v="92.9"/>
    <n v="92.9"/>
    <n v="2.5499999999999998"/>
    <n v="236.89500000000001"/>
    <n v="236.89500000000001"/>
    <n v="0"/>
    <x v="2"/>
    <x v="73"/>
    <x v="2"/>
    <m/>
  </r>
  <r>
    <x v="636"/>
    <x v="72"/>
    <x v="2"/>
    <s v="CLI_68"/>
    <x v="21"/>
    <s v="HIGADO"/>
    <n v="231.70000000000002"/>
    <n v="231.70000000000002"/>
    <n v="1"/>
    <n v="231.70000000000002"/>
    <n v="231.70000000000002"/>
    <n v="0"/>
    <x v="2"/>
    <x v="73"/>
    <x v="2"/>
    <m/>
  </r>
  <r>
    <x v="636"/>
    <x v="72"/>
    <x v="2"/>
    <s v="CLI_68"/>
    <x v="21"/>
    <s v="Patas"/>
    <n v="129.80000000000001"/>
    <n v="129.80000000000001"/>
    <n v="1.3"/>
    <n v="168.74"/>
    <n v="168.74"/>
    <n v="0"/>
    <x v="2"/>
    <x v="73"/>
    <x v="2"/>
    <m/>
  </r>
  <r>
    <x v="637"/>
    <x v="72"/>
    <x v="5"/>
    <s v="CLI_2"/>
    <x v="12"/>
    <s v="HIGADO"/>
    <n v="1847.7"/>
    <n v="1816.9"/>
    <n v="0.5"/>
    <n v="908.45"/>
    <n v="908.45"/>
    <n v="0"/>
    <x v="2"/>
    <x v="73"/>
    <x v="2"/>
    <m/>
  </r>
  <r>
    <x v="637"/>
    <x v="72"/>
    <x v="5"/>
    <s v="CLI_2"/>
    <x v="12"/>
    <s v="Patas"/>
    <n v="2362.5"/>
    <n v="2338"/>
    <n v="0.5"/>
    <n v="1169"/>
    <n v="1169"/>
    <n v="0"/>
    <x v="2"/>
    <x v="73"/>
    <x v="2"/>
    <m/>
  </r>
  <r>
    <x v="637"/>
    <x v="72"/>
    <x v="5"/>
    <s v="CLI_2"/>
    <x v="12"/>
    <s v="Molleja"/>
    <n v="371.3"/>
    <n v="363.3"/>
    <n v="1.2"/>
    <n v="435.96"/>
    <n v="435.96"/>
    <n v="0"/>
    <x v="2"/>
    <x v="73"/>
    <x v="2"/>
    <m/>
  </r>
  <r>
    <x v="638"/>
    <x v="72"/>
    <x v="2"/>
    <s v="CLI_68"/>
    <x v="24"/>
    <s v="Pollo de Primera"/>
    <n v="21.9"/>
    <n v="21.9"/>
    <n v="2.4"/>
    <n v="52.559999999999995"/>
    <n v="52.559999999999995"/>
    <n v="0"/>
    <x v="2"/>
    <x v="73"/>
    <x v="2"/>
    <m/>
  </r>
  <r>
    <x v="639"/>
    <x v="72"/>
    <x v="1"/>
    <s v="CLI_55"/>
    <x v="1"/>
    <s v="Pollo Grado B"/>
    <n v="8280"/>
    <n v="8113.5"/>
    <n v="2.35"/>
    <n v="19066.725000000002"/>
    <n v="19066.725000000002"/>
    <n v="0"/>
    <x v="2"/>
    <x v="73"/>
    <x v="2"/>
    <m/>
  </r>
  <r>
    <x v="640"/>
    <x v="72"/>
    <x v="1"/>
    <s v="CLI_55"/>
    <x v="1"/>
    <s v="Pollo Grado B"/>
    <n v="541.5"/>
    <n v="527.4"/>
    <n v="2.35"/>
    <n v="1239.3900000000001"/>
    <n v="1239.3900000000001"/>
    <n v="0"/>
    <x v="2"/>
    <x v="73"/>
    <x v="2"/>
    <m/>
  </r>
  <r>
    <x v="641"/>
    <x v="72"/>
    <x v="4"/>
    <s v="CLI_26"/>
    <x v="10"/>
    <s v="Pollo Grado B"/>
    <n v="547.70000000000005"/>
    <n v="547.70000000000005"/>
    <n v="2.4"/>
    <n v="1314.48"/>
    <n v="1314.48"/>
    <n v="0"/>
    <x v="2"/>
    <x v="73"/>
    <x v="2"/>
    <m/>
  </r>
  <r>
    <x v="642"/>
    <x v="72"/>
    <x v="4"/>
    <s v="CLI_26"/>
    <x v="10"/>
    <s v="Molleja"/>
    <n v="99.3"/>
    <n v="99.3"/>
    <n v="1.4"/>
    <n v="139.01999999999998"/>
    <n v="139.01999999999998"/>
    <n v="0"/>
    <x v="2"/>
    <x v="73"/>
    <x v="2"/>
    <m/>
  </r>
  <r>
    <x v="642"/>
    <x v="72"/>
    <x v="4"/>
    <s v="CLI_26"/>
    <x v="10"/>
    <s v="HIGADO"/>
    <n v="200.39999999999998"/>
    <n v="200.39999999999998"/>
    <n v="0.7"/>
    <n v="140.27999999999997"/>
    <n v="140.27999999999997"/>
    <n v="0"/>
    <x v="2"/>
    <x v="73"/>
    <x v="2"/>
    <m/>
  </r>
  <r>
    <x v="642"/>
    <x v="72"/>
    <x v="4"/>
    <s v="CLI_26"/>
    <x v="10"/>
    <s v="Patas"/>
    <n v="172.4"/>
    <n v="172.4"/>
    <n v="0.7"/>
    <n v="120.67999999999999"/>
    <n v="120.67999999999999"/>
    <n v="0"/>
    <x v="2"/>
    <x v="73"/>
    <x v="2"/>
    <m/>
  </r>
  <r>
    <x v="643"/>
    <x v="72"/>
    <x v="5"/>
    <s v="CLI_2"/>
    <x v="77"/>
    <s v="Pollo desnudo de primera "/>
    <n v="1507"/>
    <n v="1447"/>
    <n v="2.65"/>
    <n v="3834.5499999999997"/>
    <n v="3834.5499999999997"/>
    <n v="0"/>
    <x v="2"/>
    <x v="73"/>
    <x v="2"/>
    <m/>
  </r>
  <r>
    <x v="644"/>
    <x v="72"/>
    <x v="2"/>
    <s v="CLI_68"/>
    <x v="39"/>
    <s v="Pollo Grado B"/>
    <n v="217.2"/>
    <n v="217.2"/>
    <n v="2.6"/>
    <n v="564.72"/>
    <n v="564.72"/>
    <n v="0"/>
    <x v="2"/>
    <x v="73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645"/>
    <x v="72"/>
    <x v="2"/>
    <s v="CLI_68"/>
    <x v="39"/>
    <s v="HIGADO"/>
    <n v="87.2"/>
    <n v="87.2"/>
    <n v="1.3"/>
    <n v="113.36000000000001"/>
    <n v="113.36000000000001"/>
    <n v="0"/>
    <x v="2"/>
    <x v="73"/>
    <x v="2"/>
    <m/>
  </r>
  <r>
    <x v="645"/>
    <x v="72"/>
    <x v="2"/>
    <s v="CLI_68"/>
    <x v="39"/>
    <s v="Patas"/>
    <n v="68.3"/>
    <n v="68.3"/>
    <n v="1.3"/>
    <n v="88.79"/>
    <n v="88.79"/>
    <n v="0"/>
    <x v="2"/>
    <x v="73"/>
    <x v="2"/>
    <m/>
  </r>
  <r>
    <x v="646"/>
    <x v="72"/>
    <x v="11"/>
    <s v="CLI_31"/>
    <x v="33"/>
    <s v="Mortadela"/>
    <n v="1609.98"/>
    <n v="1609.98"/>
    <n v="1.85"/>
    <n v="2978.4630000000002"/>
    <n v="2978.4630000000002"/>
    <n v="0"/>
    <x v="2"/>
    <x v="73"/>
    <x v="2"/>
    <m/>
  </r>
  <r>
    <x v="647"/>
    <x v="72"/>
    <x v="11"/>
    <s v="CLI_31"/>
    <x v="33"/>
    <s v="Pollo de Primera"/>
    <n v="18023.5"/>
    <n v="17583.099999999999"/>
    <n v="2.15"/>
    <n v="37803.664999999994"/>
    <n v="37803.664999999994"/>
    <n v="0"/>
    <x v="2"/>
    <x v="73"/>
    <x v="2"/>
    <m/>
  </r>
  <r>
    <x v="648"/>
    <x v="73"/>
    <x v="27"/>
    <s v="CLI_64"/>
    <x v="91"/>
    <s v="CABEZA"/>
    <n v="2417.8000000000002"/>
    <n v="2417.8000000000002"/>
    <n v="0.3"/>
    <n v="725.34"/>
    <n v="725.34"/>
    <n v="0"/>
    <x v="2"/>
    <x v="74"/>
    <x v="2"/>
    <m/>
  </r>
  <r>
    <x v="649"/>
    <x v="73"/>
    <x v="2"/>
    <s v="CLI_68"/>
    <x v="4"/>
    <s v="Pollo Grado B"/>
    <n v="347.9"/>
    <n v="347.9"/>
    <n v="2.4500000000000002"/>
    <n v="852.35500000000002"/>
    <n v="852.35500000000002"/>
    <n v="0"/>
    <x v="2"/>
    <x v="74"/>
    <x v="2"/>
    <m/>
  </r>
  <r>
    <x v="649"/>
    <x v="73"/>
    <x v="2"/>
    <s v="CLI_68"/>
    <x v="4"/>
    <s v="HIGADO"/>
    <n v="28.8"/>
    <n v="28.8"/>
    <n v="1.3"/>
    <n v="37.440000000000005"/>
    <n v="37.440000000000005"/>
    <n v="0"/>
    <x v="2"/>
    <x v="74"/>
    <x v="2"/>
    <m/>
  </r>
  <r>
    <x v="650"/>
    <x v="73"/>
    <x v="5"/>
    <s v="CLI_2"/>
    <x v="12"/>
    <s v="Pollo desnudo de primera "/>
    <n v="9915"/>
    <n v="9522.9"/>
    <n v="2.65"/>
    <n v="25235.684999999998"/>
    <n v="25235.684999999998"/>
    <n v="0"/>
    <x v="2"/>
    <x v="74"/>
    <x v="2"/>
    <m/>
  </r>
  <r>
    <x v="651"/>
    <x v="73"/>
    <x v="22"/>
    <s v="CLI_28"/>
    <x v="81"/>
    <s v="Pollo Grado B"/>
    <n v="6401.2"/>
    <n v="6219.5"/>
    <n v="1.9"/>
    <n v="11817.05"/>
    <n v="11817.05"/>
    <n v="0"/>
    <x v="2"/>
    <x v="74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652"/>
    <x v="73"/>
    <x v="2"/>
    <s v="CLI_68"/>
    <x v="51"/>
    <s v="Pollo de Primera"/>
    <n v="28.1"/>
    <n v="28.1"/>
    <n v="2.4"/>
    <n v="67.44"/>
    <n v="67.44"/>
    <n v="0"/>
    <x v="2"/>
    <x v="74"/>
    <x v="2"/>
    <m/>
  </r>
  <r>
    <x v="653"/>
    <x v="73"/>
    <x v="19"/>
    <s v="CLI_25"/>
    <x v="63"/>
    <s v="Pollo de Primera"/>
    <n v="1097.7"/>
    <n v="1097.7"/>
    <n v="2.4"/>
    <n v="2634.48"/>
    <n v="2196.9"/>
    <n v="437.57999999999993"/>
    <x v="1"/>
    <x v="74"/>
    <x v="2"/>
    <m/>
  </r>
  <r>
    <x v="654"/>
    <x v="73"/>
    <x v="2"/>
    <s v="CLI_68"/>
    <x v="52"/>
    <s v="HIGADO"/>
    <n v="50.6"/>
    <n v="50.6"/>
    <n v="1.3"/>
    <n v="65.78"/>
    <n v="65.78"/>
    <n v="0"/>
    <x v="2"/>
    <x v="74"/>
    <x v="2"/>
    <m/>
  </r>
  <r>
    <x v="655"/>
    <x v="74"/>
    <x v="28"/>
    <s v="CLI_65"/>
    <x v="95"/>
    <s v="Pollo de Primera"/>
    <n v="247.6"/>
    <n v="121.29"/>
    <n v="2.35"/>
    <n v="285.03150000000005"/>
    <n v="285.03150000000005"/>
    <n v="0"/>
    <x v="2"/>
    <x v="75"/>
    <x v="2"/>
    <m/>
  </r>
  <r>
    <x v="656"/>
    <x v="74"/>
    <x v="27"/>
    <s v="CLI_64"/>
    <x v="91"/>
    <s v="CABEZA"/>
    <n v="897.5"/>
    <n v="897.5"/>
    <n v="0.3"/>
    <n v="269.25"/>
    <n v="269.25"/>
    <n v="0"/>
    <x v="2"/>
    <x v="75"/>
    <x v="2"/>
    <m/>
  </r>
  <r>
    <x v="657"/>
    <x v="74"/>
    <x v="5"/>
    <s v="CLI_2"/>
    <x v="12"/>
    <s v="Pollo desnudo de primera "/>
    <n v="7115.6"/>
    <n v="6710.2"/>
    <n v="2.59"/>
    <n v="17379.417999999998"/>
    <n v="17379.417999999998"/>
    <n v="0"/>
    <x v="2"/>
    <x v="75"/>
    <x v="2"/>
    <m/>
  </r>
  <r>
    <x v="658"/>
    <x v="74"/>
    <x v="5"/>
    <s v="CLI_2"/>
    <x v="12"/>
    <s v="Patas"/>
    <n v="1265.9000000000001"/>
    <n v="1265.9000000000001"/>
    <n v="0.5"/>
    <n v="632.95000000000005"/>
    <n v="632.95000000000005"/>
    <n v="0"/>
    <x v="2"/>
    <x v="75"/>
    <x v="2"/>
    <m/>
  </r>
  <r>
    <x v="659"/>
    <x v="74"/>
    <x v="5"/>
    <s v="CLI_2"/>
    <x v="12"/>
    <s v="Patas"/>
    <n v="974.1"/>
    <n v="947.5"/>
    <n v="0.5"/>
    <n v="473.75"/>
    <n v="473.75"/>
    <n v="0"/>
    <x v="2"/>
    <x v="75"/>
    <x v="2"/>
    <m/>
  </r>
  <r>
    <x v="659"/>
    <x v="74"/>
    <x v="5"/>
    <s v="CLI_2"/>
    <x v="12"/>
    <s v="Molleja"/>
    <n v="285.8"/>
    <n v="282.95999999999998"/>
    <n v="1.2"/>
    <n v="339.55199999999996"/>
    <n v="339.55199999999996"/>
    <n v="0"/>
    <x v="2"/>
    <x v="75"/>
    <x v="2"/>
    <m/>
  </r>
  <r>
    <x v="659"/>
    <x v="74"/>
    <x v="5"/>
    <s v="CLI_2"/>
    <x v="12"/>
    <s v="HIGADO"/>
    <n v="573.70000000000005"/>
    <n v="558.6"/>
    <n v="0.5"/>
    <n v="279.3"/>
    <n v="279.3"/>
    <n v="0"/>
    <x v="2"/>
    <x v="75"/>
    <x v="2"/>
    <m/>
  </r>
  <r>
    <x v="660"/>
    <x v="74"/>
    <x v="2"/>
    <s v="CLI_68"/>
    <x v="96"/>
    <s v="Pollo de Primera"/>
    <n v="35.6"/>
    <n v="35.6"/>
    <n v="2.4500000000000002"/>
    <n v="87.220000000000013"/>
    <n v="87.220000000000013"/>
    <n v="0"/>
    <x v="2"/>
    <x v="75"/>
    <x v="2"/>
    <m/>
  </r>
  <r>
    <x v="660"/>
    <x v="74"/>
    <x v="2"/>
    <s v="CLI_68"/>
    <x v="96"/>
    <s v="HIGADO"/>
    <n v="2"/>
    <n v="2"/>
    <n v="1.3"/>
    <n v="2.6"/>
    <n v="2.6"/>
    <n v="0"/>
    <x v="2"/>
    <x v="75"/>
    <x v="2"/>
    <m/>
  </r>
  <r>
    <x v="661"/>
    <x v="74"/>
    <x v="4"/>
    <s v="CLI_26"/>
    <x v="10"/>
    <s v="Molleja"/>
    <n v="50.6"/>
    <n v="50.6"/>
    <n v="1.4"/>
    <n v="70.84"/>
    <n v="70.84"/>
    <n v="0"/>
    <x v="2"/>
    <x v="75"/>
    <x v="2"/>
    <m/>
  </r>
  <r>
    <x v="661"/>
    <x v="74"/>
    <x v="4"/>
    <s v="CLI_26"/>
    <x v="10"/>
    <s v="HIGADO"/>
    <n v="204.4"/>
    <n v="204.4"/>
    <n v="0.7"/>
    <n v="143.07999999999998"/>
    <n v="143.07999999999998"/>
    <n v="0"/>
    <x v="2"/>
    <x v="75"/>
    <x v="2"/>
    <m/>
  </r>
  <r>
    <x v="661"/>
    <x v="74"/>
    <x v="4"/>
    <s v="CLI_26"/>
    <x v="10"/>
    <s v="Patas"/>
    <n v="128.6"/>
    <n v="128.6"/>
    <n v="0.7"/>
    <n v="90.02"/>
    <n v="90.02"/>
    <n v="0"/>
    <x v="2"/>
    <x v="75"/>
    <x v="2"/>
    <m/>
  </r>
  <r>
    <x v="662"/>
    <x v="74"/>
    <x v="4"/>
    <s v="CLI_26"/>
    <x v="10"/>
    <s v="Patas"/>
    <n v="580.70000000000005"/>
    <n v="580.70000000000005"/>
    <n v="0.7"/>
    <n v="406.49"/>
    <n v="406.49"/>
    <n v="0"/>
    <x v="2"/>
    <x v="75"/>
    <x v="2"/>
    <m/>
  </r>
  <r>
    <x v="662"/>
    <x v="74"/>
    <x v="4"/>
    <s v="CLI_26"/>
    <x v="10"/>
    <s v="Molleja"/>
    <n v="171.2"/>
    <n v="171.2"/>
    <n v="1.4"/>
    <n v="239.67999999999998"/>
    <n v="239.67999999999998"/>
    <n v="0"/>
    <x v="2"/>
    <x v="75"/>
    <x v="2"/>
    <m/>
  </r>
  <r>
    <x v="662"/>
    <x v="74"/>
    <x v="4"/>
    <s v="CLI_26"/>
    <x v="10"/>
    <s v="HIGADO"/>
    <n v="704"/>
    <n v="704"/>
    <n v="0.7"/>
    <n v="492.79999999999995"/>
    <n v="492.79999999999995"/>
    <n v="0"/>
    <x v="2"/>
    <x v="75"/>
    <x v="2"/>
    <m/>
  </r>
  <r>
    <x v="663"/>
    <x v="74"/>
    <x v="4"/>
    <s v="CLI_26"/>
    <x v="10"/>
    <s v="Pollo Grado B"/>
    <n v="1176.0999999999999"/>
    <n v="1176.0999999999999"/>
    <n v="2.4"/>
    <n v="2822.64"/>
    <n v="2822.64"/>
    <n v="0"/>
    <x v="2"/>
    <x v="75"/>
    <x v="2"/>
    <m/>
  </r>
  <r>
    <x v="664"/>
    <x v="74"/>
    <x v="22"/>
    <s v="CLI_28"/>
    <x v="86"/>
    <s v="Gallina desnuda "/>
    <n v="984.3"/>
    <n v="961.3"/>
    <n v="1.2"/>
    <n v="1153.56"/>
    <n v="1153.56"/>
    <n v="0"/>
    <x v="2"/>
    <x v="75"/>
    <x v="2"/>
    <m/>
  </r>
  <r>
    <x v="665"/>
    <x v="74"/>
    <x v="22"/>
    <s v="CLI_28"/>
    <x v="86"/>
    <s v="Pollo Grado B"/>
    <n v="5461.7"/>
    <n v="5357.2"/>
    <n v="1.9"/>
    <n v="10178.679999999998"/>
    <n v="10178.679999999998"/>
    <n v="0"/>
    <x v="2"/>
    <x v="75"/>
    <x v="2"/>
    <m/>
  </r>
  <r>
    <x v="666"/>
    <x v="74"/>
    <x v="22"/>
    <s v="CLI_28"/>
    <x v="86"/>
    <s v="Pollo Grado B"/>
    <n v="2019"/>
    <n v="1985"/>
    <n v="1.9"/>
    <n v="3771.5"/>
    <n v="3771.5"/>
    <n v="0"/>
    <x v="2"/>
    <x v="75"/>
    <x v="2"/>
    <m/>
  </r>
  <r>
    <x v="667"/>
    <x v="74"/>
    <x v="13"/>
    <s v="CLI_5"/>
    <x v="43"/>
    <s v="Mortadela"/>
    <n v="515.48"/>
    <n v="515.48"/>
    <n v="1.85"/>
    <n v="953.63800000000003"/>
    <n v="953.63800000000003"/>
    <n v="0"/>
    <x v="2"/>
    <x v="75"/>
    <x v="2"/>
    <m/>
  </r>
  <r>
    <x v="668"/>
    <x v="74"/>
    <x v="13"/>
    <s v="CLI_5"/>
    <x v="43"/>
    <s v="Pollo de Primera"/>
    <n v="5056.7"/>
    <n v="5006.13"/>
    <n v="2.35"/>
    <n v="11764.405500000001"/>
    <n v="11764.405500000001"/>
    <n v="0"/>
    <x v="2"/>
    <x v="75"/>
    <x v="2"/>
    <m/>
  </r>
  <r>
    <x v="669"/>
    <x v="74"/>
    <x v="13"/>
    <s v="CLI_5"/>
    <x v="43"/>
    <s v="Pollo de Primera"/>
    <n v="12282"/>
    <n v="12159.18"/>
    <n v="2.35"/>
    <n v="28574.073"/>
    <n v="28574.073"/>
    <n v="0"/>
    <x v="2"/>
    <x v="75"/>
    <x v="2"/>
    <m/>
  </r>
  <r>
    <x v="670"/>
    <x v="74"/>
    <x v="23"/>
    <s v="CLI_1"/>
    <x v="82"/>
    <s v="Pollo desnudo de primera "/>
    <n v="9729"/>
    <n v="9367.7999999999993"/>
    <n v="2.4500000000000002"/>
    <n v="22951.11"/>
    <n v="22951.11"/>
    <n v="0"/>
    <x v="2"/>
    <x v="75"/>
    <x v="2"/>
    <m/>
  </r>
  <r>
    <x v="671"/>
    <x v="75"/>
    <x v="27"/>
    <s v="CLI_64"/>
    <x v="91"/>
    <s v="CABEZA"/>
    <n v="2042.8"/>
    <n v="2042.8"/>
    <n v="0.3"/>
    <n v="612.83999999999992"/>
    <n v="612.83999999999992"/>
    <n v="0"/>
    <x v="2"/>
    <x v="76"/>
    <x v="2"/>
    <m/>
  </r>
  <r>
    <x v="672"/>
    <x v="75"/>
    <x v="5"/>
    <s v="CLI_2"/>
    <x v="12"/>
    <s v="Pollo desnudo de primera "/>
    <n v="9818.4"/>
    <n v="9444.7000000000007"/>
    <n v="2.59"/>
    <n v="24461.773000000001"/>
    <n v="24461.773000000001"/>
    <n v="0"/>
    <x v="2"/>
    <x v="76"/>
    <x v="2"/>
    <m/>
  </r>
  <r>
    <x v="673"/>
    <x v="75"/>
    <x v="5"/>
    <s v="CLI_2"/>
    <x v="12"/>
    <s v="Patas"/>
    <n v="2501.1999999999998"/>
    <n v="2491.96"/>
    <n v="0.5"/>
    <n v="1245.98"/>
    <n v="1245.98"/>
    <n v="0"/>
    <x v="2"/>
    <x v="76"/>
    <x v="2"/>
    <m/>
  </r>
  <r>
    <x v="673"/>
    <x v="75"/>
    <x v="5"/>
    <s v="CLI_2"/>
    <x v="12"/>
    <s v="Molleja"/>
    <n v="453.70000000000005"/>
    <n v="454.8"/>
    <n v="1.2"/>
    <n v="545.76"/>
    <n v="545.76"/>
    <n v="0"/>
    <x v="2"/>
    <x v="76"/>
    <x v="2"/>
    <m/>
  </r>
  <r>
    <x v="673"/>
    <x v="75"/>
    <x v="5"/>
    <s v="CLI_2"/>
    <x v="12"/>
    <s v="HIGADO"/>
    <n v="670.5"/>
    <n v="665.84"/>
    <n v="0.5"/>
    <n v="332.92"/>
    <n v="332.92"/>
    <n v="0"/>
    <x v="2"/>
    <x v="76"/>
    <x v="2"/>
    <m/>
  </r>
  <r>
    <x v="674"/>
    <x v="75"/>
    <x v="1"/>
    <s v="CLI_55"/>
    <x v="1"/>
    <s v="Pollo Grado B"/>
    <n v="8753.9"/>
    <n v="8413.9"/>
    <n v="2.2000000000000002"/>
    <n v="18510.580000000002"/>
    <n v="18510.580000000002"/>
    <n v="0"/>
    <x v="2"/>
    <x v="76"/>
    <x v="2"/>
    <m/>
  </r>
  <r>
    <x v="675"/>
    <x v="75"/>
    <x v="22"/>
    <s v="CLI_28"/>
    <x v="86"/>
    <s v="Pollo Grado B"/>
    <n v="8544.1"/>
    <n v="8466.7999999999993"/>
    <n v="1.9"/>
    <n v="16086.919999999998"/>
    <n v="16086.919999999998"/>
    <n v="0"/>
    <x v="2"/>
    <x v="76"/>
    <x v="2"/>
    <m/>
  </r>
  <r>
    <x v="676"/>
    <x v="75"/>
    <x v="22"/>
    <s v="CLI_28"/>
    <x v="86"/>
    <s v="Pollo Grado B"/>
    <n v="97.5"/>
    <n v="97.5"/>
    <n v="1.9"/>
    <n v="185.25"/>
    <n v="185.25"/>
    <n v="0"/>
    <x v="2"/>
    <x v="76"/>
    <x v="2"/>
    <m/>
  </r>
  <r>
    <x v="677"/>
    <x v="75"/>
    <x v="8"/>
    <s v="CLI_30"/>
    <x v="17"/>
    <s v="HIGADO"/>
    <n v="140.19999999999999"/>
    <n v="140.19999999999999"/>
    <n v="0.7"/>
    <n v="98.139999999999986"/>
    <n v="98.139999999999986"/>
    <n v="0"/>
    <x v="2"/>
    <x v="76"/>
    <x v="2"/>
    <m/>
  </r>
  <r>
    <x v="677"/>
    <x v="75"/>
    <x v="8"/>
    <s v="CLI_30"/>
    <x v="17"/>
    <s v="Patas"/>
    <n v="61.6"/>
    <n v="61.6"/>
    <n v="0.7"/>
    <n v="43.12"/>
    <n v="43.12"/>
    <n v="0"/>
    <x v="2"/>
    <x v="76"/>
    <x v="2"/>
    <m/>
  </r>
  <r>
    <x v="677"/>
    <x v="75"/>
    <x v="8"/>
    <s v="CLI_30"/>
    <x v="17"/>
    <s v="Molleja"/>
    <n v="23.7"/>
    <n v="23.7"/>
    <n v="1.4"/>
    <n v="33.18"/>
    <n v="33.18"/>
    <n v="0"/>
    <x v="2"/>
    <x v="76"/>
    <x v="2"/>
    <m/>
  </r>
  <r>
    <x v="678"/>
    <x v="75"/>
    <x v="2"/>
    <s v="CLI_68"/>
    <x v="3"/>
    <s v="Molleja"/>
    <n v="24.1"/>
    <n v="24.1"/>
    <n v="1.8"/>
    <n v="43.38"/>
    <n v="43.38"/>
    <n v="0"/>
    <x v="2"/>
    <x v="76"/>
    <x v="2"/>
    <m/>
  </r>
  <r>
    <x v="678"/>
    <x v="75"/>
    <x v="2"/>
    <s v="CLI_68"/>
    <x v="3"/>
    <s v="HIGADO"/>
    <n v="29.2"/>
    <n v="29.2"/>
    <n v="1.3"/>
    <n v="37.96"/>
    <n v="37.96"/>
    <n v="0"/>
    <x v="2"/>
    <x v="76"/>
    <x v="2"/>
    <m/>
  </r>
  <r>
    <x v="678"/>
    <x v="75"/>
    <x v="2"/>
    <s v="CLI_68"/>
    <x v="3"/>
    <s v="Patas"/>
    <n v="23.1"/>
    <n v="23.1"/>
    <n v="1.3"/>
    <n v="30.03"/>
    <n v="30.03"/>
    <n v="0"/>
    <x v="2"/>
    <x v="76"/>
    <x v="2"/>
    <m/>
  </r>
  <r>
    <x v="679"/>
    <x v="75"/>
    <x v="2"/>
    <s v="CLI_68"/>
    <x v="5"/>
    <s v="Pollo de Primera"/>
    <n v="2.4"/>
    <n v="2.4"/>
    <n v="2.4500000000000002"/>
    <n v="5.88"/>
    <n v="5.88"/>
    <n v="0"/>
    <x v="2"/>
    <x v="76"/>
    <x v="2"/>
    <m/>
  </r>
  <r>
    <x v="680"/>
    <x v="75"/>
    <x v="2"/>
    <s v="CLI_68"/>
    <x v="97"/>
    <s v="Molleja"/>
    <n v="6"/>
    <n v="6"/>
    <n v="1.8"/>
    <n v="10.8"/>
    <n v="10.8"/>
    <n v="0"/>
    <x v="2"/>
    <x v="76"/>
    <x v="2"/>
    <m/>
  </r>
  <r>
    <x v="681"/>
    <x v="76"/>
    <x v="27"/>
    <s v="CLI_64"/>
    <x v="91"/>
    <s v="CABEZA"/>
    <n v="1717.1"/>
    <n v="1717.1"/>
    <n v="0.3"/>
    <n v="515.13"/>
    <n v="515.13"/>
    <n v="0"/>
    <x v="2"/>
    <x v="77"/>
    <x v="2"/>
    <m/>
  </r>
  <r>
    <x v="682"/>
    <x v="76"/>
    <x v="29"/>
    <s v="CLI_3"/>
    <x v="59"/>
    <s v="Pollo desnudo de primera "/>
    <n v="1913.4"/>
    <n v="1887"/>
    <n v="2.63"/>
    <n v="4962.8099999999995"/>
    <n v="4962.8099999999995"/>
    <n v="0"/>
    <x v="2"/>
    <x v="77"/>
    <x v="2"/>
    <m/>
  </r>
  <r>
    <x v="683"/>
    <x v="76"/>
    <x v="2"/>
    <s v="CLI_68"/>
    <x v="4"/>
    <s v="Pollo Grado B"/>
    <n v="345.9"/>
    <n v="345.9"/>
    <n v="2.4500000000000002"/>
    <n v="847.45500000000004"/>
    <n v="847.45500000000004"/>
    <n v="0"/>
    <x v="2"/>
    <x v="77"/>
    <x v="2"/>
    <m/>
  </r>
  <r>
    <x v="684"/>
    <x v="76"/>
    <x v="5"/>
    <s v="CLI_2"/>
    <x v="12"/>
    <s v="Pollo desnudo de primera "/>
    <n v="10163.200000000001"/>
    <n v="9621.7000000000007"/>
    <n v="2.59"/>
    <n v="24920.203000000001"/>
    <n v="24920.203000000001"/>
    <n v="0"/>
    <x v="2"/>
    <x v="77"/>
    <x v="2"/>
    <m/>
  </r>
  <r>
    <x v="685"/>
    <x v="76"/>
    <x v="2"/>
    <s v="CLI_68"/>
    <x v="24"/>
    <s v="Pollo de Primera"/>
    <n v="4.5"/>
    <n v="4.5"/>
    <n v="2.4"/>
    <n v="10.799999999999999"/>
    <n v="10.799999999999999"/>
    <n v="0"/>
    <x v="2"/>
    <x v="77"/>
    <x v="2"/>
    <m/>
  </r>
  <r>
    <x v="686"/>
    <x v="76"/>
    <x v="2"/>
    <s v="CLI_68"/>
    <x v="24"/>
    <s v="Pollo de Primera"/>
    <n v="21.2"/>
    <n v="21.2"/>
    <n v="2.4"/>
    <n v="50.879999999999995"/>
    <n v="50.879999999999995"/>
    <n v="0"/>
    <x v="2"/>
    <x v="77"/>
    <x v="2"/>
    <m/>
  </r>
  <r>
    <x v="687"/>
    <x v="76"/>
    <x v="2"/>
    <s v="CLI_68"/>
    <x v="73"/>
    <s v="Molleja"/>
    <n v="3.9"/>
    <n v="3.9"/>
    <n v="1.8"/>
    <n v="7.02"/>
    <n v="7.02"/>
    <n v="0"/>
    <x v="2"/>
    <x v="77"/>
    <x v="2"/>
    <m/>
  </r>
  <r>
    <x v="687"/>
    <x v="76"/>
    <x v="2"/>
    <s v="CLI_68"/>
    <x v="73"/>
    <s v="HIGADO"/>
    <n v="50.2"/>
    <n v="50.2"/>
    <n v="1.3"/>
    <n v="65.260000000000005"/>
    <n v="65.260000000000005"/>
    <n v="0"/>
    <x v="2"/>
    <x v="77"/>
    <x v="2"/>
    <m/>
  </r>
  <r>
    <x v="687"/>
    <x v="76"/>
    <x v="2"/>
    <s v="CLI_68"/>
    <x v="73"/>
    <s v="Patas"/>
    <n v="50.4"/>
    <n v="50.4"/>
    <n v="1.3"/>
    <n v="65.52"/>
    <n v="65.52"/>
    <n v="0"/>
    <x v="2"/>
    <x v="77"/>
    <x v="2"/>
    <m/>
  </r>
  <r>
    <x v="688"/>
    <x v="76"/>
    <x v="1"/>
    <s v="CLI_55"/>
    <x v="1"/>
    <s v="Pollo Grado B"/>
    <n v="2734.6"/>
    <n v="2652.8"/>
    <n v="2.2000000000000002"/>
    <n v="5836.1600000000008"/>
    <n v="5836.1600000000008"/>
    <n v="0"/>
    <x v="2"/>
    <x v="77"/>
    <x v="2"/>
    <m/>
  </r>
  <r>
    <x v="689"/>
    <x v="76"/>
    <x v="1"/>
    <s v="CLI_55"/>
    <x v="1"/>
    <s v="Pollo Grado B"/>
    <n v="7206.6"/>
    <n v="7102.5"/>
    <n v="2.2000000000000002"/>
    <n v="15625.500000000002"/>
    <n v="15625.500000000002"/>
    <n v="0"/>
    <x v="2"/>
    <x v="77"/>
    <x v="2"/>
    <m/>
  </r>
  <r>
    <x v="690"/>
    <x v="76"/>
    <x v="4"/>
    <s v="CLI_26"/>
    <x v="10"/>
    <s v="HIGADO"/>
    <n v="178.7"/>
    <n v="178.7"/>
    <n v="0.7"/>
    <n v="125.08999999999999"/>
    <n v="125.08999999999999"/>
    <n v="0"/>
    <x v="2"/>
    <x v="77"/>
    <x v="2"/>
    <m/>
  </r>
  <r>
    <x v="690"/>
    <x v="76"/>
    <x v="4"/>
    <s v="CLI_26"/>
    <x v="10"/>
    <s v="Patas"/>
    <n v="87.2"/>
    <n v="87.2"/>
    <n v="0.7"/>
    <n v="61.04"/>
    <n v="61.04"/>
    <n v="0"/>
    <x v="2"/>
    <x v="77"/>
    <x v="2"/>
    <m/>
  </r>
  <r>
    <x v="690"/>
    <x v="76"/>
    <x v="4"/>
    <s v="CLI_26"/>
    <x v="10"/>
    <s v="Molleja"/>
    <n v="72.5"/>
    <n v="72.5"/>
    <n v="1.4"/>
    <n v="101.5"/>
    <n v="101.5"/>
    <n v="0"/>
    <x v="2"/>
    <x v="77"/>
    <x v="2"/>
    <m/>
  </r>
  <r>
    <x v="691"/>
    <x v="76"/>
    <x v="4"/>
    <s v="CLI_26"/>
    <x v="10"/>
    <s v="Pollo Grado B"/>
    <n v="67.3"/>
    <n v="67.3"/>
    <n v="2.4"/>
    <n v="161.51999999999998"/>
    <n v="161.51999999999998"/>
    <n v="0"/>
    <x v="2"/>
    <x v="77"/>
    <x v="2"/>
    <m/>
  </r>
  <r>
    <x v="692"/>
    <x v="76"/>
    <x v="11"/>
    <s v="CLI_31"/>
    <x v="33"/>
    <s v="Pollo de Primera"/>
    <n v="2939.4"/>
    <n v="2939.4"/>
    <n v="2.15"/>
    <n v="6319.71"/>
    <n v="6319.71"/>
    <n v="0"/>
    <x v="2"/>
    <x v="77"/>
    <x v="2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693"/>
    <x v="76"/>
    <x v="11"/>
    <s v="CLI_31"/>
    <x v="33"/>
    <s v="Pollo de Primera"/>
    <n v="14804.7"/>
    <n v="14804.7"/>
    <n v="2.15"/>
    <n v="31830.105"/>
    <n v="31830.105"/>
    <n v="0"/>
    <x v="2"/>
    <x v="77"/>
    <x v="2"/>
    <m/>
  </r>
  <r>
    <x v="694"/>
    <x v="76"/>
    <x v="23"/>
    <s v="CLI_1"/>
    <x v="82"/>
    <s v="Pollo desnudo de primera "/>
    <n v="10129.700000000001"/>
    <n v="9646.7999999999993"/>
    <n v="2.4500000000000002"/>
    <n v="23634.66"/>
    <n v="23634.66"/>
    <n v="0"/>
    <x v="2"/>
    <x v="77"/>
    <x v="2"/>
    <m/>
  </r>
  <r>
    <x v="695"/>
    <x v="77"/>
    <x v="27"/>
    <s v="CLI_64"/>
    <x v="91"/>
    <s v="CABEZA"/>
    <n v="2106.9"/>
    <n v="2106.9"/>
    <n v="0.3"/>
    <n v="632.07000000000005"/>
    <n v="632.07000000000005"/>
    <n v="0"/>
    <x v="2"/>
    <x v="78"/>
    <x v="2"/>
    <m/>
  </r>
  <r>
    <x v="696"/>
    <x v="77"/>
    <x v="30"/>
    <s v="CLI_24"/>
    <x v="98"/>
    <s v="Pollo de Primera"/>
    <n v="20980.5"/>
    <n v="20552.2"/>
    <n v="2.15"/>
    <n v="44187.23"/>
    <n v="44187.23"/>
    <n v="0"/>
    <x v="2"/>
    <x v="78"/>
    <x v="2"/>
    <m/>
  </r>
  <r>
    <x v="697"/>
    <x v="77"/>
    <x v="12"/>
    <s v="CLI_17"/>
    <x v="34"/>
    <s v="Pollo de Primera"/>
    <n v="125.3"/>
    <n v="125.3"/>
    <n v="2.35"/>
    <n v="294.45499999999998"/>
    <n v="294.45499999999998"/>
    <n v="0"/>
    <x v="2"/>
    <x v="78"/>
    <x v="2"/>
    <m/>
  </r>
  <r>
    <x v="698"/>
    <x v="77"/>
    <x v="2"/>
    <s v="CLI_68"/>
    <x v="99"/>
    <s v="Pollo de Primera"/>
    <n v="31.1"/>
    <n v="31.1"/>
    <n v="2.4500000000000002"/>
    <n v="76.195000000000007"/>
    <n v="76.195000000000007"/>
    <n v="0"/>
    <x v="2"/>
    <x v="78"/>
    <x v="2"/>
    <m/>
  </r>
  <r>
    <x v="699"/>
    <x v="77"/>
    <x v="2"/>
    <s v="CLI_68"/>
    <x v="67"/>
    <s v="Pollo de Primera"/>
    <n v="23.6"/>
    <n v="23.6"/>
    <n v="2.4500000000000002"/>
    <n v="57.820000000000007"/>
    <n v="57.820000000000007"/>
    <n v="0"/>
    <x v="2"/>
    <x v="78"/>
    <x v="2"/>
    <m/>
  </r>
  <r>
    <x v="700"/>
    <x v="77"/>
    <x v="19"/>
    <s v="CLI_25"/>
    <x v="63"/>
    <s v="Molleja"/>
    <n v="48.3"/>
    <n v="48.3"/>
    <n v="1.6"/>
    <n v="77.28"/>
    <n v="77.28"/>
    <n v="0"/>
    <x v="2"/>
    <x v="78"/>
    <x v="2"/>
    <m/>
  </r>
  <r>
    <x v="700"/>
    <x v="77"/>
    <x v="19"/>
    <s v="CLI_25"/>
    <x v="63"/>
    <s v="HIGADO"/>
    <n v="97"/>
    <n v="97"/>
    <n v="1.1000000000000001"/>
    <n v="106.7"/>
    <n v="106.7"/>
    <n v="0"/>
    <x v="2"/>
    <x v="78"/>
    <x v="2"/>
    <m/>
  </r>
  <r>
    <x v="700"/>
    <x v="77"/>
    <x v="19"/>
    <s v="CLI_25"/>
    <x v="63"/>
    <s v="Patas"/>
    <n v="48.9"/>
    <n v="48.9"/>
    <n v="1.1000000000000001"/>
    <n v="53.790000000000006"/>
    <n v="53.790000000000006"/>
    <n v="0"/>
    <x v="2"/>
    <x v="78"/>
    <x v="2"/>
    <m/>
  </r>
  <r>
    <x v="701"/>
    <x v="77"/>
    <x v="19"/>
    <s v="CLI_25"/>
    <x v="63"/>
    <s v="Pollo de Primera"/>
    <n v="996"/>
    <n v="996"/>
    <n v="2.35"/>
    <n v="2340.6"/>
    <n v="2340.6"/>
    <n v="0"/>
    <x v="2"/>
    <x v="78"/>
    <x v="2"/>
    <m/>
  </r>
  <r>
    <x v="702"/>
    <x v="78"/>
    <x v="27"/>
    <s v="CLI_64"/>
    <x v="91"/>
    <s v="CABEZA"/>
    <n v="1497.6"/>
    <n v="1497.6"/>
    <n v="0.3"/>
    <n v="449.28"/>
    <n v="449.28"/>
    <n v="0"/>
    <x v="2"/>
    <x v="79"/>
    <x v="2"/>
    <m/>
  </r>
  <r>
    <x v="703"/>
    <x v="78"/>
    <x v="5"/>
    <s v="CLI_2"/>
    <x v="12"/>
    <s v="Pollo desnudo de primera "/>
    <n v="7300.8"/>
    <n v="7042.9"/>
    <n v="2.59"/>
    <n v="18241.110999999997"/>
    <n v="18241.110999999997"/>
    <n v="0"/>
    <x v="2"/>
    <x v="79"/>
    <x v="2"/>
    <m/>
  </r>
  <r>
    <x v="704"/>
    <x v="78"/>
    <x v="5"/>
    <s v="CLI_2"/>
    <x v="12"/>
    <s v="Molleja"/>
    <n v="238.9"/>
    <n v="237.1"/>
    <n v="1.2"/>
    <n v="284.52"/>
    <n v="284.52"/>
    <n v="0"/>
    <x v="2"/>
    <x v="79"/>
    <x v="2"/>
    <m/>
  </r>
  <r>
    <x v="704"/>
    <x v="78"/>
    <x v="5"/>
    <s v="CLI_2"/>
    <x v="12"/>
    <s v="Patas"/>
    <n v="699"/>
    <n v="699"/>
    <n v="0.5"/>
    <n v="349.5"/>
    <n v="349.5"/>
    <n v="0"/>
    <x v="2"/>
    <x v="79"/>
    <x v="2"/>
    <m/>
  </r>
  <r>
    <x v="705"/>
    <x v="78"/>
    <x v="5"/>
    <s v="CLI_2"/>
    <x v="12"/>
    <s v="Patas"/>
    <n v="3273.7"/>
    <n v="3251.24"/>
    <n v="0.5"/>
    <n v="1625.62"/>
    <n v="1625.62"/>
    <n v="0"/>
    <x v="2"/>
    <x v="79"/>
    <x v="2"/>
    <m/>
  </r>
  <r>
    <x v="705"/>
    <x v="78"/>
    <x v="5"/>
    <s v="CLI_2"/>
    <x v="12"/>
    <s v="HIGADO"/>
    <n v="1455.5"/>
    <n v="1419.76"/>
    <n v="0.5"/>
    <n v="709.88"/>
    <n v="709.88"/>
    <n v="0"/>
    <x v="2"/>
    <x v="79"/>
    <x v="2"/>
    <m/>
  </r>
  <r>
    <x v="706"/>
    <x v="78"/>
    <x v="2"/>
    <s v="CLI_68"/>
    <x v="76"/>
    <s v="Pollo de Primera"/>
    <n v="169.5"/>
    <n v="169.5"/>
    <n v="2.4"/>
    <n v="406.8"/>
    <n v="406.8"/>
    <n v="0"/>
    <x v="2"/>
    <x v="79"/>
    <x v="2"/>
    <m/>
  </r>
  <r>
    <x v="707"/>
    <x v="78"/>
    <x v="2"/>
    <s v="CLI_68"/>
    <x v="100"/>
    <s v="Pollo de Primera"/>
    <n v="21"/>
    <n v="21"/>
    <n v="2.4500000000000002"/>
    <n v="51.45"/>
    <n v="51.45"/>
    <n v="0"/>
    <x v="2"/>
    <x v="79"/>
    <x v="2"/>
    <m/>
  </r>
  <r>
    <x v="708"/>
    <x v="78"/>
    <x v="1"/>
    <s v="CLI_55"/>
    <x v="1"/>
    <s v="Pollo Grado B"/>
    <n v="6251.2"/>
    <n v="6063.9"/>
    <n v="2.2000000000000002"/>
    <n v="13340.58"/>
    <n v="13340.58"/>
    <n v="0"/>
    <x v="2"/>
    <x v="79"/>
    <x v="2"/>
    <m/>
  </r>
  <r>
    <x v="709"/>
    <x v="78"/>
    <x v="1"/>
    <s v="CLI_55"/>
    <x v="1"/>
    <s v="Pollo Grado B"/>
    <n v="99"/>
    <n v="101.3"/>
    <n v="2.2000000000000002"/>
    <n v="222.86"/>
    <n v="222.86"/>
    <n v="0"/>
    <x v="2"/>
    <x v="79"/>
    <x v="2"/>
    <m/>
  </r>
  <r>
    <x v="710"/>
    <x v="78"/>
    <x v="1"/>
    <s v="CLI_55"/>
    <x v="1"/>
    <s v="Pollo Grado B"/>
    <n v="6294.6"/>
    <n v="6223.7"/>
    <n v="2.2000000000000002"/>
    <n v="13692.140000000001"/>
    <n v="13692.140000000001"/>
    <n v="0"/>
    <x v="2"/>
    <x v="79"/>
    <x v="2"/>
    <m/>
  </r>
  <r>
    <x v="711"/>
    <x v="78"/>
    <x v="4"/>
    <s v="CLI_26"/>
    <x v="10"/>
    <s v="HIGADO"/>
    <n v="291"/>
    <n v="291"/>
    <n v="0.7"/>
    <n v="203.7"/>
    <n v="203.7"/>
    <n v="0"/>
    <x v="2"/>
    <x v="79"/>
    <x v="2"/>
    <m/>
  </r>
  <r>
    <x v="711"/>
    <x v="78"/>
    <x v="4"/>
    <s v="CLI_26"/>
    <x v="10"/>
    <s v="Patas"/>
    <n v="204.5"/>
    <n v="204.5"/>
    <n v="0.7"/>
    <n v="143.14999999999998"/>
    <n v="143.14999999999998"/>
    <n v="0"/>
    <x v="2"/>
    <x v="79"/>
    <x v="2"/>
    <m/>
  </r>
  <r>
    <x v="712"/>
    <x v="78"/>
    <x v="4"/>
    <s v="CLI_26"/>
    <x v="10"/>
    <s v="Pollo Grado B"/>
    <n v="469"/>
    <n v="469"/>
    <n v="2.4"/>
    <n v="1125.5999999999999"/>
    <n v="1125.5999999999999"/>
    <n v="0"/>
    <x v="2"/>
    <x v="79"/>
    <x v="2"/>
    <m/>
  </r>
  <r>
    <x v="712"/>
    <x v="78"/>
    <x v="4"/>
    <s v="CLI_26"/>
    <x v="10"/>
    <s v="Pollo desnudo de primera "/>
    <n v="95.8"/>
    <n v="95.8"/>
    <n v="2.68"/>
    <n v="256.74400000000003"/>
    <n v="256.74400000000003"/>
    <n v="0"/>
    <x v="2"/>
    <x v="79"/>
    <x v="2"/>
    <m/>
  </r>
  <r>
    <x v="713"/>
    <x v="78"/>
    <x v="22"/>
    <s v="CLI_28"/>
    <x v="86"/>
    <s v="Pollo Grado B"/>
    <n v="9006.7999999999993"/>
    <n v="8862.2999999999993"/>
    <n v="1.9"/>
    <n v="16838.37"/>
    <n v="16838.37"/>
    <n v="0"/>
    <x v="2"/>
    <x v="79"/>
    <x v="2"/>
    <m/>
  </r>
  <r>
    <x v="714"/>
    <x v="78"/>
    <x v="2"/>
    <s v="CLI_68"/>
    <x v="2"/>
    <s v="HIGADO"/>
    <n v="28.8"/>
    <n v="28.8"/>
    <n v="1.1000000000000001"/>
    <n v="31.680000000000003"/>
    <n v="31.680000000000003"/>
    <n v="0"/>
    <x v="2"/>
    <x v="79"/>
    <x v="2"/>
    <m/>
  </r>
  <r>
    <x v="714"/>
    <x v="78"/>
    <x v="2"/>
    <s v="CLI_68"/>
    <x v="2"/>
    <s v="Patas"/>
    <n v="21.5"/>
    <n v="21.5"/>
    <n v="1.1000000000000001"/>
    <n v="23.650000000000002"/>
    <n v="23.650000000000002"/>
    <n v="0"/>
    <x v="2"/>
    <x v="79"/>
    <x v="2"/>
    <m/>
  </r>
  <r>
    <x v="714"/>
    <x v="78"/>
    <x v="2"/>
    <s v="CLI_68"/>
    <x v="2"/>
    <s v="Molleja"/>
    <n v="23.1"/>
    <n v="23.1"/>
    <n v="1.6"/>
    <n v="36.96"/>
    <n v="36.96"/>
    <n v="0"/>
    <x v="2"/>
    <x v="79"/>
    <x v="2"/>
    <m/>
  </r>
  <r>
    <x v="715"/>
    <x v="78"/>
    <x v="2"/>
    <s v="CLI_68"/>
    <x v="2"/>
    <s v="Pollo de Primera"/>
    <n v="222.5"/>
    <n v="222.5"/>
    <n v="2.4"/>
    <n v="534"/>
    <n v="534"/>
    <n v="0"/>
    <x v="2"/>
    <x v="79"/>
    <x v="2"/>
    <m/>
  </r>
  <r>
    <x v="716"/>
    <x v="78"/>
    <x v="2"/>
    <s v="CLI_68"/>
    <x v="9"/>
    <s v="Pollo Grado B"/>
    <n v="93.4"/>
    <n v="93.4"/>
    <n v="2.4500000000000002"/>
    <n v="228.83000000000004"/>
    <n v="228.83000000000004"/>
    <n v="0"/>
    <x v="2"/>
    <x v="79"/>
    <x v="2"/>
    <m/>
  </r>
  <r>
    <x v="716"/>
    <x v="78"/>
    <x v="2"/>
    <s v="CLI_68"/>
    <x v="9"/>
    <s v="Pollo de Primera"/>
    <n v="34.6"/>
    <n v="34.6"/>
    <n v="2.4500000000000002"/>
    <n v="84.77000000000001"/>
    <n v="84.77000000000001"/>
    <n v="0"/>
    <x v="2"/>
    <x v="79"/>
    <x v="2"/>
    <m/>
  </r>
  <r>
    <x v="717"/>
    <x v="78"/>
    <x v="11"/>
    <s v="CLI_31"/>
    <x v="33"/>
    <s v="Pollo de Primera"/>
    <n v="14536.4"/>
    <n v="14075.8"/>
    <n v="2.25"/>
    <n v="31670.55"/>
    <n v="31670.55"/>
    <n v="0"/>
    <x v="2"/>
    <x v="79"/>
    <x v="2"/>
    <m/>
  </r>
  <r>
    <x v="718"/>
    <x v="78"/>
    <x v="11"/>
    <s v="CLI_31"/>
    <x v="33"/>
    <s v="Pollo de Primera"/>
    <n v="3583.2"/>
    <n v="3583.2"/>
    <n v="2.15"/>
    <n v="7703.8799999999992"/>
    <n v="7703.8799999999992"/>
    <n v="0"/>
    <x v="2"/>
    <x v="79"/>
    <x v="2"/>
    <m/>
  </r>
  <r>
    <x v="719"/>
    <x v="78"/>
    <x v="2"/>
    <s v="CLI_68"/>
    <x v="3"/>
    <s v="Molleja"/>
    <n v="23.6"/>
    <n v="23.6"/>
    <n v="1.8"/>
    <n v="42.480000000000004"/>
    <n v="42.480000000000004"/>
    <n v="0"/>
    <x v="2"/>
    <x v="79"/>
    <x v="2"/>
    <m/>
  </r>
  <r>
    <x v="719"/>
    <x v="78"/>
    <x v="2"/>
    <s v="CLI_68"/>
    <x v="3"/>
    <s v="HIGADO"/>
    <n v="29.9"/>
    <n v="29.9"/>
    <n v="1.3"/>
    <n v="38.869999999999997"/>
    <n v="38.869999999999997"/>
    <n v="0"/>
    <x v="2"/>
    <x v="79"/>
    <x v="2"/>
    <m/>
  </r>
  <r>
    <x v="719"/>
    <x v="78"/>
    <x v="2"/>
    <s v="CLI_68"/>
    <x v="3"/>
    <s v="Patas"/>
    <n v="22.3"/>
    <n v="22.3"/>
    <n v="1.3"/>
    <n v="28.990000000000002"/>
    <n v="28.990000000000002"/>
    <n v="0"/>
    <x v="2"/>
    <x v="79"/>
    <x v="2"/>
    <m/>
  </r>
  <r>
    <x v="720"/>
    <x v="79"/>
    <x v="27"/>
    <s v="CLI_64"/>
    <x v="91"/>
    <s v="CABEZA"/>
    <n v="2007.6"/>
    <n v="2007.6"/>
    <n v="0.3"/>
    <n v="602.28"/>
    <n v="602.28"/>
    <n v="0"/>
    <x v="2"/>
    <x v="80"/>
    <x v="2"/>
    <m/>
  </r>
  <r>
    <x v="721"/>
    <x v="79"/>
    <x v="2"/>
    <s v="CLI_68"/>
    <x v="4"/>
    <s v="Pollo Grado B"/>
    <n v="263.5"/>
    <n v="263.5"/>
    <n v="2.4500000000000002"/>
    <n v="645.57500000000005"/>
    <n v="645.57500000000005"/>
    <n v="0"/>
    <x v="2"/>
    <x v="80"/>
    <x v="2"/>
    <m/>
  </r>
  <r>
    <x v="721"/>
    <x v="79"/>
    <x v="2"/>
    <s v="CLI_68"/>
    <x v="4"/>
    <s v="HIGADO"/>
    <n v="28.7"/>
    <n v="28.7"/>
    <n v="1.3"/>
    <n v="37.31"/>
    <n v="37.31"/>
    <n v="0"/>
    <x v="2"/>
    <x v="80"/>
    <x v="2"/>
    <m/>
  </r>
  <r>
    <x v="722"/>
    <x v="79"/>
    <x v="2"/>
    <s v="CLI_68"/>
    <x v="21"/>
    <s v="Pollo de Primera"/>
    <n v="109.4"/>
    <n v="109.4"/>
    <n v="2.4"/>
    <n v="262.56"/>
    <n v="262.56"/>
    <n v="0"/>
    <x v="2"/>
    <x v="80"/>
    <x v="2"/>
    <m/>
  </r>
  <r>
    <x v="722"/>
    <x v="79"/>
    <x v="2"/>
    <s v="CLI_68"/>
    <x v="21"/>
    <s v="Molleja"/>
    <n v="147.5"/>
    <n v="147.5"/>
    <n v="1.4"/>
    <n v="206.5"/>
    <n v="206.5"/>
    <n v="0"/>
    <x v="2"/>
    <x v="80"/>
    <x v="2"/>
    <m/>
  </r>
  <r>
    <x v="722"/>
    <x v="79"/>
    <x v="2"/>
    <s v="CLI_68"/>
    <x v="21"/>
    <s v="HIGADO"/>
    <n v="231.2"/>
    <n v="231.2"/>
    <n v="0.7"/>
    <n v="161.83999999999997"/>
    <n v="161.83999999999997"/>
    <n v="0"/>
    <x v="2"/>
    <x v="80"/>
    <x v="2"/>
    <m/>
  </r>
  <r>
    <x v="722"/>
    <x v="79"/>
    <x v="2"/>
    <s v="CLI_68"/>
    <x v="21"/>
    <s v="Patas"/>
    <n v="117.8"/>
    <n v="117.8"/>
    <n v="0.7"/>
    <n v="82.46"/>
    <n v="82.46"/>
    <n v="0"/>
    <x v="2"/>
    <x v="80"/>
    <x v="2"/>
    <m/>
  </r>
  <r>
    <x v="723"/>
    <x v="79"/>
    <x v="5"/>
    <s v="CLI_2"/>
    <x v="12"/>
    <s v="Pollo desnudo de primera "/>
    <n v="8268.4"/>
    <n v="7661.1"/>
    <n v="2.59"/>
    <n v="19842.249"/>
    <n v="19842.249"/>
    <n v="0"/>
    <x v="2"/>
    <x v="80"/>
    <x v="2"/>
    <m/>
  </r>
  <r>
    <x v="0"/>
    <x v="0"/>
    <x v="0"/>
    <m/>
    <x v="0"/>
    <m/>
    <m/>
    <m/>
    <m/>
    <m/>
    <m/>
    <m/>
    <x v="0"/>
    <x v="0"/>
    <x v="0"/>
    <m/>
  </r>
  <r>
    <x v="724"/>
    <x v="79"/>
    <x v="2"/>
    <s v="CLI_68"/>
    <x v="73"/>
    <s v="HIGADO"/>
    <n v="49.5"/>
    <n v="49.5"/>
    <n v="1.3"/>
    <n v="64.350000000000009"/>
    <n v="64.350000000000009"/>
    <n v="0"/>
    <x v="2"/>
    <x v="80"/>
    <x v="2"/>
    <m/>
  </r>
  <r>
    <x v="725"/>
    <x v="79"/>
    <x v="4"/>
    <s v="CLI_26"/>
    <x v="10"/>
    <s v="Molleja"/>
    <n v="48.7"/>
    <n v="48.7"/>
    <n v="1.4"/>
    <n v="68.179999999999993"/>
    <n v="68.179999999999993"/>
    <n v="0"/>
    <x v="2"/>
    <x v="80"/>
    <x v="2"/>
    <m/>
  </r>
  <r>
    <x v="725"/>
    <x v="79"/>
    <x v="4"/>
    <s v="CLI_26"/>
    <x v="10"/>
    <s v="HIGADO"/>
    <n v="147.80000000000001"/>
    <n v="147.80000000000001"/>
    <n v="0.7"/>
    <n v="103.46000000000001"/>
    <n v="103.46000000000001"/>
    <n v="0"/>
    <x v="2"/>
    <x v="80"/>
    <x v="2"/>
    <m/>
  </r>
  <r>
    <x v="725"/>
    <x v="79"/>
    <x v="4"/>
    <s v="CLI_26"/>
    <x v="10"/>
    <s v="Patas"/>
    <n v="94.9"/>
    <n v="94.9"/>
    <n v="0.7"/>
    <n v="66.430000000000007"/>
    <n v="66.430000000000007"/>
    <n v="0"/>
    <x v="2"/>
    <x v="80"/>
    <x v="2"/>
    <m/>
  </r>
  <r>
    <x v="726"/>
    <x v="79"/>
    <x v="4"/>
    <s v="CLI_26"/>
    <x v="10"/>
    <s v="Pollo desnudo de primera "/>
    <n v="212.7"/>
    <n v="212.7"/>
    <n v="2.68"/>
    <n v="570.03600000000006"/>
    <n v="570.03600000000006"/>
    <n v="0"/>
    <x v="2"/>
    <x v="80"/>
    <x v="2"/>
    <m/>
  </r>
  <r>
    <x v="727"/>
    <x v="79"/>
    <x v="22"/>
    <s v="CLI_28"/>
    <x v="86"/>
    <s v="Pollo Grado B"/>
    <n v="4463.1000000000004"/>
    <n v="4220.5"/>
    <n v="1.9"/>
    <n v="8018.95"/>
    <n v="8018.95"/>
    <n v="0"/>
    <x v="2"/>
    <x v="80"/>
    <x v="2"/>
    <m/>
  </r>
  <r>
    <x v="728"/>
    <x v="79"/>
    <x v="22"/>
    <s v="CLI_28"/>
    <x v="86"/>
    <s v="Pollo Grado B"/>
    <n v="856.6"/>
    <n v="993.6"/>
    <n v="1.9"/>
    <n v="1887.84"/>
    <n v="1887.84"/>
    <n v="0"/>
    <x v="2"/>
    <x v="80"/>
    <x v="2"/>
    <m/>
  </r>
  <r>
    <x v="729"/>
    <x v="79"/>
    <x v="2"/>
    <s v="CLI_68"/>
    <x v="30"/>
    <s v="Pollo de Primera"/>
    <n v="7.3"/>
    <n v="7.3"/>
    <n v="2.4500000000000002"/>
    <n v="17.885000000000002"/>
    <n v="17.885000000000002"/>
    <n v="0"/>
    <x v="2"/>
    <x v="80"/>
    <x v="2"/>
    <m/>
  </r>
  <r>
    <x v="730"/>
    <x v="79"/>
    <x v="11"/>
    <s v="CLI_31"/>
    <x v="33"/>
    <s v="Pollo de Primera"/>
    <n v="17966.2"/>
    <n v="17678.5"/>
    <n v="2.2000000000000002"/>
    <n v="38892.700000000004"/>
    <n v="38892.700000000004"/>
    <n v="0"/>
    <x v="2"/>
    <x v="80"/>
    <x v="2"/>
    <m/>
  </r>
  <r>
    <x v="731"/>
    <x v="79"/>
    <x v="25"/>
    <s v="CLI_46"/>
    <x v="84"/>
    <s v="Pollo desnudo de primera "/>
    <n v="10113.9"/>
    <n v="9684.6"/>
    <n v="2.63"/>
    <n v="25470.498"/>
    <n v="25470.498"/>
    <n v="0"/>
    <x v="2"/>
    <x v="80"/>
    <x v="2"/>
    <m/>
  </r>
  <r>
    <x v="732"/>
    <x v="79"/>
    <x v="2"/>
    <s v="CLI_68"/>
    <x v="52"/>
    <s v="HIGADO"/>
    <n v="23.9"/>
    <n v="23.9"/>
    <n v="1.3"/>
    <n v="31.07"/>
    <n v="31.07"/>
    <n v="0"/>
    <x v="2"/>
    <x v="80"/>
    <x v="2"/>
    <m/>
  </r>
  <r>
    <x v="733"/>
    <x v="79"/>
    <x v="31"/>
    <s v="CLI_71"/>
    <x v="101"/>
    <s v="Pollo de Primera"/>
    <n v="1652.8"/>
    <n v="1652.8"/>
    <n v="2.35"/>
    <n v="3884.08"/>
    <n v="3884.08"/>
    <n v="0"/>
    <x v="2"/>
    <x v="80"/>
    <x v="2"/>
    <m/>
  </r>
  <r>
    <x v="734"/>
    <x v="79"/>
    <x v="2"/>
    <s v="CLI_68"/>
    <x v="102"/>
    <s v="Pollo de Primera"/>
    <n v="26.4"/>
    <n v="26.4"/>
    <n v="2.4"/>
    <n v="63.359999999999992"/>
    <m/>
    <n v="63.359999999999992"/>
    <x v="1"/>
    <x v="80"/>
    <x v="2"/>
    <m/>
  </r>
  <r>
    <x v="735"/>
    <x v="80"/>
    <x v="32"/>
    <s v="CLI_11"/>
    <x v="103"/>
    <s v="Pollo de Primera"/>
    <n v="3072.9"/>
    <n v="3071.6"/>
    <n v="2.35"/>
    <n v="7218.26"/>
    <m/>
    <n v="7218.26"/>
    <x v="1"/>
    <x v="81"/>
    <x v="2"/>
    <m/>
  </r>
  <r>
    <x v="736"/>
    <x v="80"/>
    <x v="1"/>
    <s v="CLI_55"/>
    <x v="1"/>
    <s v="Pollo Grado B"/>
    <n v="9139.6"/>
    <n v="9055.7999999999993"/>
    <n v="2.2000000000000002"/>
    <n v="19922.759999999998"/>
    <n v="19922.759999999998"/>
    <n v="0"/>
    <x v="2"/>
    <x v="81"/>
    <x v="2"/>
    <m/>
  </r>
  <r>
    <x v="737"/>
    <x v="81"/>
    <x v="10"/>
    <s v="CLI_6"/>
    <x v="27"/>
    <s v="Molleja"/>
    <n v="23.45"/>
    <n v="23.45"/>
    <n v="1.8"/>
    <n v="42.21"/>
    <m/>
    <n v="42.21"/>
    <x v="1"/>
    <x v="82"/>
    <x v="2"/>
    <m/>
  </r>
  <r>
    <x v="738"/>
    <x v="81"/>
    <x v="10"/>
    <s v="CLI_6"/>
    <x v="27"/>
    <s v="Pollo de Primera"/>
    <n v="608.04999999999995"/>
    <n v="608.04999999999995"/>
    <n v="2.4"/>
    <n v="1459.32"/>
    <m/>
    <n v="1459.32"/>
    <x v="1"/>
    <x v="82"/>
    <x v="2"/>
    <m/>
  </r>
  <r>
    <x v="739"/>
    <x v="81"/>
    <x v="27"/>
    <s v="CLI_64"/>
    <x v="91"/>
    <s v="CABEZA"/>
    <n v="2004.3"/>
    <n v="2004.3"/>
    <n v="0.3"/>
    <n v="601.29"/>
    <n v="601.29"/>
    <n v="0"/>
    <x v="2"/>
    <x v="82"/>
    <x v="2"/>
    <m/>
  </r>
  <r>
    <x v="740"/>
    <x v="81"/>
    <x v="2"/>
    <s v="CLI_68"/>
    <x v="24"/>
    <s v="Pollo de Primera"/>
    <n v="22.1"/>
    <n v="22.1"/>
    <n v="2.4"/>
    <n v="53.04"/>
    <n v="53.04"/>
    <n v="0"/>
    <x v="2"/>
    <x v="82"/>
    <x v="2"/>
    <m/>
  </r>
  <r>
    <x v="741"/>
    <x v="81"/>
    <x v="30"/>
    <s v="CLI_24"/>
    <x v="98"/>
    <s v="Pollo de Primera"/>
    <n v="19762.2"/>
    <n v="19423.400000000001"/>
    <n v="2.2000000000000002"/>
    <n v="42731.48"/>
    <n v="42731.48"/>
    <n v="0"/>
    <x v="2"/>
    <x v="82"/>
    <x v="2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742"/>
    <x v="81"/>
    <x v="22"/>
    <s v="CLI_28"/>
    <x v="86"/>
    <s v="Pollo Grado B"/>
    <n v="5380"/>
    <n v="4879.5"/>
    <n v="1.9"/>
    <n v="9271.0499999999993"/>
    <n v="9271.0499999999993"/>
    <n v="0"/>
    <x v="2"/>
    <x v="82"/>
    <x v="2"/>
    <m/>
  </r>
  <r>
    <x v="743"/>
    <x v="81"/>
    <x v="22"/>
    <s v="CLI_28"/>
    <x v="86"/>
    <s v="Pollo Grado B"/>
    <n v="3472.8"/>
    <n v="3790.8"/>
    <n v="1.9"/>
    <n v="7202.52"/>
    <n v="7202.52"/>
    <n v="0"/>
    <x v="2"/>
    <x v="82"/>
    <x v="2"/>
    <m/>
  </r>
  <r>
    <x v="744"/>
    <x v="81"/>
    <x v="19"/>
    <s v="CLI_25"/>
    <x v="63"/>
    <s v="Pollo de Primera"/>
    <n v="1021.5"/>
    <n v="1021.5"/>
    <n v="2.35"/>
    <n v="2400.5250000000001"/>
    <n v="2400.5250000000001"/>
    <n v="0"/>
    <x v="2"/>
    <x v="82"/>
    <x v="2"/>
    <m/>
  </r>
  <r>
    <x v="745"/>
    <x v="81"/>
    <x v="2"/>
    <s v="CLI_68"/>
    <x v="52"/>
    <s v="HIGADO"/>
    <n v="49.9"/>
    <n v="49.9"/>
    <n v="1.3"/>
    <n v="64.87"/>
    <n v="64.87"/>
    <n v="0"/>
    <x v="2"/>
    <x v="82"/>
    <x v="2"/>
    <m/>
  </r>
  <r>
    <x v="746"/>
    <x v="82"/>
    <x v="29"/>
    <s v="CLI_3"/>
    <x v="58"/>
    <s v="Pollo desnudo de primera "/>
    <n v="1084.7"/>
    <n v="1065.5999999999999"/>
    <n v="2.63"/>
    <n v="2802.5279999999998"/>
    <n v="2802.5279999999998"/>
    <n v="0"/>
    <x v="2"/>
    <x v="83"/>
    <x v="2"/>
    <m/>
  </r>
  <r>
    <x v="747"/>
    <x v="82"/>
    <x v="27"/>
    <s v="CLI_64"/>
    <x v="91"/>
    <s v="CABEZA"/>
    <n v="1679.4"/>
    <n v="1679.4"/>
    <n v="0.25"/>
    <n v="419.85"/>
    <n v="419.85"/>
    <n v="0"/>
    <x v="2"/>
    <x v="83"/>
    <x v="2"/>
    <m/>
  </r>
  <r>
    <x v="748"/>
    <x v="82"/>
    <x v="29"/>
    <s v="CLI_3"/>
    <x v="59"/>
    <s v="Pollo desnudo de primera "/>
    <n v="1950.5"/>
    <n v="1935.5"/>
    <n v="2.63"/>
    <n v="5090.3649999999998"/>
    <n v="5090.3649999999998"/>
    <n v="0"/>
    <x v="2"/>
    <x v="83"/>
    <x v="2"/>
    <m/>
  </r>
  <r>
    <x v="749"/>
    <x v="82"/>
    <x v="2"/>
    <s v="CLI_68"/>
    <x v="4"/>
    <s v="Pollo Grado B"/>
    <n v="239.7"/>
    <n v="239.7"/>
    <n v="2.4500000000000002"/>
    <n v="587.26499999999999"/>
    <n v="587.26499999999999"/>
    <n v="0"/>
    <x v="2"/>
    <x v="83"/>
    <x v="2"/>
    <m/>
  </r>
  <r>
    <x v="750"/>
    <x v="82"/>
    <x v="6"/>
    <s v="CLI_15"/>
    <x v="13"/>
    <s v="Patas"/>
    <n v="3118.9"/>
    <n v="3118.9"/>
    <n v="0.6"/>
    <n v="1871.34"/>
    <n v="1871.34"/>
    <n v="0"/>
    <x v="2"/>
    <x v="83"/>
    <x v="2"/>
    <m/>
  </r>
  <r>
    <x v="750"/>
    <x v="82"/>
    <x v="6"/>
    <s v="CLI_15"/>
    <x v="13"/>
    <s v="HIGADO"/>
    <n v="2586.4499999999998"/>
    <n v="2586.4499999999998"/>
    <n v="0.6"/>
    <n v="1551.87"/>
    <n v="1551.87"/>
    <n v="0"/>
    <x v="2"/>
    <x v="83"/>
    <x v="2"/>
    <m/>
  </r>
  <r>
    <x v="751"/>
    <x v="82"/>
    <x v="6"/>
    <s v="CLI_15"/>
    <x v="13"/>
    <s v="HIGADO"/>
    <n v="2569.1"/>
    <n v="2569.1"/>
    <n v="0.6"/>
    <n v="1541.4599999999998"/>
    <n v="1541.4599999999998"/>
    <n v="0"/>
    <x v="2"/>
    <x v="83"/>
    <x v="2"/>
    <m/>
  </r>
  <r>
    <x v="751"/>
    <x v="82"/>
    <x v="6"/>
    <s v="CLI_15"/>
    <x v="13"/>
    <s v="Molleja"/>
    <n v="5225.6499999999996"/>
    <n v="5225.6499999999996"/>
    <n v="1.3"/>
    <n v="6793.3449999999993"/>
    <n v="6793.3449999999993"/>
    <n v="0"/>
    <x v="2"/>
    <x v="83"/>
    <x v="2"/>
    <m/>
  </r>
  <r>
    <x v="752"/>
    <x v="82"/>
    <x v="5"/>
    <s v="CLI_2"/>
    <x v="12"/>
    <s v="Pollo desnudo de primera "/>
    <n v="7886.7"/>
    <n v="7582"/>
    <n v="2.5"/>
    <n v="18955"/>
    <n v="18955"/>
    <n v="0"/>
    <x v="2"/>
    <x v="83"/>
    <x v="2"/>
    <m/>
  </r>
  <r>
    <x v="753"/>
    <x v="82"/>
    <x v="5"/>
    <s v="CLI_2"/>
    <x v="12"/>
    <s v="Molleja"/>
    <n v="482.8"/>
    <n v="480.06"/>
    <n v="1.2"/>
    <n v="576.072"/>
    <n v="576.072"/>
    <n v="0"/>
    <x v="2"/>
    <x v="83"/>
    <x v="2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753"/>
    <x v="82"/>
    <x v="5"/>
    <s v="CLI_2"/>
    <x v="12"/>
    <s v="Patas"/>
    <n v="1179.7"/>
    <n v="1171.8"/>
    <n v="0.5"/>
    <n v="585.9"/>
    <n v="585.9"/>
    <n v="0"/>
    <x v="2"/>
    <x v="83"/>
    <x v="2"/>
    <m/>
  </r>
  <r>
    <x v="754"/>
    <x v="82"/>
    <x v="5"/>
    <s v="CLI_2"/>
    <x v="12"/>
    <s v="HIGADO"/>
    <n v="201.9"/>
    <n v="200.1"/>
    <n v="1"/>
    <n v="200.1"/>
    <n v="200.1"/>
    <n v="0"/>
    <x v="2"/>
    <x v="83"/>
    <x v="2"/>
    <m/>
  </r>
  <r>
    <x v="755"/>
    <x v="82"/>
    <x v="29"/>
    <s v="CLI_3"/>
    <x v="72"/>
    <s v="Pollo desnudo de primera "/>
    <n v="1054.5999999999999"/>
    <n v="1046.3"/>
    <n v="2.63"/>
    <n v="2751.7689999999998"/>
    <n v="2751.7689999999998"/>
    <n v="0"/>
    <x v="2"/>
    <x v="83"/>
    <x v="2"/>
    <m/>
  </r>
  <r>
    <x v="756"/>
    <x v="82"/>
    <x v="29"/>
    <s v="CLI_3"/>
    <x v="57"/>
    <s v="Pollo desnudo de primera "/>
    <n v="1086"/>
    <n v="1069.8"/>
    <n v="2.63"/>
    <n v="2813.5739999999996"/>
    <n v="2813.5739999999996"/>
    <n v="0"/>
    <x v="2"/>
    <x v="83"/>
    <x v="2"/>
    <m/>
  </r>
  <r>
    <x v="757"/>
    <x v="82"/>
    <x v="1"/>
    <s v="CLI_55"/>
    <x v="1"/>
    <s v="Pollo Grado B"/>
    <n v="10236.4"/>
    <n v="9917.2999999999993"/>
    <n v="2.2000000000000002"/>
    <n v="21818.06"/>
    <n v="21818.06"/>
    <n v="0"/>
    <x v="2"/>
    <x v="83"/>
    <x v="2"/>
    <m/>
  </r>
  <r>
    <x v="758"/>
    <x v="82"/>
    <x v="4"/>
    <s v="CLI_26"/>
    <x v="10"/>
    <s v="Pollo Grado B"/>
    <n v="127"/>
    <n v="127"/>
    <n v="2.4"/>
    <n v="304.8"/>
    <n v="304.8"/>
    <n v="0"/>
    <x v="2"/>
    <x v="83"/>
    <x v="2"/>
    <m/>
  </r>
  <r>
    <x v="758"/>
    <x v="82"/>
    <x v="4"/>
    <s v="CLI_26"/>
    <x v="10"/>
    <s v="Pollo desnudo de primera "/>
    <n v="316.39999999999998"/>
    <n v="316.39999999999998"/>
    <n v="2.68"/>
    <n v="847.952"/>
    <n v="847.952"/>
    <n v="0"/>
    <x v="2"/>
    <x v="83"/>
    <x v="2"/>
    <m/>
  </r>
  <r>
    <x v="759"/>
    <x v="82"/>
    <x v="4"/>
    <s v="CLI_26"/>
    <x v="10"/>
    <s v="Molleja"/>
    <n v="72.900000000000006"/>
    <n v="72.900000000000006"/>
    <n v="1.4"/>
    <n v="102.06"/>
    <n v="102.06"/>
    <n v="0"/>
    <x v="2"/>
    <x v="83"/>
    <x v="2"/>
    <m/>
  </r>
  <r>
    <x v="759"/>
    <x v="82"/>
    <x v="4"/>
    <s v="CLI_26"/>
    <x v="10"/>
    <s v="HIGADO"/>
    <n v="117.6"/>
    <n v="117.6"/>
    <n v="0.7"/>
    <n v="82.32"/>
    <n v="82.32"/>
    <n v="0"/>
    <x v="2"/>
    <x v="83"/>
    <x v="2"/>
    <m/>
  </r>
  <r>
    <x v="759"/>
    <x v="82"/>
    <x v="4"/>
    <s v="CLI_26"/>
    <x v="10"/>
    <s v="Patas"/>
    <n v="104.4"/>
    <n v="104.4"/>
    <n v="0.7"/>
    <n v="73.08"/>
    <n v="73.08"/>
    <n v="0"/>
    <x v="2"/>
    <x v="83"/>
    <x v="2"/>
    <m/>
  </r>
  <r>
    <x v="760"/>
    <x v="82"/>
    <x v="4"/>
    <s v="CLI_26"/>
    <x v="10"/>
    <s v="Patas"/>
    <n v="60.9"/>
    <n v="60.9"/>
    <n v="0.7"/>
    <n v="42.629999999999995"/>
    <n v="42.629999999999995"/>
    <n v="0"/>
    <x v="2"/>
    <x v="83"/>
    <x v="2"/>
    <m/>
  </r>
  <r>
    <x v="760"/>
    <x v="82"/>
    <x v="4"/>
    <s v="CLI_26"/>
    <x v="10"/>
    <s v="HIGADO"/>
    <n v="144.1"/>
    <n v="144.1"/>
    <n v="0.7"/>
    <n v="100.86999999999999"/>
    <n v="100.86999999999999"/>
    <n v="0"/>
    <x v="2"/>
    <x v="83"/>
    <x v="2"/>
    <m/>
  </r>
  <r>
    <x v="761"/>
    <x v="82"/>
    <x v="33"/>
    <s v="CLI_50"/>
    <x v="104"/>
    <s v="Pollo desnudo de primera "/>
    <n v="957.2"/>
    <n v="916.87"/>
    <n v="2.0499999999999998"/>
    <n v="1879.5835"/>
    <n v="1879.5835"/>
    <n v="0"/>
    <x v="2"/>
    <x v="83"/>
    <x v="2"/>
    <m/>
  </r>
  <r>
    <x v="762"/>
    <x v="82"/>
    <x v="8"/>
    <s v="CLI_30"/>
    <x v="17"/>
    <s v="HIGADO"/>
    <n v="164.2"/>
    <n v="164.2"/>
    <n v="0.7"/>
    <n v="114.93999999999998"/>
    <n v="114.93999999999998"/>
    <n v="0"/>
    <x v="2"/>
    <x v="83"/>
    <x v="2"/>
    <m/>
  </r>
  <r>
    <x v="762"/>
    <x v="82"/>
    <x v="8"/>
    <s v="CLI_30"/>
    <x v="17"/>
    <s v="Patas"/>
    <n v="78.3"/>
    <n v="78.3"/>
    <n v="0.7"/>
    <n v="54.809999999999995"/>
    <n v="54.809999999999995"/>
    <n v="0"/>
    <x v="2"/>
    <x v="83"/>
    <x v="2"/>
    <m/>
  </r>
  <r>
    <x v="762"/>
    <x v="82"/>
    <x v="8"/>
    <s v="CLI_30"/>
    <x v="17"/>
    <s v="Molleja"/>
    <n v="47.9"/>
    <n v="47.9"/>
    <n v="1.4"/>
    <n v="67.059999999999988"/>
    <n v="67.059999999999988"/>
    <n v="0"/>
    <x v="2"/>
    <x v="83"/>
    <x v="2"/>
    <m/>
  </r>
  <r>
    <x v="763"/>
    <x v="82"/>
    <x v="11"/>
    <s v="CLI_31"/>
    <x v="33"/>
    <s v="Molleja"/>
    <n v="760.9"/>
    <n v="760.9"/>
    <n v="1.8"/>
    <n v="1369.62"/>
    <n v="1369.62"/>
    <n v="0"/>
    <x v="2"/>
    <x v="83"/>
    <x v="2"/>
    <m/>
  </r>
  <r>
    <x v="764"/>
    <x v="82"/>
    <x v="11"/>
    <s v="CLI_31"/>
    <x v="33"/>
    <s v="Pollo de Primera"/>
    <n v="17955.099999999999"/>
    <n v="17735.2"/>
    <n v="2.0499999999999998"/>
    <n v="36357.159999999996"/>
    <n v="36357.159999999996"/>
    <n v="0"/>
    <x v="2"/>
    <x v="83"/>
    <x v="2"/>
    <m/>
  </r>
  <r>
    <x v="765"/>
    <x v="82"/>
    <x v="13"/>
    <s v="CLI_5"/>
    <x v="105"/>
    <s v="Pollo de Primera"/>
    <n v="23671.8"/>
    <n v="23671.8"/>
    <n v="2.25"/>
    <n v="53261.549999999996"/>
    <n v="53261.549999999996"/>
    <n v="0"/>
    <x v="2"/>
    <x v="83"/>
    <x v="2"/>
    <m/>
  </r>
  <r>
    <x v="766"/>
    <x v="83"/>
    <x v="27"/>
    <s v="CLI_64"/>
    <x v="91"/>
    <s v="CABEZA"/>
    <n v="2147.9"/>
    <n v="2147.9"/>
    <n v="0.25"/>
    <n v="536.97500000000002"/>
    <n v="536.97500000000002"/>
    <n v="0"/>
    <x v="2"/>
    <x v="84"/>
    <x v="2"/>
    <m/>
  </r>
  <r>
    <x v="767"/>
    <x v="83"/>
    <x v="2"/>
    <s v="CLI_68"/>
    <x v="14"/>
    <s v="Pollo de Primera"/>
    <n v="101"/>
    <n v="101"/>
    <n v="2.4500000000000002"/>
    <n v="247.45000000000002"/>
    <n v="247.45000000000002"/>
    <n v="0"/>
    <x v="2"/>
    <x v="84"/>
    <x v="2"/>
    <m/>
  </r>
  <r>
    <x v="768"/>
    <x v="83"/>
    <x v="2"/>
    <s v="CLI_68"/>
    <x v="14"/>
    <s v="Pollo Grado B"/>
    <n v="190"/>
    <n v="190"/>
    <n v="2.4500000000000002"/>
    <n v="465.50000000000006"/>
    <n v="465.50000000000006"/>
    <n v="0"/>
    <x v="2"/>
    <x v="84"/>
    <x v="2"/>
    <m/>
  </r>
  <r>
    <x v="0"/>
    <x v="0"/>
    <x v="0"/>
    <m/>
    <x v="0"/>
    <m/>
    <m/>
    <m/>
    <m/>
    <m/>
    <m/>
    <m/>
    <x v="0"/>
    <x v="0"/>
    <x v="0"/>
    <m/>
  </r>
  <r>
    <x v="769"/>
    <x v="83"/>
    <x v="14"/>
    <s v="CLI_42"/>
    <x v="48"/>
    <s v="Mortadela"/>
    <n v="352.49"/>
    <n v="352.49"/>
    <n v="1.85"/>
    <n v="652.1065000000001"/>
    <n v="652.1065000000001"/>
    <n v="0"/>
    <x v="2"/>
    <x v="84"/>
    <x v="2"/>
    <m/>
  </r>
  <r>
    <x v="770"/>
    <x v="83"/>
    <x v="14"/>
    <s v="CLI_42"/>
    <x v="48"/>
    <s v="Pollo de Primera"/>
    <n v="2984.35"/>
    <n v="2984.35"/>
    <n v="2.35"/>
    <n v="7013.2224999999999"/>
    <n v="7013.22"/>
    <n v="0"/>
    <x v="2"/>
    <x v="84"/>
    <x v="2"/>
    <m/>
  </r>
  <r>
    <x v="771"/>
    <x v="83"/>
    <x v="22"/>
    <s v="CLI_28"/>
    <x v="86"/>
    <s v="Pollo Grado B"/>
    <n v="6794.6"/>
    <n v="6614.8"/>
    <n v="1.9"/>
    <n v="12568.119999999999"/>
    <n v="12568.119999999999"/>
    <n v="0"/>
    <x v="2"/>
    <x v="84"/>
    <x v="2"/>
    <m/>
  </r>
  <r>
    <x v="772"/>
    <x v="83"/>
    <x v="22"/>
    <s v="CLI_28"/>
    <x v="86"/>
    <s v="Pollo Grado B"/>
    <n v="2644.7"/>
    <n v="2533.1999999999998"/>
    <n v="1.9"/>
    <n v="4813.079999999999"/>
    <n v="4813.079999999999"/>
    <n v="0"/>
    <x v="2"/>
    <x v="84"/>
    <x v="2"/>
    <m/>
  </r>
  <r>
    <x v="773"/>
    <x v="83"/>
    <x v="2"/>
    <s v="CLI_68"/>
    <x v="106"/>
    <s v="Molleja"/>
    <n v="43.6"/>
    <n v="43.6"/>
    <n v="1.8"/>
    <n v="78.48"/>
    <m/>
    <n v="78.48"/>
    <x v="1"/>
    <x v="84"/>
    <x v="2"/>
    <m/>
  </r>
  <r>
    <x v="773"/>
    <x v="83"/>
    <x v="2"/>
    <s v="CLI_68"/>
    <x v="106"/>
    <s v="HIGADO"/>
    <n v="31.8"/>
    <n v="31.8"/>
    <n v="1.3"/>
    <n v="41.34"/>
    <m/>
    <n v="41.34"/>
    <x v="1"/>
    <x v="84"/>
    <x v="2"/>
    <m/>
  </r>
  <r>
    <x v="774"/>
    <x v="83"/>
    <x v="2"/>
    <s v="CLI_68"/>
    <x v="67"/>
    <s v="Pollo de Primera"/>
    <n v="22.1"/>
    <n v="22.1"/>
    <n v="2.4500000000000002"/>
    <n v="54.14500000000001"/>
    <n v="54.14500000000001"/>
    <n v="0"/>
    <x v="2"/>
    <x v="84"/>
    <x v="2"/>
    <m/>
  </r>
  <r>
    <x v="775"/>
    <x v="83"/>
    <x v="2"/>
    <s v="CLI_68"/>
    <x v="65"/>
    <s v="Pollo de Primera"/>
    <n v="1181"/>
    <n v="1181"/>
    <n v="1.6"/>
    <n v="1889.6000000000001"/>
    <n v="1889.6000000000001"/>
    <n v="0"/>
    <x v="2"/>
    <x v="84"/>
    <x v="2"/>
    <m/>
  </r>
  <r>
    <x v="776"/>
    <x v="83"/>
    <x v="2"/>
    <s v="CLI_68"/>
    <x v="65"/>
    <s v="Mortadela"/>
    <n v="502.49"/>
    <n v="500"/>
    <n v="1"/>
    <n v="500"/>
    <n v="500"/>
    <n v="0"/>
    <x v="2"/>
    <x v="84"/>
    <x v="2"/>
    <m/>
  </r>
  <r>
    <x v="777"/>
    <x v="83"/>
    <x v="11"/>
    <s v="CLI_31"/>
    <x v="33"/>
    <s v="Pollo de Primera"/>
    <n v="8544"/>
    <n v="8544"/>
    <n v="2.0499999999999998"/>
    <n v="17515.199999999997"/>
    <n v="17515.199999999997"/>
    <n v="0"/>
    <x v="2"/>
    <x v="84"/>
    <x v="2"/>
    <m/>
  </r>
  <r>
    <x v="778"/>
    <x v="83"/>
    <x v="11"/>
    <s v="CLI_31"/>
    <x v="33"/>
    <s v="Pollo de Primera"/>
    <n v="9385.9"/>
    <n v="9319.7000000000007"/>
    <n v="2.0499999999999998"/>
    <n v="19105.384999999998"/>
    <n v="19105.384999999998"/>
    <n v="0"/>
    <x v="2"/>
    <x v="84"/>
    <x v="2"/>
    <m/>
  </r>
  <r>
    <x v="779"/>
    <x v="83"/>
    <x v="5"/>
    <s v="CLI_2"/>
    <x v="107"/>
    <s v="Pollo desnudo de primera "/>
    <n v="7654.8"/>
    <n v="7239.9"/>
    <n v="2.5"/>
    <n v="18099.75"/>
    <n v="18099.75"/>
    <n v="0"/>
    <x v="2"/>
    <x v="84"/>
    <x v="2"/>
    <m/>
  </r>
  <r>
    <x v="780"/>
    <x v="83"/>
    <x v="2"/>
    <s v="CLI_68"/>
    <x v="5"/>
    <s v="HIGADO"/>
    <n v="4.4000000000000004"/>
    <n v="4.4000000000000004"/>
    <n v="1.3"/>
    <n v="5.7200000000000006"/>
    <n v="5.7200000000000006"/>
    <n v="0"/>
    <x v="2"/>
    <x v="84"/>
    <x v="2"/>
    <m/>
  </r>
  <r>
    <x v="781"/>
    <x v="84"/>
    <x v="2"/>
    <s v="CLI_68"/>
    <x v="28"/>
    <s v="HIGADO"/>
    <n v="20.6"/>
    <n v="20.6"/>
    <n v="1.3"/>
    <n v="26.78"/>
    <n v="26.78"/>
    <n v="0"/>
    <x v="2"/>
    <x v="85"/>
    <x v="2"/>
    <m/>
  </r>
  <r>
    <x v="782"/>
    <x v="84"/>
    <x v="27"/>
    <s v="CLI_64"/>
    <x v="91"/>
    <s v="CABEZA"/>
    <n v="2081.1"/>
    <n v="2081.1"/>
    <n v="0.25"/>
    <n v="520.27499999999998"/>
    <n v="520.28"/>
    <n v="0"/>
    <x v="2"/>
    <x v="85"/>
    <x v="2"/>
    <m/>
  </r>
  <r>
    <x v="783"/>
    <x v="84"/>
    <x v="12"/>
    <s v="CLI_17"/>
    <x v="34"/>
    <s v="Pollo de Primera"/>
    <n v="213.8"/>
    <n v="213.8"/>
    <n v="2.35"/>
    <n v="502.43000000000006"/>
    <n v="502.43000000000006"/>
    <n v="0"/>
    <x v="2"/>
    <x v="85"/>
    <x v="2"/>
    <m/>
  </r>
  <r>
    <x v="784"/>
    <x v="84"/>
    <x v="2"/>
    <s v="CLI_68"/>
    <x v="108"/>
    <s v="Pollo de Primera"/>
    <n v="173.3"/>
    <n v="173.3"/>
    <n v="2.4"/>
    <n v="415.92"/>
    <n v="415.92"/>
    <n v="0"/>
    <x v="2"/>
    <x v="85"/>
    <x v="2"/>
    <m/>
  </r>
  <r>
    <x v="785"/>
    <x v="84"/>
    <x v="1"/>
    <s v="CLI_55"/>
    <x v="1"/>
    <s v="HIGADO"/>
    <n v="382.6"/>
    <n v="375.5"/>
    <n v="1.1000000000000001"/>
    <n v="413.05"/>
    <n v="413.05"/>
    <n v="0"/>
    <x v="2"/>
    <x v="85"/>
    <x v="2"/>
    <m/>
  </r>
  <r>
    <x v="785"/>
    <x v="84"/>
    <x v="1"/>
    <s v="CLI_55"/>
    <x v="1"/>
    <s v="Patas"/>
    <n v="578.1"/>
    <n v="573"/>
    <n v="1.1000000000000001"/>
    <n v="630.30000000000007"/>
    <n v="630.30000000000007"/>
    <n v="0"/>
    <x v="2"/>
    <x v="85"/>
    <x v="2"/>
    <m/>
  </r>
  <r>
    <x v="785"/>
    <x v="84"/>
    <x v="1"/>
    <s v="CLI_55"/>
    <x v="1"/>
    <s v="Molleja"/>
    <n v="226.7"/>
    <n v="224.5"/>
    <n v="1.6"/>
    <n v="359.20000000000005"/>
    <n v="359.20000000000005"/>
    <n v="0"/>
    <x v="2"/>
    <x v="85"/>
    <x v="2"/>
    <m/>
  </r>
  <r>
    <x v="786"/>
    <x v="84"/>
    <x v="1"/>
    <s v="CLI_55"/>
    <x v="1"/>
    <s v="Pollo Grado B"/>
    <n v="8032.8"/>
    <n v="7776.5"/>
    <n v="2.2000000000000002"/>
    <n v="17108.300000000003"/>
    <n v="17108.300000000003"/>
    <n v="0"/>
    <x v="2"/>
    <x v="85"/>
    <x v="2"/>
    <m/>
  </r>
  <r>
    <x v="787"/>
    <x v="84"/>
    <x v="4"/>
    <s v="CLI_26"/>
    <x v="10"/>
    <s v="Pollo desnudo de primera "/>
    <n v="249.6"/>
    <n v="249.6"/>
    <n v="2.4"/>
    <n v="599.04"/>
    <n v="599.04"/>
    <n v="0"/>
    <x v="2"/>
    <x v="85"/>
    <x v="2"/>
    <m/>
  </r>
  <r>
    <x v="787"/>
    <x v="84"/>
    <x v="4"/>
    <s v="CLI_26"/>
    <x v="10"/>
    <s v="Pollo Grado B"/>
    <n v="163.4"/>
    <n v="163.4"/>
    <n v="2.68"/>
    <n v="437.91200000000003"/>
    <n v="437.91200000000003"/>
    <n v="0"/>
    <x v="2"/>
    <x v="85"/>
    <x v="2"/>
    <m/>
  </r>
  <r>
    <x v="788"/>
    <x v="84"/>
    <x v="4"/>
    <s v="CLI_26"/>
    <x v="10"/>
    <s v="Molleja"/>
    <n v="50.2"/>
    <n v="50.2"/>
    <n v="1.4"/>
    <n v="70.28"/>
    <n v="70.28"/>
    <n v="0"/>
    <x v="2"/>
    <x v="85"/>
    <x v="2"/>
    <m/>
  </r>
  <r>
    <x v="788"/>
    <x v="84"/>
    <x v="4"/>
    <s v="CLI_26"/>
    <x v="10"/>
    <s v="HIGADO"/>
    <n v="145.69999999999999"/>
    <n v="145.69999999999999"/>
    <n v="0.7"/>
    <n v="101.98999999999998"/>
    <n v="101.98999999999998"/>
    <n v="0"/>
    <x v="2"/>
    <x v="85"/>
    <x v="2"/>
    <m/>
  </r>
  <r>
    <x v="788"/>
    <x v="84"/>
    <x v="4"/>
    <s v="CLI_26"/>
    <x v="10"/>
    <s v="Patas"/>
    <n v="181.1"/>
    <n v="181.1"/>
    <n v="0.7"/>
    <n v="126.76999999999998"/>
    <n v="126.76999999999998"/>
    <n v="0"/>
    <x v="2"/>
    <x v="85"/>
    <x v="2"/>
    <m/>
  </r>
  <r>
    <x v="789"/>
    <x v="84"/>
    <x v="5"/>
    <s v="CLI_2"/>
    <x v="107"/>
    <s v="Pollo desnudo de primera "/>
    <n v="9272.2999999999993"/>
    <n v="8873.2000000000007"/>
    <n v="2.5499999999999998"/>
    <n v="22626.66"/>
    <n v="22626.66"/>
    <n v="0"/>
    <x v="2"/>
    <x v="85"/>
    <x v="2"/>
    <m/>
  </r>
  <r>
    <x v="790"/>
    <x v="84"/>
    <x v="5"/>
    <s v="CLI_2"/>
    <x v="107"/>
    <s v="HIGADO"/>
    <n v="2862.2"/>
    <n v="2814"/>
    <n v="1"/>
    <n v="2814"/>
    <n v="2814"/>
    <n v="0"/>
    <x v="2"/>
    <x v="85"/>
    <x v="2"/>
    <m/>
  </r>
  <r>
    <x v="0"/>
    <x v="0"/>
    <x v="0"/>
    <m/>
    <x v="0"/>
    <m/>
    <m/>
    <m/>
    <m/>
    <m/>
    <m/>
    <m/>
    <x v="0"/>
    <x v="0"/>
    <x v="0"/>
    <m/>
  </r>
  <r>
    <x v="790"/>
    <x v="84"/>
    <x v="5"/>
    <s v="CLI_2"/>
    <x v="107"/>
    <s v="Patas"/>
    <n v="3389"/>
    <n v="3362"/>
    <n v="0.5"/>
    <n v="1681"/>
    <n v="1681"/>
    <n v="0"/>
    <x v="2"/>
    <x v="85"/>
    <x v="2"/>
    <m/>
  </r>
  <r>
    <x v="791"/>
    <x v="84"/>
    <x v="25"/>
    <s v="CLI_46"/>
    <x v="84"/>
    <s v="Pollo desnudo de primera "/>
    <n v="10324.4"/>
    <n v="10033.1"/>
    <n v="2.63"/>
    <n v="26387.053"/>
    <n v="26387.053"/>
    <n v="0"/>
    <x v="2"/>
    <x v="85"/>
    <x v="2"/>
    <m/>
  </r>
  <r>
    <x v="792"/>
    <x v="84"/>
    <x v="2"/>
    <s v="CLI_68"/>
    <x v="49"/>
    <s v="Pollo de Primera"/>
    <n v="163.6"/>
    <n v="163.6"/>
    <n v="2.4500000000000002"/>
    <n v="400.82"/>
    <n v="400.82"/>
    <n v="0"/>
    <x v="2"/>
    <x v="85"/>
    <x v="2"/>
    <m/>
  </r>
  <r>
    <x v="793"/>
    <x v="85"/>
    <x v="2"/>
    <s v="CLI_68"/>
    <x v="28"/>
    <s v="HIGADO"/>
    <n v="19.8"/>
    <n v="19.8"/>
    <n v="1.3"/>
    <n v="25.740000000000002"/>
    <n v="25.740000000000002"/>
    <n v="0"/>
    <x v="2"/>
    <x v="86"/>
    <x v="2"/>
    <m/>
  </r>
  <r>
    <x v="794"/>
    <x v="85"/>
    <x v="27"/>
    <s v="CLI_64"/>
    <x v="91"/>
    <s v="CABEZA"/>
    <n v="2054.5"/>
    <n v="2054.5"/>
    <n v="0.25"/>
    <n v="513.625"/>
    <n v="513.63"/>
    <n v="0"/>
    <x v="2"/>
    <x v="86"/>
    <x v="2"/>
    <m/>
  </r>
  <r>
    <x v="795"/>
    <x v="85"/>
    <x v="2"/>
    <s v="CLI_68"/>
    <x v="73"/>
    <s v="HIGADO"/>
    <n v="50.2"/>
    <n v="50.2"/>
    <n v="1.3"/>
    <n v="65.260000000000005"/>
    <n v="65.260000000000005"/>
    <n v="0"/>
    <x v="2"/>
    <x v="86"/>
    <x v="2"/>
    <m/>
  </r>
  <r>
    <x v="796"/>
    <x v="85"/>
    <x v="30"/>
    <s v="CLI_24"/>
    <x v="98"/>
    <s v="Pollo de Primera"/>
    <n v="20069.8"/>
    <n v="19908.8"/>
    <n v="2.1"/>
    <n v="41808.480000000003"/>
    <n v="41808.480000000003"/>
    <n v="0"/>
    <x v="2"/>
    <x v="86"/>
    <x v="2"/>
    <m/>
  </r>
  <r>
    <x v="797"/>
    <x v="85"/>
    <x v="22"/>
    <s v="CLI_28"/>
    <x v="86"/>
    <s v="Pollo Grado B"/>
    <n v="6620.3"/>
    <n v="6607.7"/>
    <n v="1.9"/>
    <n v="12554.63"/>
    <n v="12554.63"/>
    <n v="0"/>
    <x v="2"/>
    <x v="86"/>
    <x v="2"/>
    <m/>
  </r>
  <r>
    <x v="798"/>
    <x v="85"/>
    <x v="22"/>
    <s v="CLI_28"/>
    <x v="86"/>
    <s v="Pollo Grado B"/>
    <n v="2141.6"/>
    <n v="2047.5"/>
    <n v="1.9"/>
    <n v="3890.25"/>
    <n v="3890.25"/>
    <n v="0"/>
    <x v="2"/>
    <x v="86"/>
    <x v="2"/>
    <m/>
  </r>
  <r>
    <x v="799"/>
    <x v="86"/>
    <x v="22"/>
    <s v="CLI_28"/>
    <x v="86"/>
    <s v="Pollo Grado B"/>
    <n v="1937.7"/>
    <n v="1927"/>
    <n v="1.9"/>
    <n v="3661.2999999999997"/>
    <n v="3661.2999999999997"/>
    <n v="0"/>
    <x v="2"/>
    <x v="87"/>
    <x v="2"/>
    <m/>
  </r>
  <r>
    <x v="800"/>
    <x v="86"/>
    <x v="22"/>
    <s v="CLI_28"/>
    <x v="86"/>
    <s v="Gallina desnuda "/>
    <n v="10263.1"/>
    <n v="10222.9"/>
    <n v="1.5"/>
    <n v="15334.349999999999"/>
    <n v="15334.349999999999"/>
    <n v="0"/>
    <x v="2"/>
    <x v="87"/>
    <x v="2"/>
    <m/>
  </r>
  <r>
    <x v="801"/>
    <x v="86"/>
    <x v="22"/>
    <s v="CLI_28"/>
    <x v="86"/>
    <s v="Gallina desnuda "/>
    <n v="13202"/>
    <n v="13149.5"/>
    <n v="1.5"/>
    <n v="19724.25"/>
    <n v="19724.25"/>
    <n v="0"/>
    <x v="2"/>
    <x v="87"/>
    <x v="2"/>
    <m/>
  </r>
  <r>
    <x v="802"/>
    <x v="87"/>
    <x v="29"/>
    <s v="CLI_3"/>
    <x v="58"/>
    <s v="Pollo desnudo de primera "/>
    <n v="1573.7"/>
    <n v="1553.1"/>
    <n v="2.63"/>
    <n v="4084.6529999999998"/>
    <n v="4084.6529999999998"/>
    <n v="0"/>
    <x v="2"/>
    <x v="88"/>
    <x v="2"/>
    <m/>
  </r>
  <r>
    <x v="803"/>
    <x v="87"/>
    <x v="27"/>
    <s v="CLI_64"/>
    <x v="91"/>
    <s v="CABEZA"/>
    <n v="1589.2"/>
    <n v="1589.2"/>
    <n v="0.25"/>
    <n v="397.3"/>
    <n v="397.3"/>
    <n v="0"/>
    <x v="2"/>
    <x v="88"/>
    <x v="2"/>
    <m/>
  </r>
  <r>
    <x v="804"/>
    <x v="87"/>
    <x v="2"/>
    <s v="CLI_68"/>
    <x v="4"/>
    <s v="Pollo Grado B"/>
    <n v="155"/>
    <n v="155"/>
    <n v="2.4500000000000002"/>
    <n v="379.75"/>
    <n v="379.75"/>
    <n v="0"/>
    <x v="2"/>
    <x v="88"/>
    <x v="2"/>
    <m/>
  </r>
  <r>
    <x v="805"/>
    <x v="87"/>
    <x v="29"/>
    <s v="CLI_3"/>
    <x v="72"/>
    <s v="Patas"/>
    <n v="98.9"/>
    <n v="98.9"/>
    <n v="1.1000000000000001"/>
    <n v="108.79000000000002"/>
    <n v="108.79000000000002"/>
    <n v="0"/>
    <x v="2"/>
    <x v="88"/>
    <x v="2"/>
    <m/>
  </r>
  <r>
    <x v="805"/>
    <x v="87"/>
    <x v="29"/>
    <s v="CLI_3"/>
    <x v="72"/>
    <s v="HIGADO"/>
    <n v="98.2"/>
    <n v="98.2"/>
    <n v="1.1000000000000001"/>
    <n v="108.02000000000001"/>
    <n v="108.02000000000001"/>
    <n v="0"/>
    <x v="2"/>
    <x v="88"/>
    <x v="2"/>
    <m/>
  </r>
  <r>
    <x v="806"/>
    <x v="87"/>
    <x v="29"/>
    <s v="CLI_3"/>
    <x v="72"/>
    <s v="Pollo desnudo de primera "/>
    <n v="1886.4"/>
    <n v="1858.6"/>
    <n v="2.63"/>
    <n v="4888.1179999999995"/>
    <n v="4888.1179999999995"/>
    <n v="0"/>
    <x v="2"/>
    <x v="88"/>
    <x v="2"/>
    <m/>
  </r>
  <r>
    <x v="807"/>
    <x v="87"/>
    <x v="29"/>
    <s v="CLI_3"/>
    <x v="57"/>
    <s v="Pollo desnudo de primera "/>
    <n v="1549.6"/>
    <n v="1536.8"/>
    <n v="2.63"/>
    <n v="4041.7839999999997"/>
    <n v="4041.7839999999997"/>
    <n v="0"/>
    <x v="2"/>
    <x v="88"/>
    <x v="2"/>
    <m/>
  </r>
  <r>
    <x v="808"/>
    <x v="87"/>
    <x v="1"/>
    <s v="CLI_55"/>
    <x v="1"/>
    <s v="Pollo Grado B"/>
    <n v="7896.3"/>
    <n v="7613.4"/>
    <n v="2.2000000000000002"/>
    <n v="16749.48"/>
    <n v="16749.48"/>
    <n v="0"/>
    <x v="2"/>
    <x v="88"/>
    <x v="2"/>
    <m/>
  </r>
  <r>
    <x v="809"/>
    <x v="87"/>
    <x v="1"/>
    <s v="CLI_55"/>
    <x v="1"/>
    <s v="Molleja"/>
    <n v="243.5"/>
    <n v="241.2"/>
    <n v="1.6"/>
    <n v="385.92"/>
    <n v="385.92"/>
    <n v="0"/>
    <x v="2"/>
    <x v="88"/>
    <x v="2"/>
    <m/>
  </r>
  <r>
    <x v="809"/>
    <x v="87"/>
    <x v="1"/>
    <s v="CLI_55"/>
    <x v="1"/>
    <s v="HIGADO"/>
    <n v="279.60000000000002"/>
    <n v="277.8"/>
    <n v="1.1000000000000001"/>
    <n v="305.58000000000004"/>
    <n v="305.58000000000004"/>
    <n v="0"/>
    <x v="2"/>
    <x v="88"/>
    <x v="2"/>
    <m/>
  </r>
  <r>
    <x v="809"/>
    <x v="87"/>
    <x v="1"/>
    <s v="CLI_55"/>
    <x v="1"/>
    <s v="Patas"/>
    <n v="547.1"/>
    <n v="546.1"/>
    <n v="1.1000000000000001"/>
    <n v="600.71"/>
    <n v="600.71"/>
    <n v="0"/>
    <x v="2"/>
    <x v="88"/>
    <x v="2"/>
    <m/>
  </r>
  <r>
    <x v="810"/>
    <x v="87"/>
    <x v="1"/>
    <s v="CLI_55"/>
    <x v="1"/>
    <s v="Pollo Grado B"/>
    <n v="9372.5"/>
    <n v="9281.7999999999993"/>
    <n v="2.2000000000000002"/>
    <n v="20419.96"/>
    <n v="20419.96"/>
    <n v="0"/>
    <x v="2"/>
    <x v="88"/>
    <x v="2"/>
    <m/>
  </r>
  <r>
    <x v="811"/>
    <x v="87"/>
    <x v="4"/>
    <s v="CLI_26"/>
    <x v="10"/>
    <s v="Patas"/>
    <n v="93"/>
    <n v="93"/>
    <n v="0.7"/>
    <n v="65.099999999999994"/>
    <n v="65.099999999999994"/>
    <n v="0"/>
    <x v="2"/>
    <x v="88"/>
    <x v="2"/>
    <m/>
  </r>
  <r>
    <x v="811"/>
    <x v="87"/>
    <x v="4"/>
    <s v="CLI_26"/>
    <x v="10"/>
    <s v="Molleja"/>
    <n v="24.2"/>
    <n v="24.2"/>
    <n v="1.4"/>
    <n v="33.879999999999995"/>
    <n v="33.879999999999995"/>
    <n v="0"/>
    <x v="2"/>
    <x v="88"/>
    <x v="2"/>
    <m/>
  </r>
  <r>
    <x v="811"/>
    <x v="87"/>
    <x v="4"/>
    <s v="CLI_26"/>
    <x v="10"/>
    <s v="HIGADO"/>
    <n v="57.7"/>
    <n v="57.7"/>
    <n v="0.7"/>
    <n v="40.39"/>
    <n v="40.39"/>
    <n v="0"/>
    <x v="2"/>
    <x v="88"/>
    <x v="2"/>
    <m/>
  </r>
  <r>
    <x v="812"/>
    <x v="87"/>
    <x v="2"/>
    <s v="CLI_68"/>
    <x v="19"/>
    <s v="Pollo de Primera"/>
    <n v="10.8"/>
    <n v="10.8"/>
    <n v="2.4500000000000002"/>
    <n v="26.460000000000004"/>
    <n v="26.460000000000004"/>
    <n v="0"/>
    <x v="2"/>
    <x v="88"/>
    <x v="2"/>
    <m/>
  </r>
  <r>
    <x v="812"/>
    <x v="87"/>
    <x v="2"/>
    <s v="CLI_68"/>
    <x v="19"/>
    <s v="Patas"/>
    <n v="11.2"/>
    <n v="11.2"/>
    <n v="1.3"/>
    <n v="14.559999999999999"/>
    <n v="14.559999999999999"/>
    <n v="0"/>
    <x v="2"/>
    <x v="88"/>
    <x v="2"/>
    <m/>
  </r>
  <r>
    <x v="812"/>
    <x v="87"/>
    <x v="2"/>
    <s v="CLI_68"/>
    <x v="19"/>
    <s v="Molleja"/>
    <n v="8.5"/>
    <n v="8.5"/>
    <n v="1.8"/>
    <n v="15.3"/>
    <n v="15.3"/>
    <n v="0"/>
    <x v="2"/>
    <x v="88"/>
    <x v="2"/>
    <m/>
  </r>
  <r>
    <x v="813"/>
    <x v="87"/>
    <x v="2"/>
    <s v="CLI_68"/>
    <x v="9"/>
    <s v="Pollo Grado B"/>
    <n v="108.7"/>
    <n v="108.7"/>
    <n v="2.4500000000000002"/>
    <n v="266.31500000000005"/>
    <n v="266.31500000000005"/>
    <n v="0"/>
    <x v="2"/>
    <x v="88"/>
    <x v="2"/>
    <m/>
  </r>
  <r>
    <x v="814"/>
    <x v="87"/>
    <x v="11"/>
    <s v="CLI_31"/>
    <x v="33"/>
    <s v="Pollo de Primera"/>
    <n v="5477"/>
    <n v="5477"/>
    <n v="2.1"/>
    <n v="11501.7"/>
    <n v="11501.7"/>
    <n v="0"/>
    <x v="2"/>
    <x v="88"/>
    <x v="2"/>
    <m/>
  </r>
  <r>
    <x v="815"/>
    <x v="87"/>
    <x v="11"/>
    <s v="CLI_31"/>
    <x v="33"/>
    <s v="Pollo de Primera"/>
    <n v="16749.5"/>
    <n v="16749.5"/>
    <n v="2.1"/>
    <n v="35173.950000000004"/>
    <n v="35173.950000000004"/>
    <n v="0"/>
    <x v="2"/>
    <x v="88"/>
    <x v="2"/>
    <m/>
  </r>
  <r>
    <x v="816"/>
    <x v="87"/>
    <x v="5"/>
    <s v="CLI_2"/>
    <x v="107"/>
    <s v="HIGADO"/>
    <n v="1920.5"/>
    <n v="1894.7"/>
    <n v="1"/>
    <n v="1894.7"/>
    <n v="1894.7"/>
    <n v="0"/>
    <x v="2"/>
    <x v="88"/>
    <x v="2"/>
    <m/>
  </r>
  <r>
    <x v="816"/>
    <x v="87"/>
    <x v="5"/>
    <s v="CLI_2"/>
    <x v="107"/>
    <s v="Patas"/>
    <n v="2062.4"/>
    <n v="2044.2"/>
    <n v="0.5"/>
    <n v="1022.1"/>
    <n v="1022.1"/>
    <n v="0"/>
    <x v="2"/>
    <x v="88"/>
    <x v="2"/>
    <m/>
  </r>
  <r>
    <x v="817"/>
    <x v="87"/>
    <x v="5"/>
    <s v="CLI_2"/>
    <x v="107"/>
    <s v="Pollo desnudo de primera "/>
    <n v="8288.7999999999993"/>
    <n v="7908.8"/>
    <n v="2.6"/>
    <n v="20562.88"/>
    <n v="20562.88"/>
    <n v="0"/>
    <x v="2"/>
    <x v="88"/>
    <x v="2"/>
    <m/>
  </r>
  <r>
    <x v="818"/>
    <x v="88"/>
    <x v="27"/>
    <s v="CLI_64"/>
    <x v="91"/>
    <s v="CABEZA"/>
    <n v="2389.4"/>
    <n v="2389.4"/>
    <n v="0.25"/>
    <n v="597.35"/>
    <n v="597.35"/>
    <n v="0"/>
    <x v="2"/>
    <x v="89"/>
    <x v="2"/>
    <m/>
  </r>
  <r>
    <x v="819"/>
    <x v="88"/>
    <x v="30"/>
    <s v="CLI_24"/>
    <x v="98"/>
    <s v="Pollo de Primera"/>
    <n v="20515.5"/>
    <n v="20340.5"/>
    <n v="2.1"/>
    <n v="42715.05"/>
    <n v="42715.05"/>
    <n v="0"/>
    <x v="2"/>
    <x v="89"/>
    <x v="2"/>
    <m/>
  </r>
  <r>
    <x v="820"/>
    <x v="88"/>
    <x v="4"/>
    <s v="CLI_26"/>
    <x v="10"/>
    <s v="Pollo desnudo de primera "/>
    <n v="264.39999999999998"/>
    <n v="264.39999999999998"/>
    <n v="2.68"/>
    <n v="708.59199999999998"/>
    <n v="708.59199999999998"/>
    <n v="0"/>
    <x v="2"/>
    <x v="89"/>
    <x v="2"/>
    <m/>
  </r>
  <r>
    <x v="820"/>
    <x v="88"/>
    <x v="4"/>
    <s v="CLI_26"/>
    <x v="10"/>
    <s v="Pollo Grado B"/>
    <n v="288.60000000000002"/>
    <n v="288.60000000000002"/>
    <n v="2.4"/>
    <n v="692.64"/>
    <n v="692.64"/>
    <n v="0"/>
    <x v="2"/>
    <x v="89"/>
    <x v="2"/>
    <m/>
  </r>
  <r>
    <x v="821"/>
    <x v="88"/>
    <x v="4"/>
    <s v="CLI_26"/>
    <x v="10"/>
    <s v="HIGADO"/>
    <n v="319.2"/>
    <n v="319.2"/>
    <n v="0.7"/>
    <n v="223.43999999999997"/>
    <n v="223.43999999999997"/>
    <n v="0"/>
    <x v="2"/>
    <x v="89"/>
    <x v="2"/>
    <m/>
  </r>
  <r>
    <x v="821"/>
    <x v="88"/>
    <x v="4"/>
    <s v="CLI_26"/>
    <x v="10"/>
    <s v="Patas"/>
    <n v="208.8"/>
    <n v="208.8"/>
    <n v="0.7"/>
    <n v="146.16"/>
    <n v="146.16"/>
    <n v="0"/>
    <x v="2"/>
    <x v="89"/>
    <x v="2"/>
    <m/>
  </r>
  <r>
    <x v="821"/>
    <x v="88"/>
    <x v="4"/>
    <s v="CLI_26"/>
    <x v="10"/>
    <s v="Molleja"/>
    <n v="338.3"/>
    <n v="338.3"/>
    <n v="1.4"/>
    <n v="473.62"/>
    <n v="473.62"/>
    <n v="0"/>
    <x v="2"/>
    <x v="89"/>
    <x v="2"/>
    <m/>
  </r>
  <r>
    <x v="822"/>
    <x v="88"/>
    <x v="22"/>
    <s v="CLI_28"/>
    <x v="86"/>
    <s v="Gallina desnuda "/>
    <n v="20226.400000000001"/>
    <n v="20119.599999999999"/>
    <n v="1.5"/>
    <n v="30179.399999999998"/>
    <n v="30179.399999999998"/>
    <n v="0"/>
    <x v="2"/>
    <x v="89"/>
    <x v="2"/>
    <m/>
  </r>
  <r>
    <x v="823"/>
    <x v="88"/>
    <x v="11"/>
    <s v="CLI_31"/>
    <x v="33"/>
    <s v="Molleja"/>
    <n v="503.7"/>
    <n v="503.7"/>
    <n v="1.8"/>
    <n v="906.66"/>
    <n v="906.66"/>
    <n v="0"/>
    <x v="2"/>
    <x v="89"/>
    <x v="2"/>
    <m/>
  </r>
  <r>
    <x v="823"/>
    <x v="88"/>
    <x v="11"/>
    <s v="CLI_31"/>
    <x v="33"/>
    <s v="HIGADO"/>
    <n v="1020.2"/>
    <n v="1020.2"/>
    <n v="1.2"/>
    <n v="1224.24"/>
    <n v="1224.24"/>
    <n v="0"/>
    <x v="2"/>
    <x v="89"/>
    <x v="2"/>
    <m/>
  </r>
  <r>
    <x v="824"/>
    <x v="88"/>
    <x v="11"/>
    <s v="CLI_31"/>
    <x v="33"/>
    <s v="Pollo de Primera"/>
    <n v="19954"/>
    <n v="19876.099999999999"/>
    <n v="2.1"/>
    <n v="41739.81"/>
    <n v="41739.81"/>
    <n v="0"/>
    <x v="2"/>
    <x v="89"/>
    <x v="2"/>
    <m/>
  </r>
  <r>
    <x v="825"/>
    <x v="88"/>
    <x v="5"/>
    <s v="CLI_2"/>
    <x v="107"/>
    <s v="Pollo desnudo de primera "/>
    <n v="8197.7000000000007"/>
    <n v="7839.6"/>
    <n v="2.5"/>
    <n v="19599"/>
    <n v="19599"/>
    <n v="0"/>
    <x v="2"/>
    <x v="89"/>
    <x v="2"/>
    <m/>
  </r>
  <r>
    <x v="826"/>
    <x v="89"/>
    <x v="27"/>
    <s v="CLI_64"/>
    <x v="91"/>
    <s v="CABEZA"/>
    <n v="1787.6"/>
    <n v="1787.6"/>
    <n v="0.25"/>
    <n v="446.9"/>
    <n v="446.9"/>
    <n v="0"/>
    <x v="2"/>
    <x v="90"/>
    <x v="2"/>
    <m/>
  </r>
  <r>
    <x v="827"/>
    <x v="89"/>
    <x v="2"/>
    <s v="CLI_68"/>
    <x v="78"/>
    <s v="Patas"/>
    <n v="104.3"/>
    <n v="104.3"/>
    <n v="1.3"/>
    <n v="135.59"/>
    <n v="135.59"/>
    <n v="0"/>
    <x v="2"/>
    <x v="90"/>
    <x v="2"/>
    <m/>
  </r>
  <r>
    <x v="828"/>
    <x v="89"/>
    <x v="32"/>
    <s v="CLI_11"/>
    <x v="103"/>
    <s v="Pollo de Primera"/>
    <n v="3028.8"/>
    <n v="3037.9"/>
    <n v="2.35"/>
    <n v="7139.0650000000005"/>
    <n v="4360.83"/>
    <n v="2778.2350000000006"/>
    <x v="1"/>
    <x v="90"/>
    <x v="2"/>
    <m/>
  </r>
  <r>
    <x v="829"/>
    <x v="89"/>
    <x v="2"/>
    <s v="CLI_68"/>
    <x v="4"/>
    <s v="Pollo Grado B"/>
    <n v="156.9"/>
    <n v="156.9"/>
    <n v="2.4500000000000002"/>
    <n v="384.40500000000003"/>
    <n v="384.40500000000003"/>
    <n v="0"/>
    <x v="2"/>
    <x v="90"/>
    <x v="2"/>
    <m/>
  </r>
  <r>
    <x v="829"/>
    <x v="89"/>
    <x v="2"/>
    <s v="CLI_68"/>
    <x v="4"/>
    <s v="HIGADO"/>
    <n v="28.6"/>
    <n v="28.6"/>
    <n v="1.3"/>
    <n v="37.18"/>
    <n v="37.18"/>
    <n v="0"/>
    <x v="2"/>
    <x v="90"/>
    <x v="2"/>
    <m/>
  </r>
  <r>
    <x v="830"/>
    <x v="89"/>
    <x v="2"/>
    <s v="CLI_68"/>
    <x v="21"/>
    <s v="Molleja"/>
    <n v="23.8"/>
    <n v="23.8"/>
    <n v="1.4"/>
    <n v="33.32"/>
    <n v="33.32"/>
    <n v="0"/>
    <x v="2"/>
    <x v="90"/>
    <x v="2"/>
    <m/>
  </r>
  <r>
    <x v="830"/>
    <x v="89"/>
    <x v="2"/>
    <s v="CLI_68"/>
    <x v="21"/>
    <s v="HIGADO"/>
    <n v="237"/>
    <n v="237"/>
    <n v="0.7"/>
    <n v="165.89999999999998"/>
    <n v="165.89999999999998"/>
    <n v="0"/>
    <x v="2"/>
    <x v="90"/>
    <x v="2"/>
    <m/>
  </r>
  <r>
    <x v="830"/>
    <x v="89"/>
    <x v="2"/>
    <s v="CLI_68"/>
    <x v="21"/>
    <s v="Patas"/>
    <n v="118.2"/>
    <n v="118.2"/>
    <n v="0.7"/>
    <n v="82.74"/>
    <n v="82.74"/>
    <n v="0"/>
    <x v="2"/>
    <x v="90"/>
    <x v="2"/>
    <m/>
  </r>
  <r>
    <x v="831"/>
    <x v="89"/>
    <x v="2"/>
    <s v="CLI_68"/>
    <x v="21"/>
    <s v="Pollo de Primera"/>
    <n v="73.8"/>
    <n v="73.8"/>
    <n v="2.4"/>
    <n v="177.11999999999998"/>
    <n v="177.11999999999998"/>
    <n v="0"/>
    <x v="2"/>
    <x v="90"/>
    <x v="2"/>
    <m/>
  </r>
  <r>
    <x v="831"/>
    <x v="89"/>
    <x v="2"/>
    <s v="CLI_68"/>
    <x v="21"/>
    <s v="Pollo Grado B"/>
    <n v="190.2"/>
    <n v="190.2"/>
    <n v="2.4"/>
    <n v="456.47999999999996"/>
    <n v="456.47999999999996"/>
    <n v="0"/>
    <x v="2"/>
    <x v="90"/>
    <x v="2"/>
    <m/>
  </r>
  <r>
    <x v="832"/>
    <x v="89"/>
    <x v="2"/>
    <s v="CLI_68"/>
    <x v="24"/>
    <s v="Pollo de Primera"/>
    <n v="10.199999999999999"/>
    <n v="10.199999999999999"/>
    <n v="2.4"/>
    <n v="24.479999999999997"/>
    <n v="24.48"/>
    <n v="0"/>
    <x v="2"/>
    <x v="90"/>
    <x v="2"/>
    <m/>
  </r>
  <r>
    <x v="833"/>
    <x v="89"/>
    <x v="5"/>
    <s v="CLI_2"/>
    <x v="42"/>
    <s v="Pollo de Primera"/>
    <n v="2806.9"/>
    <n v="2790.6"/>
    <n v="2.25"/>
    <n v="6278.8499999999995"/>
    <n v="6278.85"/>
    <n v="0"/>
    <x v="2"/>
    <x v="90"/>
    <x v="2"/>
    <m/>
  </r>
  <r>
    <x v="834"/>
    <x v="89"/>
    <x v="1"/>
    <s v="CLI_55"/>
    <x v="1"/>
    <s v="Pollo Grado B"/>
    <n v="5579.4"/>
    <n v="5426.3"/>
    <n v="2.2000000000000002"/>
    <n v="11937.86"/>
    <n v="11937.86"/>
    <n v="0"/>
    <x v="2"/>
    <x v="90"/>
    <x v="2"/>
    <m/>
  </r>
  <r>
    <x v="835"/>
    <x v="89"/>
    <x v="1"/>
    <s v="CLI_55"/>
    <x v="1"/>
    <s v="Pollo Grado B"/>
    <n v="4174.5"/>
    <n v="4126.2"/>
    <n v="2.2000000000000002"/>
    <n v="9077.6400000000012"/>
    <n v="9077.6400000000012"/>
    <n v="0"/>
    <x v="2"/>
    <x v="90"/>
    <x v="2"/>
    <m/>
  </r>
  <r>
    <x v="836"/>
    <x v="89"/>
    <x v="22"/>
    <s v="CLI_28"/>
    <x v="86"/>
    <s v="Pollo Grado B"/>
    <n v="4796.2"/>
    <n v="4734.2"/>
    <n v="1.9"/>
    <n v="8994.98"/>
    <n v="8994.98"/>
    <n v="0"/>
    <x v="2"/>
    <x v="90"/>
    <x v="2"/>
    <m/>
  </r>
  <r>
    <x v="837"/>
    <x v="89"/>
    <x v="22"/>
    <s v="CLI_28"/>
    <x v="86"/>
    <s v="Pollo Grado B"/>
    <n v="4314.7"/>
    <n v="4315.1000000000004"/>
    <n v="1.9"/>
    <n v="8198.69"/>
    <n v="8198.69"/>
    <n v="0"/>
    <x v="2"/>
    <x v="90"/>
    <x v="2"/>
    <m/>
  </r>
  <r>
    <x v="838"/>
    <x v="89"/>
    <x v="2"/>
    <s v="CLI_68"/>
    <x v="109"/>
    <s v="Pollo de Primera"/>
    <n v="32.799999999999997"/>
    <n v="32.799999999999997"/>
    <n v="2.4500000000000002"/>
    <n v="80.36"/>
    <n v="80.36"/>
    <n v="0"/>
    <x v="2"/>
    <x v="90"/>
    <x v="2"/>
    <m/>
  </r>
  <r>
    <x v="839"/>
    <x v="89"/>
    <x v="2"/>
    <s v="CLI_68"/>
    <x v="106"/>
    <s v="Molleja"/>
    <n v="10.3"/>
    <n v="10.3"/>
    <n v="1.8"/>
    <n v="18.540000000000003"/>
    <n v="18.540000000000003"/>
    <n v="0"/>
    <x v="2"/>
    <x v="90"/>
    <x v="2"/>
    <m/>
  </r>
  <r>
    <x v="839"/>
    <x v="89"/>
    <x v="2"/>
    <s v="CLI_68"/>
    <x v="106"/>
    <s v="HIGADO"/>
    <n v="33.799999999999997"/>
    <n v="33.799999999999997"/>
    <n v="1.3"/>
    <n v="43.94"/>
    <n v="43.94"/>
    <n v="0"/>
    <x v="2"/>
    <x v="90"/>
    <x v="2"/>
    <m/>
  </r>
  <r>
    <x v="839"/>
    <x v="89"/>
    <x v="2"/>
    <s v="CLI_68"/>
    <x v="106"/>
    <s v="Patas"/>
    <n v="59.2"/>
    <n v="59.2"/>
    <n v="1.3"/>
    <n v="76.960000000000008"/>
    <n v="76.960000000000008"/>
    <n v="0"/>
    <x v="2"/>
    <x v="90"/>
    <x v="2"/>
    <m/>
  </r>
  <r>
    <x v="840"/>
    <x v="89"/>
    <x v="3"/>
    <s v="CLI_41"/>
    <x v="8"/>
    <s v="Molleja"/>
    <n v="404.3"/>
    <n v="404.3"/>
    <n v="1.4"/>
    <n v="566.02"/>
    <n v="566.02"/>
    <n v="0"/>
    <x v="2"/>
    <x v="90"/>
    <x v="2"/>
    <m/>
  </r>
  <r>
    <x v="840"/>
    <x v="89"/>
    <x v="3"/>
    <s v="CLI_41"/>
    <x v="8"/>
    <s v="HIGADO"/>
    <n v="704.5"/>
    <n v="704.5"/>
    <n v="0.7"/>
    <n v="493.15"/>
    <n v="493.15"/>
    <n v="0"/>
    <x v="2"/>
    <x v="90"/>
    <x v="2"/>
    <m/>
  </r>
  <r>
    <x v="841"/>
    <x v="89"/>
    <x v="11"/>
    <s v="CLI_31"/>
    <x v="33"/>
    <s v="Pollo de Primera"/>
    <n v="19804.2"/>
    <n v="19625.400000000001"/>
    <n v="2.1"/>
    <n v="41213.340000000004"/>
    <n v="41213.340000000004"/>
    <n v="0"/>
    <x v="2"/>
    <x v="90"/>
    <x v="2"/>
    <m/>
  </r>
  <r>
    <x v="842"/>
    <x v="89"/>
    <x v="13"/>
    <s v="CLI_5"/>
    <x v="105"/>
    <s v="Pollo de Primera"/>
    <n v="19054.53"/>
    <n v="19054.53"/>
    <n v="2.0499999999999998"/>
    <n v="39061.786499999995"/>
    <n v="39061.786499999995"/>
    <n v="0"/>
    <x v="2"/>
    <x v="90"/>
    <x v="2"/>
    <m/>
  </r>
  <r>
    <x v="843"/>
    <x v="89"/>
    <x v="23"/>
    <s v="CLI_1"/>
    <x v="82"/>
    <s v="Pollo desnudo de primera "/>
    <n v="7655.36"/>
    <n v="7655.36"/>
    <n v="2.25"/>
    <n v="17224.559999999998"/>
    <n v="17224.559999999998"/>
    <n v="0"/>
    <x v="2"/>
    <x v="90"/>
    <x v="2"/>
    <m/>
  </r>
  <r>
    <x v="844"/>
    <x v="89"/>
    <x v="5"/>
    <s v="CLI_2"/>
    <x v="38"/>
    <s v="Pollo desnudo de primera "/>
    <n v="391.8"/>
    <n v="387.7"/>
    <n v="2.5"/>
    <n v="969.25"/>
    <n v="969.25"/>
    <n v="0"/>
    <x v="2"/>
    <x v="90"/>
    <x v="2"/>
    <m/>
  </r>
  <r>
    <x v="845"/>
    <x v="89"/>
    <x v="5"/>
    <s v="CLI_2"/>
    <x v="107"/>
    <s v="Pollo desnudo de primera "/>
    <n v="8240.2000000000007"/>
    <n v="7956.4"/>
    <n v="2.5"/>
    <n v="19891"/>
    <n v="19891"/>
    <n v="0"/>
    <x v="2"/>
    <x v="90"/>
    <x v="2"/>
    <m/>
  </r>
  <r>
    <x v="846"/>
    <x v="89"/>
    <x v="5"/>
    <s v="CLI_2"/>
    <x v="107"/>
    <s v="Pollo desnudo de primera "/>
    <n v="4877.7"/>
    <n v="4822.8"/>
    <n v="2.5"/>
    <n v="12057"/>
    <n v="12057"/>
    <n v="0"/>
    <x v="2"/>
    <x v="90"/>
    <x v="2"/>
    <m/>
  </r>
  <r>
    <x v="847"/>
    <x v="90"/>
    <x v="27"/>
    <s v="CLI_64"/>
    <x v="91"/>
    <s v="CABEZA"/>
    <n v="1898.5"/>
    <n v="1898.5"/>
    <n v="0.25"/>
    <n v="474.625"/>
    <n v="474.625"/>
    <n v="0"/>
    <x v="2"/>
    <x v="91"/>
    <x v="2"/>
    <m/>
  </r>
  <r>
    <x v="848"/>
    <x v="90"/>
    <x v="4"/>
    <s v="CLI_26"/>
    <x v="10"/>
    <s v="Patas"/>
    <n v="216.6"/>
    <n v="216.6"/>
    <n v="0.7"/>
    <n v="151.61999999999998"/>
    <n v="151.61999999999998"/>
    <n v="0"/>
    <x v="2"/>
    <x v="91"/>
    <x v="2"/>
    <m/>
  </r>
  <r>
    <x v="848"/>
    <x v="90"/>
    <x v="4"/>
    <s v="CLI_26"/>
    <x v="10"/>
    <s v="Molleja"/>
    <n v="71.8"/>
    <n v="71.8"/>
    <n v="1.4"/>
    <n v="100.52"/>
    <n v="100.52"/>
    <n v="0"/>
    <x v="2"/>
    <x v="91"/>
    <x v="2"/>
    <m/>
  </r>
  <r>
    <x v="848"/>
    <x v="90"/>
    <x v="4"/>
    <s v="CLI_26"/>
    <x v="10"/>
    <s v="HIGADO"/>
    <n v="229.2"/>
    <n v="229.2"/>
    <n v="0.7"/>
    <n v="160.43999999999997"/>
    <n v="160.43999999999997"/>
    <n v="0"/>
    <x v="2"/>
    <x v="91"/>
    <x v="2"/>
    <m/>
  </r>
  <r>
    <x v="849"/>
    <x v="90"/>
    <x v="4"/>
    <s v="CLI_26"/>
    <x v="10"/>
    <s v="Pollo Grado B"/>
    <n v="167.3"/>
    <n v="167.3"/>
    <n v="2.4"/>
    <n v="401.52000000000004"/>
    <n v="401.52000000000004"/>
    <n v="0"/>
    <x v="2"/>
    <x v="91"/>
    <x v="2"/>
    <m/>
  </r>
  <r>
    <x v="850"/>
    <x v="90"/>
    <x v="22"/>
    <s v="CLI_28"/>
    <x v="86"/>
    <s v="Pollo Grado B"/>
    <n v="7612.5"/>
    <n v="7621"/>
    <n v="1.9"/>
    <n v="14479.9"/>
    <n v="14479.9"/>
    <n v="0"/>
    <x v="2"/>
    <x v="91"/>
    <x v="2"/>
    <m/>
  </r>
  <r>
    <x v="851"/>
    <x v="90"/>
    <x v="22"/>
    <s v="CLI_28"/>
    <x v="86"/>
    <s v="Pollo Grado B"/>
    <n v="2764.8"/>
    <n v="2734.2"/>
    <n v="1.9"/>
    <n v="5194.9799999999996"/>
    <n v="5194.9799999999996"/>
    <n v="0"/>
    <x v="2"/>
    <x v="91"/>
    <x v="2"/>
    <m/>
  </r>
  <r>
    <x v="852"/>
    <x v="90"/>
    <x v="11"/>
    <s v="CLI_31"/>
    <x v="33"/>
    <s v="Pollo de Primera"/>
    <n v="19703.099999999999"/>
    <n v="19551.400000000001"/>
    <n v="2.1"/>
    <n v="41057.94"/>
    <n v="41057.94"/>
    <n v="0"/>
    <x v="2"/>
    <x v="91"/>
    <x v="2"/>
    <m/>
  </r>
  <r>
    <x v="853"/>
    <x v="90"/>
    <x v="25"/>
    <s v="CLI_46"/>
    <x v="84"/>
    <s v="Pollo desnudo de primera "/>
    <n v="10548.4"/>
    <n v="9542"/>
    <n v="2.63"/>
    <n v="25095.46"/>
    <n v="25095.46"/>
    <n v="0"/>
    <x v="2"/>
    <x v="91"/>
    <x v="2"/>
    <m/>
  </r>
  <r>
    <x v="854"/>
    <x v="91"/>
    <x v="27"/>
    <s v="CLI_64"/>
    <x v="91"/>
    <s v="CABEZA"/>
    <n v="2450.4"/>
    <n v="2450.4"/>
    <n v="0.25"/>
    <n v="612.6"/>
    <n v="612.6"/>
    <n v="0"/>
    <x v="2"/>
    <x v="92"/>
    <x v="2"/>
    <m/>
  </r>
  <r>
    <x v="855"/>
    <x v="91"/>
    <x v="1"/>
    <s v="CLI_55"/>
    <x v="1"/>
    <s v="Pollo Grado B"/>
    <n v="4598.7"/>
    <n v="4439.8999999999996"/>
    <n v="2.2000000000000002"/>
    <n v="9767.7800000000007"/>
    <n v="9767.7800000000007"/>
    <n v="0"/>
    <x v="2"/>
    <x v="92"/>
    <x v="2"/>
    <m/>
  </r>
  <r>
    <x v="856"/>
    <x v="91"/>
    <x v="1"/>
    <s v="CLI_55"/>
    <x v="1"/>
    <s v="Pollo Grado B"/>
    <n v="4450.8999999999996"/>
    <n v="4462.1000000000004"/>
    <n v="2.2000000000000002"/>
    <n v="9816.6200000000008"/>
    <n v="9816.6200000000008"/>
    <n v="0"/>
    <x v="2"/>
    <x v="92"/>
    <x v="2"/>
    <m/>
  </r>
  <r>
    <x v="857"/>
    <x v="91"/>
    <x v="2"/>
    <s v="CLI_68"/>
    <x v="51"/>
    <s v="Pollo de Primera"/>
    <n v="36.6"/>
    <n v="36.6"/>
    <n v="2.35"/>
    <n v="86.01"/>
    <n v="86.01"/>
    <n v="0"/>
    <x v="2"/>
    <x v="92"/>
    <x v="2"/>
    <m/>
  </r>
  <r>
    <x v="858"/>
    <x v="91"/>
    <x v="19"/>
    <s v="CLI_25"/>
    <x v="63"/>
    <s v="HIGADO"/>
    <n v="49.4"/>
    <n v="49.4"/>
    <n v="1.1000000000000001"/>
    <n v="54.34"/>
    <n v="54.34"/>
    <n v="0"/>
    <x v="2"/>
    <x v="92"/>
    <x v="2"/>
    <m/>
  </r>
  <r>
    <x v="858"/>
    <x v="91"/>
    <x v="19"/>
    <s v="CLI_25"/>
    <x v="63"/>
    <s v="Patas"/>
    <n v="49.4"/>
    <n v="49.4"/>
    <n v="1.1000000000000001"/>
    <n v="54.34"/>
    <n v="54.34"/>
    <n v="0"/>
    <x v="2"/>
    <x v="92"/>
    <x v="2"/>
    <m/>
  </r>
  <r>
    <x v="858"/>
    <x v="91"/>
    <x v="19"/>
    <s v="CLI_25"/>
    <x v="63"/>
    <s v="Molleja"/>
    <n v="49.2"/>
    <n v="49.2"/>
    <n v="1.6"/>
    <n v="78.720000000000013"/>
    <n v="78.720000000000013"/>
    <n v="0"/>
    <x v="2"/>
    <x v="92"/>
    <x v="2"/>
    <m/>
  </r>
  <r>
    <x v="859"/>
    <x v="91"/>
    <x v="19"/>
    <s v="CLI_25"/>
    <x v="63"/>
    <s v="Pollo de Primera"/>
    <n v="1208.3"/>
    <n v="1208.3"/>
    <n v="2.35"/>
    <n v="2839.5050000000001"/>
    <n v="2839.5050000000001"/>
    <n v="0"/>
    <x v="2"/>
    <x v="92"/>
    <x v="2"/>
    <m/>
  </r>
  <r>
    <x v="860"/>
    <x v="91"/>
    <x v="2"/>
    <s v="CLI_68"/>
    <x v="20"/>
    <s v="Pollo de Primera"/>
    <n v="13.5"/>
    <n v="13.5"/>
    <n v="2.4500000000000002"/>
    <n v="33.075000000000003"/>
    <n v="33.075000000000003"/>
    <n v="0"/>
    <x v="2"/>
    <x v="92"/>
    <x v="2"/>
    <m/>
  </r>
  <r>
    <x v="861"/>
    <x v="91"/>
    <x v="7"/>
    <s v="CLI_32"/>
    <x v="16"/>
    <s v="Pollo de Primera"/>
    <n v="3836.6"/>
    <n v="3817.5"/>
    <n v="2.2999999999999998"/>
    <n v="8780.25"/>
    <m/>
    <n v="8780.25"/>
    <x v="1"/>
    <x v="92"/>
    <x v="2"/>
    <m/>
  </r>
  <r>
    <x v="862"/>
    <x v="92"/>
    <x v="27"/>
    <s v="CLI_64"/>
    <x v="91"/>
    <s v="CABEZA"/>
    <n v="2159.9"/>
    <n v="2159.9"/>
    <n v="0.2"/>
    <n v="431.98"/>
    <n v="431.98"/>
    <n v="0"/>
    <x v="2"/>
    <x v="93"/>
    <x v="2"/>
    <m/>
  </r>
  <r>
    <x v="863"/>
    <x v="92"/>
    <x v="32"/>
    <s v="CLI_11"/>
    <x v="103"/>
    <s v="Pollo Grado B"/>
    <n v="2456.1"/>
    <n v="2448.6"/>
    <n v="2.15"/>
    <n v="5264.49"/>
    <n v="5264.49"/>
    <n v="0"/>
    <x v="2"/>
    <x v="93"/>
    <x v="2"/>
    <m/>
  </r>
  <r>
    <x v="864"/>
    <x v="92"/>
    <x v="32"/>
    <s v="CLI_11"/>
    <x v="103"/>
    <s v="Pollo Grado B"/>
    <n v="805.7"/>
    <n v="805.7"/>
    <n v="2.15"/>
    <n v="1732.2550000000001"/>
    <n v="1732.2550000000001"/>
    <n v="0"/>
    <x v="2"/>
    <x v="93"/>
    <x v="2"/>
    <m/>
  </r>
  <r>
    <x v="865"/>
    <x v="92"/>
    <x v="2"/>
    <s v="CLI_68"/>
    <x v="76"/>
    <s v="Pollo de Primera"/>
    <n v="163.5"/>
    <n v="163.5"/>
    <n v="2.35"/>
    <n v="384.22500000000002"/>
    <n v="384.22500000000002"/>
    <n v="0"/>
    <x v="2"/>
    <x v="93"/>
    <x v="2"/>
    <m/>
  </r>
  <r>
    <x v="866"/>
    <x v="92"/>
    <x v="1"/>
    <s v="CLI_55"/>
    <x v="1"/>
    <s v="Pollo desnudo de primera "/>
    <n v="9936.5"/>
    <n v="9016.74"/>
    <n v="2.2999999999999998"/>
    <n v="20738.501999999997"/>
    <n v="20738.501999999997"/>
    <n v="0"/>
    <x v="2"/>
    <x v="93"/>
    <x v="2"/>
    <m/>
  </r>
  <r>
    <x v="867"/>
    <x v="92"/>
    <x v="1"/>
    <s v="CLI_55"/>
    <x v="1"/>
    <s v="Pollo Grado B"/>
    <n v="9026"/>
    <n v="8900.2000000000007"/>
    <n v="2.2000000000000002"/>
    <n v="19580.440000000002"/>
    <n v="19580.440000000002"/>
    <n v="0"/>
    <x v="2"/>
    <x v="93"/>
    <x v="2"/>
    <m/>
  </r>
  <r>
    <x v="868"/>
    <x v="92"/>
    <x v="4"/>
    <s v="CLI_26"/>
    <x v="10"/>
    <s v="Pollo Grado B"/>
    <n v="223"/>
    <n v="223"/>
    <n v="2.4"/>
    <n v="535.19999999999993"/>
    <n v="535.19999999999993"/>
    <n v="0"/>
    <x v="2"/>
    <x v="93"/>
    <x v="2"/>
    <m/>
  </r>
  <r>
    <x v="869"/>
    <x v="92"/>
    <x v="4"/>
    <s v="CLI_26"/>
    <x v="10"/>
    <s v="Patas"/>
    <n v="769.6"/>
    <n v="769.6"/>
    <n v="0.7"/>
    <n v="538.72"/>
    <n v="538.72"/>
    <n v="0"/>
    <x v="2"/>
    <x v="93"/>
    <x v="2"/>
    <m/>
  </r>
  <r>
    <x v="869"/>
    <x v="92"/>
    <x v="4"/>
    <s v="CLI_26"/>
    <x v="10"/>
    <s v="HIGADO"/>
    <n v="1057.3"/>
    <n v="1057.3"/>
    <n v="0.7"/>
    <n v="740.1099999999999"/>
    <n v="740.1099999999999"/>
    <n v="0"/>
    <x v="2"/>
    <x v="93"/>
    <x v="2"/>
    <m/>
  </r>
  <r>
    <x v="870"/>
    <x v="92"/>
    <x v="2"/>
    <s v="CLI_68"/>
    <x v="2"/>
    <s v="Pollo de Primera"/>
    <n v="183.4"/>
    <n v="183.4"/>
    <n v="2.4500000000000002"/>
    <n v="449.33000000000004"/>
    <n v="449.33000000000004"/>
    <n v="0"/>
    <x v="2"/>
    <x v="93"/>
    <x v="2"/>
    <m/>
  </r>
  <r>
    <x v="870"/>
    <x v="92"/>
    <x v="2"/>
    <s v="CLI_68"/>
    <x v="2"/>
    <s v="HIGADO"/>
    <n v="28.8"/>
    <n v="28.8"/>
    <n v="1.3"/>
    <n v="37.440000000000005"/>
    <n v="37.440000000000005"/>
    <n v="0"/>
    <x v="2"/>
    <x v="93"/>
    <x v="2"/>
    <m/>
  </r>
  <r>
    <x v="870"/>
    <x v="92"/>
    <x v="2"/>
    <s v="CLI_68"/>
    <x v="2"/>
    <s v="Patas"/>
    <n v="21.3"/>
    <n v="21.3"/>
    <n v="1.3"/>
    <n v="27.69"/>
    <n v="27.69"/>
    <n v="0"/>
    <x v="2"/>
    <x v="93"/>
    <x v="2"/>
    <m/>
  </r>
  <r>
    <x v="870"/>
    <x v="92"/>
    <x v="2"/>
    <s v="CLI_68"/>
    <x v="2"/>
    <s v="Molleja"/>
    <n v="24.6"/>
    <n v="24.6"/>
    <n v="1.8"/>
    <n v="44.28"/>
    <n v="44.28"/>
    <n v="0"/>
    <x v="2"/>
    <x v="93"/>
    <x v="2"/>
    <m/>
  </r>
  <r>
    <x v="871"/>
    <x v="92"/>
    <x v="8"/>
    <s v="CLI_30"/>
    <x v="17"/>
    <s v="Patas"/>
    <n v="105.8"/>
    <n v="105.8"/>
    <n v="1.1000000000000001"/>
    <n v="116.38000000000001"/>
    <n v="116.38"/>
    <n v="0"/>
    <x v="2"/>
    <x v="93"/>
    <x v="2"/>
    <m/>
  </r>
  <r>
    <x v="872"/>
    <x v="92"/>
    <x v="2"/>
    <s v="CLI_68"/>
    <x v="39"/>
    <s v="Patas"/>
    <n v="38.6"/>
    <n v="38.6"/>
    <n v="1.3"/>
    <n v="50.180000000000007"/>
    <n v="50.180000000000007"/>
    <n v="0"/>
    <x v="2"/>
    <x v="93"/>
    <x v="2"/>
    <m/>
  </r>
  <r>
    <x v="872"/>
    <x v="92"/>
    <x v="2"/>
    <s v="CLI_68"/>
    <x v="39"/>
    <s v="Pollo Grado B"/>
    <n v="162.4"/>
    <n v="162.4"/>
    <n v="2.4500000000000002"/>
    <n v="397.88000000000005"/>
    <n v="397.88000000000005"/>
    <n v="0"/>
    <x v="2"/>
    <x v="93"/>
    <x v="2"/>
    <m/>
  </r>
  <r>
    <x v="873"/>
    <x v="92"/>
    <x v="5"/>
    <s v="CLI_2"/>
    <x v="107"/>
    <s v="Patas"/>
    <n v="815.7"/>
    <n v="807.5"/>
    <n v="0.5"/>
    <n v="403.75"/>
    <n v="403.75"/>
    <n v="0"/>
    <x v="2"/>
    <x v="93"/>
    <x v="2"/>
    <m/>
  </r>
  <r>
    <x v="873"/>
    <x v="92"/>
    <x v="5"/>
    <s v="CLI_2"/>
    <x v="107"/>
    <s v="Molleja"/>
    <n v="1560.3"/>
    <n v="1546.2"/>
    <n v="1.2"/>
    <n v="1855.44"/>
    <n v="1855.44"/>
    <n v="0"/>
    <x v="2"/>
    <x v="93"/>
    <x v="2"/>
    <m/>
  </r>
  <r>
    <x v="874"/>
    <x v="92"/>
    <x v="5"/>
    <s v="CLI_2"/>
    <x v="107"/>
    <s v="HIGADO"/>
    <n v="1941.1"/>
    <n v="1941.1"/>
    <n v="0.5"/>
    <n v="970.55"/>
    <n v="970.55"/>
    <n v="0"/>
    <x v="2"/>
    <x v="93"/>
    <x v="2"/>
    <m/>
  </r>
  <r>
    <x v="874"/>
    <x v="92"/>
    <x v="5"/>
    <s v="CLI_2"/>
    <x v="107"/>
    <s v="Patas"/>
    <n v="1536.3"/>
    <n v="1536.3"/>
    <n v="0.5"/>
    <n v="768.15"/>
    <n v="768.15"/>
    <n v="0"/>
    <x v="2"/>
    <x v="93"/>
    <x v="2"/>
    <m/>
  </r>
  <r>
    <x v="875"/>
    <x v="92"/>
    <x v="5"/>
    <s v="CLI_2"/>
    <x v="107"/>
    <s v="Patas"/>
    <n v="3039.6000000000004"/>
    <n v="3018.6"/>
    <n v="0.5"/>
    <n v="1509.3"/>
    <n v="1509.3"/>
    <n v="0"/>
    <x v="2"/>
    <x v="93"/>
    <x v="2"/>
    <m/>
  </r>
  <r>
    <x v="875"/>
    <x v="92"/>
    <x v="5"/>
    <s v="CLI_2"/>
    <x v="107"/>
    <s v="HIGADO"/>
    <n v="1422.7"/>
    <n v="1354.4"/>
    <n v="0.5"/>
    <n v="677.2"/>
    <n v="677.2"/>
    <n v="0"/>
    <x v="2"/>
    <x v="93"/>
    <x v="2"/>
    <m/>
  </r>
  <r>
    <x v="876"/>
    <x v="93"/>
    <x v="29"/>
    <s v="CLI_3"/>
    <x v="58"/>
    <s v="Pollo desnudo de primera "/>
    <n v="2013.4"/>
    <n v="1982.8"/>
    <n v="2.63"/>
    <n v="5214.7639999999992"/>
    <n v="5214.7639999999992"/>
    <n v="0"/>
    <x v="2"/>
    <x v="94"/>
    <x v="2"/>
    <m/>
  </r>
  <r>
    <x v="877"/>
    <x v="93"/>
    <x v="27"/>
    <s v="CLI_64"/>
    <x v="91"/>
    <s v="CABEZA"/>
    <n v="1471.7"/>
    <n v="1471.7"/>
    <n v="0.2"/>
    <n v="294.34000000000003"/>
    <n v="294.34000000000003"/>
    <n v="0"/>
    <x v="2"/>
    <x v="94"/>
    <x v="2"/>
    <m/>
  </r>
  <r>
    <x v="878"/>
    <x v="93"/>
    <x v="29"/>
    <s v="CLI_3"/>
    <x v="59"/>
    <s v="Pollo desnudo de primera "/>
    <n v="1969.4"/>
    <n v="1941"/>
    <n v="2.63"/>
    <n v="5104.83"/>
    <n v="5104.83"/>
    <n v="0"/>
    <x v="2"/>
    <x v="94"/>
    <x v="2"/>
    <m/>
  </r>
  <r>
    <x v="879"/>
    <x v="93"/>
    <x v="29"/>
    <s v="CLI_3"/>
    <x v="72"/>
    <s v="Pollo desnudo de primera "/>
    <n v="1535.9"/>
    <n v="1505.3"/>
    <n v="2.63"/>
    <n v="3958.9389999999999"/>
    <n v="3958.94"/>
    <n v="0"/>
    <x v="2"/>
    <x v="94"/>
    <x v="2"/>
    <m/>
  </r>
  <r>
    <x v="880"/>
    <x v="93"/>
    <x v="29"/>
    <s v="CLI_3"/>
    <x v="57"/>
    <s v="Pollo desnudo de primera "/>
    <n v="1516.1"/>
    <n v="1516"/>
    <n v="2.63"/>
    <n v="3987.08"/>
    <n v="3987.08"/>
    <n v="0"/>
    <x v="2"/>
    <x v="94"/>
    <x v="2"/>
    <m/>
  </r>
  <r>
    <x v="881"/>
    <x v="93"/>
    <x v="2"/>
    <s v="CLI_68"/>
    <x v="110"/>
    <s v="Molleja"/>
    <n v="4"/>
    <n v="4"/>
    <n v="1.8"/>
    <n v="7.2"/>
    <n v="7.2"/>
    <n v="0"/>
    <x v="2"/>
    <x v="94"/>
    <x v="2"/>
    <m/>
  </r>
  <r>
    <x v="881"/>
    <x v="93"/>
    <x v="2"/>
    <s v="CLI_68"/>
    <x v="110"/>
    <s v="HIGADO"/>
    <n v="9.8000000000000007"/>
    <n v="9.8000000000000007"/>
    <n v="1.3"/>
    <n v="12.740000000000002"/>
    <n v="12.740000000000002"/>
    <n v="0"/>
    <x v="2"/>
    <x v="94"/>
    <x v="2"/>
    <m/>
  </r>
  <r>
    <x v="882"/>
    <x v="93"/>
    <x v="2"/>
    <s v="CLI_68"/>
    <x v="110"/>
    <s v="Pollo de Primera"/>
    <n v="58.7"/>
    <n v="58.7"/>
    <n v="2.4500000000000002"/>
    <n v="143.81500000000003"/>
    <n v="143.81500000000003"/>
    <n v="0"/>
    <x v="2"/>
    <x v="94"/>
    <x v="2"/>
    <m/>
  </r>
  <r>
    <x v="883"/>
    <x v="93"/>
    <x v="1"/>
    <s v="CLI_55"/>
    <x v="1"/>
    <s v="Pollo Grado B"/>
    <n v="8698.7000000000007"/>
    <n v="8595.9"/>
    <n v="2.0499999999999998"/>
    <n v="17621.594999999998"/>
    <n v="17621.594999999998"/>
    <n v="0"/>
    <x v="2"/>
    <x v="94"/>
    <x v="2"/>
    <m/>
  </r>
  <r>
    <x v="884"/>
    <x v="93"/>
    <x v="4"/>
    <s v="CLI_26"/>
    <x v="10"/>
    <s v="Pollo Grado B"/>
    <n v="98.9"/>
    <n v="98.9"/>
    <n v="2.4"/>
    <n v="237.36"/>
    <n v="237.36"/>
    <n v="0"/>
    <x v="2"/>
    <x v="94"/>
    <x v="2"/>
    <m/>
  </r>
  <r>
    <x v="884"/>
    <x v="93"/>
    <x v="4"/>
    <s v="CLI_26"/>
    <x v="10"/>
    <s v="Pollo desnudo de primera "/>
    <n v="160.19999999999999"/>
    <n v="160.19999999999999"/>
    <n v="2.68"/>
    <n v="429.33600000000001"/>
    <n v="429.33600000000001"/>
    <n v="0"/>
    <x v="2"/>
    <x v="94"/>
    <x v="2"/>
    <m/>
  </r>
  <r>
    <x v="885"/>
    <x v="93"/>
    <x v="4"/>
    <s v="CLI_26"/>
    <x v="10"/>
    <s v="Molleja"/>
    <n v="147.80000000000001"/>
    <n v="147.80000000000001"/>
    <n v="1.4"/>
    <n v="206.92000000000002"/>
    <n v="206.92000000000002"/>
    <n v="0"/>
    <x v="2"/>
    <x v="94"/>
    <x v="2"/>
    <m/>
  </r>
  <r>
    <x v="885"/>
    <x v="93"/>
    <x v="4"/>
    <s v="CLI_26"/>
    <x v="10"/>
    <s v="HIGADO"/>
    <n v="206.3"/>
    <n v="206.3"/>
    <n v="0.7"/>
    <n v="144.41"/>
    <n v="144.41"/>
    <n v="0"/>
    <x v="2"/>
    <x v="94"/>
    <x v="2"/>
    <m/>
  </r>
  <r>
    <x v="885"/>
    <x v="93"/>
    <x v="4"/>
    <s v="CLI_26"/>
    <x v="10"/>
    <s v="Patas"/>
    <n v="130.9"/>
    <n v="130.9"/>
    <n v="0.7"/>
    <n v="91.63"/>
    <n v="91.63"/>
    <n v="0"/>
    <x v="2"/>
    <x v="94"/>
    <x v="2"/>
    <m/>
  </r>
  <r>
    <x v="886"/>
    <x v="93"/>
    <x v="11"/>
    <s v="CLI_31"/>
    <x v="33"/>
    <s v="Pollo de Primera"/>
    <n v="19972.599999999999"/>
    <n v="19638.599999999999"/>
    <n v="2.1"/>
    <n v="41241.06"/>
    <n v="41241.06"/>
    <n v="0"/>
    <x v="2"/>
    <x v="94"/>
    <x v="2"/>
    <m/>
  </r>
  <r>
    <x v="887"/>
    <x v="93"/>
    <x v="5"/>
    <s v="CLI_2"/>
    <x v="107"/>
    <s v="Molleja"/>
    <n v="948"/>
    <n v="948"/>
    <n v="1.6"/>
    <n v="1516.8000000000002"/>
    <n v="1516.8000000000002"/>
    <n v="0"/>
    <x v="2"/>
    <x v="94"/>
    <x v="2"/>
    <m/>
  </r>
  <r>
    <x v="887"/>
    <x v="93"/>
    <x v="5"/>
    <s v="CLI_2"/>
    <x v="107"/>
    <s v="Patas"/>
    <n v="1037.0999999999999"/>
    <n v="1037"/>
    <n v="1"/>
    <n v="1037"/>
    <n v="1037"/>
    <n v="0"/>
    <x v="2"/>
    <x v="94"/>
    <x v="2"/>
    <m/>
  </r>
  <r>
    <x v="888"/>
    <x v="94"/>
    <x v="2"/>
    <s v="CLI_68"/>
    <x v="28"/>
    <s v="HIGADO"/>
    <n v="19.7"/>
    <n v="19.7"/>
    <n v="1.3"/>
    <n v="25.61"/>
    <n v="25.61"/>
    <n v="0"/>
    <x v="2"/>
    <x v="95"/>
    <x v="2"/>
    <m/>
  </r>
  <r>
    <x v="889"/>
    <x v="94"/>
    <x v="27"/>
    <s v="CLI_64"/>
    <x v="91"/>
    <s v="CABEZA"/>
    <n v="1743.9"/>
    <n v="1743.9"/>
    <n v="0.2"/>
    <n v="348.78000000000003"/>
    <n v="348.78000000000003"/>
    <n v="0"/>
    <x v="2"/>
    <x v="95"/>
    <x v="2"/>
    <m/>
  </r>
  <r>
    <x v="890"/>
    <x v="94"/>
    <x v="6"/>
    <s v="CLI_15"/>
    <x v="13"/>
    <s v="HIGADO"/>
    <n v="3486.4"/>
    <n v="3486.4"/>
    <n v="0.6"/>
    <n v="2091.84"/>
    <n v="2091.84"/>
    <n v="0"/>
    <x v="2"/>
    <x v="95"/>
    <x v="2"/>
    <m/>
  </r>
  <r>
    <x v="890"/>
    <x v="94"/>
    <x v="6"/>
    <s v="CLI_15"/>
    <x v="13"/>
    <s v="Molleja"/>
    <n v="4174.8500000000004"/>
    <n v="4174.8500000000004"/>
    <n v="1.3"/>
    <n v="5427.3050000000003"/>
    <n v="5427.3050000000003"/>
    <n v="0"/>
    <x v="2"/>
    <x v="95"/>
    <x v="2"/>
    <m/>
  </r>
  <r>
    <x v="890"/>
    <x v="94"/>
    <x v="6"/>
    <s v="CLI_15"/>
    <x v="13"/>
    <s v="Patas"/>
    <n v="5516.75"/>
    <n v="5516.75"/>
    <n v="0.6"/>
    <n v="3310.0499999999997"/>
    <n v="3310.0499999999997"/>
    <n v="0"/>
    <x v="2"/>
    <x v="95"/>
    <x v="2"/>
    <m/>
  </r>
  <r>
    <x v="891"/>
    <x v="94"/>
    <x v="5"/>
    <s v="CLI_2"/>
    <x v="42"/>
    <s v="Pollo de Primera"/>
    <n v="2469.8000000000002"/>
    <n v="2469.8000000000002"/>
    <n v="2"/>
    <n v="4939.6000000000004"/>
    <n v="4939.6000000000004"/>
    <n v="0"/>
    <x v="2"/>
    <x v="95"/>
    <x v="2"/>
    <m/>
  </r>
  <r>
    <x v="892"/>
    <x v="94"/>
    <x v="11"/>
    <s v="CLI_31"/>
    <x v="33"/>
    <s v="HIGADO"/>
    <n v="588.1"/>
    <n v="588.1"/>
    <n v="1.1000000000000001"/>
    <n v="646.91000000000008"/>
    <n v="646.91000000000008"/>
    <n v="0"/>
    <x v="2"/>
    <x v="95"/>
    <x v="2"/>
    <m/>
  </r>
  <r>
    <x v="892"/>
    <x v="94"/>
    <x v="11"/>
    <s v="CLI_31"/>
    <x v="33"/>
    <s v="Molleja"/>
    <n v="242.6"/>
    <n v="242.6"/>
    <n v="1.6"/>
    <n v="388.16"/>
    <n v="388.16"/>
    <n v="0"/>
    <x v="2"/>
    <x v="95"/>
    <x v="2"/>
    <m/>
  </r>
  <r>
    <x v="893"/>
    <x v="94"/>
    <x v="11"/>
    <s v="CLI_31"/>
    <x v="33"/>
    <s v="Pollo de Primera"/>
    <n v="19925.5"/>
    <n v="19610.2"/>
    <n v="2.1"/>
    <n v="41181.420000000006"/>
    <n v="41181.420000000006"/>
    <n v="0"/>
    <x v="2"/>
    <x v="95"/>
    <x v="2"/>
    <m/>
  </r>
  <r>
    <x v="894"/>
    <x v="94"/>
    <x v="5"/>
    <s v="CLI_2"/>
    <x v="107"/>
    <s v="Pollo desnudo de primera "/>
    <n v="10414.4"/>
    <n v="9701.1"/>
    <n v="2.35"/>
    <n v="22797.585000000003"/>
    <n v="22797.585000000003"/>
    <n v="0"/>
    <x v="2"/>
    <x v="95"/>
    <x v="2"/>
    <m/>
  </r>
  <r>
    <x v="895"/>
    <x v="94"/>
    <x v="5"/>
    <s v="CLI_2"/>
    <x v="107"/>
    <s v="HIGADO"/>
    <n v="2076.3000000000002"/>
    <n v="2076.3000000000002"/>
    <n v="1"/>
    <n v="2076.3000000000002"/>
    <n v="2076.3000000000002"/>
    <n v="0"/>
    <x v="2"/>
    <x v="95"/>
    <x v="2"/>
    <m/>
  </r>
  <r>
    <x v="896"/>
    <x v="94"/>
    <x v="5"/>
    <s v="CLI_2"/>
    <x v="107"/>
    <s v="HIGADO"/>
    <n v="2914.8999999999996"/>
    <n v="2900.7"/>
    <n v="1"/>
    <n v="2900.7"/>
    <n v="2900.7"/>
    <n v="0"/>
    <x v="2"/>
    <x v="95"/>
    <x v="2"/>
    <m/>
  </r>
  <r>
    <x v="896"/>
    <x v="94"/>
    <x v="5"/>
    <s v="CLI_2"/>
    <x v="107"/>
    <s v="Patas"/>
    <n v="2098"/>
    <n v="2082.8000000000002"/>
    <n v="1"/>
    <n v="2082.8000000000002"/>
    <n v="2082.8000000000002"/>
    <n v="0"/>
    <x v="2"/>
    <x v="95"/>
    <x v="2"/>
    <m/>
  </r>
  <r>
    <x v="897"/>
    <x v="94"/>
    <x v="34"/>
    <s v="CLI_34"/>
    <x v="111"/>
    <s v="Pollo de Primera"/>
    <n v="725.6"/>
    <n v="725.6"/>
    <n v="2.35"/>
    <n v="1705.16"/>
    <m/>
    <n v="1705.16"/>
    <x v="1"/>
    <x v="95"/>
    <x v="2"/>
    <m/>
  </r>
  <r>
    <x v="898"/>
    <x v="94"/>
    <x v="2"/>
    <s v="CLI_68"/>
    <x v="112"/>
    <s v="Pollo de Primera"/>
    <n v="200.2"/>
    <n v="200.2"/>
    <n v="2.35"/>
    <n v="470.46999999999997"/>
    <n v="470.46999999999997"/>
    <n v="0"/>
    <x v="2"/>
    <x v="95"/>
    <x v="2"/>
    <m/>
  </r>
  <r>
    <x v="899"/>
    <x v="95"/>
    <x v="27"/>
    <s v="CLI_64"/>
    <x v="91"/>
    <s v="CABEZA"/>
    <n v="1171.3"/>
    <n v="1171.3"/>
    <n v="0.2"/>
    <n v="234.26"/>
    <n v="234.26"/>
    <n v="0"/>
    <x v="2"/>
    <x v="96"/>
    <x v="2"/>
    <m/>
  </r>
  <r>
    <x v="900"/>
    <x v="95"/>
    <x v="32"/>
    <s v="CLI_11"/>
    <x v="103"/>
    <s v="Pollo Grado B"/>
    <n v="2366.6999999999998"/>
    <n v="2366.6999999999998"/>
    <n v="2.15"/>
    <n v="5088.4049999999997"/>
    <n v="5088.4049999999997"/>
    <n v="0"/>
    <x v="2"/>
    <x v="96"/>
    <x v="2"/>
    <m/>
  </r>
  <r>
    <x v="901"/>
    <x v="95"/>
    <x v="32"/>
    <s v="CLI_11"/>
    <x v="103"/>
    <s v="Patas"/>
    <n v="169.5"/>
    <n v="169.5"/>
    <n v="1.1000000000000001"/>
    <n v="186.45000000000002"/>
    <n v="186.45000000000002"/>
    <n v="0"/>
    <x v="2"/>
    <x v="96"/>
    <x v="2"/>
    <s v=","/>
  </r>
  <r>
    <x v="901"/>
    <x v="95"/>
    <x v="32"/>
    <s v="CLI_11"/>
    <x v="103"/>
    <s v="Molleja"/>
    <n v="146"/>
    <n v="146"/>
    <n v="1.6"/>
    <n v="233.60000000000002"/>
    <n v="233.60000000000002"/>
    <n v="0"/>
    <x v="2"/>
    <x v="96"/>
    <x v="2"/>
    <m/>
  </r>
  <r>
    <x v="901"/>
    <x v="95"/>
    <x v="32"/>
    <s v="CLI_11"/>
    <x v="103"/>
    <s v="HIGADO"/>
    <n v="534.29999999999995"/>
    <n v="534.29999999999995"/>
    <n v="1.1000000000000001"/>
    <n v="587.73"/>
    <n v="587.73"/>
    <n v="0"/>
    <x v="2"/>
    <x v="96"/>
    <x v="2"/>
    <m/>
  </r>
  <r>
    <x v="0"/>
    <x v="0"/>
    <x v="0"/>
    <m/>
    <x v="0"/>
    <m/>
    <m/>
    <m/>
    <m/>
    <m/>
    <m/>
    <m/>
    <x v="0"/>
    <x v="0"/>
    <x v="0"/>
    <m/>
  </r>
  <r>
    <x v="902"/>
    <x v="95"/>
    <x v="5"/>
    <s v="CLI_2"/>
    <x v="113"/>
    <s v="Pollo de Primera"/>
    <n v="2682"/>
    <n v="2682"/>
    <n v="2"/>
    <n v="5364"/>
    <n v="5364"/>
    <n v="0"/>
    <x v="2"/>
    <x v="96"/>
    <x v="2"/>
    <m/>
  </r>
  <r>
    <x v="902"/>
    <x v="95"/>
    <x v="5"/>
    <s v="CLI_2"/>
    <x v="113"/>
    <s v="Pollo desnudo de primera "/>
    <n v="4646.2"/>
    <n v="4646.2"/>
    <n v="2.25"/>
    <n v="10453.949999999999"/>
    <n v="10453.949999999999"/>
    <n v="0"/>
    <x v="2"/>
    <x v="96"/>
    <x v="2"/>
    <m/>
  </r>
  <r>
    <x v="903"/>
    <x v="95"/>
    <x v="2"/>
    <s v="CLI_68"/>
    <x v="73"/>
    <s v="HIGADO"/>
    <n v="48.6"/>
    <n v="48.6"/>
    <n v="1.3"/>
    <n v="63.180000000000007"/>
    <n v="63.180000000000007"/>
    <n v="0"/>
    <x v="2"/>
    <x v="96"/>
    <x v="2"/>
    <m/>
  </r>
  <r>
    <x v="903"/>
    <x v="95"/>
    <x v="2"/>
    <s v="CLI_68"/>
    <x v="73"/>
    <s v="Patas"/>
    <n v="49"/>
    <n v="49"/>
    <n v="1.3"/>
    <n v="63.7"/>
    <n v="63.7"/>
    <n v="0"/>
    <x v="2"/>
    <x v="96"/>
    <x v="2"/>
    <m/>
  </r>
  <r>
    <x v="904"/>
    <x v="95"/>
    <x v="1"/>
    <s v="CLI_55"/>
    <x v="1"/>
    <s v="Patas"/>
    <n v="204.5"/>
    <n v="203.3"/>
    <n v="1.1000000000000001"/>
    <n v="223.63000000000002"/>
    <n v="223.63000000000002"/>
    <n v="0"/>
    <x v="2"/>
    <x v="96"/>
    <x v="2"/>
    <m/>
  </r>
  <r>
    <x v="904"/>
    <x v="95"/>
    <x v="1"/>
    <s v="CLI_55"/>
    <x v="1"/>
    <s v="Molleja"/>
    <n v="242.5"/>
    <n v="239.4"/>
    <n v="1.6"/>
    <n v="383.04"/>
    <n v="383.04"/>
    <n v="0"/>
    <x v="2"/>
    <x v="96"/>
    <x v="2"/>
    <m/>
  </r>
  <r>
    <x v="904"/>
    <x v="95"/>
    <x v="1"/>
    <s v="CLI_55"/>
    <x v="1"/>
    <s v="HIGADO"/>
    <n v="308.10000000000002"/>
    <n v="304.3"/>
    <n v="1.1000000000000001"/>
    <n v="334.73"/>
    <n v="334.73"/>
    <n v="0"/>
    <x v="2"/>
    <x v="96"/>
    <x v="2"/>
    <m/>
  </r>
  <r>
    <x v="905"/>
    <x v="95"/>
    <x v="1"/>
    <s v="CLI_55"/>
    <x v="1"/>
    <s v="Pollo Grado B"/>
    <n v="8209.2000000000007"/>
    <n v="8025"/>
    <n v="2.0499999999999998"/>
    <n v="16451.25"/>
    <n v="16451.25"/>
    <n v="0"/>
    <x v="2"/>
    <x v="96"/>
    <x v="2"/>
    <m/>
  </r>
  <r>
    <x v="906"/>
    <x v="95"/>
    <x v="23"/>
    <s v="CLI_1"/>
    <x v="82"/>
    <s v="Pollo desnudo de primera "/>
    <n v="10622.7"/>
    <n v="9909.43"/>
    <n v="2.25"/>
    <n v="22296.217499999999"/>
    <n v="22296.217499999999"/>
    <n v="0"/>
    <x v="2"/>
    <x v="96"/>
    <x v="2"/>
    <m/>
  </r>
  <r>
    <x v="907"/>
    <x v="96"/>
    <x v="2"/>
    <s v="CLI_68"/>
    <x v="28"/>
    <s v="HIGADO"/>
    <n v="19.8"/>
    <n v="19.8"/>
    <n v="1.3"/>
    <n v="25.740000000000002"/>
    <n v="25.740000000000002"/>
    <n v="0"/>
    <x v="2"/>
    <x v="97"/>
    <x v="2"/>
    <m/>
  </r>
  <r>
    <x v="908"/>
    <x v="96"/>
    <x v="27"/>
    <s v="CLI_64"/>
    <x v="91"/>
    <s v="CABEZA"/>
    <n v="1743.7"/>
    <n v="1743.7"/>
    <n v="0.2"/>
    <n v="348.74"/>
    <n v="348.74"/>
    <n v="0"/>
    <x v="2"/>
    <x v="97"/>
    <x v="2"/>
    <m/>
  </r>
  <r>
    <x v="909"/>
    <x v="96"/>
    <x v="1"/>
    <s v="CLI_55"/>
    <x v="1"/>
    <s v="Pollo Grado B"/>
    <n v="2263.8000000000002"/>
    <n v="1960.1"/>
    <n v="2.0499999999999998"/>
    <n v="4018.2049999999995"/>
    <n v="4018.2049999999995"/>
    <n v="0"/>
    <x v="2"/>
    <x v="97"/>
    <x v="2"/>
    <m/>
  </r>
  <r>
    <x v="910"/>
    <x v="96"/>
    <x v="1"/>
    <s v="CLI_55"/>
    <x v="1"/>
    <s v="Pollo Grado B"/>
    <n v="5922.5"/>
    <n v="6134.8"/>
    <n v="2.0499999999999998"/>
    <n v="12576.34"/>
    <n v="12576.34"/>
    <n v="0"/>
    <x v="2"/>
    <x v="97"/>
    <x v="2"/>
    <m/>
  </r>
  <r>
    <x v="911"/>
    <x v="96"/>
    <x v="2"/>
    <s v="CLI_68"/>
    <x v="67"/>
    <s v="Pollo de Primera"/>
    <n v="10.4"/>
    <n v="10.4"/>
    <n v="2.4500000000000002"/>
    <n v="25.480000000000004"/>
    <n v="25.480000000000004"/>
    <n v="0"/>
    <x v="2"/>
    <x v="97"/>
    <x v="2"/>
    <m/>
  </r>
  <r>
    <x v="912"/>
    <x v="96"/>
    <x v="2"/>
    <s v="CLI_68"/>
    <x v="15"/>
    <s v="Pollo Grado B"/>
    <n v="11.9"/>
    <n v="11.9"/>
    <n v="2.4500000000000002"/>
    <n v="29.155000000000005"/>
    <n v="29.155000000000005"/>
    <n v="0"/>
    <x v="2"/>
    <x v="97"/>
    <x v="2"/>
    <m/>
  </r>
  <r>
    <x v="913"/>
    <x v="96"/>
    <x v="19"/>
    <s v="CLI_25"/>
    <x v="63"/>
    <s v="Pollo de Primera"/>
    <n v="1093.7"/>
    <n v="1093.7"/>
    <n v="2.35"/>
    <n v="2570.1950000000002"/>
    <n v="2570.1950000000002"/>
    <n v="0"/>
    <x v="2"/>
    <x v="97"/>
    <x v="2"/>
    <m/>
  </r>
  <r>
    <x v="914"/>
    <x v="96"/>
    <x v="11"/>
    <s v="CLI_31"/>
    <x v="33"/>
    <s v="Pollo de Primera"/>
    <n v="19852.400000000001"/>
    <n v="19388.3"/>
    <n v="2"/>
    <n v="38776.6"/>
    <n v="38776.6"/>
    <n v="0"/>
    <x v="2"/>
    <x v="97"/>
    <x v="2"/>
    <m/>
  </r>
  <r>
    <x v="915"/>
    <x v="97"/>
    <x v="29"/>
    <s v="CLI_3"/>
    <x v="58"/>
    <s v="Pollo desnudo de primera "/>
    <n v="1031.5"/>
    <n v="1014.8"/>
    <n v="2.35"/>
    <n v="2384.7800000000002"/>
    <n v="2384.7800000000002"/>
    <n v="0"/>
    <x v="2"/>
    <x v="98"/>
    <x v="2"/>
    <m/>
  </r>
  <r>
    <x v="916"/>
    <x v="97"/>
    <x v="29"/>
    <s v="CLI_3"/>
    <x v="58"/>
    <s v="Patas"/>
    <n v="97"/>
    <n v="97"/>
    <n v="1.2"/>
    <n v="116.39999999999999"/>
    <n v="116.39999999999999"/>
    <n v="0"/>
    <x v="2"/>
    <x v="98"/>
    <x v="2"/>
    <m/>
  </r>
  <r>
    <x v="917"/>
    <x v="97"/>
    <x v="2"/>
    <s v="CLI_68"/>
    <x v="114"/>
    <s v="Molleja"/>
    <n v="8.5"/>
    <n v="8.5"/>
    <n v="1.8"/>
    <n v="15.3"/>
    <n v="15.3"/>
    <n v="0"/>
    <x v="2"/>
    <x v="98"/>
    <x v="2"/>
    <m/>
  </r>
  <r>
    <x v="917"/>
    <x v="97"/>
    <x v="2"/>
    <s v="CLI_68"/>
    <x v="114"/>
    <s v="Patas"/>
    <n v="7.3"/>
    <n v="7.3"/>
    <n v="1.3"/>
    <n v="9.49"/>
    <n v="9.49"/>
    <n v="0"/>
    <x v="2"/>
    <x v="98"/>
    <x v="2"/>
    <m/>
  </r>
  <r>
    <x v="918"/>
    <x v="97"/>
    <x v="27"/>
    <s v="CLI_64"/>
    <x v="91"/>
    <s v="CABEZA"/>
    <n v="2279.3000000000002"/>
    <n v="2279.3000000000002"/>
    <n v="0.2"/>
    <n v="455.86000000000007"/>
    <n v="455.86"/>
    <n v="0"/>
    <x v="2"/>
    <x v="98"/>
    <x v="2"/>
    <m/>
  </r>
  <r>
    <x v="919"/>
    <x v="97"/>
    <x v="29"/>
    <s v="CLI_3"/>
    <x v="72"/>
    <s v="Pollo desnudo de primera "/>
    <n v="1020"/>
    <n v="991.2"/>
    <n v="2.35"/>
    <n v="2329.3200000000002"/>
    <n v="2329.3200000000002"/>
    <n v="0"/>
    <x v="2"/>
    <x v="98"/>
    <x v="2"/>
    <m/>
  </r>
  <r>
    <x v="920"/>
    <x v="97"/>
    <x v="29"/>
    <s v="CLI_3"/>
    <x v="72"/>
    <s v="HIGADO"/>
    <n v="95.8"/>
    <n v="95.8"/>
    <n v="1.2"/>
    <n v="114.96"/>
    <n v="114.96"/>
    <n v="0"/>
    <x v="2"/>
    <x v="98"/>
    <x v="2"/>
    <m/>
  </r>
  <r>
    <x v="920"/>
    <x v="97"/>
    <x v="29"/>
    <s v="CLI_3"/>
    <x v="72"/>
    <s v="Patas"/>
    <n v="96.5"/>
    <n v="96.1"/>
    <n v="1.2"/>
    <n v="115.32"/>
    <n v="115.32"/>
    <n v="0"/>
    <x v="2"/>
    <x v="98"/>
    <x v="2"/>
    <m/>
  </r>
  <r>
    <x v="921"/>
    <x v="97"/>
    <x v="29"/>
    <s v="CLI_3"/>
    <x v="57"/>
    <s v="Pollo desnudo de primera "/>
    <n v="1091.5999999999999"/>
    <n v="1091.5999999999999"/>
    <n v="2.35"/>
    <n v="2565.2599999999998"/>
    <n v="2565.2599999999998"/>
    <n v="0"/>
    <x v="2"/>
    <x v="98"/>
    <x v="2"/>
    <m/>
  </r>
  <r>
    <x v="922"/>
    <x v="97"/>
    <x v="29"/>
    <s v="CLI_3"/>
    <x v="57"/>
    <s v="HIGADO"/>
    <n v="95.8"/>
    <n v="95.8"/>
    <n v="1.2"/>
    <n v="114.96"/>
    <n v="114.96"/>
    <n v="0"/>
    <x v="2"/>
    <x v="98"/>
    <x v="2"/>
    <m/>
  </r>
  <r>
    <x v="922"/>
    <x v="97"/>
    <x v="29"/>
    <s v="CLI_3"/>
    <x v="57"/>
    <s v="Patas"/>
    <n v="97"/>
    <n v="97"/>
    <n v="1.2"/>
    <n v="116.39999999999999"/>
    <n v="116.39999999999999"/>
    <n v="0"/>
    <x v="2"/>
    <x v="98"/>
    <x v="2"/>
    <m/>
  </r>
  <r>
    <x v="923"/>
    <x v="97"/>
    <x v="1"/>
    <s v="CLI_55"/>
    <x v="1"/>
    <s v="Pollo Grado B"/>
    <n v="10091.9"/>
    <n v="9939.1"/>
    <n v="2.0499999999999998"/>
    <n v="20375.154999999999"/>
    <n v="20375.154999999999"/>
    <n v="0"/>
    <x v="2"/>
    <x v="98"/>
    <x v="2"/>
    <m/>
  </r>
  <r>
    <x v="924"/>
    <x v="97"/>
    <x v="1"/>
    <s v="CLI_55"/>
    <x v="1"/>
    <s v="Molleja"/>
    <n v="497.6"/>
    <n v="492.9"/>
    <n v="1.6"/>
    <n v="788.64"/>
    <n v="788.64"/>
    <n v="0"/>
    <x v="2"/>
    <x v="98"/>
    <x v="2"/>
    <m/>
  </r>
  <r>
    <x v="924"/>
    <x v="97"/>
    <x v="1"/>
    <s v="CLI_55"/>
    <x v="1"/>
    <s v="HIGADO"/>
    <n v="284.5"/>
    <n v="282.39999999999998"/>
    <n v="1.1000000000000001"/>
    <n v="310.64"/>
    <n v="310.64"/>
    <n v="0"/>
    <x v="2"/>
    <x v="98"/>
    <x v="2"/>
    <m/>
  </r>
  <r>
    <x v="924"/>
    <x v="97"/>
    <x v="1"/>
    <s v="CLI_55"/>
    <x v="1"/>
    <s v="Patas"/>
    <n v="189"/>
    <n v="188.6"/>
    <n v="1.1000000000000001"/>
    <n v="207.46"/>
    <n v="207.46"/>
    <n v="0"/>
    <x v="2"/>
    <x v="98"/>
    <x v="2"/>
    <m/>
  </r>
  <r>
    <x v="925"/>
    <x v="97"/>
    <x v="1"/>
    <s v="CLI_55"/>
    <x v="1"/>
    <s v="Pollo Grado B"/>
    <n v="9003.5"/>
    <n v="8942"/>
    <n v="2.0499999999999998"/>
    <n v="18331.099999999999"/>
    <n v="18331.099999999999"/>
    <n v="0"/>
    <x v="2"/>
    <x v="98"/>
    <x v="2"/>
    <m/>
  </r>
  <r>
    <x v="926"/>
    <x v="97"/>
    <x v="4"/>
    <s v="CLI_26"/>
    <x v="10"/>
    <s v="Pollo Grado B"/>
    <n v="579.1"/>
    <n v="579.1"/>
    <n v="2.4"/>
    <n v="1389.84"/>
    <n v="1389.84"/>
    <n v="0"/>
    <x v="2"/>
    <x v="98"/>
    <x v="2"/>
    <m/>
  </r>
  <r>
    <x v="926"/>
    <x v="97"/>
    <x v="4"/>
    <s v="CLI_26"/>
    <x v="10"/>
    <s v="Pollo desnudo de primera "/>
    <n v="61.3"/>
    <n v="61.3"/>
    <n v="2.68"/>
    <n v="164.28399999999999"/>
    <n v="164.28399999999999"/>
    <n v="0"/>
    <x v="2"/>
    <x v="98"/>
    <x v="2"/>
    <m/>
  </r>
  <r>
    <x v="927"/>
    <x v="97"/>
    <x v="4"/>
    <s v="CLI_26"/>
    <x v="10"/>
    <s v="Patas"/>
    <n v="270.89999999999998"/>
    <n v="270.89999999999998"/>
    <n v="1.1000000000000001"/>
    <n v="297.99"/>
    <n v="297.99"/>
    <n v="0"/>
    <x v="2"/>
    <x v="98"/>
    <x v="2"/>
    <m/>
  </r>
  <r>
    <x v="927"/>
    <x v="97"/>
    <x v="4"/>
    <s v="CLI_26"/>
    <x v="10"/>
    <s v="Molleja"/>
    <n v="95.9"/>
    <n v="95.9"/>
    <n v="1.6"/>
    <n v="153.44000000000003"/>
    <n v="153.44000000000003"/>
    <n v="0"/>
    <x v="2"/>
    <x v="98"/>
    <x v="2"/>
    <m/>
  </r>
  <r>
    <x v="927"/>
    <x v="97"/>
    <x v="4"/>
    <s v="CLI_26"/>
    <x v="10"/>
    <s v="HIGADO"/>
    <n v="292"/>
    <n v="292"/>
    <n v="1.1000000000000001"/>
    <n v="321.20000000000005"/>
    <n v="321.20000000000005"/>
    <n v="0"/>
    <x v="2"/>
    <x v="98"/>
    <x v="2"/>
    <m/>
  </r>
  <r>
    <x v="928"/>
    <x v="97"/>
    <x v="13"/>
    <s v="CLI_5"/>
    <x v="43"/>
    <s v="Patas"/>
    <n v="1235.9000000000001"/>
    <n v="1235.9000000000001"/>
    <n v="1.1000000000000001"/>
    <n v="1359.4900000000002"/>
    <n v="1359.4900000000002"/>
    <n v="0"/>
    <x v="2"/>
    <x v="98"/>
    <x v="2"/>
    <m/>
  </r>
  <r>
    <x v="929"/>
    <x v="97"/>
    <x v="13"/>
    <s v="CLI_5"/>
    <x v="43"/>
    <s v="Pollo de Primera"/>
    <n v="554.20000000000005"/>
    <n v="554.20000000000005"/>
    <n v="2"/>
    <n v="1108.4000000000001"/>
    <n v="1108.4000000000001"/>
    <n v="0"/>
    <x v="2"/>
    <x v="98"/>
    <x v="2"/>
    <m/>
  </r>
  <r>
    <x v="930"/>
    <x v="97"/>
    <x v="13"/>
    <s v="CLI_5"/>
    <x v="43"/>
    <s v="Pollo de Primera"/>
    <n v="22121.599999999999"/>
    <n v="21900.38"/>
    <n v="2"/>
    <n v="43800.76"/>
    <n v="43800.76"/>
    <n v="0"/>
    <x v="2"/>
    <x v="98"/>
    <x v="2"/>
    <m/>
  </r>
  <r>
    <x v="931"/>
    <x v="97"/>
    <x v="5"/>
    <s v="CLI_2"/>
    <x v="107"/>
    <s v="Pollo desnudo de primera "/>
    <n v="10134.200000000001"/>
    <n v="9739.6"/>
    <n v="2.5"/>
    <n v="24349"/>
    <n v="24349"/>
    <n v="0"/>
    <x v="2"/>
    <x v="98"/>
    <x v="2"/>
    <m/>
  </r>
  <r>
    <x v="932"/>
    <x v="97"/>
    <x v="5"/>
    <s v="CLI_2"/>
    <x v="107"/>
    <s v="HIGADO"/>
    <n v="428.8"/>
    <n v="425"/>
    <n v="1.1000000000000001"/>
    <n v="467.50000000000006"/>
    <n v="467.50000000000006"/>
    <n v="0"/>
    <x v="2"/>
    <x v="98"/>
    <x v="2"/>
    <m/>
  </r>
  <r>
    <x v="933"/>
    <x v="97"/>
    <x v="5"/>
    <s v="CLI_2"/>
    <x v="107"/>
    <s v="HIGADO"/>
    <n v="994.5"/>
    <n v="989.7"/>
    <n v="1.1000000000000001"/>
    <n v="1088.67"/>
    <n v="1088.67"/>
    <n v="0"/>
    <x v="2"/>
    <x v="98"/>
    <x v="2"/>
    <m/>
  </r>
  <r>
    <x v="933"/>
    <x v="97"/>
    <x v="5"/>
    <s v="CLI_2"/>
    <x v="107"/>
    <s v="Patas"/>
    <n v="1043"/>
    <n v="1039"/>
    <n v="1.1000000000000001"/>
    <n v="1142.9000000000001"/>
    <n v="1142.9000000000001"/>
    <n v="0"/>
    <x v="2"/>
    <x v="98"/>
    <x v="2"/>
    <m/>
  </r>
  <r>
    <x v="934"/>
    <x v="98"/>
    <x v="27"/>
    <s v="CLI_64"/>
    <x v="91"/>
    <s v="CABEZA"/>
    <n v="2268.1999999999998"/>
    <n v="2268.1999999999998"/>
    <n v="0.2"/>
    <n v="453.64"/>
    <n v="453.64"/>
    <n v="0"/>
    <x v="2"/>
    <x v="99"/>
    <x v="2"/>
    <m/>
  </r>
  <r>
    <x v="935"/>
    <x v="98"/>
    <x v="32"/>
    <s v="CLI_11"/>
    <x v="103"/>
    <s v="Pollo de Primera"/>
    <n v="1996.1"/>
    <n v="2000"/>
    <n v="2.35"/>
    <n v="4700"/>
    <n v="4700"/>
    <n v="0"/>
    <x v="2"/>
    <x v="99"/>
    <x v="2"/>
    <m/>
  </r>
  <r>
    <x v="935"/>
    <x v="98"/>
    <x v="32"/>
    <s v="CLI_11"/>
    <x v="103"/>
    <s v="Pollo Grado B"/>
    <n v="1940.2"/>
    <n v="1929.3"/>
    <n v="2.15"/>
    <n v="4147.9949999999999"/>
    <n v="4147.9949999999999"/>
    <n v="0"/>
    <x v="2"/>
    <x v="99"/>
    <x v="2"/>
    <m/>
  </r>
  <r>
    <x v="936"/>
    <x v="98"/>
    <x v="2"/>
    <s v="CLI_68"/>
    <x v="21"/>
    <s v="Pollo de Primera"/>
    <n v="96.8"/>
    <n v="96.8"/>
    <n v="2.4500000000000002"/>
    <n v="237.16"/>
    <n v="237.16"/>
    <n v="0"/>
    <x v="2"/>
    <x v="99"/>
    <x v="2"/>
    <m/>
  </r>
  <r>
    <x v="937"/>
    <x v="98"/>
    <x v="2"/>
    <s v="CLI_68"/>
    <x v="21"/>
    <s v="Molleja"/>
    <n v="122.3"/>
    <n v="122.3"/>
    <n v="1.6"/>
    <n v="195.68"/>
    <n v="195.68"/>
    <n v="0"/>
    <x v="2"/>
    <x v="99"/>
    <x v="2"/>
    <m/>
  </r>
  <r>
    <x v="937"/>
    <x v="98"/>
    <x v="2"/>
    <s v="CLI_68"/>
    <x v="21"/>
    <s v="HIGADO"/>
    <n v="234.9"/>
    <n v="234.9"/>
    <n v="1.2"/>
    <n v="281.88"/>
    <n v="281.88"/>
    <n v="0"/>
    <x v="2"/>
    <x v="99"/>
    <x v="2"/>
    <m/>
  </r>
  <r>
    <x v="937"/>
    <x v="98"/>
    <x v="2"/>
    <s v="CLI_68"/>
    <x v="21"/>
    <s v="Patas"/>
    <n v="127.5"/>
    <n v="127.5"/>
    <n v="1.2"/>
    <n v="153"/>
    <n v="153"/>
    <n v="0"/>
    <x v="2"/>
    <x v="99"/>
    <x v="2"/>
    <m/>
  </r>
  <r>
    <x v="938"/>
    <x v="98"/>
    <x v="2"/>
    <s v="CLI_68"/>
    <x v="100"/>
    <s v="Pollo de Primera"/>
    <n v="18.8"/>
    <n v="18.8"/>
    <n v="2.4500000000000002"/>
    <n v="46.06"/>
    <n v="46.06"/>
    <n v="0"/>
    <x v="2"/>
    <x v="99"/>
    <x v="2"/>
    <m/>
  </r>
  <r>
    <x v="939"/>
    <x v="98"/>
    <x v="1"/>
    <s v="CLI_55"/>
    <x v="1"/>
    <s v="Pollo desnudo de primera "/>
    <n v="9953.7000000000007"/>
    <n v="9353.2000000000007"/>
    <n v="2.35"/>
    <n v="21980.020000000004"/>
    <n v="21980.020000000004"/>
    <n v="0"/>
    <x v="2"/>
    <x v="99"/>
    <x v="2"/>
    <m/>
  </r>
  <r>
    <x v="940"/>
    <x v="98"/>
    <x v="35"/>
    <s v="CLI_70"/>
    <x v="115"/>
    <s v="Pollo de Primera"/>
    <n v="197.6"/>
    <n v="197.6"/>
    <n v="2.4500000000000002"/>
    <n v="484.12"/>
    <n v="484.12"/>
    <n v="0"/>
    <x v="2"/>
    <x v="99"/>
    <x v="2"/>
    <m/>
  </r>
  <r>
    <x v="941"/>
    <x v="98"/>
    <x v="2"/>
    <s v="CLI_68"/>
    <x v="67"/>
    <s v="Pollo de Primera"/>
    <n v="7.1"/>
    <n v="7.1"/>
    <n v="2.4500000000000002"/>
    <n v="17.395"/>
    <n v="17.395"/>
    <n v="0"/>
    <x v="2"/>
    <x v="99"/>
    <x v="2"/>
    <m/>
  </r>
  <r>
    <x v="942"/>
    <x v="98"/>
    <x v="5"/>
    <s v="CLI_2"/>
    <x v="107"/>
    <s v="Pollo desnudo de primera "/>
    <n v="10015.5"/>
    <n v="9614.6"/>
    <n v="2.5"/>
    <n v="24036.5"/>
    <n v="24036.5"/>
    <n v="0"/>
    <x v="2"/>
    <x v="99"/>
    <x v="2"/>
    <m/>
  </r>
  <r>
    <x v="943"/>
    <x v="98"/>
    <x v="5"/>
    <s v="CLI_2"/>
    <x v="107"/>
    <s v="HIGADO"/>
    <n v="1176.2"/>
    <n v="1170.8800000000001"/>
    <n v="1.1000000000000001"/>
    <n v="1287.9680000000003"/>
    <n v="1287.9680000000003"/>
    <n v="0"/>
    <x v="2"/>
    <x v="99"/>
    <x v="2"/>
    <m/>
  </r>
  <r>
    <x v="943"/>
    <x v="98"/>
    <x v="5"/>
    <s v="CLI_2"/>
    <x v="107"/>
    <s v="Patas"/>
    <n v="1098.3"/>
    <n v="1094.8"/>
    <n v="1.1000000000000001"/>
    <n v="1204.28"/>
    <n v="1204.28"/>
    <n v="0"/>
    <x v="2"/>
    <x v="99"/>
    <x v="2"/>
    <m/>
  </r>
  <r>
    <x v="944"/>
    <x v="98"/>
    <x v="5"/>
    <s v="CLI_2"/>
    <x v="107"/>
    <s v="HIGADO"/>
    <n v="285.89999999999998"/>
    <n v="285"/>
    <n v="1.1000000000000001"/>
    <n v="313.5"/>
    <n v="313.5"/>
    <n v="0"/>
    <x v="2"/>
    <x v="99"/>
    <x v="2"/>
    <m/>
  </r>
  <r>
    <x v="945"/>
    <x v="99"/>
    <x v="27"/>
    <s v="CLI_64"/>
    <x v="91"/>
    <s v="CABEZA"/>
    <n v="1737.4"/>
    <n v="1737.4"/>
    <n v="0.2"/>
    <n v="347.48"/>
    <n v="347.48"/>
    <n v="0"/>
    <x v="2"/>
    <x v="100"/>
    <x v="2"/>
    <m/>
  </r>
  <r>
    <x v="946"/>
    <x v="99"/>
    <x v="2"/>
    <s v="CLI_68"/>
    <x v="36"/>
    <s v="HIGADO"/>
    <n v="2"/>
    <n v="2"/>
    <n v="1.3"/>
    <n v="2.6"/>
    <n v="2.6"/>
    <n v="0"/>
    <x v="2"/>
    <x v="100"/>
    <x v="2"/>
    <m/>
  </r>
  <r>
    <x v="946"/>
    <x v="99"/>
    <x v="2"/>
    <s v="CLI_68"/>
    <x v="36"/>
    <s v="Patas"/>
    <n v="2.1"/>
    <n v="2.1"/>
    <n v="1.3"/>
    <n v="2.7300000000000004"/>
    <n v="2.7300000000000004"/>
    <n v="0"/>
    <x v="2"/>
    <x v="100"/>
    <x v="2"/>
    <m/>
  </r>
  <r>
    <x v="947"/>
    <x v="99"/>
    <x v="2"/>
    <s v="CLI_68"/>
    <x v="14"/>
    <s v="Pollo Grado B"/>
    <n v="258"/>
    <n v="258"/>
    <n v="2.4500000000000002"/>
    <n v="632.1"/>
    <n v="632.1"/>
    <n v="0"/>
    <x v="2"/>
    <x v="100"/>
    <x v="2"/>
    <m/>
  </r>
  <r>
    <x v="948"/>
    <x v="99"/>
    <x v="1"/>
    <s v="CLI_55"/>
    <x v="1"/>
    <s v="Molleja"/>
    <n v="514.70000000000005"/>
    <n v="516"/>
    <n v="1.6"/>
    <n v="825.6"/>
    <n v="825.6"/>
    <n v="0"/>
    <x v="2"/>
    <x v="100"/>
    <x v="2"/>
    <m/>
  </r>
  <r>
    <x v="948"/>
    <x v="99"/>
    <x v="1"/>
    <s v="CLI_55"/>
    <x v="1"/>
    <s v="HIGADO"/>
    <n v="528.6"/>
    <n v="526.4"/>
    <n v="1.1000000000000001"/>
    <n v="579.04000000000008"/>
    <n v="579.04000000000008"/>
    <n v="0"/>
    <x v="2"/>
    <x v="100"/>
    <x v="2"/>
    <m/>
  </r>
  <r>
    <x v="948"/>
    <x v="99"/>
    <x v="1"/>
    <s v="CLI_55"/>
    <x v="1"/>
    <s v="Patas"/>
    <n v="539.5"/>
    <n v="538.4"/>
    <n v="1.1000000000000001"/>
    <n v="592.24"/>
    <n v="592.24"/>
    <n v="0"/>
    <x v="2"/>
    <x v="100"/>
    <x v="2"/>
    <m/>
  </r>
  <r>
    <x v="949"/>
    <x v="99"/>
    <x v="1"/>
    <s v="CLI_55"/>
    <x v="1"/>
    <s v="Pollo Grado B"/>
    <n v="7708.2"/>
    <n v="7663.6"/>
    <n v="2.0499999999999998"/>
    <n v="15710.38"/>
    <n v="15710.38"/>
    <n v="0"/>
    <x v="2"/>
    <x v="100"/>
    <x v="2"/>
    <m/>
  </r>
  <r>
    <x v="950"/>
    <x v="99"/>
    <x v="22"/>
    <s v="CLI_28"/>
    <x v="86"/>
    <s v="Pollo Grado B"/>
    <n v="2981.7"/>
    <n v="2975.7"/>
    <n v="1.9"/>
    <n v="5653.829999999999"/>
    <n v="5653.829999999999"/>
    <n v="0"/>
    <x v="2"/>
    <x v="100"/>
    <x v="2"/>
    <m/>
  </r>
  <r>
    <x v="951"/>
    <x v="99"/>
    <x v="2"/>
    <s v="CLI_68"/>
    <x v="106"/>
    <s v="HIGADO"/>
    <n v="97.8"/>
    <n v="97.8"/>
    <n v="1.3"/>
    <n v="127.14"/>
    <n v="127.14"/>
    <n v="0"/>
    <x v="2"/>
    <x v="100"/>
    <x v="2"/>
    <m/>
  </r>
  <r>
    <x v="951"/>
    <x v="99"/>
    <x v="2"/>
    <s v="CLI_68"/>
    <x v="106"/>
    <s v="Patas"/>
    <n v="117.8"/>
    <n v="117.8"/>
    <n v="1.3"/>
    <n v="153.14000000000001"/>
    <n v="153.14000000000001"/>
    <n v="0"/>
    <x v="2"/>
    <x v="100"/>
    <x v="2"/>
    <m/>
  </r>
  <r>
    <x v="951"/>
    <x v="99"/>
    <x v="2"/>
    <s v="CLI_68"/>
    <x v="106"/>
    <s v="Molleja"/>
    <n v="42"/>
    <n v="42"/>
    <n v="1.8"/>
    <n v="75.600000000000009"/>
    <n v="75.600000000000009"/>
    <n v="0"/>
    <x v="2"/>
    <x v="100"/>
    <x v="2"/>
    <m/>
  </r>
  <r>
    <x v="952"/>
    <x v="99"/>
    <x v="5"/>
    <s v="CLI_2"/>
    <x v="107"/>
    <s v="Pollo desnudo de primera "/>
    <n v="10176.299999999999"/>
    <n v="9767.7999999999993"/>
    <n v="2.5"/>
    <n v="24419.5"/>
    <n v="24419.5"/>
    <n v="0"/>
    <x v="2"/>
    <x v="100"/>
    <x v="2"/>
    <m/>
  </r>
  <r>
    <x v="953"/>
    <x v="99"/>
    <x v="36"/>
    <s v="CLI_69"/>
    <x v="116"/>
    <s v="Molleja"/>
    <n v="4.9000000000000004"/>
    <n v="4.9000000000000004"/>
    <n v="1.8"/>
    <n v="8.82"/>
    <n v="8.82"/>
    <n v="0"/>
    <x v="2"/>
    <x v="100"/>
    <x v="2"/>
    <m/>
  </r>
  <r>
    <x v="954"/>
    <x v="100"/>
    <x v="27"/>
    <s v="CLI_64"/>
    <x v="91"/>
    <s v="CABEZA"/>
    <n v="1717.1"/>
    <n v="1717.1"/>
    <n v="0.2"/>
    <n v="343.42"/>
    <n v="343.42"/>
    <n v="0"/>
    <x v="2"/>
    <x v="101"/>
    <x v="2"/>
    <m/>
  </r>
  <r>
    <x v="955"/>
    <x v="100"/>
    <x v="2"/>
    <s v="CLI_68"/>
    <x v="4"/>
    <s v="Pollo Grado B"/>
    <n v="350.4"/>
    <n v="350.4"/>
    <n v="2.4500000000000002"/>
    <n v="858.48"/>
    <n v="858.48"/>
    <n v="0"/>
    <x v="2"/>
    <x v="101"/>
    <x v="2"/>
    <m/>
  </r>
  <r>
    <x v="955"/>
    <x v="100"/>
    <x v="2"/>
    <s v="CLI_68"/>
    <x v="4"/>
    <s v="Patas"/>
    <n v="22.3"/>
    <n v="22.3"/>
    <n v="1.3"/>
    <n v="28.990000000000002"/>
    <n v="28.990000000000002"/>
    <n v="0"/>
    <x v="2"/>
    <x v="101"/>
    <x v="2"/>
    <m/>
  </r>
  <r>
    <x v="956"/>
    <x v="100"/>
    <x v="5"/>
    <s v="CLI_2"/>
    <x v="40"/>
    <s v="Pollo desnudo de primera "/>
    <n v="520.4"/>
    <n v="498.8"/>
    <n v="2.35"/>
    <n v="1172.18"/>
    <n v="1172.18"/>
    <n v="0"/>
    <x v="2"/>
    <x v="101"/>
    <x v="2"/>
    <m/>
  </r>
  <r>
    <x v="957"/>
    <x v="100"/>
    <x v="22"/>
    <s v="CLI_28"/>
    <x v="86"/>
    <s v="Gallina desnuda "/>
    <n v="10089"/>
    <n v="10107"/>
    <n v="1.2"/>
    <n v="12128.4"/>
    <n v="12128.4"/>
    <n v="0"/>
    <x v="2"/>
    <x v="101"/>
    <x v="2"/>
    <m/>
  </r>
  <r>
    <x v="958"/>
    <x v="100"/>
    <x v="8"/>
    <s v="CLI_30"/>
    <x v="17"/>
    <s v="Molleja"/>
    <n v="49.1"/>
    <n v="49.1"/>
    <n v="1.6"/>
    <n v="78.56"/>
    <n v="78.56"/>
    <n v="0"/>
    <x v="2"/>
    <x v="101"/>
    <x v="2"/>
    <m/>
  </r>
  <r>
    <x v="958"/>
    <x v="100"/>
    <x v="8"/>
    <s v="CLI_30"/>
    <x v="17"/>
    <s v="Patas"/>
    <n v="70.2"/>
    <n v="70.2"/>
    <n v="1.1000000000000001"/>
    <n v="77.220000000000013"/>
    <n v="77.220000000000013"/>
    <n v="0"/>
    <x v="2"/>
    <x v="101"/>
    <x v="2"/>
    <m/>
  </r>
  <r>
    <x v="958"/>
    <x v="100"/>
    <x v="8"/>
    <s v="CLI_30"/>
    <x v="17"/>
    <s v="HIGADO"/>
    <n v="144.69999999999999"/>
    <n v="144.69999999999999"/>
    <n v="1.1000000000000001"/>
    <n v="159.16999999999999"/>
    <n v="159.16999999999999"/>
    <n v="0"/>
    <x v="2"/>
    <x v="101"/>
    <x v="2"/>
    <m/>
  </r>
  <r>
    <x v="959"/>
    <x v="100"/>
    <x v="37"/>
    <s v="CLI_63"/>
    <x v="117"/>
    <s v="Pollo de Primera"/>
    <n v="4308.7"/>
    <n v="4308.7"/>
    <n v="2.0499999999999998"/>
    <n v="8832.8349999999991"/>
    <n v="8832.8349999999991"/>
    <n v="0"/>
    <x v="2"/>
    <x v="101"/>
    <x v="2"/>
    <m/>
  </r>
  <r>
    <x v="960"/>
    <x v="100"/>
    <x v="23"/>
    <s v="CLI_1"/>
    <x v="82"/>
    <s v="Pollo desnudo de primera "/>
    <n v="10168.9"/>
    <n v="9679.6"/>
    <n v="2.25"/>
    <n v="21779.100000000002"/>
    <n v="21779.100000000002"/>
    <n v="0"/>
    <x v="2"/>
    <x v="101"/>
    <x v="2"/>
    <m/>
  </r>
  <r>
    <x v="961"/>
    <x v="100"/>
    <x v="5"/>
    <s v="CLI_2"/>
    <x v="107"/>
    <s v="Pollo desnudo de primera "/>
    <n v="9446.6"/>
    <n v="9044.6"/>
    <n v="2.35"/>
    <n v="21254.81"/>
    <n v="21254.81"/>
    <n v="0"/>
    <x v="2"/>
    <x v="101"/>
    <x v="2"/>
    <m/>
  </r>
  <r>
    <x v="962"/>
    <x v="101"/>
    <x v="27"/>
    <s v="CLI_64"/>
    <x v="91"/>
    <s v="CABEZA"/>
    <n v="2181.3000000000002"/>
    <n v="2181.3000000000002"/>
    <n v="0.2"/>
    <n v="436.26000000000005"/>
    <n v="436.26000000000005"/>
    <n v="0"/>
    <x v="2"/>
    <x v="102"/>
    <x v="2"/>
    <m/>
  </r>
  <r>
    <x v="963"/>
    <x v="101"/>
    <x v="2"/>
    <s v="CLI_68"/>
    <x v="118"/>
    <s v="Pollo de Primera"/>
    <n v="105.3"/>
    <n v="105.3"/>
    <n v="2.35"/>
    <n v="247.45500000000001"/>
    <n v="247.45500000000001"/>
    <n v="0"/>
    <x v="2"/>
    <x v="102"/>
    <x v="2"/>
    <m/>
  </r>
  <r>
    <x v="964"/>
    <x v="101"/>
    <x v="19"/>
    <s v="CLI_25"/>
    <x v="63"/>
    <s v="Molleja"/>
    <n v="29.1"/>
    <n v="29.1"/>
    <n v="1.6"/>
    <n v="46.56"/>
    <n v="46.56"/>
    <n v="0"/>
    <x v="2"/>
    <x v="102"/>
    <x v="2"/>
    <m/>
  </r>
  <r>
    <x v="964"/>
    <x v="101"/>
    <x v="19"/>
    <s v="CLI_25"/>
    <x v="63"/>
    <s v="HIGADO"/>
    <n v="48.6"/>
    <n v="48.6"/>
    <n v="1.1000000000000001"/>
    <n v="53.460000000000008"/>
    <n v="53.460000000000008"/>
    <n v="0"/>
    <x v="2"/>
    <x v="102"/>
    <x v="2"/>
    <m/>
  </r>
  <r>
    <x v="965"/>
    <x v="101"/>
    <x v="19"/>
    <s v="CLI_25"/>
    <x v="63"/>
    <s v="Pollo de Primera"/>
    <n v="1007.7"/>
    <n v="1007.7"/>
    <n v="2.35"/>
    <n v="2368.0950000000003"/>
    <n v="2368.0950000000003"/>
    <n v="0"/>
    <x v="2"/>
    <x v="102"/>
    <x v="2"/>
    <m/>
  </r>
  <r>
    <x v="966"/>
    <x v="101"/>
    <x v="23"/>
    <s v="CLI_1"/>
    <x v="82"/>
    <s v="Pollo desnudo de primera "/>
    <n v="10093.5"/>
    <n v="9684"/>
    <n v="2.25"/>
    <n v="21789"/>
    <n v="21789"/>
    <n v="0"/>
    <x v="2"/>
    <x v="102"/>
    <x v="2"/>
    <m/>
  </r>
  <r>
    <x v="967"/>
    <x v="102"/>
    <x v="2"/>
    <s v="CLI_68"/>
    <x v="28"/>
    <s v="HIGADO"/>
    <n v="19.399999999999999"/>
    <n v="19.399999999999999"/>
    <n v="1.2"/>
    <n v="23.279999999999998"/>
    <n v="23.279999999999998"/>
    <n v="0"/>
    <x v="2"/>
    <x v="103"/>
    <x v="2"/>
    <m/>
  </r>
  <r>
    <x v="968"/>
    <x v="102"/>
    <x v="27"/>
    <s v="CLI_64"/>
    <x v="91"/>
    <s v="CABEZA"/>
    <n v="1169.9000000000001"/>
    <n v="1169.9000000000001"/>
    <n v="0.2"/>
    <n v="233.98000000000002"/>
    <n v="233.98000000000002"/>
    <n v="0"/>
    <x v="2"/>
    <x v="103"/>
    <x v="2"/>
    <m/>
  </r>
  <r>
    <x v="969"/>
    <x v="102"/>
    <x v="1"/>
    <s v="CLI_55"/>
    <x v="1"/>
    <s v="Pollo Grado B"/>
    <n v="7946.9"/>
    <n v="7681.54"/>
    <n v="2.0499999999999998"/>
    <n v="15747.156999999999"/>
    <n v="15747.156999999999"/>
    <n v="0"/>
    <x v="2"/>
    <x v="103"/>
    <x v="2"/>
    <m/>
  </r>
  <r>
    <x v="970"/>
    <x v="102"/>
    <x v="2"/>
    <s v="CLI_68"/>
    <x v="9"/>
    <s v="Pollo Grado B"/>
    <n v="107.1"/>
    <n v="107.1"/>
    <n v="2.35"/>
    <n v="251.685"/>
    <n v="251.685"/>
    <n v="0"/>
    <x v="2"/>
    <x v="103"/>
    <x v="2"/>
    <m/>
  </r>
  <r>
    <x v="971"/>
    <x v="102"/>
    <x v="5"/>
    <s v="CLI_2"/>
    <x v="107"/>
    <s v="HIGADO"/>
    <n v="1039.8"/>
    <n v="1039.8"/>
    <n v="1"/>
    <n v="1039.8"/>
    <n v="1039.8"/>
    <n v="0"/>
    <x v="2"/>
    <x v="103"/>
    <x v="2"/>
    <m/>
  </r>
  <r>
    <x v="971"/>
    <x v="102"/>
    <x v="5"/>
    <s v="CLI_2"/>
    <x v="107"/>
    <s v="Patas"/>
    <n v="178.8"/>
    <n v="173.3"/>
    <n v="1"/>
    <n v="173.3"/>
    <n v="173.3"/>
    <n v="0"/>
    <x v="2"/>
    <x v="103"/>
    <x v="2"/>
    <m/>
  </r>
  <r>
    <x v="972"/>
    <x v="102"/>
    <x v="5"/>
    <s v="CLI_2"/>
    <x v="107"/>
    <s v="Pollo desnudo de primera "/>
    <n v="119.8"/>
    <n v="116.7"/>
    <n v="2.35"/>
    <n v="274.245"/>
    <n v="274.245"/>
    <n v="0"/>
    <x v="2"/>
    <x v="103"/>
    <x v="2"/>
    <m/>
  </r>
  <r>
    <x v="973"/>
    <x v="102"/>
    <x v="5"/>
    <s v="CLI_2"/>
    <x v="107"/>
    <s v="HIGADO"/>
    <n v="3359.6"/>
    <n v="3343.6"/>
    <n v="1"/>
    <n v="3343.6"/>
    <n v="3343.6"/>
    <n v="0"/>
    <x v="2"/>
    <x v="103"/>
    <x v="2"/>
    <m/>
  </r>
  <r>
    <x v="973"/>
    <x v="102"/>
    <x v="5"/>
    <s v="CLI_2"/>
    <x v="107"/>
    <s v="Patas"/>
    <n v="1936.4"/>
    <n v="1928.3"/>
    <n v="1"/>
    <n v="1928.3"/>
    <n v="1928.3"/>
    <n v="0"/>
    <x v="2"/>
    <x v="103"/>
    <x v="2"/>
    <m/>
  </r>
  <r>
    <x v="974"/>
    <x v="103"/>
    <x v="29"/>
    <s v="CLI_3"/>
    <x v="58"/>
    <s v="Pollo desnudo de primera "/>
    <n v="1470.8"/>
    <n v="1452.4"/>
    <n v="2.35"/>
    <n v="3413.1400000000003"/>
    <n v="3413.1400000000003"/>
    <n v="0"/>
    <x v="2"/>
    <x v="104"/>
    <x v="2"/>
    <m/>
  </r>
  <r>
    <x v="975"/>
    <x v="103"/>
    <x v="28"/>
    <s v="CLI_65"/>
    <x v="95"/>
    <s v="Pollo de Primera"/>
    <n v="241.2"/>
    <n v="77.099999999999994"/>
    <n v="2.15"/>
    <n v="165.76499999999999"/>
    <n v="165.76499999999999"/>
    <n v="0"/>
    <x v="2"/>
    <x v="104"/>
    <x v="2"/>
    <m/>
  </r>
  <r>
    <x v="976"/>
    <x v="103"/>
    <x v="27"/>
    <s v="CLI_64"/>
    <x v="91"/>
    <s v="CABEZA"/>
    <n v="2436.6999999999998"/>
    <n v="2436.6999999999998"/>
    <n v="0.2"/>
    <n v="487.34"/>
    <n v="487.34"/>
    <n v="0"/>
    <x v="2"/>
    <x v="104"/>
    <x v="2"/>
    <m/>
  </r>
  <r>
    <x v="977"/>
    <x v="103"/>
    <x v="29"/>
    <s v="CLI_3"/>
    <x v="59"/>
    <s v="Pollo desnudo de primera "/>
    <n v="1967.4"/>
    <n v="1955"/>
    <n v="2.35"/>
    <n v="4594.25"/>
    <n v="4594.25"/>
    <n v="0"/>
    <x v="2"/>
    <x v="104"/>
    <x v="2"/>
    <m/>
  </r>
  <r>
    <x v="977"/>
    <x v="103"/>
    <x v="29"/>
    <s v="CLI_3"/>
    <x v="59"/>
    <s v="Patas"/>
    <n v="488.8"/>
    <n v="486"/>
    <n v="1.1000000000000001"/>
    <n v="534.6"/>
    <n v="534.6"/>
    <n v="0"/>
    <x v="2"/>
    <x v="104"/>
    <x v="2"/>
    <m/>
  </r>
  <r>
    <x v="978"/>
    <x v="103"/>
    <x v="29"/>
    <s v="CLI_3"/>
    <x v="57"/>
    <s v="Pollo desnudo de primera "/>
    <n v="1483.4"/>
    <n v="1478.7"/>
    <n v="2.35"/>
    <n v="3474.9450000000002"/>
    <n v="3474.9450000000002"/>
    <n v="0"/>
    <x v="2"/>
    <x v="104"/>
    <x v="2"/>
    <m/>
  </r>
  <r>
    <x v="979"/>
    <x v="103"/>
    <x v="14"/>
    <s v="CLI_42"/>
    <x v="48"/>
    <s v="Pollo de Primera"/>
    <n v="2865.8"/>
    <n v="2865.8"/>
    <n v="2.15"/>
    <n v="6161.47"/>
    <n v="6161.47"/>
    <n v="0"/>
    <x v="2"/>
    <x v="104"/>
    <x v="2"/>
    <m/>
  </r>
  <r>
    <x v="980"/>
    <x v="103"/>
    <x v="14"/>
    <s v="CLI_42"/>
    <x v="48"/>
    <s v="Mortadela"/>
    <n v="353.99"/>
    <n v="353.99"/>
    <n v="1.85"/>
    <n v="654.88150000000007"/>
    <n v="654.88150000000007"/>
    <n v="0"/>
    <x v="2"/>
    <x v="104"/>
    <x v="2"/>
    <m/>
  </r>
  <r>
    <x v="981"/>
    <x v="103"/>
    <x v="1"/>
    <s v="CLI_55"/>
    <x v="1"/>
    <s v="Pollo Grado B"/>
    <n v="8375.9"/>
    <n v="8130.4"/>
    <n v="2.0499999999999998"/>
    <n v="16667.319999999996"/>
    <n v="16667.319999999996"/>
    <n v="0"/>
    <x v="2"/>
    <x v="104"/>
    <x v="2"/>
    <m/>
  </r>
  <r>
    <x v="982"/>
    <x v="103"/>
    <x v="38"/>
    <s v="CLI_22"/>
    <x v="119"/>
    <s v="Pollo de Primera"/>
    <n v="890.7"/>
    <n v="889.15"/>
    <n v="2.15"/>
    <n v="1911.6724999999999"/>
    <n v="1911.6724999999999"/>
    <n v="0"/>
    <x v="2"/>
    <x v="104"/>
    <x v="2"/>
    <m/>
  </r>
  <r>
    <x v="983"/>
    <x v="103"/>
    <x v="8"/>
    <s v="CLI_30"/>
    <x v="17"/>
    <s v="Pollo desnudo de primera "/>
    <n v="871.6"/>
    <n v="871.6"/>
    <n v="2.35"/>
    <n v="2048.2600000000002"/>
    <n v="2048.2600000000002"/>
    <n v="0"/>
    <x v="2"/>
    <x v="104"/>
    <x v="2"/>
    <m/>
  </r>
  <r>
    <x v="984"/>
    <x v="103"/>
    <x v="8"/>
    <s v="CLI_30"/>
    <x v="17"/>
    <s v="Pollo desnudo de primera "/>
    <n v="1346.6"/>
    <n v="1346.6"/>
    <n v="2.35"/>
    <n v="3164.5099999999998"/>
    <n v="3164.5099999999998"/>
    <n v="0"/>
    <x v="2"/>
    <x v="104"/>
    <x v="2"/>
    <m/>
  </r>
  <r>
    <x v="985"/>
    <x v="103"/>
    <x v="8"/>
    <s v="CLI_30"/>
    <x v="17"/>
    <s v="Pollo desnudo de primera "/>
    <n v="2998.5"/>
    <n v="2998.5"/>
    <n v="2.25"/>
    <n v="6746.625"/>
    <n v="6746.625"/>
    <n v="0"/>
    <x v="2"/>
    <x v="104"/>
    <x v="2"/>
    <m/>
  </r>
  <r>
    <x v="986"/>
    <x v="103"/>
    <x v="5"/>
    <s v="CLI_2"/>
    <x v="107"/>
    <s v="Pollo desnudo de primera "/>
    <n v="8295.7999999999993"/>
    <n v="7959.2"/>
    <n v="2.35"/>
    <n v="18704.12"/>
    <n v="18704.12"/>
    <n v="0"/>
    <x v="2"/>
    <x v="104"/>
    <x v="2"/>
    <m/>
  </r>
  <r>
    <x v="987"/>
    <x v="103"/>
    <x v="2"/>
    <s v="CLI_68"/>
    <x v="49"/>
    <s v="Pollo de Primera"/>
    <n v="140.1"/>
    <n v="140.1"/>
    <n v="2.21"/>
    <n v="309.62099999999998"/>
    <n v="309.62099999999998"/>
    <n v="0"/>
    <x v="2"/>
    <x v="104"/>
    <x v="2"/>
    <m/>
  </r>
  <r>
    <x v="988"/>
    <x v="104"/>
    <x v="2"/>
    <s v="CLI_68"/>
    <x v="28"/>
    <s v="HIGADO"/>
    <n v="12.2"/>
    <n v="12.2"/>
    <n v="1.2"/>
    <n v="14.639999999999999"/>
    <n v="14.64"/>
    <n v="0"/>
    <x v="2"/>
    <x v="105"/>
    <x v="2"/>
    <m/>
  </r>
  <r>
    <x v="989"/>
    <x v="104"/>
    <x v="27"/>
    <s v="CLI_64"/>
    <x v="91"/>
    <s v="CABEZA"/>
    <n v="2272"/>
    <n v="2272"/>
    <n v="0.2"/>
    <n v="454.40000000000003"/>
    <n v="454.40000000000003"/>
    <n v="0"/>
    <x v="2"/>
    <x v="105"/>
    <x v="2"/>
    <m/>
  </r>
  <r>
    <x v="990"/>
    <x v="104"/>
    <x v="6"/>
    <s v="CLI_15"/>
    <x v="13"/>
    <s v="Molleja"/>
    <n v="3213.25"/>
    <n v="3213.25"/>
    <n v="1.3"/>
    <n v="4177.2250000000004"/>
    <n v="4177.2299999999996"/>
    <n v="-4.9999999991996447E-3"/>
    <x v="2"/>
    <x v="105"/>
    <x v="2"/>
    <m/>
  </r>
  <r>
    <x v="990"/>
    <x v="104"/>
    <x v="6"/>
    <s v="CLI_15"/>
    <x v="13"/>
    <s v="HIGADO"/>
    <n v="4544.95"/>
    <n v="4544.95"/>
    <n v="0.6"/>
    <n v="2726.97"/>
    <n v="2726.97"/>
    <n v="0"/>
    <x v="2"/>
    <x v="105"/>
    <x v="2"/>
    <m/>
  </r>
  <r>
    <x v="990"/>
    <x v="104"/>
    <x v="6"/>
    <s v="CLI_15"/>
    <x v="13"/>
    <s v="Patas"/>
    <n v="4655"/>
    <n v="4655"/>
    <n v="0.6"/>
    <n v="2793"/>
    <n v="2648.45"/>
    <n v="2648.45"/>
    <x v="2"/>
    <x v="105"/>
    <x v="2"/>
    <m/>
  </r>
  <r>
    <x v="991"/>
    <x v="104"/>
    <x v="1"/>
    <s v="CLI_55"/>
    <x v="1"/>
    <s v="Pollo Grado B"/>
    <n v="9009.2999999999993"/>
    <n v="8718.5"/>
    <n v="2.0499999999999998"/>
    <n v="17872.924999999999"/>
    <n v="17872.924999999999"/>
    <n v="0"/>
    <x v="2"/>
    <x v="105"/>
    <x v="2"/>
    <m/>
  </r>
  <r>
    <x v="992"/>
    <x v="104"/>
    <x v="22"/>
    <s v="CLI_28"/>
    <x v="86"/>
    <s v="Gallina desnuda "/>
    <n v="6930"/>
    <n v="6901"/>
    <n v="1.2"/>
    <n v="8281.1999999999989"/>
    <n v="8281.1999999999989"/>
    <n v="0"/>
    <x v="2"/>
    <x v="105"/>
    <x v="2"/>
    <m/>
  </r>
  <r>
    <x v="993"/>
    <x v="104"/>
    <x v="22"/>
    <s v="CLI_28"/>
    <x v="86"/>
    <s v="Gallina desnuda "/>
    <n v="13203"/>
    <n v="13221.5"/>
    <n v="1.2"/>
    <n v="15865.8"/>
    <n v="15865.8"/>
    <n v="0"/>
    <x v="2"/>
    <x v="105"/>
    <x v="2"/>
    <m/>
  </r>
  <r>
    <x v="994"/>
    <x v="104"/>
    <x v="2"/>
    <s v="CLI_68"/>
    <x v="106"/>
    <s v="HIGADO"/>
    <n v="29.1"/>
    <n v="29.1"/>
    <n v="1.2"/>
    <n v="34.92"/>
    <n v="34.92"/>
    <n v="0"/>
    <x v="2"/>
    <x v="105"/>
    <x v="2"/>
    <m/>
  </r>
  <r>
    <x v="994"/>
    <x v="104"/>
    <x v="2"/>
    <s v="CLI_68"/>
    <x v="106"/>
    <s v="Molleja"/>
    <n v="39"/>
    <n v="39"/>
    <n v="1.7"/>
    <n v="66.3"/>
    <n v="66.3"/>
    <n v="0"/>
    <x v="2"/>
    <x v="105"/>
    <x v="2"/>
    <m/>
  </r>
  <r>
    <x v="995"/>
    <x v="104"/>
    <x v="2"/>
    <s v="CLI_68"/>
    <x v="120"/>
    <s v="HIGADO"/>
    <n v="3.7"/>
    <n v="3.7"/>
    <n v="1.2"/>
    <n v="4.4400000000000004"/>
    <n v="4.4400000000000004"/>
    <n v="0"/>
    <x v="2"/>
    <x v="105"/>
    <x v="2"/>
    <m/>
  </r>
  <r>
    <x v="995"/>
    <x v="104"/>
    <x v="2"/>
    <s v="CLI_68"/>
    <x v="120"/>
    <s v="Patas"/>
    <n v="1.8"/>
    <n v="1.8"/>
    <n v="1.2"/>
    <n v="2.16"/>
    <n v="2.16"/>
    <n v="0"/>
    <x v="2"/>
    <x v="105"/>
    <x v="2"/>
    <m/>
  </r>
  <r>
    <x v="995"/>
    <x v="104"/>
    <x v="2"/>
    <s v="CLI_68"/>
    <x v="120"/>
    <s v="Molleja"/>
    <n v="1.8"/>
    <n v="1.8"/>
    <n v="1.7"/>
    <n v="3.06"/>
    <n v="3.06"/>
    <n v="0"/>
    <x v="2"/>
    <x v="105"/>
    <x v="2"/>
    <m/>
  </r>
  <r>
    <x v="996"/>
    <x v="104"/>
    <x v="7"/>
    <s v="CLI_32"/>
    <x v="16"/>
    <s v="Pollo de Primera"/>
    <n v="5400.5"/>
    <n v="5361.1"/>
    <n v="2.12"/>
    <n v="11365.532000000001"/>
    <m/>
    <n v="11365.532000000001"/>
    <x v="1"/>
    <x v="105"/>
    <x v="2"/>
    <m/>
  </r>
  <r>
    <x v="997"/>
    <x v="104"/>
    <x v="5"/>
    <s v="CLI_2"/>
    <x v="107"/>
    <s v="Pollo desnudo de primera "/>
    <n v="7924.2"/>
    <n v="7565.9"/>
    <n v="2.35"/>
    <n v="17779.865000000002"/>
    <n v="17779.865000000002"/>
    <n v="0"/>
    <x v="2"/>
    <x v="105"/>
    <x v="2"/>
    <m/>
  </r>
  <r>
    <x v="998"/>
    <x v="104"/>
    <x v="5"/>
    <s v="CLI_2"/>
    <x v="107"/>
    <s v="Molleja"/>
    <n v="1752.8000000000002"/>
    <n v="1745.12"/>
    <n v="1.5"/>
    <n v="2617.6799999999998"/>
    <n v="2617.6799999999998"/>
    <n v="0"/>
    <x v="2"/>
    <x v="105"/>
    <x v="2"/>
    <m/>
  </r>
  <r>
    <x v="998"/>
    <x v="104"/>
    <x v="5"/>
    <s v="CLI_2"/>
    <x v="107"/>
    <s v="HIGADO"/>
    <n v="5359"/>
    <n v="5350.24"/>
    <n v="1"/>
    <n v="5350.24"/>
    <n v="5350.24"/>
    <n v="0"/>
    <x v="2"/>
    <x v="105"/>
    <x v="2"/>
    <m/>
  </r>
  <r>
    <x v="999"/>
    <x v="104"/>
    <x v="5"/>
    <s v="CLI_2"/>
    <x v="107"/>
    <s v="Patas"/>
    <n v="5259.4"/>
    <n v="5250.4"/>
    <n v="1"/>
    <n v="5250.4"/>
    <n v="5250.4"/>
    <n v="0"/>
    <x v="2"/>
    <x v="105"/>
    <x v="2"/>
    <m/>
  </r>
  <r>
    <x v="1000"/>
    <x v="104"/>
    <x v="5"/>
    <s v="CLI_2"/>
    <x v="107"/>
    <s v="Molleja"/>
    <n v="364.3"/>
    <n v="364.3"/>
    <n v="1.5"/>
    <n v="546.45000000000005"/>
    <n v="546.45000000000005"/>
    <n v="0"/>
    <x v="2"/>
    <x v="105"/>
    <x v="2"/>
    <m/>
  </r>
  <r>
    <x v="1000"/>
    <x v="104"/>
    <x v="5"/>
    <s v="CLI_2"/>
    <x v="107"/>
    <s v="HIGADO"/>
    <n v="157.19999999999999"/>
    <n v="157.19999999999999"/>
    <n v="1"/>
    <n v="157.19999999999999"/>
    <n v="157.19999999999999"/>
    <n v="0"/>
    <x v="2"/>
    <x v="105"/>
    <x v="2"/>
    <m/>
  </r>
  <r>
    <x v="1001"/>
    <x v="105"/>
    <x v="27"/>
    <s v="CLI_64"/>
    <x v="91"/>
    <s v="CABEZA"/>
    <n v="2257.5"/>
    <n v="2257.5"/>
    <n v="0.2"/>
    <n v="451.5"/>
    <n v="451.5"/>
    <n v="0"/>
    <x v="2"/>
    <x v="106"/>
    <x v="2"/>
    <m/>
  </r>
  <r>
    <x v="1002"/>
    <x v="105"/>
    <x v="1"/>
    <s v="CLI_55"/>
    <x v="1"/>
    <s v="Pollo Grado B"/>
    <n v="1596.8"/>
    <n v="1473.2"/>
    <n v="2.0499999999999998"/>
    <n v="3020.06"/>
    <n v="3020.06"/>
    <n v="0"/>
    <x v="2"/>
    <x v="106"/>
    <x v="2"/>
    <m/>
  </r>
  <r>
    <x v="1003"/>
    <x v="105"/>
    <x v="1"/>
    <s v="CLI_55"/>
    <x v="1"/>
    <s v="Pollo Grado B"/>
    <n v="6732.9"/>
    <n v="6704.4"/>
    <n v="2.0499999999999998"/>
    <n v="13744.019999999999"/>
    <n v="13744.019999999999"/>
    <n v="0"/>
    <x v="2"/>
    <x v="106"/>
    <x v="2"/>
    <m/>
  </r>
  <r>
    <x v="1004"/>
    <x v="105"/>
    <x v="4"/>
    <s v="CLI_26"/>
    <x v="10"/>
    <s v="HIGADO"/>
    <n v="326.2"/>
    <n v="326.2"/>
    <n v="1.1000000000000001"/>
    <n v="358.82"/>
    <n v="358.82"/>
    <n v="0"/>
    <x v="2"/>
    <x v="106"/>
    <x v="2"/>
    <m/>
  </r>
  <r>
    <x v="1004"/>
    <x v="105"/>
    <x v="4"/>
    <s v="CLI_26"/>
    <x v="10"/>
    <s v="Patas"/>
    <n v="352.7"/>
    <n v="352.7"/>
    <n v="1.1000000000000001"/>
    <n v="387.97"/>
    <n v="387.97"/>
    <n v="0"/>
    <x v="2"/>
    <x v="106"/>
    <x v="2"/>
    <m/>
  </r>
  <r>
    <x v="1004"/>
    <x v="105"/>
    <x v="4"/>
    <s v="CLI_26"/>
    <x v="10"/>
    <s v="Molleja"/>
    <n v="98"/>
    <n v="98"/>
    <n v="1.5"/>
    <n v="147"/>
    <n v="147"/>
    <n v="0"/>
    <x v="2"/>
    <x v="106"/>
    <x v="2"/>
    <m/>
  </r>
  <r>
    <x v="1005"/>
    <x v="105"/>
    <x v="4"/>
    <s v="CLI_26"/>
    <x v="10"/>
    <s v="Pollo desnudo de primera "/>
    <n v="1103.2"/>
    <n v="1103.2"/>
    <n v="2.4300000000000002"/>
    <n v="2680.7760000000003"/>
    <n v="2680.7760000000003"/>
    <n v="0"/>
    <x v="2"/>
    <x v="106"/>
    <x v="2"/>
    <m/>
  </r>
  <r>
    <x v="1006"/>
    <x v="105"/>
    <x v="8"/>
    <s v="CLI_30"/>
    <x v="17"/>
    <s v="Patas"/>
    <n v="98"/>
    <n v="98"/>
    <n v="1.1000000000000001"/>
    <n v="107.80000000000001"/>
    <n v="107.80000000000001"/>
    <n v="0"/>
    <x v="2"/>
    <x v="106"/>
    <x v="2"/>
    <m/>
  </r>
  <r>
    <x v="1006"/>
    <x v="105"/>
    <x v="8"/>
    <s v="CLI_30"/>
    <x v="17"/>
    <s v="HIGADO"/>
    <n v="96.3"/>
    <n v="96.3"/>
    <n v="1.1000000000000001"/>
    <n v="105.93"/>
    <n v="105.93"/>
    <n v="0"/>
    <x v="2"/>
    <x v="106"/>
    <x v="2"/>
    <m/>
  </r>
  <r>
    <x v="1007"/>
    <x v="105"/>
    <x v="8"/>
    <s v="CLI_30"/>
    <x v="17"/>
    <s v="Pollo desnudo de primera "/>
    <n v="4832.5"/>
    <n v="4832.5"/>
    <n v="2.35"/>
    <n v="11356.375"/>
    <n v="11356.375"/>
    <n v="0"/>
    <x v="2"/>
    <x v="106"/>
    <x v="2"/>
    <m/>
  </r>
  <r>
    <x v="1008"/>
    <x v="105"/>
    <x v="5"/>
    <s v="CLI_2"/>
    <x v="107"/>
    <s v="Pollo desnudo de primera "/>
    <n v="7894.9"/>
    <n v="7453.8"/>
    <n v="2.35"/>
    <n v="17516.43"/>
    <n v="17516.43"/>
    <n v="0"/>
    <x v="2"/>
    <x v="106"/>
    <x v="2"/>
    <m/>
  </r>
  <r>
    <x v="1009"/>
    <x v="105"/>
    <x v="25"/>
    <s v="CLI_46"/>
    <x v="84"/>
    <s v="Pollo desnudo de primera "/>
    <n v="4981.2"/>
    <n v="4735.8"/>
    <n v="2.4"/>
    <n v="11365.92"/>
    <n v="11365.92"/>
    <n v="0"/>
    <x v="2"/>
    <x v="106"/>
    <x v="2"/>
    <m/>
  </r>
  <r>
    <x v="1010"/>
    <x v="106"/>
    <x v="2"/>
    <s v="CLI_68"/>
    <x v="28"/>
    <s v="HIGADO"/>
    <n v="19.899999999999999"/>
    <n v="19.899999999999999"/>
    <n v="1.2"/>
    <n v="23.88"/>
    <n v="23.88"/>
    <n v="0"/>
    <x v="2"/>
    <x v="107"/>
    <x v="2"/>
    <m/>
  </r>
  <r>
    <x v="1011"/>
    <x v="106"/>
    <x v="27"/>
    <s v="CLI_64"/>
    <x v="91"/>
    <s v="CABEZA"/>
    <n v="2598.8000000000002"/>
    <n v="2598.8000000000002"/>
    <n v="0.2"/>
    <n v="519.7600000000001"/>
    <n v="519.7600000000001"/>
    <n v="0"/>
    <x v="2"/>
    <x v="107"/>
    <x v="2"/>
    <m/>
  </r>
  <r>
    <x v="1012"/>
    <x v="106"/>
    <x v="2"/>
    <s v="CLI_68"/>
    <x v="4"/>
    <s v="Pollo Grado B"/>
    <n v="318.7"/>
    <n v="318.7"/>
    <n v="2.4"/>
    <n v="764.88"/>
    <n v="764.88"/>
    <n v="0"/>
    <x v="2"/>
    <x v="107"/>
    <x v="2"/>
    <m/>
  </r>
  <r>
    <x v="1012"/>
    <x v="106"/>
    <x v="2"/>
    <s v="CLI_68"/>
    <x v="4"/>
    <s v="HIGADO"/>
    <n v="29.2"/>
    <n v="29.2"/>
    <n v="1.2"/>
    <n v="35.04"/>
    <n v="35.04"/>
    <n v="0"/>
    <x v="2"/>
    <x v="107"/>
    <x v="2"/>
    <m/>
  </r>
  <r>
    <x v="1013"/>
    <x v="106"/>
    <x v="2"/>
    <s v="CLI_68"/>
    <x v="100"/>
    <s v="Pollo de Primera"/>
    <n v="18.100000000000001"/>
    <n v="18.100000000000001"/>
    <n v="2.4"/>
    <n v="43.440000000000005"/>
    <n v="43.440000000000005"/>
    <n v="0"/>
    <x v="2"/>
    <x v="107"/>
    <x v="2"/>
    <m/>
  </r>
  <r>
    <x v="1014"/>
    <x v="106"/>
    <x v="1"/>
    <s v="CLI_55"/>
    <x v="1"/>
    <s v="Pollo Grado B"/>
    <n v="7828"/>
    <n v="7668.4"/>
    <n v="2.0499999999999998"/>
    <n v="15720.219999999998"/>
    <n v="15720.219999999998"/>
    <n v="0"/>
    <x v="2"/>
    <x v="107"/>
    <x v="2"/>
    <m/>
  </r>
  <r>
    <x v="1015"/>
    <x v="106"/>
    <x v="1"/>
    <s v="CLI_55"/>
    <x v="1"/>
    <s v="Pollo Grado B"/>
    <n v="6149.5"/>
    <n v="6050.3"/>
    <n v="2.0499999999999998"/>
    <n v="12403.115"/>
    <n v="12403.115"/>
    <n v="0"/>
    <x v="2"/>
    <x v="107"/>
    <x v="2"/>
    <m/>
  </r>
  <r>
    <x v="1016"/>
    <x v="106"/>
    <x v="1"/>
    <s v="CLI_55"/>
    <x v="1"/>
    <s v="Pollo Grado B"/>
    <n v="1573.6"/>
    <n v="1581.3"/>
    <n v="2.0499999999999998"/>
    <n v="3241.6649999999995"/>
    <n v="3241.6649999999995"/>
    <n v="0"/>
    <x v="2"/>
    <x v="107"/>
    <x v="2"/>
    <m/>
  </r>
  <r>
    <x v="1017"/>
    <x v="106"/>
    <x v="8"/>
    <s v="CLI_30"/>
    <x v="17"/>
    <s v="Patas"/>
    <n v="46.7"/>
    <n v="46.7"/>
    <n v="1.1000000000000001"/>
    <n v="51.370000000000005"/>
    <n v="51.370000000000005"/>
    <n v="0"/>
    <x v="2"/>
    <x v="107"/>
    <x v="2"/>
    <m/>
  </r>
  <r>
    <x v="1017"/>
    <x v="106"/>
    <x v="8"/>
    <s v="CLI_30"/>
    <x v="17"/>
    <s v="Molleja"/>
    <n v="24.5"/>
    <n v="24.5"/>
    <n v="1.6"/>
    <n v="39.200000000000003"/>
    <n v="39.200000000000003"/>
    <n v="0"/>
    <x v="2"/>
    <x v="107"/>
    <x v="2"/>
    <m/>
  </r>
  <r>
    <x v="1017"/>
    <x v="106"/>
    <x v="8"/>
    <s v="CLI_30"/>
    <x v="17"/>
    <s v="HIGADO"/>
    <n v="144.19999999999999"/>
    <n v="144.19999999999999"/>
    <n v="1.1000000000000001"/>
    <n v="158.62"/>
    <n v="158.62"/>
    <n v="0"/>
    <x v="2"/>
    <x v="107"/>
    <x v="2"/>
    <m/>
  </r>
  <r>
    <x v="1018"/>
    <x v="106"/>
    <x v="8"/>
    <s v="CLI_30"/>
    <x v="17"/>
    <s v="Patas"/>
    <n v="70.3"/>
    <n v="70.3"/>
    <n v="1.1000000000000001"/>
    <n v="77.33"/>
    <n v="77.33"/>
    <n v="0"/>
    <x v="2"/>
    <x v="107"/>
    <x v="2"/>
    <m/>
  </r>
  <r>
    <x v="1019"/>
    <x v="106"/>
    <x v="19"/>
    <s v="CLI_25"/>
    <x v="63"/>
    <s v="Pollo de Primera"/>
    <n v="997.3"/>
    <n v="997.3"/>
    <n v="2.15"/>
    <n v="2144.1949999999997"/>
    <n v="2144.1949999999997"/>
    <n v="0"/>
    <x v="2"/>
    <x v="107"/>
    <x v="2"/>
    <m/>
  </r>
  <r>
    <x v="1020"/>
    <x v="106"/>
    <x v="19"/>
    <s v="CLI_25"/>
    <x v="63"/>
    <s v="Patas"/>
    <n v="49"/>
    <n v="49"/>
    <n v="1.1000000000000001"/>
    <n v="53.900000000000006"/>
    <n v="53.900000000000006"/>
    <n v="0"/>
    <x v="2"/>
    <x v="107"/>
    <x v="2"/>
    <m/>
  </r>
  <r>
    <x v="1020"/>
    <x v="106"/>
    <x v="19"/>
    <s v="CLI_25"/>
    <x v="63"/>
    <s v="HIGADO"/>
    <n v="48.5"/>
    <n v="48.5"/>
    <n v="1.1000000000000001"/>
    <n v="53.35"/>
    <n v="53.35"/>
    <n v="0"/>
    <x v="2"/>
    <x v="107"/>
    <x v="2"/>
    <m/>
  </r>
  <r>
    <x v="1021"/>
    <x v="106"/>
    <x v="3"/>
    <s v="CLI_41"/>
    <x v="8"/>
    <s v="HIGADO"/>
    <n v="890.7"/>
    <n v="890.7"/>
    <n v="1.1000000000000001"/>
    <n v="979.7700000000001"/>
    <n v="979.7700000000001"/>
    <n v="0"/>
    <x v="2"/>
    <x v="107"/>
    <x v="2"/>
    <m/>
  </r>
  <r>
    <x v="1021"/>
    <x v="106"/>
    <x v="3"/>
    <s v="CLI_41"/>
    <x v="8"/>
    <s v="Molleja"/>
    <n v="402.4"/>
    <n v="402.4"/>
    <n v="1.6"/>
    <n v="643.84"/>
    <n v="643.84"/>
    <n v="0"/>
    <x v="2"/>
    <x v="107"/>
    <x v="2"/>
    <m/>
  </r>
  <r>
    <x v="1022"/>
    <x v="106"/>
    <x v="11"/>
    <s v="CLI_31"/>
    <x v="33"/>
    <s v="Pollo de Primera"/>
    <n v="17385.599999999999"/>
    <n v="17110.3"/>
    <n v="1.9"/>
    <n v="32509.569999999996"/>
    <n v="32509.569999999996"/>
    <n v="0"/>
    <x v="2"/>
    <x v="107"/>
    <x v="2"/>
    <m/>
  </r>
  <r>
    <x v="1023"/>
    <x v="106"/>
    <x v="11"/>
    <s v="CLI_31"/>
    <x v="33"/>
    <s v="Pollo de Primera"/>
    <n v="17288.7"/>
    <n v="17227"/>
    <n v="1.9"/>
    <n v="32731.3"/>
    <n v="32731.3"/>
    <n v="0"/>
    <x v="2"/>
    <x v="107"/>
    <x v="2"/>
    <m/>
  </r>
  <r>
    <x v="1024"/>
    <x v="107"/>
    <x v="27"/>
    <s v="CLI_64"/>
    <x v="91"/>
    <s v="CABEZA"/>
    <n v="2348.5"/>
    <n v="2348.5"/>
    <n v="0.2"/>
    <n v="469.70000000000005"/>
    <n v="469.70000000000005"/>
    <n v="0"/>
    <x v="2"/>
    <x v="108"/>
    <x v="2"/>
    <m/>
  </r>
  <r>
    <x v="1025"/>
    <x v="107"/>
    <x v="22"/>
    <s v="CLI_28"/>
    <x v="86"/>
    <s v="Pollo Grado B"/>
    <n v="427.5"/>
    <n v="427.5"/>
    <n v="1.6"/>
    <n v="684"/>
    <n v="684"/>
    <n v="0"/>
    <x v="2"/>
    <x v="108"/>
    <x v="2"/>
    <m/>
  </r>
  <r>
    <x v="1026"/>
    <x v="107"/>
    <x v="22"/>
    <s v="CLI_28"/>
    <x v="86"/>
    <s v="Gallina desnuda "/>
    <n v="20023.3"/>
    <n v="20059.3"/>
    <n v="1.2"/>
    <n v="24071.16"/>
    <n v="24071.16"/>
    <n v="0"/>
    <x v="2"/>
    <x v="108"/>
    <x v="2"/>
    <m/>
  </r>
  <r>
    <x v="1027"/>
    <x v="107"/>
    <x v="22"/>
    <s v="CLI_28"/>
    <x v="86"/>
    <s v="Pollo Grado B"/>
    <n v="750.7"/>
    <n v="750.7"/>
    <n v="1.6"/>
    <n v="1201.1200000000001"/>
    <n v="1201.1200000000001"/>
    <n v="0"/>
    <x v="2"/>
    <x v="108"/>
    <x v="2"/>
    <m/>
  </r>
  <r>
    <x v="1028"/>
    <x v="107"/>
    <x v="13"/>
    <s v="CLI_5"/>
    <x v="43"/>
    <s v="Pollo de Primera"/>
    <n v="20031.400000000001"/>
    <n v="20031.400000000001"/>
    <n v="2"/>
    <n v="40062.800000000003"/>
    <n v="40062.800000000003"/>
    <n v="0"/>
    <x v="2"/>
    <x v="108"/>
    <x v="2"/>
    <m/>
  </r>
  <r>
    <x v="1029"/>
    <x v="107"/>
    <x v="13"/>
    <s v="CLI_5"/>
    <x v="43"/>
    <s v="Patas"/>
    <n v="1090.5"/>
    <n v="1090.5"/>
    <n v="1"/>
    <n v="1090.5"/>
    <n v="1090.5"/>
    <n v="0"/>
    <x v="2"/>
    <x v="108"/>
    <x v="2"/>
    <m/>
  </r>
  <r>
    <x v="1030"/>
    <x v="107"/>
    <x v="13"/>
    <s v="CLI_5"/>
    <x v="43"/>
    <s v="Mortadela"/>
    <n v="514.99"/>
    <n v="514.99"/>
    <n v="1.85"/>
    <n v="952.7315000000001"/>
    <n v="952.7315000000001"/>
    <n v="0"/>
    <x v="2"/>
    <x v="108"/>
    <x v="2"/>
    <m/>
  </r>
  <r>
    <x v="1031"/>
    <x v="108"/>
    <x v="2"/>
    <s v="CLI_68"/>
    <x v="28"/>
    <s v="HIGADO"/>
    <n v="28.9"/>
    <n v="28.9"/>
    <n v="1.2"/>
    <n v="34.68"/>
    <n v="34.68"/>
    <n v="0"/>
    <x v="2"/>
    <x v="109"/>
    <x v="2"/>
    <m/>
  </r>
  <r>
    <x v="1032"/>
    <x v="108"/>
    <x v="2"/>
    <s v="CLI_68"/>
    <x v="28"/>
    <s v="HIGADO"/>
    <n v="20.100000000000001"/>
    <n v="20.100000000000001"/>
    <n v="1.2"/>
    <n v="24.12"/>
    <n v="24.12"/>
    <n v="0"/>
    <x v="2"/>
    <x v="109"/>
    <x v="2"/>
    <m/>
  </r>
  <r>
    <x v="1033"/>
    <x v="108"/>
    <x v="2"/>
    <s v="CLI_68"/>
    <x v="68"/>
    <s v="Patas"/>
    <n v="3.7"/>
    <n v="3.7"/>
    <n v="1.2"/>
    <n v="4.4400000000000004"/>
    <n v="4.4400000000000004"/>
    <n v="0"/>
    <x v="2"/>
    <x v="109"/>
    <x v="2"/>
    <m/>
  </r>
  <r>
    <x v="1033"/>
    <x v="108"/>
    <x v="2"/>
    <s v="CLI_68"/>
    <x v="68"/>
    <s v="Pollo de Primera"/>
    <n v="7.9"/>
    <n v="7.9"/>
    <n v="2.4"/>
    <n v="18.96"/>
    <n v="18.96"/>
    <n v="0"/>
    <x v="2"/>
    <x v="109"/>
    <x v="2"/>
    <m/>
  </r>
  <r>
    <x v="1034"/>
    <x v="108"/>
    <x v="27"/>
    <s v="CLI_64"/>
    <x v="91"/>
    <s v="CABEZA"/>
    <n v="1569"/>
    <n v="1569"/>
    <n v="0.2"/>
    <n v="313.8"/>
    <n v="313.8"/>
    <n v="0"/>
    <x v="2"/>
    <x v="109"/>
    <x v="2"/>
    <m/>
  </r>
  <r>
    <x v="1035"/>
    <x v="108"/>
    <x v="2"/>
    <s v="CLI_68"/>
    <x v="24"/>
    <s v="Pollo de Primera"/>
    <n v="7.1"/>
    <n v="7.1"/>
    <n v="2.4"/>
    <n v="17.04"/>
    <n v="17.04"/>
    <n v="0"/>
    <x v="2"/>
    <x v="109"/>
    <x v="2"/>
    <m/>
  </r>
  <r>
    <x v="1036"/>
    <x v="108"/>
    <x v="2"/>
    <s v="CLI_68"/>
    <x v="121"/>
    <s v="Pollo de Primera"/>
    <n v="14.2"/>
    <n v="14.2"/>
    <n v="2.4"/>
    <n v="34.08"/>
    <n v="34.08"/>
    <n v="0"/>
    <x v="2"/>
    <x v="109"/>
    <x v="2"/>
    <m/>
  </r>
  <r>
    <x v="1037"/>
    <x v="108"/>
    <x v="29"/>
    <s v="CLI_3"/>
    <x v="72"/>
    <s v="Molleja"/>
    <n v="97.5"/>
    <n v="97.8"/>
    <n v="1.6"/>
    <n v="156.48000000000002"/>
    <n v="156.48000000000002"/>
    <n v="0"/>
    <x v="2"/>
    <x v="109"/>
    <x v="2"/>
    <m/>
  </r>
  <r>
    <x v="1037"/>
    <x v="108"/>
    <x v="29"/>
    <s v="CLI_3"/>
    <x v="72"/>
    <s v="HIGADO"/>
    <n v="96.1"/>
    <n v="95.6"/>
    <n v="1.1000000000000001"/>
    <n v="105.16"/>
    <n v="105.16"/>
    <n v="0"/>
    <x v="2"/>
    <x v="109"/>
    <x v="2"/>
    <m/>
  </r>
  <r>
    <x v="0"/>
    <x v="0"/>
    <x v="0"/>
    <m/>
    <x v="0"/>
    <m/>
    <m/>
    <m/>
    <m/>
    <m/>
    <m/>
    <m/>
    <x v="0"/>
    <x v="0"/>
    <x v="0"/>
    <m/>
  </r>
  <r>
    <x v="1037"/>
    <x v="108"/>
    <x v="29"/>
    <s v="CLI_3"/>
    <x v="72"/>
    <s v="Patas"/>
    <n v="96.9"/>
    <n v="96.7"/>
    <n v="1.1000000000000001"/>
    <n v="106.37000000000002"/>
    <n v="106.37000000000002"/>
    <n v="0"/>
    <x v="2"/>
    <x v="109"/>
    <x v="2"/>
    <m/>
  </r>
  <r>
    <x v="1038"/>
    <x v="108"/>
    <x v="29"/>
    <s v="CLI_3"/>
    <x v="72"/>
    <s v="Pollo desnudo de primera "/>
    <n v="1895.7"/>
    <n v="1872.1"/>
    <n v="2.4700000000000002"/>
    <n v="4624.0870000000004"/>
    <n v="4624.0870000000004"/>
    <n v="0"/>
    <x v="2"/>
    <x v="109"/>
    <x v="2"/>
    <m/>
  </r>
  <r>
    <x v="1039"/>
    <x v="108"/>
    <x v="29"/>
    <s v="CLI_3"/>
    <x v="57"/>
    <s v="Pollo desnudo de primera "/>
    <n v="604"/>
    <n v="602"/>
    <n v="2.4700000000000002"/>
    <n v="1486.94"/>
    <n v="1486.94"/>
    <n v="0"/>
    <x v="2"/>
    <x v="109"/>
    <x v="2"/>
    <m/>
  </r>
  <r>
    <x v="1040"/>
    <x v="108"/>
    <x v="12"/>
    <s v="CLI_17"/>
    <x v="34"/>
    <s v="Pollo de Primera"/>
    <n v="88.6"/>
    <n v="88.6"/>
    <n v="2.2999999999999998"/>
    <n v="203.77999999999997"/>
    <n v="203.77999999999997"/>
    <n v="0"/>
    <x v="2"/>
    <x v="109"/>
    <x v="2"/>
    <m/>
  </r>
  <r>
    <x v="1041"/>
    <x v="108"/>
    <x v="1"/>
    <s v="CLI_55"/>
    <x v="1"/>
    <s v="Pollo Grado B"/>
    <n v="7865.4"/>
    <n v="7700.1"/>
    <n v="2.0499999999999998"/>
    <n v="15785.205"/>
    <n v="15785.205"/>
    <n v="0"/>
    <x v="2"/>
    <x v="109"/>
    <x v="2"/>
    <m/>
  </r>
  <r>
    <x v="1042"/>
    <x v="108"/>
    <x v="8"/>
    <s v="CLI_30"/>
    <x v="17"/>
    <s v="HIGADO"/>
    <n v="143.69999999999999"/>
    <n v="143.69999999999999"/>
    <n v="1.1000000000000001"/>
    <n v="158.07"/>
    <n v="158.07"/>
    <n v="0"/>
    <x v="2"/>
    <x v="109"/>
    <x v="2"/>
    <m/>
  </r>
  <r>
    <x v="1043"/>
    <x v="108"/>
    <x v="2"/>
    <s v="CLI_68"/>
    <x v="122"/>
    <s v="Pollo de Primera"/>
    <n v="7.1"/>
    <n v="7.1"/>
    <n v="2.4"/>
    <n v="17.04"/>
    <n v="17.04"/>
    <n v="0"/>
    <x v="2"/>
    <x v="109"/>
    <x v="2"/>
    <m/>
  </r>
  <r>
    <x v="1044"/>
    <x v="108"/>
    <x v="2"/>
    <s v="CLI_68"/>
    <x v="30"/>
    <s v="Pollo de Primera"/>
    <n v="5.4"/>
    <n v="5.4"/>
    <n v="2.4"/>
    <n v="12.96"/>
    <n v="12.96"/>
    <n v="0"/>
    <x v="2"/>
    <x v="109"/>
    <x v="2"/>
    <m/>
  </r>
  <r>
    <x v="1045"/>
    <x v="108"/>
    <x v="5"/>
    <s v="CLI_2"/>
    <x v="107"/>
    <s v="Patas"/>
    <n v="1059.96"/>
    <n v="1059.96"/>
    <n v="1"/>
    <n v="1059.96"/>
    <n v="1059.96"/>
    <n v="0"/>
    <x v="2"/>
    <x v="109"/>
    <x v="2"/>
    <m/>
  </r>
  <r>
    <x v="1046"/>
    <x v="108"/>
    <x v="5"/>
    <s v="CLI_2"/>
    <x v="107"/>
    <s v="HIGADO"/>
    <n v="3567.4"/>
    <n v="3567.4"/>
    <n v="1"/>
    <n v="3567.4"/>
    <n v="3567.4"/>
    <n v="0"/>
    <x v="2"/>
    <x v="109"/>
    <x v="2"/>
    <m/>
  </r>
  <r>
    <x v="1046"/>
    <x v="108"/>
    <x v="5"/>
    <s v="CLI_2"/>
    <x v="107"/>
    <s v="Molleja"/>
    <n v="942.3"/>
    <n v="942.3"/>
    <n v="1.5"/>
    <n v="1413.4499999999998"/>
    <n v="1413.4499999999998"/>
    <n v="0"/>
    <x v="2"/>
    <x v="109"/>
    <x v="2"/>
    <m/>
  </r>
  <r>
    <x v="1046"/>
    <x v="108"/>
    <x v="5"/>
    <s v="CLI_2"/>
    <x v="107"/>
    <s v="Patas"/>
    <n v="1261.5"/>
    <n v="1261.5"/>
    <n v="1"/>
    <n v="1261.5"/>
    <n v="1261.5"/>
    <n v="0"/>
    <x v="2"/>
    <x v="109"/>
    <x v="2"/>
    <m/>
  </r>
  <r>
    <x v="1047"/>
    <x v="108"/>
    <x v="5"/>
    <s v="CLI_2"/>
    <x v="107"/>
    <s v="Pollo desnudo de primera "/>
    <n v="7765"/>
    <n v="7384.8"/>
    <n v="2.35"/>
    <n v="17354.280000000002"/>
    <n v="17354.280000000002"/>
    <n v="0"/>
    <x v="2"/>
    <x v="109"/>
    <x v="2"/>
    <m/>
  </r>
  <r>
    <x v="1048"/>
    <x v="109"/>
    <x v="2"/>
    <s v="CLI_68"/>
    <x v="28"/>
    <s v="HIGADO"/>
    <n v="19.2"/>
    <n v="19.2"/>
    <n v="1.2"/>
    <n v="23.04"/>
    <n v="23.04"/>
    <n v="0"/>
    <x v="2"/>
    <x v="110"/>
    <x v="2"/>
    <m/>
  </r>
  <r>
    <x v="1049"/>
    <x v="109"/>
    <x v="27"/>
    <s v="CLI_64"/>
    <x v="91"/>
    <s v="CABEZA"/>
    <n v="1952.4"/>
    <n v="1952.4"/>
    <n v="0.2"/>
    <n v="390.48"/>
    <n v="390.48"/>
    <n v="0"/>
    <x v="2"/>
    <x v="110"/>
    <x v="2"/>
    <m/>
  </r>
  <r>
    <x v="1050"/>
    <x v="109"/>
    <x v="2"/>
    <s v="CLI_68"/>
    <x v="4"/>
    <s v="Pollo Grado B"/>
    <n v="307.60000000000002"/>
    <n v="307.60000000000002"/>
    <n v="2.4"/>
    <n v="738.24"/>
    <n v="738.24"/>
    <n v="0"/>
    <x v="2"/>
    <x v="110"/>
    <x v="2"/>
    <m/>
  </r>
  <r>
    <x v="1051"/>
    <x v="109"/>
    <x v="2"/>
    <s v="CLI_68"/>
    <x v="24"/>
    <s v="HIGADO"/>
    <n v="2.1"/>
    <n v="2.1"/>
    <n v="1.2"/>
    <n v="2.52"/>
    <n v="2.52"/>
    <n v="0"/>
    <x v="2"/>
    <x v="110"/>
    <x v="2"/>
    <m/>
  </r>
  <r>
    <x v="1051"/>
    <x v="109"/>
    <x v="2"/>
    <s v="CLI_68"/>
    <x v="24"/>
    <s v="Patas"/>
    <n v="1.9"/>
    <n v="1.9"/>
    <n v="1.2"/>
    <n v="2.2799999999999998"/>
    <n v="2.2799999999999998"/>
    <n v="0"/>
    <x v="2"/>
    <x v="110"/>
    <x v="2"/>
    <m/>
  </r>
  <r>
    <x v="1052"/>
    <x v="109"/>
    <x v="2"/>
    <s v="CLI_68"/>
    <x v="24"/>
    <s v="Molleja"/>
    <n v="3.7"/>
    <n v="3.7"/>
    <n v="1.7"/>
    <n v="6.29"/>
    <n v="6.29"/>
    <n v="0"/>
    <x v="2"/>
    <x v="110"/>
    <x v="2"/>
    <m/>
  </r>
  <r>
    <x v="1053"/>
    <x v="109"/>
    <x v="1"/>
    <s v="CLI_55"/>
    <x v="1"/>
    <s v="Pollo Grado B"/>
    <n v="8168.7"/>
    <n v="7975.5"/>
    <n v="2.0499999999999998"/>
    <n v="16349.774999999998"/>
    <n v="16349.774999999998"/>
    <n v="0"/>
    <x v="2"/>
    <x v="110"/>
    <x v="2"/>
    <m/>
  </r>
  <r>
    <x v="1054"/>
    <x v="109"/>
    <x v="8"/>
    <s v="CLI_30"/>
    <x v="17"/>
    <s v="HIGADO"/>
    <n v="116.8"/>
    <n v="116.8"/>
    <n v="1.1000000000000001"/>
    <n v="128.48000000000002"/>
    <n v="128.48000000000002"/>
    <n v="0"/>
    <x v="2"/>
    <x v="110"/>
    <x v="2"/>
    <m/>
  </r>
  <r>
    <x v="1054"/>
    <x v="109"/>
    <x v="8"/>
    <s v="CLI_30"/>
    <x v="17"/>
    <s v="Patas"/>
    <n v="67.3"/>
    <n v="67.3"/>
    <n v="1.1000000000000001"/>
    <n v="74.03"/>
    <n v="74.03"/>
    <n v="0"/>
    <x v="2"/>
    <x v="110"/>
    <x v="2"/>
    <m/>
  </r>
  <r>
    <x v="1055"/>
    <x v="109"/>
    <x v="23"/>
    <s v="CLI_1"/>
    <x v="82"/>
    <s v="Pollo de Primera"/>
    <n v="10070"/>
    <n v="10081.200000000001"/>
    <n v="2.1"/>
    <n v="21170.520000000004"/>
    <n v="21170.520000000004"/>
    <n v="0"/>
    <x v="2"/>
    <x v="110"/>
    <x v="2"/>
    <m/>
  </r>
  <r>
    <x v="1056"/>
    <x v="110"/>
    <x v="27"/>
    <s v="CLI_64"/>
    <x v="91"/>
    <s v="CABEZA"/>
    <n v="2010.5"/>
    <n v="2010.5"/>
    <n v="0.2"/>
    <n v="402.1"/>
    <n v="402.1"/>
    <n v="0"/>
    <x v="2"/>
    <x v="111"/>
    <x v="2"/>
    <m/>
  </r>
  <r>
    <x v="1057"/>
    <x v="110"/>
    <x v="2"/>
    <s v="CLI_68"/>
    <x v="73"/>
    <s v="HIGADO"/>
    <n v="50.2"/>
    <n v="50.2"/>
    <n v="1.2"/>
    <n v="60.24"/>
    <n v="60.24"/>
    <n v="0"/>
    <x v="2"/>
    <x v="111"/>
    <x v="2"/>
    <m/>
  </r>
  <r>
    <x v="1057"/>
    <x v="110"/>
    <x v="2"/>
    <s v="CLI_68"/>
    <x v="73"/>
    <s v="Patas"/>
    <n v="49.5"/>
    <n v="49.5"/>
    <n v="1.2"/>
    <n v="59.4"/>
    <n v="59.4"/>
    <n v="0"/>
    <x v="2"/>
    <x v="111"/>
    <x v="2"/>
    <m/>
  </r>
  <r>
    <x v="1058"/>
    <x v="110"/>
    <x v="22"/>
    <s v="CLI_28"/>
    <x v="86"/>
    <s v="Pollo Grado B"/>
    <n v="4720.1000000000004"/>
    <n v="4738.3999999999996"/>
    <n v="1.6"/>
    <n v="7581.44"/>
    <n v="7581.44"/>
    <n v="0"/>
    <x v="2"/>
    <x v="111"/>
    <x v="2"/>
    <m/>
  </r>
  <r>
    <x v="1059"/>
    <x v="110"/>
    <x v="22"/>
    <s v="CLI_28"/>
    <x v="86"/>
    <s v="Pollo Grado B"/>
    <n v="388.1"/>
    <n v="388.1"/>
    <n v="1.6"/>
    <n v="620.96"/>
    <n v="620.96"/>
    <n v="0"/>
    <x v="2"/>
    <x v="111"/>
    <x v="2"/>
    <m/>
  </r>
  <r>
    <x v="1060"/>
    <x v="110"/>
    <x v="19"/>
    <s v="CLI_25"/>
    <x v="63"/>
    <s v="Pollo de Primera"/>
    <n v="999.8"/>
    <n v="999.8"/>
    <n v="2.15"/>
    <n v="2149.5699999999997"/>
    <n v="2149.5699999999997"/>
    <n v="0"/>
    <x v="2"/>
    <x v="111"/>
    <x v="2"/>
    <m/>
  </r>
  <r>
    <x v="1061"/>
    <x v="111"/>
    <x v="27"/>
    <s v="CLI_64"/>
    <x v="91"/>
    <s v="CABEZA"/>
    <n v="993.2"/>
    <n v="993.2"/>
    <n v="0.2"/>
    <n v="198.64000000000001"/>
    <n v="198.64"/>
    <n v="0"/>
    <x v="2"/>
    <x v="112"/>
    <x v="2"/>
    <m/>
  </r>
  <r>
    <x v="1062"/>
    <x v="111"/>
    <x v="1"/>
    <s v="CLI_55"/>
    <x v="1"/>
    <s v="Pollo Grado B"/>
    <n v="6767.7"/>
    <n v="6344.5"/>
    <n v="2.0499999999999998"/>
    <n v="13006.224999999999"/>
    <n v="13006.224999999999"/>
    <n v="0"/>
    <x v="2"/>
    <x v="112"/>
    <x v="2"/>
    <m/>
  </r>
  <r>
    <x v="1063"/>
    <x v="111"/>
    <x v="1"/>
    <s v="CLI_55"/>
    <x v="1"/>
    <s v="Pollo Grado B"/>
    <n v="10011.799999999999"/>
    <n v="9821.4"/>
    <n v="2.0499999999999998"/>
    <n v="20133.87"/>
    <n v="20133.87"/>
    <n v="0"/>
    <x v="2"/>
    <x v="112"/>
    <x v="2"/>
    <m/>
  </r>
  <r>
    <x v="1064"/>
    <x v="111"/>
    <x v="2"/>
    <s v="CLI_68"/>
    <x v="9"/>
    <s v="Patas"/>
    <n v="19.5"/>
    <n v="19.5"/>
    <n v="1.2"/>
    <n v="23.4"/>
    <n v="23.4"/>
    <n v="0"/>
    <x v="2"/>
    <x v="112"/>
    <x v="2"/>
    <m/>
  </r>
  <r>
    <x v="1064"/>
    <x v="111"/>
    <x v="2"/>
    <s v="CLI_68"/>
    <x v="9"/>
    <s v="Pollo Grado B"/>
    <n v="93.2"/>
    <n v="93.2"/>
    <n v="2.4"/>
    <n v="223.68"/>
    <n v="223.68"/>
    <n v="0"/>
    <x v="2"/>
    <x v="112"/>
    <x v="2"/>
    <m/>
  </r>
  <r>
    <x v="1065"/>
    <x v="111"/>
    <x v="5"/>
    <s v="CLI_2"/>
    <x v="107"/>
    <s v="Pollo desnudo de primera "/>
    <n v="7167.9"/>
    <n v="7054.9"/>
    <n v="2.35"/>
    <n v="16579.014999999999"/>
    <n v="16579.014999999999"/>
    <n v="0"/>
    <x v="2"/>
    <x v="112"/>
    <x v="2"/>
    <m/>
  </r>
  <r>
    <x v="1066"/>
    <x v="112"/>
    <x v="27"/>
    <s v="CLI_64"/>
    <x v="91"/>
    <s v="CABEZA"/>
    <n v="738.2"/>
    <n v="738.2"/>
    <n v="0.2"/>
    <n v="147.64000000000001"/>
    <n v="147.63999999999999"/>
    <n v="0"/>
    <x v="2"/>
    <x v="113"/>
    <x v="2"/>
    <m/>
  </r>
  <r>
    <x v="1067"/>
    <x v="112"/>
    <x v="22"/>
    <s v="CLI_28"/>
    <x v="86"/>
    <s v="Gallina desnuda "/>
    <n v="3135"/>
    <n v="3083.5"/>
    <n v="1.2"/>
    <n v="3700.2"/>
    <n v="3700.2"/>
    <n v="0"/>
    <x v="2"/>
    <x v="113"/>
    <x v="2"/>
    <m/>
  </r>
  <r>
    <x v="1068"/>
    <x v="112"/>
    <x v="8"/>
    <s v="CLI_30"/>
    <x v="17"/>
    <s v="Molleja"/>
    <n v="24.2"/>
    <n v="24.2"/>
    <n v="1.6"/>
    <n v="38.72"/>
    <n v="38.72"/>
    <n v="0"/>
    <x v="2"/>
    <x v="113"/>
    <x v="2"/>
    <m/>
  </r>
  <r>
    <x v="1068"/>
    <x v="112"/>
    <x v="8"/>
    <s v="CLI_30"/>
    <x v="17"/>
    <s v="HIGADO"/>
    <n v="114.6"/>
    <n v="114.6"/>
    <n v="1.1000000000000001"/>
    <n v="126.06"/>
    <n v="126.06"/>
    <n v="0"/>
    <x v="2"/>
    <x v="113"/>
    <x v="2"/>
    <m/>
  </r>
  <r>
    <x v="1068"/>
    <x v="112"/>
    <x v="8"/>
    <s v="CLI_30"/>
    <x v="17"/>
    <s v="Patas"/>
    <n v="41.8"/>
    <n v="41.8"/>
    <n v="1.1000000000000001"/>
    <n v="45.980000000000004"/>
    <n v="45.980000000000004"/>
    <n v="0"/>
    <x v="2"/>
    <x v="113"/>
    <x v="2"/>
    <m/>
  </r>
  <r>
    <x v="1069"/>
    <x v="112"/>
    <x v="2"/>
    <s v="CLI_68"/>
    <x v="39"/>
    <s v="Pollo Grado B"/>
    <n v="129.5"/>
    <n v="129.5"/>
    <n v="2.4"/>
    <n v="310.8"/>
    <n v="310.8"/>
    <n v="0"/>
    <x v="2"/>
    <x v="113"/>
    <x v="2"/>
    <m/>
  </r>
  <r>
    <x v="1069"/>
    <x v="112"/>
    <x v="2"/>
    <s v="CLI_68"/>
    <x v="39"/>
    <s v="HIGADO"/>
    <n v="115.6"/>
    <n v="115.6"/>
    <n v="1.2"/>
    <n v="138.72"/>
    <n v="138.72"/>
    <n v="0"/>
    <x v="2"/>
    <x v="113"/>
    <x v="2"/>
    <m/>
  </r>
  <r>
    <x v="1069"/>
    <x v="112"/>
    <x v="2"/>
    <s v="CLI_68"/>
    <x v="39"/>
    <s v="Patas"/>
    <n v="122.7"/>
    <n v="122.7"/>
    <n v="1.2"/>
    <n v="147.24"/>
    <n v="147.24"/>
    <n v="0"/>
    <x v="2"/>
    <x v="113"/>
    <x v="2"/>
    <m/>
  </r>
  <r>
    <x v="1070"/>
    <x v="112"/>
    <x v="2"/>
    <s v="CLI_68"/>
    <x v="30"/>
    <s v="Pollo de Primera"/>
    <n v="4.5999999999999996"/>
    <n v="4.5999999999999996"/>
    <n v="2.4"/>
    <n v="11.04"/>
    <n v="11.04"/>
    <n v="0"/>
    <x v="2"/>
    <x v="113"/>
    <x v="2"/>
    <m/>
  </r>
  <r>
    <x v="1071"/>
    <x v="112"/>
    <x v="5"/>
    <s v="CLI_2"/>
    <x v="107"/>
    <s v="Molleja"/>
    <n v="333.6"/>
    <n v="333.6"/>
    <n v="1.5"/>
    <n v="500.40000000000003"/>
    <n v="500.40000000000003"/>
    <n v="0"/>
    <x v="2"/>
    <x v="113"/>
    <x v="2"/>
    <m/>
  </r>
  <r>
    <x v="1071"/>
    <x v="112"/>
    <x v="5"/>
    <s v="CLI_2"/>
    <x v="107"/>
    <s v="HIGADO"/>
    <n v="318.7"/>
    <n v="317.60000000000002"/>
    <n v="1"/>
    <n v="317.60000000000002"/>
    <n v="317.60000000000002"/>
    <n v="0"/>
    <x v="2"/>
    <x v="113"/>
    <x v="2"/>
    <m/>
  </r>
  <r>
    <x v="1071"/>
    <x v="112"/>
    <x v="5"/>
    <s v="CLI_2"/>
    <x v="107"/>
    <s v="Patas"/>
    <n v="3392.1000000000004"/>
    <n v="3390.3"/>
    <n v="1"/>
    <n v="3390.3"/>
    <n v="3390.3"/>
    <n v="0"/>
    <x v="2"/>
    <x v="113"/>
    <x v="2"/>
    <m/>
  </r>
  <r>
    <x v="1072"/>
    <x v="113"/>
    <x v="27"/>
    <s v="CLI_64"/>
    <x v="91"/>
    <s v="CABEZA"/>
    <n v="704.6"/>
    <n v="704.6"/>
    <n v="0.2"/>
    <n v="140.92000000000002"/>
    <n v="140.91999999999999"/>
    <n v="0"/>
    <x v="2"/>
    <x v="114"/>
    <x v="2"/>
    <m/>
  </r>
  <r>
    <x v="1073"/>
    <x v="113"/>
    <x v="39"/>
    <s v="CLI_59"/>
    <x v="123"/>
    <s v="Pollo desnudo de primera "/>
    <n v="1944.7"/>
    <n v="1944.7"/>
    <n v="2.4700000000000002"/>
    <n v="4803.4090000000006"/>
    <n v="4658.3"/>
    <n v="145.10900000000038"/>
    <x v="1"/>
    <x v="114"/>
    <x v="2"/>
    <m/>
  </r>
  <r>
    <x v="1073"/>
    <x v="113"/>
    <x v="39"/>
    <s v="CLI_59"/>
    <x v="123"/>
    <s v="Pollo de Primera"/>
    <n v="569.6"/>
    <n v="569.6"/>
    <n v="2.15"/>
    <n v="1224.6400000000001"/>
    <n v="843.23"/>
    <n v="381.41000000000008"/>
    <x v="1"/>
    <x v="114"/>
    <x v="2"/>
    <m/>
  </r>
  <r>
    <x v="1074"/>
    <x v="113"/>
    <x v="39"/>
    <s v="CLI_59"/>
    <x v="123"/>
    <s v="HIGADO"/>
    <n v="282"/>
    <n v="282"/>
    <n v="1.1000000000000001"/>
    <n v="310.20000000000005"/>
    <n v="310.2"/>
    <n v="0"/>
    <x v="2"/>
    <x v="114"/>
    <x v="2"/>
    <m/>
  </r>
  <r>
    <x v="1074"/>
    <x v="113"/>
    <x v="39"/>
    <s v="CLI_59"/>
    <x v="123"/>
    <s v="Patas"/>
    <n v="216.6"/>
    <n v="216.6"/>
    <n v="1.1000000000000001"/>
    <n v="238.26000000000002"/>
    <n v="139.80000000000001"/>
    <n v="98.460000000000008"/>
    <x v="1"/>
    <x v="114"/>
    <x v="2"/>
    <m/>
  </r>
  <r>
    <x v="1074"/>
    <x v="113"/>
    <x v="39"/>
    <s v="CLI_59"/>
    <x v="123"/>
    <s v="Molleja"/>
    <n v="71.2"/>
    <n v="71.2"/>
    <n v="1.6"/>
    <n v="113.92000000000002"/>
    <m/>
    <n v="113.92000000000002"/>
    <x v="1"/>
    <x v="114"/>
    <x v="2"/>
    <m/>
  </r>
  <r>
    <x v="1075"/>
    <x v="113"/>
    <x v="1"/>
    <s v="CLI_55"/>
    <x v="1"/>
    <s v="Pollo Grado B"/>
    <n v="7693.3"/>
    <n v="7467.5"/>
    <n v="2.0499999999999998"/>
    <n v="15308.374999999998"/>
    <n v="15308.374999999998"/>
    <n v="0"/>
    <x v="2"/>
    <x v="114"/>
    <x v="2"/>
    <m/>
  </r>
  <r>
    <x v="1076"/>
    <x v="113"/>
    <x v="1"/>
    <s v="CLI_55"/>
    <x v="1"/>
    <s v="HIGADO"/>
    <n v="213.2"/>
    <n v="208.7"/>
    <n v="1.1000000000000001"/>
    <n v="229.57"/>
    <n v="229.57"/>
    <n v="0"/>
    <x v="2"/>
    <x v="114"/>
    <x v="2"/>
    <m/>
  </r>
  <r>
    <x v="1076"/>
    <x v="113"/>
    <x v="1"/>
    <s v="CLI_55"/>
    <x v="1"/>
    <s v="Molleja"/>
    <n v="195.7"/>
    <n v="194.7"/>
    <n v="1.6"/>
    <n v="311.52"/>
    <n v="311.52"/>
    <n v="0"/>
    <x v="2"/>
    <x v="114"/>
    <x v="2"/>
    <m/>
  </r>
  <r>
    <x v="1077"/>
    <x v="113"/>
    <x v="4"/>
    <s v="CLI_26"/>
    <x v="10"/>
    <s v="Pollo Grado B"/>
    <n v="598.9"/>
    <n v="598.9"/>
    <n v="2.21"/>
    <n v="1323.569"/>
    <n v="1323.569"/>
    <n v="0"/>
    <x v="2"/>
    <x v="114"/>
    <x v="2"/>
    <m/>
  </r>
  <r>
    <x v="1078"/>
    <x v="113"/>
    <x v="4"/>
    <s v="CLI_26"/>
    <x v="10"/>
    <s v="HIGADO"/>
    <n v="391.4"/>
    <n v="391.4"/>
    <n v="1.1000000000000001"/>
    <n v="430.54"/>
    <n v="430.54"/>
    <n v="0"/>
    <x v="2"/>
    <x v="114"/>
    <x v="2"/>
    <m/>
  </r>
  <r>
    <x v="1078"/>
    <x v="113"/>
    <x v="4"/>
    <s v="CLI_26"/>
    <x v="10"/>
    <s v="Patas"/>
    <n v="298.7"/>
    <n v="298.7"/>
    <n v="1.1000000000000001"/>
    <n v="328.57"/>
    <n v="328.57"/>
    <n v="0"/>
    <x v="2"/>
    <x v="114"/>
    <x v="2"/>
    <m/>
  </r>
  <r>
    <x v="1078"/>
    <x v="113"/>
    <x v="4"/>
    <s v="CLI_26"/>
    <x v="10"/>
    <s v="Molleja"/>
    <n v="328.1"/>
    <n v="328.1"/>
    <n v="1.5"/>
    <n v="492.15000000000003"/>
    <n v="492.15000000000003"/>
    <n v="0"/>
    <x v="2"/>
    <x v="114"/>
    <x v="2"/>
    <m/>
  </r>
  <r>
    <x v="1079"/>
    <x v="113"/>
    <x v="3"/>
    <s v="CLI_41"/>
    <x v="8"/>
    <s v="HIGADO"/>
    <n v="694.9"/>
    <n v="694.9"/>
    <n v="1.1000000000000001"/>
    <n v="764.39"/>
    <n v="764.39"/>
    <n v="0"/>
    <x v="2"/>
    <x v="114"/>
    <x v="2"/>
    <m/>
  </r>
  <r>
    <x v="1080"/>
    <x v="113"/>
    <x v="23"/>
    <s v="CLI_1"/>
    <x v="82"/>
    <s v="Pollo desnudo de primera "/>
    <n v="7760.4"/>
    <n v="7303.8"/>
    <n v="2.35"/>
    <n v="17163.93"/>
    <n v="17163.93"/>
    <n v="0"/>
    <x v="2"/>
    <x v="114"/>
    <x v="2"/>
    <m/>
  </r>
  <r>
    <x v="1081"/>
    <x v="113"/>
    <x v="2"/>
    <s v="CLI_68"/>
    <x v="102"/>
    <s v="Pollo de Primera"/>
    <n v="38.4"/>
    <n v="38.4"/>
    <n v="2.4"/>
    <n v="92.16"/>
    <m/>
    <n v="92.16"/>
    <x v="1"/>
    <x v="114"/>
    <x v="2"/>
    <m/>
  </r>
  <r>
    <x v="1082"/>
    <x v="114"/>
    <x v="27"/>
    <s v="CLI_64"/>
    <x v="91"/>
    <s v="CABEZA"/>
    <n v="1682.7"/>
    <n v="1682.7"/>
    <n v="0.2"/>
    <n v="336.54"/>
    <n v="336.54"/>
    <n v="0"/>
    <x v="2"/>
    <x v="115"/>
    <x v="2"/>
    <m/>
  </r>
  <r>
    <x v="1083"/>
    <x v="114"/>
    <x v="2"/>
    <s v="CLI_68"/>
    <x v="78"/>
    <s v="Molleja"/>
    <n v="23.2"/>
    <n v="23.2"/>
    <n v="1.7"/>
    <n v="39.44"/>
    <n v="39.44"/>
    <n v="0"/>
    <x v="2"/>
    <x v="115"/>
    <x v="2"/>
    <m/>
  </r>
  <r>
    <x v="1083"/>
    <x v="114"/>
    <x v="2"/>
    <s v="CLI_68"/>
    <x v="78"/>
    <s v="HIGADO"/>
    <n v="28.3"/>
    <n v="28.3"/>
    <n v="1.2"/>
    <n v="33.96"/>
    <n v="33.96"/>
    <n v="0"/>
    <x v="2"/>
    <x v="115"/>
    <x v="2"/>
    <m/>
  </r>
  <r>
    <x v="1083"/>
    <x v="114"/>
    <x v="2"/>
    <s v="CLI_68"/>
    <x v="78"/>
    <s v="Patas"/>
    <n v="56.8"/>
    <n v="56.8"/>
    <n v="1.2"/>
    <n v="68.16"/>
    <n v="68.16"/>
    <n v="0"/>
    <x v="2"/>
    <x v="115"/>
    <x v="2"/>
    <m/>
  </r>
  <r>
    <x v="1084"/>
    <x v="114"/>
    <x v="2"/>
    <s v="CLI_68"/>
    <x v="4"/>
    <s v="Pollo Grado B"/>
    <n v="348.3"/>
    <n v="348.3"/>
    <n v="2.4"/>
    <n v="835.92"/>
    <n v="835.92"/>
    <n v="0"/>
    <x v="2"/>
    <x v="115"/>
    <x v="2"/>
    <m/>
  </r>
  <r>
    <x v="1085"/>
    <x v="114"/>
    <x v="2"/>
    <s v="CLI_68"/>
    <x v="4"/>
    <s v="HIGADO"/>
    <n v="29.6"/>
    <n v="29.6"/>
    <n v="1.2"/>
    <n v="35.520000000000003"/>
    <n v="35.520000000000003"/>
    <n v="0"/>
    <x v="2"/>
    <x v="115"/>
    <x v="2"/>
    <m/>
  </r>
  <r>
    <x v="1086"/>
    <x v="114"/>
    <x v="1"/>
    <s v="CLI_55"/>
    <x v="1"/>
    <s v="Pollo Grado B"/>
    <n v="5004.3999999999996"/>
    <n v="4841.8"/>
    <n v="2.0499999999999998"/>
    <n v="9925.6899999999987"/>
    <n v="9925.6899999999987"/>
    <n v="0"/>
    <x v="2"/>
    <x v="115"/>
    <x v="2"/>
    <m/>
  </r>
  <r>
    <x v="1087"/>
    <x v="114"/>
    <x v="1"/>
    <s v="CLI_55"/>
    <x v="1"/>
    <s v="Pollo Grado B"/>
    <n v="3931.5"/>
    <n v="3861.9"/>
    <n v="2.1"/>
    <n v="8109.9900000000007"/>
    <n v="8109.9900000000007"/>
    <n v="0"/>
    <x v="2"/>
    <x v="115"/>
    <x v="2"/>
    <m/>
  </r>
  <r>
    <x v="1088"/>
    <x v="114"/>
    <x v="1"/>
    <s v="CLI_55"/>
    <x v="1"/>
    <s v="Molleja"/>
    <n v="251.5"/>
    <n v="246.1"/>
    <n v="1.6"/>
    <n v="393.76"/>
    <n v="393.76"/>
    <n v="0"/>
    <x v="2"/>
    <x v="115"/>
    <x v="2"/>
    <m/>
  </r>
  <r>
    <x v="1088"/>
    <x v="114"/>
    <x v="1"/>
    <s v="CLI_55"/>
    <x v="1"/>
    <s v="HIGADO"/>
    <n v="289.89999999999998"/>
    <n v="283.89999999999998"/>
    <n v="1.1000000000000001"/>
    <n v="312.29000000000002"/>
    <n v="312.29000000000002"/>
    <n v="0"/>
    <x v="2"/>
    <x v="115"/>
    <x v="2"/>
    <m/>
  </r>
  <r>
    <x v="1088"/>
    <x v="114"/>
    <x v="1"/>
    <s v="CLI_55"/>
    <x v="1"/>
    <s v="Patas"/>
    <n v="543.70000000000005"/>
    <n v="538.20000000000005"/>
    <n v="1.1000000000000001"/>
    <n v="592.0200000000001"/>
    <n v="592.0200000000001"/>
    <n v="0"/>
    <x v="2"/>
    <x v="115"/>
    <x v="2"/>
    <m/>
  </r>
  <r>
    <x v="1089"/>
    <x v="114"/>
    <x v="8"/>
    <s v="CLI_30"/>
    <x v="17"/>
    <s v="HIGADO"/>
    <n v="76.900000000000006"/>
    <n v="76.900000000000006"/>
    <n v="1.1000000000000001"/>
    <n v="84.590000000000018"/>
    <n v="84.590000000000018"/>
    <n v="0"/>
    <x v="2"/>
    <x v="115"/>
    <x v="2"/>
    <m/>
  </r>
  <r>
    <x v="1090"/>
    <x v="114"/>
    <x v="23"/>
    <s v="CLI_1"/>
    <x v="82"/>
    <s v="Pollo desnudo de primera "/>
    <n v="9241.2000000000007"/>
    <n v="8784.2000000000007"/>
    <n v="2.35"/>
    <n v="20642.870000000003"/>
    <n v="20642.870000000003"/>
    <n v="0"/>
    <x v="2"/>
    <x v="115"/>
    <x v="2"/>
    <m/>
  </r>
  <r>
    <x v="1091"/>
    <x v="114"/>
    <x v="5"/>
    <s v="CLI_2"/>
    <x v="107"/>
    <s v="Pollo desnudo de primera "/>
    <n v="8403.5"/>
    <n v="8001.7"/>
    <n v="2.35"/>
    <n v="18803.994999999999"/>
    <n v="18803.994999999999"/>
    <n v="0"/>
    <x v="2"/>
    <x v="115"/>
    <x v="2"/>
    <m/>
  </r>
  <r>
    <x v="1092"/>
    <x v="114"/>
    <x v="5"/>
    <s v="CLI_2"/>
    <x v="107"/>
    <s v="Molleja"/>
    <n v="97.4"/>
    <n v="97"/>
    <n v="1.5"/>
    <n v="145.5"/>
    <n v="145.5"/>
    <n v="0"/>
    <x v="2"/>
    <x v="115"/>
    <x v="2"/>
    <m/>
  </r>
  <r>
    <x v="1092"/>
    <x v="114"/>
    <x v="5"/>
    <s v="CLI_2"/>
    <x v="107"/>
    <s v="HIGADO"/>
    <n v="935.7"/>
    <n v="914.8"/>
    <n v="1"/>
    <n v="914.8"/>
    <n v="914.8"/>
    <n v="0"/>
    <x v="2"/>
    <x v="115"/>
    <x v="2"/>
    <m/>
  </r>
  <r>
    <x v="1093"/>
    <x v="114"/>
    <x v="5"/>
    <s v="CLI_2"/>
    <x v="107"/>
    <s v="Pollo desnudo de primera "/>
    <n v="7663"/>
    <n v="7567.4"/>
    <n v="2.35"/>
    <n v="17783.39"/>
    <n v="17783.39"/>
    <n v="0"/>
    <x v="2"/>
    <x v="115"/>
    <x v="2"/>
    <m/>
  </r>
  <r>
    <x v="1094"/>
    <x v="115"/>
    <x v="10"/>
    <s v="CLI_6"/>
    <x v="27"/>
    <s v="Pollo de Primera"/>
    <n v="708.4"/>
    <n v="708.4"/>
    <n v="2.15"/>
    <n v="1523.06"/>
    <n v="1523.06"/>
    <n v="0"/>
    <x v="2"/>
    <x v="116"/>
    <x v="2"/>
    <m/>
  </r>
  <r>
    <x v="1095"/>
    <x v="115"/>
    <x v="2"/>
    <s v="CLI_68"/>
    <x v="28"/>
    <s v="HIGADO"/>
    <n v="19.8"/>
    <n v="19.8"/>
    <n v="1.2"/>
    <n v="23.76"/>
    <n v="23.76"/>
    <n v="0"/>
    <x v="2"/>
    <x v="116"/>
    <x v="2"/>
    <m/>
  </r>
  <r>
    <x v="1096"/>
    <x v="115"/>
    <x v="27"/>
    <s v="CLI_64"/>
    <x v="91"/>
    <s v="CABEZA"/>
    <n v="1822"/>
    <n v="1822"/>
    <n v="0.2"/>
    <n v="364.40000000000003"/>
    <n v="364.4"/>
    <n v="0"/>
    <x v="2"/>
    <x v="116"/>
    <x v="2"/>
    <m/>
  </r>
  <r>
    <x v="1097"/>
    <x v="115"/>
    <x v="2"/>
    <s v="CLI_68"/>
    <x v="106"/>
    <s v="HIGADO"/>
    <n v="31.7"/>
    <n v="31.7"/>
    <n v="1.2"/>
    <n v="38.04"/>
    <n v="1639.2"/>
    <n v="-1601.16"/>
    <x v="3"/>
    <x v="116"/>
    <x v="2"/>
    <m/>
  </r>
  <r>
    <x v="1097"/>
    <x v="115"/>
    <x v="2"/>
    <s v="CLI_68"/>
    <x v="106"/>
    <s v="Patas"/>
    <n v="42.2"/>
    <n v="42.2"/>
    <n v="1.2"/>
    <n v="50.64"/>
    <n v="8697.7999999999993"/>
    <n v="-8647.16"/>
    <x v="3"/>
    <x v="116"/>
    <x v="2"/>
    <m/>
  </r>
  <r>
    <x v="1097"/>
    <x v="115"/>
    <x v="2"/>
    <s v="CLI_68"/>
    <x v="106"/>
    <s v="Molleja"/>
    <n v="41.9"/>
    <n v="41.9"/>
    <n v="1.7"/>
    <n v="71.22999999999999"/>
    <n v="20801.760000000002"/>
    <n v="-20730.530000000002"/>
    <x v="3"/>
    <x v="116"/>
    <x v="2"/>
    <m/>
  </r>
  <r>
    <x v="1098"/>
    <x v="115"/>
    <x v="2"/>
    <s v="CLI_68"/>
    <x v="51"/>
    <s v="Pollo de Primera"/>
    <n v="55.4"/>
    <n v="55.4"/>
    <n v="2.15"/>
    <n v="119.10999999999999"/>
    <n v="119.10999999999999"/>
    <n v="0"/>
    <x v="2"/>
    <x v="116"/>
    <x v="2"/>
    <m/>
  </r>
  <r>
    <x v="1099"/>
    <x v="115"/>
    <x v="19"/>
    <s v="CLI_25"/>
    <x v="63"/>
    <s v="HIGADO"/>
    <n v="100"/>
    <n v="100"/>
    <n v="1.2"/>
    <n v="120"/>
    <n v="120"/>
    <n v="0"/>
    <x v="2"/>
    <x v="116"/>
    <x v="2"/>
    <m/>
  </r>
  <r>
    <x v="1100"/>
    <x v="115"/>
    <x v="19"/>
    <s v="CLI_25"/>
    <x v="63"/>
    <s v="Patas"/>
    <n v="19.600000000000001"/>
    <n v="19.600000000000001"/>
    <n v="1.2"/>
    <n v="23.52"/>
    <n v="23.52"/>
    <n v="0"/>
    <x v="2"/>
    <x v="116"/>
    <x v="2"/>
    <m/>
  </r>
  <r>
    <x v="1101"/>
    <x v="115"/>
    <x v="19"/>
    <s v="CLI_25"/>
    <x v="63"/>
    <s v="Pollo de Primera"/>
    <n v="916.9"/>
    <n v="916.9"/>
    <n v="2.15"/>
    <n v="1971.3349999999998"/>
    <n v="1971.3349999999998"/>
    <n v="0"/>
    <x v="2"/>
    <x v="116"/>
    <x v="2"/>
    <m/>
  </r>
  <r>
    <x v="1102"/>
    <x v="115"/>
    <x v="7"/>
    <s v="CLI_32"/>
    <x v="16"/>
    <s v="Pollo de Primera"/>
    <n v="3026.3"/>
    <n v="3026.3"/>
    <n v="2.12"/>
    <n v="6415.7560000000003"/>
    <n v="6415.7560000000003"/>
    <n v="0"/>
    <x v="2"/>
    <x v="116"/>
    <x v="2"/>
    <m/>
  </r>
  <r>
    <x v="1103"/>
    <x v="115"/>
    <x v="40"/>
    <s v="CLI_67"/>
    <x v="124"/>
    <s v="Patas"/>
    <n v="16.8"/>
    <n v="16.8"/>
    <n v="1.2"/>
    <n v="20.16"/>
    <n v="20.16"/>
    <n v="0"/>
    <x v="2"/>
    <x v="116"/>
    <x v="2"/>
    <m/>
  </r>
  <r>
    <x v="1104"/>
    <x v="115"/>
    <x v="23"/>
    <s v="CLI_1"/>
    <x v="82"/>
    <s v="Pollo desnudo de primera "/>
    <n v="10183.5"/>
    <n v="9629"/>
    <n v="2.35"/>
    <n v="22628.15"/>
    <n v="22628.15"/>
    <n v="0"/>
    <x v="2"/>
    <x v="116"/>
    <x v="2"/>
    <m/>
  </r>
  <r>
    <x v="1105"/>
    <x v="115"/>
    <x v="23"/>
    <s v="CLI_1"/>
    <x v="82"/>
    <s v="Pollo de Primera"/>
    <n v="10095.099999999999"/>
    <n v="10091.799999999999"/>
    <n v="1.95"/>
    <n v="19679.009999999998"/>
    <n v="19679.009999999998"/>
    <n v="0"/>
    <x v="2"/>
    <x v="116"/>
    <x v="2"/>
    <m/>
  </r>
  <r>
    <x v="1106"/>
    <x v="115"/>
    <x v="23"/>
    <s v="CLI_1"/>
    <x v="82"/>
    <s v="Pollo de Primera"/>
    <n v="10129.799999999999"/>
    <n v="10163.799999999999"/>
    <n v="1.95"/>
    <n v="19819.41"/>
    <n v="19819.41"/>
    <n v="0"/>
    <x v="2"/>
    <x v="116"/>
    <x v="2"/>
    <m/>
  </r>
  <r>
    <x v="1107"/>
    <x v="116"/>
    <x v="27"/>
    <s v="CLI_64"/>
    <x v="91"/>
    <s v="CABEZA"/>
    <n v="979.2"/>
    <n v="979.2"/>
    <n v="0.2"/>
    <n v="195.84000000000003"/>
    <n v="195.84000000000003"/>
    <n v="0"/>
    <x v="2"/>
    <x v="117"/>
    <x v="2"/>
    <m/>
  </r>
  <r>
    <x v="1108"/>
    <x v="116"/>
    <x v="2"/>
    <s v="CLI_68"/>
    <x v="4"/>
    <s v="Pollo Grado B"/>
    <n v="207.2"/>
    <n v="207.2"/>
    <n v="2.4"/>
    <n v="497.28"/>
    <n v="497.28"/>
    <n v="0"/>
    <x v="2"/>
    <x v="117"/>
    <x v="2"/>
    <m/>
  </r>
  <r>
    <x v="1109"/>
    <x v="116"/>
    <x v="2"/>
    <s v="CLI_68"/>
    <x v="24"/>
    <s v="HIGADO"/>
    <n v="4"/>
    <n v="4"/>
    <n v="1.2"/>
    <n v="4.8"/>
    <n v="4.8"/>
    <n v="0"/>
    <x v="2"/>
    <x v="117"/>
    <x v="2"/>
    <m/>
  </r>
  <r>
    <x v="1110"/>
    <x v="116"/>
    <x v="29"/>
    <s v="CLI_3"/>
    <x v="72"/>
    <s v="Patas"/>
    <n v="100"/>
    <n v="99.5"/>
    <n v="1.1000000000000001"/>
    <n v="109.45"/>
    <n v="109.45"/>
    <n v="0"/>
    <x v="2"/>
    <x v="117"/>
    <x v="2"/>
    <m/>
  </r>
  <r>
    <x v="1111"/>
    <x v="116"/>
    <x v="29"/>
    <s v="CLI_3"/>
    <x v="72"/>
    <s v="Pollo desnudo de primera "/>
    <n v="1033"/>
    <n v="1021.2"/>
    <n v="2.52"/>
    <n v="2573.424"/>
    <n v="2573.424"/>
    <n v="0"/>
    <x v="2"/>
    <x v="117"/>
    <x v="2"/>
    <m/>
  </r>
  <r>
    <x v="1112"/>
    <x v="116"/>
    <x v="29"/>
    <s v="CLI_3"/>
    <x v="57"/>
    <s v="Pollo desnudo de primera "/>
    <n v="627.70000000000005"/>
    <n v="595.4"/>
    <n v="2.52"/>
    <n v="1500.4079999999999"/>
    <n v="1500.4079999999999"/>
    <n v="0"/>
    <x v="2"/>
    <x v="117"/>
    <x v="2"/>
    <m/>
  </r>
  <r>
    <x v="1113"/>
    <x v="116"/>
    <x v="1"/>
    <s v="CLI_55"/>
    <x v="1"/>
    <s v="Pollo Grado B"/>
    <n v="5779.1"/>
    <n v="5549.9"/>
    <n v="2.0499999999999998"/>
    <n v="11377.294999999998"/>
    <n v="11377.294999999998"/>
    <n v="0"/>
    <x v="2"/>
    <x v="117"/>
    <x v="2"/>
    <m/>
  </r>
  <r>
    <x v="1114"/>
    <x v="116"/>
    <x v="1"/>
    <s v="CLI_55"/>
    <x v="1"/>
    <s v="Pollo Grado B"/>
    <n v="4038"/>
    <n v="3976.2"/>
    <n v="2.0499999999999998"/>
    <n v="8151.2099999999991"/>
    <n v="8151.2099999999991"/>
    <n v="0"/>
    <x v="2"/>
    <x v="117"/>
    <x v="2"/>
    <m/>
  </r>
  <r>
    <x v="1115"/>
    <x v="116"/>
    <x v="2"/>
    <s v="CLI_68"/>
    <x v="19"/>
    <s v="Molleja"/>
    <n v="6.7"/>
    <n v="6.7"/>
    <n v="1.7"/>
    <n v="11.39"/>
    <n v="11.39"/>
    <n v="0"/>
    <x v="2"/>
    <x v="117"/>
    <x v="2"/>
    <m/>
  </r>
  <r>
    <x v="1115"/>
    <x v="116"/>
    <x v="2"/>
    <s v="CLI_68"/>
    <x v="19"/>
    <s v="Pollo de Primera"/>
    <n v="8.5"/>
    <n v="8.5"/>
    <n v="2.4"/>
    <n v="20.399999999999999"/>
    <n v="20.399999999999999"/>
    <n v="0"/>
    <x v="2"/>
    <x v="117"/>
    <x v="2"/>
    <m/>
  </r>
  <r>
    <x v="1115"/>
    <x v="116"/>
    <x v="2"/>
    <s v="CLI_68"/>
    <x v="19"/>
    <s v="Patas"/>
    <n v="7.4"/>
    <n v="7.4"/>
    <n v="1.2"/>
    <n v="8.8800000000000008"/>
    <n v="8.8800000000000008"/>
    <n v="0"/>
    <x v="2"/>
    <x v="117"/>
    <x v="2"/>
    <m/>
  </r>
  <r>
    <x v="1116"/>
    <x v="116"/>
    <x v="2"/>
    <s v="CLI_68"/>
    <x v="39"/>
    <s v="HIGADO"/>
    <n v="29.4"/>
    <n v="29.4"/>
    <n v="1.2"/>
    <n v="35.279999999999994"/>
    <n v="35.279999999999994"/>
    <n v="0"/>
    <x v="2"/>
    <x v="117"/>
    <x v="2"/>
    <m/>
  </r>
  <r>
    <x v="1116"/>
    <x v="116"/>
    <x v="2"/>
    <s v="CLI_68"/>
    <x v="39"/>
    <s v="Patas"/>
    <n v="19"/>
    <n v="19"/>
    <n v="1.2"/>
    <n v="22.8"/>
    <n v="22.8"/>
    <n v="0"/>
    <x v="2"/>
    <x v="117"/>
    <x v="2"/>
    <m/>
  </r>
  <r>
    <x v="1117"/>
    <x v="116"/>
    <x v="2"/>
    <s v="CLI_68"/>
    <x v="30"/>
    <s v="Pollo de Primera"/>
    <n v="2.4"/>
    <n v="2.4"/>
    <n v="2.4"/>
    <n v="5.76"/>
    <n v="5.76"/>
    <n v="0"/>
    <x v="2"/>
    <x v="117"/>
    <x v="2"/>
    <m/>
  </r>
  <r>
    <x v="1118"/>
    <x v="116"/>
    <x v="11"/>
    <s v="CLI_31"/>
    <x v="33"/>
    <s v="Pollo de Primera"/>
    <n v="16121.4"/>
    <n v="15579.31"/>
    <n v="1.9"/>
    <n v="29600.688999999998"/>
    <n v="29600.688999999998"/>
    <n v="0"/>
    <x v="2"/>
    <x v="117"/>
    <x v="2"/>
    <m/>
  </r>
  <r>
    <x v="1119"/>
    <x v="116"/>
    <x v="23"/>
    <s v="CLI_1"/>
    <x v="82"/>
    <s v="Pollo desnudo de primera "/>
    <n v="1511.5"/>
    <n v="1511.5"/>
    <n v="2.25"/>
    <n v="3400.875"/>
    <n v="3400.875"/>
    <n v="0"/>
    <x v="2"/>
    <x v="117"/>
    <x v="2"/>
    <m/>
  </r>
  <r>
    <x v="1120"/>
    <x v="116"/>
    <x v="23"/>
    <s v="CLI_1"/>
    <x v="82"/>
    <s v="Pollo desnudo de primera "/>
    <n v="6796.3"/>
    <n v="6796.3"/>
    <n v="2.25"/>
    <n v="15291.675000000001"/>
    <n v="15291.675000000001"/>
    <n v="0"/>
    <x v="2"/>
    <x v="117"/>
    <x v="2"/>
    <m/>
  </r>
  <r>
    <x v="1121"/>
    <x v="116"/>
    <x v="23"/>
    <s v="CLI_1"/>
    <x v="82"/>
    <s v="Pollo desnudo de primera "/>
    <n v="6913.2"/>
    <n v="6913.2"/>
    <n v="2.25"/>
    <n v="15554.699999999999"/>
    <n v="15554.699999999999"/>
    <n v="0"/>
    <x v="2"/>
    <x v="117"/>
    <x v="2"/>
    <m/>
  </r>
  <r>
    <x v="1122"/>
    <x v="116"/>
    <x v="5"/>
    <s v="CLI_2"/>
    <x v="107"/>
    <s v="Molleja"/>
    <n v="574.6"/>
    <n v="560"/>
    <n v="1.5"/>
    <n v="840"/>
    <n v="840"/>
    <n v="0"/>
    <x v="2"/>
    <x v="117"/>
    <x v="2"/>
    <m/>
  </r>
  <r>
    <x v="1122"/>
    <x v="116"/>
    <x v="5"/>
    <s v="CLI_2"/>
    <x v="107"/>
    <s v="HIGADO"/>
    <n v="1137"/>
    <n v="1095"/>
    <n v="1"/>
    <n v="1095"/>
    <n v="1095"/>
    <n v="0"/>
    <x v="2"/>
    <x v="117"/>
    <x v="2"/>
    <m/>
  </r>
  <r>
    <x v="1122"/>
    <x v="116"/>
    <x v="5"/>
    <s v="CLI_2"/>
    <x v="107"/>
    <s v="Patas"/>
    <n v="1254.9000000000001"/>
    <n v="1230"/>
    <n v="1"/>
    <n v="1230"/>
    <n v="1230"/>
    <n v="0"/>
    <x v="2"/>
    <x v="117"/>
    <x v="2"/>
    <m/>
  </r>
  <r>
    <x v="1123"/>
    <x v="116"/>
    <x v="5"/>
    <s v="CLI_2"/>
    <x v="107"/>
    <s v="Patas"/>
    <n v="2542"/>
    <n v="2523.1"/>
    <n v="1"/>
    <n v="2523.1"/>
    <n v="2523.1"/>
    <n v="0"/>
    <x v="2"/>
    <x v="117"/>
    <x v="2"/>
    <m/>
  </r>
  <r>
    <x v="1123"/>
    <x v="116"/>
    <x v="5"/>
    <s v="CLI_2"/>
    <x v="107"/>
    <s v="Molleja"/>
    <n v="1138.4000000000001"/>
    <n v="1137.3"/>
    <n v="1.5"/>
    <n v="1705.9499999999998"/>
    <n v="1705.9499999999998"/>
    <n v="0"/>
    <x v="2"/>
    <x v="117"/>
    <x v="2"/>
    <m/>
  </r>
  <r>
    <x v="1123"/>
    <x v="116"/>
    <x v="5"/>
    <s v="CLI_2"/>
    <x v="107"/>
    <s v="HIGADO"/>
    <n v="2362.6"/>
    <n v="2346.3000000000002"/>
    <n v="1"/>
    <n v="2346.3000000000002"/>
    <n v="2346.3000000000002"/>
    <n v="0"/>
    <x v="2"/>
    <x v="117"/>
    <x v="2"/>
    <m/>
  </r>
  <r>
    <x v="1124"/>
    <x v="116"/>
    <x v="2"/>
    <s v="CLI_68"/>
    <x v="52"/>
    <s v="HIGADO"/>
    <n v="19.7"/>
    <n v="19.7"/>
    <n v="1.2"/>
    <n v="23.639999999999997"/>
    <n v="23.639999999999997"/>
    <n v="0"/>
    <x v="2"/>
    <x v="117"/>
    <x v="2"/>
    <m/>
  </r>
  <r>
    <x v="1125"/>
    <x v="117"/>
    <x v="27"/>
    <s v="CLI_64"/>
    <x v="91"/>
    <s v="CABEZA"/>
    <n v="900"/>
    <n v="900"/>
    <n v="0.2"/>
    <n v="180"/>
    <n v="180"/>
    <n v="0"/>
    <x v="2"/>
    <x v="118"/>
    <x v="2"/>
    <m/>
  </r>
  <r>
    <x v="1126"/>
    <x v="117"/>
    <x v="2"/>
    <s v="CLI_68"/>
    <x v="21"/>
    <s v="Pollo Grado B"/>
    <n v="324.7"/>
    <n v="324.7"/>
    <n v="2.35"/>
    <n v="763.04499999999996"/>
    <n v="763.04499999999996"/>
    <n v="0"/>
    <x v="2"/>
    <x v="118"/>
    <x v="2"/>
    <m/>
  </r>
  <r>
    <x v="1126"/>
    <x v="117"/>
    <x v="2"/>
    <s v="CLI_68"/>
    <x v="21"/>
    <s v="Pollo de Primera"/>
    <n v="169"/>
    <n v="169"/>
    <n v="2.35"/>
    <n v="397.15000000000003"/>
    <n v="397.15000000000003"/>
    <n v="0"/>
    <x v="2"/>
    <x v="118"/>
    <x v="2"/>
    <m/>
  </r>
  <r>
    <x v="1127"/>
    <x v="117"/>
    <x v="2"/>
    <s v="CLI_68"/>
    <x v="21"/>
    <s v="Patas"/>
    <n v="98.8"/>
    <n v="98.8"/>
    <n v="1.1000000000000001"/>
    <n v="108.68"/>
    <n v="108.68"/>
    <n v="0"/>
    <x v="2"/>
    <x v="118"/>
    <x v="2"/>
    <m/>
  </r>
  <r>
    <x v="1127"/>
    <x v="117"/>
    <x v="2"/>
    <s v="CLI_68"/>
    <x v="21"/>
    <s v="HIGADO"/>
    <n v="202.5"/>
    <n v="202.5"/>
    <n v="1.1000000000000001"/>
    <n v="222.75000000000003"/>
    <n v="222.75000000000003"/>
    <n v="0"/>
    <x v="2"/>
    <x v="118"/>
    <x v="2"/>
    <m/>
  </r>
  <r>
    <x v="1128"/>
    <x v="117"/>
    <x v="39"/>
    <s v="CLI_59"/>
    <x v="123"/>
    <s v="Pollo de Primera"/>
    <n v="517.1"/>
    <n v="513.79999999999995"/>
    <n v="2.15"/>
    <n v="1104.6699999999998"/>
    <n v="1104.6699999999998"/>
    <n v="0"/>
    <x v="2"/>
    <x v="118"/>
    <x v="2"/>
    <m/>
  </r>
  <r>
    <x v="1128"/>
    <x v="117"/>
    <x v="39"/>
    <s v="CLI_59"/>
    <x v="123"/>
    <s v="Pollo desnudo de primera "/>
    <n v="1255.3"/>
    <n v="1196.7"/>
    <n v="2.4700000000000002"/>
    <n v="2955.8490000000002"/>
    <n v="2955.8490000000002"/>
    <n v="0"/>
    <x v="2"/>
    <x v="118"/>
    <x v="2"/>
    <m/>
  </r>
  <r>
    <x v="1129"/>
    <x v="117"/>
    <x v="39"/>
    <s v="CLI_59"/>
    <x v="123"/>
    <s v="Molleja"/>
    <n v="23.9"/>
    <n v="23.9"/>
    <n v="1.6"/>
    <n v="38.24"/>
    <n v="38.24"/>
    <n v="0"/>
    <x v="2"/>
    <x v="118"/>
    <x v="2"/>
    <m/>
  </r>
  <r>
    <x v="1129"/>
    <x v="117"/>
    <x v="39"/>
    <s v="CLI_59"/>
    <x v="123"/>
    <s v="HIGADO"/>
    <n v="88.6"/>
    <n v="85.5"/>
    <n v="1.1000000000000001"/>
    <n v="94.050000000000011"/>
    <n v="94.050000000000011"/>
    <n v="0"/>
    <x v="2"/>
    <x v="118"/>
    <x v="2"/>
    <m/>
  </r>
  <r>
    <x v="1129"/>
    <x v="117"/>
    <x v="39"/>
    <s v="CLI_59"/>
    <x v="123"/>
    <s v="Patas"/>
    <n v="64.8"/>
    <n v="64.2"/>
    <n v="1.1000000000000001"/>
    <n v="70.62"/>
    <n v="70.62"/>
    <n v="0"/>
    <x v="2"/>
    <x v="118"/>
    <x v="2"/>
    <m/>
  </r>
  <r>
    <x v="1130"/>
    <x v="117"/>
    <x v="1"/>
    <s v="CLI_55"/>
    <x v="1"/>
    <s v="Pollo Grado B"/>
    <n v="2178.3000000000002"/>
    <n v="2159"/>
    <n v="2.0499999999999998"/>
    <n v="4425.95"/>
    <n v="4425.95"/>
    <n v="0"/>
    <x v="2"/>
    <x v="118"/>
    <x v="2"/>
    <m/>
  </r>
  <r>
    <x v="1131"/>
    <x v="117"/>
    <x v="1"/>
    <s v="CLI_55"/>
    <x v="1"/>
    <s v="Pollo Grado B"/>
    <n v="5305.5"/>
    <n v="5225.1000000000004"/>
    <n v="2.0499999999999998"/>
    <n v="10711.455"/>
    <n v="10711.455"/>
    <n v="0"/>
    <x v="2"/>
    <x v="118"/>
    <x v="2"/>
    <m/>
  </r>
  <r>
    <x v="1132"/>
    <x v="117"/>
    <x v="1"/>
    <s v="CLI_55"/>
    <x v="1"/>
    <s v="HIGADO"/>
    <n v="515.6"/>
    <n v="511.9"/>
    <n v="1.1000000000000001"/>
    <n v="563.09"/>
    <n v="563.09"/>
    <n v="0"/>
    <x v="2"/>
    <x v="118"/>
    <x v="2"/>
    <m/>
  </r>
  <r>
    <x v="1132"/>
    <x v="117"/>
    <x v="1"/>
    <s v="CLI_55"/>
    <x v="1"/>
    <s v="Patas"/>
    <n v="522.5"/>
    <n v="521.1"/>
    <n v="1.1000000000000001"/>
    <n v="573.21"/>
    <n v="573.21"/>
    <n v="0"/>
    <x v="2"/>
    <x v="118"/>
    <x v="2"/>
    <m/>
  </r>
  <r>
    <x v="1132"/>
    <x v="117"/>
    <x v="1"/>
    <s v="CLI_55"/>
    <x v="1"/>
    <s v="Molleja"/>
    <n v="530.4"/>
    <n v="529"/>
    <n v="1.6"/>
    <n v="846.40000000000009"/>
    <n v="846.40000000000009"/>
    <n v="0"/>
    <x v="2"/>
    <x v="118"/>
    <x v="2"/>
    <m/>
  </r>
  <r>
    <x v="1133"/>
    <x v="117"/>
    <x v="11"/>
    <s v="CLI_31"/>
    <x v="33"/>
    <s v="Pollo de Primera"/>
    <n v="16496.8"/>
    <n v="16142.7"/>
    <n v="1.9"/>
    <n v="30671.13"/>
    <n v="30671.13"/>
    <n v="0"/>
    <x v="2"/>
    <x v="118"/>
    <x v="2"/>
    <m/>
  </r>
  <r>
    <x v="1134"/>
    <x v="117"/>
    <x v="13"/>
    <s v="CLI_5"/>
    <x v="105"/>
    <s v="Pollo de Primera"/>
    <n v="3253.2"/>
    <n v="3253.2"/>
    <n v="2.0499999999999998"/>
    <n v="6669.0599999999995"/>
    <n v="6669.0599999999995"/>
    <n v="0"/>
    <x v="2"/>
    <x v="118"/>
    <x v="2"/>
    <m/>
  </r>
  <r>
    <x v="1135"/>
    <x v="117"/>
    <x v="13"/>
    <s v="CLI_5"/>
    <x v="105"/>
    <s v="Pollo de Primera"/>
    <n v="20818.2"/>
    <n v="20610.009999999998"/>
    <n v="2.0499999999999998"/>
    <n v="42250.520499999991"/>
    <n v="42250.520499999991"/>
    <n v="0"/>
    <x v="2"/>
    <x v="118"/>
    <x v="2"/>
    <m/>
  </r>
  <r>
    <x v="1136"/>
    <x v="117"/>
    <x v="13"/>
    <s v="CLI_5"/>
    <x v="105"/>
    <s v="Mortadela"/>
    <n v="1000.48"/>
    <n v="1000.48"/>
    <n v="1.85"/>
    <n v="1850.8880000000001"/>
    <n v="1850.8880000000001"/>
    <n v="0"/>
    <x v="2"/>
    <x v="118"/>
    <x v="2"/>
    <m/>
  </r>
  <r>
    <x v="1137"/>
    <x v="117"/>
    <x v="5"/>
    <s v="CLI_2"/>
    <x v="107"/>
    <s v="Pollo desnudo de primera "/>
    <n v="7688.9"/>
    <n v="7373"/>
    <n v="2.35"/>
    <n v="17326.55"/>
    <n v="17326.55"/>
    <n v="0"/>
    <x v="2"/>
    <x v="118"/>
    <x v="2"/>
    <m/>
  </r>
  <r>
    <x v="1138"/>
    <x v="117"/>
    <x v="2"/>
    <s v="CLI_68"/>
    <x v="44"/>
    <s v="Molleja"/>
    <n v="9.6"/>
    <n v="9.6"/>
    <n v="1.6"/>
    <n v="15.36"/>
    <n v="15.36"/>
    <n v="0"/>
    <x v="2"/>
    <x v="118"/>
    <x v="2"/>
    <m/>
  </r>
  <r>
    <x v="1138"/>
    <x v="117"/>
    <x v="2"/>
    <s v="CLI_68"/>
    <x v="44"/>
    <s v="Pollo de Primera"/>
    <n v="70.5"/>
    <n v="70.5"/>
    <n v="2.35"/>
    <n v="165.67500000000001"/>
    <n v="165.67500000000001"/>
    <n v="0"/>
    <x v="2"/>
    <x v="118"/>
    <x v="2"/>
    <m/>
  </r>
  <r>
    <x v="1138"/>
    <x v="117"/>
    <x v="2"/>
    <s v="CLI_68"/>
    <x v="44"/>
    <s v="HIGADO"/>
    <n v="9.8000000000000007"/>
    <n v="9.8000000000000007"/>
    <n v="1.1000000000000001"/>
    <n v="10.780000000000001"/>
    <n v="10.780000000000001"/>
    <n v="0"/>
    <x v="2"/>
    <x v="118"/>
    <x v="2"/>
    <m/>
  </r>
  <r>
    <x v="1139"/>
    <x v="117"/>
    <x v="34"/>
    <s v="CLI_34"/>
    <x v="111"/>
    <s v="Pollo de Primera"/>
    <n v="717.7"/>
    <n v="717.7"/>
    <n v="2.25"/>
    <n v="1614.825"/>
    <m/>
    <n v="1614.825"/>
    <x v="1"/>
    <x v="118"/>
    <x v="2"/>
    <m/>
  </r>
  <r>
    <x v="1140"/>
    <x v="118"/>
    <x v="27"/>
    <s v="CLI_64"/>
    <x v="91"/>
    <s v="CABEZA"/>
    <n v="1904.8"/>
    <n v="1904.8"/>
    <n v="0.2"/>
    <n v="380.96000000000004"/>
    <n v="380.96000000000004"/>
    <n v="0"/>
    <x v="2"/>
    <x v="119"/>
    <x v="2"/>
    <m/>
  </r>
  <r>
    <x v="1141"/>
    <x v="118"/>
    <x v="2"/>
    <s v="CLI_68"/>
    <x v="14"/>
    <s v="Pollo de Primera"/>
    <n v="199.1"/>
    <n v="199.1"/>
    <n v="2.4"/>
    <n v="477.84"/>
    <n v="477.84"/>
    <n v="0"/>
    <x v="2"/>
    <x v="119"/>
    <x v="2"/>
    <m/>
  </r>
  <r>
    <x v="1141"/>
    <x v="118"/>
    <x v="2"/>
    <s v="CLI_68"/>
    <x v="14"/>
    <s v="Pollo Grado B"/>
    <n v="193.2"/>
    <n v="193.2"/>
    <n v="2.4"/>
    <n v="463.67999999999995"/>
    <n v="463.67999999999995"/>
    <n v="0"/>
    <x v="2"/>
    <x v="119"/>
    <x v="2"/>
    <m/>
  </r>
  <r>
    <x v="1142"/>
    <x v="118"/>
    <x v="1"/>
    <s v="CLI_55"/>
    <x v="1"/>
    <s v="Pollo Grado B"/>
    <n v="10129.6"/>
    <n v="9920.2000000000007"/>
    <n v="2.1"/>
    <n v="20832.420000000002"/>
    <n v="20832.420000000002"/>
    <n v="0"/>
    <x v="2"/>
    <x v="119"/>
    <x v="2"/>
    <m/>
  </r>
  <r>
    <x v="1143"/>
    <x v="118"/>
    <x v="41"/>
    <s v="CLI_66"/>
    <x v="125"/>
    <s v="Pollo de Primera"/>
    <n v="62.8"/>
    <n v="62.8"/>
    <n v="2.35"/>
    <n v="147.58000000000001"/>
    <n v="147.58000000000001"/>
    <n v="0"/>
    <x v="2"/>
    <x v="119"/>
    <x v="2"/>
    <m/>
  </r>
  <r>
    <x v="1143"/>
    <x v="118"/>
    <x v="41"/>
    <s v="CLI_66"/>
    <x v="125"/>
    <s v="HIGADO"/>
    <n v="29.4"/>
    <n v="29.4"/>
    <n v="1.1000000000000001"/>
    <n v="32.340000000000003"/>
    <n v="32.340000000000003"/>
    <n v="0"/>
    <x v="2"/>
    <x v="119"/>
    <x v="2"/>
    <m/>
  </r>
  <r>
    <x v="1143"/>
    <x v="118"/>
    <x v="41"/>
    <s v="CLI_66"/>
    <x v="125"/>
    <s v="Patas"/>
    <n v="64.900000000000006"/>
    <n v="64.900000000000006"/>
    <n v="1.1000000000000001"/>
    <n v="71.390000000000015"/>
    <n v="71.390000000000015"/>
    <n v="0"/>
    <x v="2"/>
    <x v="119"/>
    <x v="2"/>
    <m/>
  </r>
  <r>
    <x v="1143"/>
    <x v="118"/>
    <x v="41"/>
    <s v="CLI_66"/>
    <x v="125"/>
    <s v="Molleja"/>
    <n v="24.1"/>
    <n v="24.1"/>
    <n v="1.6"/>
    <n v="38.56"/>
    <n v="38.56"/>
    <n v="0"/>
    <x v="2"/>
    <x v="119"/>
    <x v="2"/>
    <m/>
  </r>
  <r>
    <x v="1144"/>
    <x v="118"/>
    <x v="8"/>
    <s v="CLI_30"/>
    <x v="17"/>
    <s v="Molleja"/>
    <n v="49.2"/>
    <n v="49.2"/>
    <n v="1.6"/>
    <n v="78.720000000000013"/>
    <n v="78.720000000000013"/>
    <n v="0"/>
    <x v="2"/>
    <x v="119"/>
    <x v="2"/>
    <m/>
  </r>
  <r>
    <x v="1144"/>
    <x v="118"/>
    <x v="8"/>
    <s v="CLI_30"/>
    <x v="17"/>
    <s v="HIGADO"/>
    <n v="115.4"/>
    <n v="115.4"/>
    <n v="1.1000000000000001"/>
    <n v="126.94000000000001"/>
    <n v="126.94000000000001"/>
    <n v="0"/>
    <x v="2"/>
    <x v="119"/>
    <x v="2"/>
    <m/>
  </r>
  <r>
    <x v="1145"/>
    <x v="118"/>
    <x v="8"/>
    <s v="CLI_30"/>
    <x v="17"/>
    <s v="Patas"/>
    <n v="78.099999999999994"/>
    <n v="78.099999999999994"/>
    <n v="1.1000000000000001"/>
    <n v="85.91"/>
    <n v="85.91"/>
    <n v="0"/>
    <x v="2"/>
    <x v="119"/>
    <x v="2"/>
    <m/>
  </r>
  <r>
    <x v="1146"/>
    <x v="118"/>
    <x v="11"/>
    <s v="CLI_31"/>
    <x v="33"/>
    <s v="Pollo de Primera"/>
    <n v="22075.9"/>
    <n v="21824.2"/>
    <n v="1.9"/>
    <n v="41465.979999999996"/>
    <n v="41465.979999999996"/>
    <n v="0"/>
    <x v="2"/>
    <x v="119"/>
    <x v="2"/>
    <m/>
  </r>
  <r>
    <x v="1147"/>
    <x v="118"/>
    <x v="5"/>
    <s v="CLI_2"/>
    <x v="107"/>
    <s v="Patas"/>
    <n v="2819"/>
    <n v="2814.5"/>
    <n v="1"/>
    <n v="2814.5"/>
    <n v="2814.5"/>
    <n v="0"/>
    <x v="2"/>
    <x v="119"/>
    <x v="2"/>
    <m/>
  </r>
  <r>
    <x v="1147"/>
    <x v="118"/>
    <x v="5"/>
    <s v="CLI_2"/>
    <x v="107"/>
    <s v="Molleja"/>
    <n v="1236.6999999999998"/>
    <n v="1233"/>
    <n v="1.5"/>
    <n v="1849.5"/>
    <n v="1849.5"/>
    <n v="0"/>
    <x v="2"/>
    <x v="119"/>
    <x v="2"/>
    <m/>
  </r>
  <r>
    <x v="1147"/>
    <x v="118"/>
    <x v="5"/>
    <s v="CLI_2"/>
    <x v="107"/>
    <s v="HIGADO"/>
    <n v="2120.6999999999998"/>
    <n v="2081.1"/>
    <n v="1"/>
    <n v="2081.1"/>
    <n v="2081.1"/>
    <n v="0"/>
    <x v="2"/>
    <x v="119"/>
    <x v="2"/>
    <m/>
  </r>
  <r>
    <x v="1148"/>
    <x v="118"/>
    <x v="5"/>
    <s v="CLI_2"/>
    <x v="107"/>
    <s v="Pollo desnudo de primera "/>
    <n v="7335.7"/>
    <n v="6963.8"/>
    <n v="2.35"/>
    <n v="16364.93"/>
    <n v="16364.93"/>
    <n v="0"/>
    <x v="2"/>
    <x v="119"/>
    <x v="2"/>
    <m/>
  </r>
  <r>
    <x v="1149"/>
    <x v="118"/>
    <x v="5"/>
    <s v="CLI_2"/>
    <x v="107"/>
    <m/>
    <m/>
    <n v="0"/>
    <m/>
    <n v="0"/>
    <m/>
    <n v="0"/>
    <x v="2"/>
    <x v="119"/>
    <x v="2"/>
    <m/>
  </r>
  <r>
    <x v="1149"/>
    <x v="118"/>
    <x v="5"/>
    <s v="CLI_2"/>
    <x v="107"/>
    <s v="Molleja"/>
    <n v="1217"/>
    <n v="1212"/>
    <n v="1.5"/>
    <n v="1818"/>
    <n v="1818"/>
    <n v="0"/>
    <x v="2"/>
    <x v="119"/>
    <x v="2"/>
    <m/>
  </r>
  <r>
    <x v="0"/>
    <x v="0"/>
    <x v="0"/>
    <s v="Seleccione cliente"/>
    <x v="0"/>
    <m/>
    <m/>
    <n v="0"/>
    <m/>
    <n v="0"/>
    <m/>
    <n v="0"/>
    <x v="2"/>
    <x v="10"/>
    <x v="2"/>
    <m/>
  </r>
  <r>
    <x v="1149"/>
    <x v="118"/>
    <x v="5"/>
    <s v="CLI_2"/>
    <x v="107"/>
    <s v="HIGADO"/>
    <n v="2260.5"/>
    <n v="2237.8000000000002"/>
    <n v="1"/>
    <n v="2237.8000000000002"/>
    <n v="2237.8000000000002"/>
    <n v="0"/>
    <x v="2"/>
    <x v="119"/>
    <x v="2"/>
    <m/>
  </r>
  <r>
    <x v="1149"/>
    <x v="118"/>
    <x v="5"/>
    <s v="CLI_2"/>
    <x v="107"/>
    <s v="Patas"/>
    <n v="3089.5"/>
    <n v="3080"/>
    <n v="1"/>
    <n v="3080"/>
    <n v="3080"/>
    <n v="0"/>
    <x v="2"/>
    <x v="119"/>
    <x v="2"/>
    <m/>
  </r>
  <r>
    <x v="1150"/>
    <x v="119"/>
    <x v="27"/>
    <s v="CLI_64"/>
    <x v="91"/>
    <s v="CABEZA"/>
    <n v="2183.8000000000002"/>
    <n v="2183.8000000000002"/>
    <n v="0.2"/>
    <n v="436.76000000000005"/>
    <n v="436.76"/>
    <n v="0"/>
    <x v="2"/>
    <x v="120"/>
    <x v="2"/>
    <m/>
  </r>
  <r>
    <x v="1151"/>
    <x v="119"/>
    <x v="1"/>
    <s v="CLI_55"/>
    <x v="1"/>
    <s v="Pollo Grado B"/>
    <n v="4276.6000000000004"/>
    <n v="4128.3"/>
    <n v="2.1"/>
    <n v="8669.43"/>
    <n v="8669.43"/>
    <n v="0"/>
    <x v="2"/>
    <x v="120"/>
    <x v="2"/>
    <m/>
  </r>
  <r>
    <x v="1152"/>
    <x v="119"/>
    <x v="1"/>
    <s v="CLI_55"/>
    <x v="1"/>
    <s v="Pollo Grado B"/>
    <n v="5417.8"/>
    <n v="5377"/>
    <n v="2.1"/>
    <n v="11291.7"/>
    <n v="11291.7"/>
    <n v="0"/>
    <x v="2"/>
    <x v="120"/>
    <x v="2"/>
    <m/>
  </r>
  <r>
    <x v="1153"/>
    <x v="119"/>
    <x v="5"/>
    <s v="CLI_2"/>
    <x v="107"/>
    <s v="Pollo desnudo de primera "/>
    <n v="8447.9"/>
    <n v="7959.8"/>
    <n v="2.35"/>
    <n v="18705.530000000002"/>
    <n v="18705.53"/>
    <n v="0"/>
    <x v="2"/>
    <x v="120"/>
    <x v="2"/>
    <m/>
  </r>
  <r>
    <x v="1154"/>
    <x v="120"/>
    <x v="27"/>
    <s v="CLI_64"/>
    <x v="91"/>
    <s v="CABEZA"/>
    <n v="2467.9"/>
    <n v="2467.9"/>
    <n v="0.2"/>
    <n v="493.58000000000004"/>
    <n v="493.58000000000004"/>
    <n v="0"/>
    <x v="2"/>
    <x v="121"/>
    <x v="2"/>
    <m/>
  </r>
  <r>
    <x v="1155"/>
    <x v="120"/>
    <x v="19"/>
    <s v="CLI_25"/>
    <x v="63"/>
    <s v="HIGADO"/>
    <n v="50"/>
    <n v="50"/>
    <n v="1.2"/>
    <n v="60"/>
    <n v="60"/>
    <n v="0"/>
    <x v="2"/>
    <x v="121"/>
    <x v="2"/>
    <m/>
  </r>
  <r>
    <x v="1155"/>
    <x v="120"/>
    <x v="19"/>
    <s v="CLI_25"/>
    <x v="63"/>
    <s v="Molleja"/>
    <n v="20.3"/>
    <n v="20.3"/>
    <n v="1.7"/>
    <n v="34.51"/>
    <n v="34.51"/>
    <n v="0"/>
    <x v="2"/>
    <x v="121"/>
    <x v="2"/>
    <m/>
  </r>
  <r>
    <x v="1156"/>
    <x v="120"/>
    <x v="19"/>
    <s v="CLI_25"/>
    <x v="63"/>
    <s v="Pollo de Primera"/>
    <n v="1200.8"/>
    <n v="1200.8"/>
    <n v="2.2999999999999998"/>
    <n v="2761.8399999999997"/>
    <n v="2761.8399999999997"/>
    <n v="0"/>
    <x v="2"/>
    <x v="121"/>
    <x v="2"/>
    <m/>
  </r>
  <r>
    <x v="1157"/>
    <x v="120"/>
    <x v="5"/>
    <s v="CLI_2"/>
    <x v="107"/>
    <s v="Patas"/>
    <n v="4361.5"/>
    <n v="4357.91"/>
    <n v="1"/>
    <n v="4357.91"/>
    <n v="4357.91"/>
    <n v="0"/>
    <x v="2"/>
    <x v="121"/>
    <x v="2"/>
    <m/>
  </r>
  <r>
    <x v="1157"/>
    <x v="120"/>
    <x v="5"/>
    <s v="CLI_2"/>
    <x v="107"/>
    <s v="Molleja"/>
    <n v="1478.4"/>
    <n v="1476.2"/>
    <n v="1.5"/>
    <n v="2214.3000000000002"/>
    <n v="2214.3000000000002"/>
    <n v="0"/>
    <x v="2"/>
    <x v="121"/>
    <x v="2"/>
    <m/>
  </r>
  <r>
    <x v="1157"/>
    <x v="120"/>
    <x v="5"/>
    <s v="CLI_2"/>
    <x v="107"/>
    <s v="HIGADO"/>
    <n v="3474.5"/>
    <n v="3446.6"/>
    <n v="1"/>
    <n v="3446.6"/>
    <n v="3446.6"/>
    <n v="0"/>
    <x v="2"/>
    <x v="121"/>
    <x v="2"/>
    <m/>
  </r>
  <r>
    <x v="1158"/>
    <x v="120"/>
    <x v="5"/>
    <s v="CLI_2"/>
    <x v="107"/>
    <s v="Pollo desnudo de primera "/>
    <n v="8126"/>
    <n v="8083.9"/>
    <n v="2.35"/>
    <n v="18997.165000000001"/>
    <n v="18997.165000000001"/>
    <n v="0"/>
    <x v="2"/>
    <x v="121"/>
    <x v="2"/>
    <m/>
  </r>
  <r>
    <x v="1159"/>
    <x v="121"/>
    <x v="2"/>
    <s v="CLI_68"/>
    <x v="28"/>
    <s v="HIGADO"/>
    <n v="19.899999999999999"/>
    <n v="19.899999999999999"/>
    <n v="1.2"/>
    <n v="23.88"/>
    <n v="23.88"/>
    <n v="0"/>
    <x v="2"/>
    <x v="122"/>
    <x v="2"/>
    <m/>
  </r>
  <r>
    <x v="1160"/>
    <x v="121"/>
    <x v="28"/>
    <s v="CLI_65"/>
    <x v="126"/>
    <s v="Pollo de Primera"/>
    <n v="165.3"/>
    <n v="165.3"/>
    <n v="2.2999999999999998"/>
    <n v="380.19"/>
    <n v="380.19"/>
    <n v="0"/>
    <x v="2"/>
    <x v="122"/>
    <x v="2"/>
    <m/>
  </r>
  <r>
    <x v="1161"/>
    <x v="121"/>
    <x v="2"/>
    <s v="CLI_68"/>
    <x v="4"/>
    <s v="Pollo Grado B"/>
    <n v="321.2"/>
    <n v="321.2"/>
    <n v="2.4"/>
    <n v="770.88"/>
    <n v="770.88"/>
    <n v="0"/>
    <x v="2"/>
    <x v="122"/>
    <x v="2"/>
    <m/>
  </r>
  <r>
    <x v="1161"/>
    <x v="121"/>
    <x v="2"/>
    <s v="CLI_68"/>
    <x v="4"/>
    <s v="HIGADO"/>
    <n v="29"/>
    <n v="29"/>
    <n v="1.2"/>
    <n v="34.799999999999997"/>
    <n v="34.799999999999997"/>
    <n v="0"/>
    <x v="2"/>
    <x v="122"/>
    <x v="2"/>
    <m/>
  </r>
  <r>
    <x v="1162"/>
    <x v="121"/>
    <x v="2"/>
    <s v="CLI_68"/>
    <x v="76"/>
    <s v="Pollo de Primera"/>
    <n v="163.6"/>
    <n v="163.6"/>
    <n v="2.2999999999999998"/>
    <n v="376.28"/>
    <n v="376.28"/>
    <n v="0"/>
    <x v="2"/>
    <x v="122"/>
    <x v="2"/>
    <m/>
  </r>
  <r>
    <x v="1163"/>
    <x v="121"/>
    <x v="1"/>
    <s v="CLI_55"/>
    <x v="1"/>
    <s v="Pollo Grado B"/>
    <n v="8757.2999999999993"/>
    <n v="8655.7999999999993"/>
    <n v="2.1"/>
    <n v="18177.18"/>
    <n v="18177.18"/>
    <n v="0"/>
    <x v="2"/>
    <x v="122"/>
    <x v="2"/>
    <m/>
  </r>
  <r>
    <x v="1164"/>
    <x v="121"/>
    <x v="2"/>
    <s v="CLI_68"/>
    <x v="2"/>
    <s v="Pollo de Primera"/>
    <n v="192.7"/>
    <n v="192.7"/>
    <n v="2.2999999999999998"/>
    <n v="443.20999999999992"/>
    <n v="443.20999999999992"/>
    <n v="0"/>
    <x v="2"/>
    <x v="122"/>
    <x v="2"/>
    <m/>
  </r>
  <r>
    <x v="1165"/>
    <x v="121"/>
    <x v="2"/>
    <s v="CLI_68"/>
    <x v="2"/>
    <s v="Patas"/>
    <n v="22.5"/>
    <n v="22.5"/>
    <n v="1.2"/>
    <n v="27"/>
    <n v="27"/>
    <n v="0"/>
    <x v="2"/>
    <x v="122"/>
    <x v="2"/>
    <m/>
  </r>
  <r>
    <x v="1165"/>
    <x v="121"/>
    <x v="2"/>
    <s v="CLI_68"/>
    <x v="2"/>
    <s v="Molleja"/>
    <n v="24"/>
    <n v="24"/>
    <n v="1.7"/>
    <n v="40.799999999999997"/>
    <n v="40.799999999999997"/>
    <n v="0"/>
    <x v="2"/>
    <x v="122"/>
    <x v="2"/>
    <m/>
  </r>
  <r>
    <x v="1165"/>
    <x v="121"/>
    <x v="2"/>
    <s v="CLI_68"/>
    <x v="2"/>
    <s v="HIGADO"/>
    <n v="57.9"/>
    <n v="57.9"/>
    <n v="1.2"/>
    <n v="69.47999999999999"/>
    <n v="69.48"/>
    <n v="0"/>
    <x v="2"/>
    <x v="122"/>
    <x v="2"/>
    <m/>
  </r>
  <r>
    <x v="1166"/>
    <x v="121"/>
    <x v="11"/>
    <s v="CLI_31"/>
    <x v="33"/>
    <s v="Pollo de Primera"/>
    <n v="16930.3"/>
    <n v="16797.3"/>
    <n v="1.9"/>
    <n v="31914.869999999995"/>
    <n v="31914.869999999995"/>
    <n v="0"/>
    <x v="2"/>
    <x v="122"/>
    <x v="2"/>
    <m/>
  </r>
  <r>
    <x v="1167"/>
    <x v="121"/>
    <x v="11"/>
    <s v="CLI_31"/>
    <x v="33"/>
    <s v="Mortadela"/>
    <n v="804.49"/>
    <n v="804.49"/>
    <n v="1.85"/>
    <n v="1488.3065000000001"/>
    <n v="1488.3065000000001"/>
    <n v="0"/>
    <x v="2"/>
    <x v="122"/>
    <x v="2"/>
    <m/>
  </r>
  <r>
    <x v="1168"/>
    <x v="121"/>
    <x v="5"/>
    <s v="CLI_2"/>
    <x v="107"/>
    <s v="Pollo desnudo de primera "/>
    <n v="7670.4"/>
    <n v="7587.8"/>
    <n v="2.35"/>
    <n v="17831.330000000002"/>
    <n v="17831.330000000002"/>
    <n v="0"/>
    <x v="2"/>
    <x v="122"/>
    <x v="2"/>
    <m/>
  </r>
  <r>
    <x v="1169"/>
    <x v="121"/>
    <x v="2"/>
    <s v="CLI_68"/>
    <x v="49"/>
    <s v="Pollo de Primera"/>
    <n v="151.9"/>
    <n v="151.9"/>
    <n v="2.4"/>
    <n v="364.56"/>
    <n v="364.56"/>
    <n v="0"/>
    <x v="2"/>
    <x v="122"/>
    <x v="2"/>
    <m/>
  </r>
  <r>
    <x v="1170"/>
    <x v="122"/>
    <x v="27"/>
    <s v="CLI_64"/>
    <x v="91"/>
    <s v="CABEZA"/>
    <n v="1816"/>
    <n v="1816"/>
    <n v="0.2"/>
    <n v="363.20000000000005"/>
    <n v="363.20000000000005"/>
    <n v="0"/>
    <x v="2"/>
    <x v="123"/>
    <x v="2"/>
    <m/>
  </r>
  <r>
    <x v="1171"/>
    <x v="122"/>
    <x v="2"/>
    <s v="CLI_68"/>
    <x v="73"/>
    <s v="Patas"/>
    <n v="49.4"/>
    <n v="49.4"/>
    <n v="1.2"/>
    <n v="59.279999999999994"/>
    <n v="59.279999999999994"/>
    <n v="0"/>
    <x v="2"/>
    <x v="123"/>
    <x v="2"/>
    <m/>
  </r>
  <r>
    <x v="1171"/>
    <x v="122"/>
    <x v="2"/>
    <s v="CLI_68"/>
    <x v="73"/>
    <s v="HIGADO"/>
    <n v="49.3"/>
    <n v="49.3"/>
    <n v="1.2"/>
    <n v="59.16"/>
    <n v="59.16"/>
    <n v="0"/>
    <x v="2"/>
    <x v="123"/>
    <x v="2"/>
    <m/>
  </r>
  <r>
    <x v="1172"/>
    <x v="122"/>
    <x v="14"/>
    <s v="CLI_42"/>
    <x v="48"/>
    <s v="Mortadela"/>
    <n v="350.48"/>
    <n v="350.48"/>
    <n v="1.85"/>
    <n v="648.38800000000003"/>
    <n v="648.38800000000003"/>
    <n v="0"/>
    <x v="2"/>
    <x v="123"/>
    <x v="2"/>
    <m/>
  </r>
  <r>
    <x v="1173"/>
    <x v="122"/>
    <x v="14"/>
    <s v="CLI_42"/>
    <x v="48"/>
    <s v="Pollo de Primera"/>
    <n v="2678.25"/>
    <n v="2678.25"/>
    <n v="2.2999999999999998"/>
    <n v="6159.9749999999995"/>
    <n v="6159.9749999999995"/>
    <n v="0"/>
    <x v="2"/>
    <x v="123"/>
    <x v="2"/>
    <m/>
  </r>
  <r>
    <x v="1174"/>
    <x v="122"/>
    <x v="1"/>
    <s v="CLI_55"/>
    <x v="1"/>
    <s v="Pollo Grado B"/>
    <n v="4102.6000000000004"/>
    <n v="4123.7"/>
    <n v="2.1"/>
    <n v="8659.77"/>
    <n v="8659.77"/>
    <n v="0"/>
    <x v="2"/>
    <x v="123"/>
    <x v="2"/>
    <m/>
  </r>
  <r>
    <x v="1175"/>
    <x v="122"/>
    <x v="1"/>
    <s v="CLI_55"/>
    <x v="1"/>
    <s v="Pollo Grado B"/>
    <n v="1122.4000000000001"/>
    <n v="896.3"/>
    <n v="2.1"/>
    <n v="1882.23"/>
    <n v="1882.23"/>
    <n v="0"/>
    <x v="2"/>
    <x v="123"/>
    <x v="2"/>
    <m/>
  </r>
  <r>
    <x v="1176"/>
    <x v="122"/>
    <x v="1"/>
    <s v="CLI_55"/>
    <x v="1"/>
    <s v="Pollo desnudo de primera "/>
    <n v="4275.3999999999996"/>
    <n v="4202.6000000000004"/>
    <n v="2.35"/>
    <n v="9876.11"/>
    <n v="9876.11"/>
    <n v="0"/>
    <x v="2"/>
    <x v="123"/>
    <x v="2"/>
    <m/>
  </r>
  <r>
    <x v="1177"/>
    <x v="122"/>
    <x v="1"/>
    <s v="CLI_55"/>
    <x v="1"/>
    <s v="Pollo Grado B"/>
    <n v="5135.5"/>
    <n v="5076.2"/>
    <n v="2.1"/>
    <n v="10660.02"/>
    <n v="10660.02"/>
    <n v="0"/>
    <x v="2"/>
    <x v="123"/>
    <x v="2"/>
    <m/>
  </r>
  <r>
    <x v="1178"/>
    <x v="122"/>
    <x v="1"/>
    <s v="CLI_55"/>
    <x v="1"/>
    <s v="Pollo desnudo de primera "/>
    <n v="5527.5"/>
    <n v="5477.9"/>
    <n v="2.4"/>
    <n v="13146.96"/>
    <n v="13146.96"/>
    <n v="0"/>
    <x v="2"/>
    <x v="123"/>
    <x v="2"/>
    <m/>
  </r>
  <r>
    <x v="1179"/>
    <x v="122"/>
    <x v="4"/>
    <s v="CLI_26"/>
    <x v="10"/>
    <s v="Molleja"/>
    <n v="437.3"/>
    <n v="437.3"/>
    <n v="1.6"/>
    <n v="699.68000000000006"/>
    <n v="699.68000000000006"/>
    <n v="0"/>
    <x v="2"/>
    <x v="123"/>
    <x v="2"/>
    <m/>
  </r>
  <r>
    <x v="1180"/>
    <x v="122"/>
    <x v="8"/>
    <s v="CLI_30"/>
    <x v="17"/>
    <s v="Patas"/>
    <n v="78.7"/>
    <n v="78.7"/>
    <n v="1.1000000000000001"/>
    <n v="86.570000000000007"/>
    <n v="86.570000000000007"/>
    <n v="0"/>
    <x v="2"/>
    <x v="123"/>
    <x v="2"/>
    <m/>
  </r>
  <r>
    <x v="1180"/>
    <x v="122"/>
    <x v="8"/>
    <s v="CLI_30"/>
    <x v="17"/>
    <s v="Pollo de Primera"/>
    <n v="68.8"/>
    <n v="68.8"/>
    <n v="2.35"/>
    <n v="161.68"/>
    <n v="161.68"/>
    <n v="0"/>
    <x v="2"/>
    <x v="123"/>
    <x v="2"/>
    <m/>
  </r>
  <r>
    <x v="1181"/>
    <x v="122"/>
    <x v="42"/>
    <s v="CLI_45"/>
    <x v="99"/>
    <s v="Pollo de Primera"/>
    <n v="33.6"/>
    <n v="33.6"/>
    <n v="2.4"/>
    <n v="80.64"/>
    <n v="80.64"/>
    <n v="0"/>
    <x v="2"/>
    <x v="123"/>
    <x v="2"/>
    <m/>
  </r>
  <r>
    <x v="1182"/>
    <x v="122"/>
    <x v="42"/>
    <s v="CLI_45"/>
    <x v="99"/>
    <s v="Molleja"/>
    <n v="24.8"/>
    <n v="24.8"/>
    <n v="1.7"/>
    <n v="42.16"/>
    <n v="42.16"/>
    <n v="0"/>
    <x v="2"/>
    <x v="123"/>
    <x v="2"/>
    <m/>
  </r>
  <r>
    <x v="1183"/>
    <x v="122"/>
    <x v="11"/>
    <s v="CLI_31"/>
    <x v="33"/>
    <s v="Pollo de Primera"/>
    <n v="16945.900000000001"/>
    <n v="16852.5"/>
    <n v="1.9"/>
    <n v="32019.75"/>
    <n v="32019.75"/>
    <n v="0"/>
    <x v="2"/>
    <x v="123"/>
    <x v="2"/>
    <m/>
  </r>
  <r>
    <x v="1184"/>
    <x v="122"/>
    <x v="11"/>
    <s v="CLI_31"/>
    <x v="33"/>
    <s v="Mortadela"/>
    <n v="801.49"/>
    <n v="801.49"/>
    <n v="1.85"/>
    <n v="1482.7565000000002"/>
    <n v="1482.7565000000002"/>
    <n v="0"/>
    <x v="2"/>
    <x v="123"/>
    <x v="2"/>
    <m/>
  </r>
  <r>
    <x v="1185"/>
    <x v="122"/>
    <x v="5"/>
    <s v="CLI_2"/>
    <x v="107"/>
    <s v="Patas"/>
    <n v="2966.7"/>
    <n v="2964.1"/>
    <n v="1"/>
    <n v="2964.1"/>
    <n v="2964.1"/>
    <n v="0"/>
    <x v="2"/>
    <x v="123"/>
    <x v="2"/>
    <m/>
  </r>
  <r>
    <x v="1185"/>
    <x v="122"/>
    <x v="5"/>
    <s v="CLI_2"/>
    <x v="107"/>
    <s v="Molleja"/>
    <n v="295.8"/>
    <n v="294.8"/>
    <n v="1.5"/>
    <n v="442.20000000000005"/>
    <n v="442.20000000000005"/>
    <n v="0"/>
    <x v="2"/>
    <x v="123"/>
    <x v="2"/>
    <m/>
  </r>
  <r>
    <x v="1185"/>
    <x v="122"/>
    <x v="5"/>
    <s v="CLI_2"/>
    <x v="107"/>
    <s v="HIGADO"/>
    <n v="2253.8000000000002"/>
    <n v="2237.9"/>
    <n v="1"/>
    <n v="2237.9"/>
    <n v="2237.9"/>
    <n v="0"/>
    <x v="2"/>
    <x v="123"/>
    <x v="2"/>
    <m/>
  </r>
  <r>
    <x v="1186"/>
    <x v="123"/>
    <x v="27"/>
    <s v="CLI_64"/>
    <x v="91"/>
    <s v="CABEZA"/>
    <n v="2275.8000000000002"/>
    <n v="2275.8000000000002"/>
    <n v="0.2"/>
    <n v="455.16000000000008"/>
    <n v="455.16000000000008"/>
    <n v="0"/>
    <x v="2"/>
    <x v="124"/>
    <x v="2"/>
    <m/>
  </r>
  <r>
    <x v="1187"/>
    <x v="123"/>
    <x v="2"/>
    <s v="CLI_68"/>
    <x v="21"/>
    <s v="Pollo Grado B"/>
    <n v="296.2"/>
    <n v="296.2"/>
    <n v="2.2999999999999998"/>
    <n v="681.25999999999988"/>
    <n v="681.25999999999988"/>
    <n v="0"/>
    <x v="2"/>
    <x v="124"/>
    <x v="2"/>
    <m/>
  </r>
  <r>
    <x v="1188"/>
    <x v="123"/>
    <x v="2"/>
    <s v="CLI_68"/>
    <x v="21"/>
    <s v="Molleja"/>
    <n v="97.8"/>
    <n v="97.8"/>
    <n v="1.6"/>
    <n v="156.48000000000002"/>
    <n v="156.48000000000002"/>
    <n v="0"/>
    <x v="2"/>
    <x v="124"/>
    <x v="2"/>
    <m/>
  </r>
  <r>
    <x v="1188"/>
    <x v="123"/>
    <x v="2"/>
    <s v="CLI_68"/>
    <x v="21"/>
    <s v="HIGADO"/>
    <n v="249"/>
    <n v="249"/>
    <n v="1.1000000000000001"/>
    <n v="273.90000000000003"/>
    <n v="273.90000000000003"/>
    <n v="0"/>
    <x v="2"/>
    <x v="124"/>
    <x v="2"/>
    <m/>
  </r>
  <r>
    <x v="1188"/>
    <x v="123"/>
    <x v="2"/>
    <s v="CLI_68"/>
    <x v="21"/>
    <s v="Patas"/>
    <n v="185.2"/>
    <n v="185.2"/>
    <n v="1.1000000000000001"/>
    <n v="203.72"/>
    <n v="203.72"/>
    <n v="0"/>
    <x v="2"/>
    <x v="124"/>
    <x v="2"/>
    <m/>
  </r>
  <r>
    <x v="1189"/>
    <x v="123"/>
    <x v="1"/>
    <s v="CLI_55"/>
    <x v="1"/>
    <s v="Pollo desnudo de primera "/>
    <n v="5644.4"/>
    <n v="5493.4"/>
    <n v="2.4"/>
    <n v="13184.159999999998"/>
    <n v="13184.159999999998"/>
    <n v="0"/>
    <x v="2"/>
    <x v="124"/>
    <x v="2"/>
    <m/>
  </r>
  <r>
    <x v="1190"/>
    <x v="123"/>
    <x v="1"/>
    <s v="CLI_55"/>
    <x v="1"/>
    <s v="Pollo Grado B"/>
    <n v="4885.3999999999996"/>
    <n v="4848"/>
    <n v="2.1"/>
    <n v="10180.800000000001"/>
    <n v="10180.800000000001"/>
    <n v="0"/>
    <x v="2"/>
    <x v="124"/>
    <x v="2"/>
    <m/>
  </r>
  <r>
    <x v="1191"/>
    <x v="123"/>
    <x v="4"/>
    <s v="CLI_26"/>
    <x v="10"/>
    <s v="Pollo Grado B"/>
    <n v="1053.0999999999999"/>
    <n v="1053.0999999999999"/>
    <n v="2.2999999999999998"/>
    <n v="2422.1299999999997"/>
    <n v="2422.1299999999997"/>
    <n v="0"/>
    <x v="2"/>
    <x v="124"/>
    <x v="2"/>
    <m/>
  </r>
  <r>
    <x v="1192"/>
    <x v="123"/>
    <x v="4"/>
    <s v="CLI_26"/>
    <x v="10"/>
    <s v="HIGADO"/>
    <n v="369.6"/>
    <n v="369.6"/>
    <n v="1.1000000000000001"/>
    <n v="406.56000000000006"/>
    <n v="406.56000000000006"/>
    <n v="0"/>
    <x v="2"/>
    <x v="124"/>
    <x v="2"/>
    <m/>
  </r>
  <r>
    <x v="1192"/>
    <x v="123"/>
    <x v="4"/>
    <s v="CLI_26"/>
    <x v="10"/>
    <s v="Patas"/>
    <n v="387.6"/>
    <n v="387.6"/>
    <n v="1.1000000000000001"/>
    <n v="426.36000000000007"/>
    <n v="426.36000000000007"/>
    <n v="0"/>
    <x v="2"/>
    <x v="124"/>
    <x v="2"/>
    <m/>
  </r>
  <r>
    <x v="1193"/>
    <x v="123"/>
    <x v="2"/>
    <s v="CLI_68"/>
    <x v="106"/>
    <s v="HIGADO"/>
    <n v="18.7"/>
    <n v="18.7"/>
    <n v="1.2"/>
    <n v="22.439999999999998"/>
    <n v="22.439999999999998"/>
    <n v="0"/>
    <x v="2"/>
    <x v="124"/>
    <x v="2"/>
    <m/>
  </r>
  <r>
    <x v="1193"/>
    <x v="123"/>
    <x v="2"/>
    <s v="CLI_68"/>
    <x v="106"/>
    <s v="Patas"/>
    <n v="29.6"/>
    <n v="29.6"/>
    <n v="1.2"/>
    <n v="35.520000000000003"/>
    <n v="35.520000000000003"/>
    <n v="0"/>
    <x v="2"/>
    <x v="124"/>
    <x v="2"/>
    <m/>
  </r>
  <r>
    <x v="1193"/>
    <x v="123"/>
    <x v="2"/>
    <s v="CLI_68"/>
    <x v="106"/>
    <s v="Molleja"/>
    <n v="35"/>
    <n v="35"/>
    <n v="1.7"/>
    <n v="59.5"/>
    <n v="59.5"/>
    <n v="0"/>
    <x v="2"/>
    <x v="124"/>
    <x v="2"/>
    <m/>
  </r>
  <r>
    <x v="1194"/>
    <x v="123"/>
    <x v="2"/>
    <s v="CLI_68"/>
    <x v="39"/>
    <s v="Patas"/>
    <n v="21"/>
    <n v="21"/>
    <n v="1.2"/>
    <n v="25.2"/>
    <n v="25.2"/>
    <n v="0"/>
    <x v="2"/>
    <x v="124"/>
    <x v="2"/>
    <m/>
  </r>
  <r>
    <x v="1194"/>
    <x v="123"/>
    <x v="2"/>
    <s v="CLI_68"/>
    <x v="39"/>
    <s v="HIGADO"/>
    <n v="28.6"/>
    <n v="28.6"/>
    <n v="1.2"/>
    <n v="34.32"/>
    <n v="34.32"/>
    <n v="0"/>
    <x v="2"/>
    <x v="124"/>
    <x v="2"/>
    <m/>
  </r>
  <r>
    <x v="1195"/>
    <x v="123"/>
    <x v="5"/>
    <s v="CLI_2"/>
    <x v="107"/>
    <s v="HIGADO"/>
    <n v="1181.6000000000001"/>
    <n v="1173.5999999999999"/>
    <n v="1"/>
    <n v="1173.5999999999999"/>
    <n v="1173.5999999999999"/>
    <n v="0"/>
    <x v="2"/>
    <x v="124"/>
    <x v="2"/>
    <m/>
  </r>
  <r>
    <x v="1195"/>
    <x v="123"/>
    <x v="5"/>
    <s v="CLI_2"/>
    <x v="107"/>
    <s v="Patas"/>
    <n v="2559"/>
    <n v="2552"/>
    <n v="1"/>
    <n v="2552"/>
    <n v="2552"/>
    <n v="0"/>
    <x v="2"/>
    <x v="124"/>
    <x v="2"/>
    <m/>
  </r>
  <r>
    <x v="1195"/>
    <x v="123"/>
    <x v="5"/>
    <s v="CLI_2"/>
    <x v="107"/>
    <s v="Molleja"/>
    <n v="37.299999999999997"/>
    <n v="37.200000000000003"/>
    <n v="1.5"/>
    <n v="55.800000000000004"/>
    <n v="55.800000000000004"/>
    <n v="0"/>
    <x v="2"/>
    <x v="124"/>
    <x v="2"/>
    <m/>
  </r>
  <r>
    <x v="1196"/>
    <x v="124"/>
    <x v="27"/>
    <s v="CLI_64"/>
    <x v="91"/>
    <s v="CABEZA"/>
    <n v="1757"/>
    <n v="1757"/>
    <n v="0.2"/>
    <n v="351.40000000000003"/>
    <n v="351.40000000000003"/>
    <n v="0"/>
    <x v="2"/>
    <x v="125"/>
    <x v="2"/>
    <m/>
  </r>
  <r>
    <x v="1197"/>
    <x v="124"/>
    <x v="2"/>
    <s v="CLI_68"/>
    <x v="4"/>
    <s v="Pollo Grado B"/>
    <n v="164.1"/>
    <n v="164.1"/>
    <n v="2.4"/>
    <n v="393.84"/>
    <n v="393.84"/>
    <n v="0"/>
    <x v="2"/>
    <x v="125"/>
    <x v="2"/>
    <m/>
  </r>
  <r>
    <x v="1198"/>
    <x v="124"/>
    <x v="6"/>
    <s v="CLI_15"/>
    <x v="13"/>
    <s v="Patas"/>
    <n v="4513.5"/>
    <n v="4513.5"/>
    <n v="0.5"/>
    <n v="2256.75"/>
    <n v="2256.75"/>
    <n v="0"/>
    <x v="2"/>
    <x v="125"/>
    <x v="2"/>
    <m/>
  </r>
  <r>
    <x v="1198"/>
    <x v="124"/>
    <x v="6"/>
    <s v="CLI_15"/>
    <x v="13"/>
    <s v="Molleja"/>
    <n v="2392.5"/>
    <n v="2392.5"/>
    <n v="1.3"/>
    <n v="3110.25"/>
    <n v="3110.25"/>
    <n v="0"/>
    <x v="2"/>
    <x v="125"/>
    <x v="2"/>
    <m/>
  </r>
  <r>
    <x v="1198"/>
    <x v="124"/>
    <x v="6"/>
    <s v="CLI_15"/>
    <x v="13"/>
    <s v="HIGADO"/>
    <n v="5069.9500000000007"/>
    <n v="5069.9500000000007"/>
    <n v="0.5"/>
    <n v="2534.9750000000004"/>
    <n v="2534.9750000000004"/>
    <n v="0"/>
    <x v="2"/>
    <x v="125"/>
    <x v="2"/>
    <m/>
  </r>
  <r>
    <x v="1199"/>
    <x v="124"/>
    <x v="1"/>
    <s v="CLI_55"/>
    <x v="1"/>
    <s v="Pollo desnudo de primera "/>
    <n v="4864.3"/>
    <n v="4678"/>
    <n v="2.4"/>
    <n v="11227.199999999999"/>
    <n v="11227.199999999999"/>
    <n v="0"/>
    <x v="2"/>
    <x v="125"/>
    <x v="2"/>
    <m/>
  </r>
  <r>
    <x v="1200"/>
    <x v="124"/>
    <x v="1"/>
    <s v="CLI_55"/>
    <x v="1"/>
    <s v="Pollo Grado B"/>
    <n v="5353.5"/>
    <n v="5307"/>
    <n v="2.1"/>
    <n v="11144.7"/>
    <n v="11144.7"/>
    <n v="0"/>
    <x v="2"/>
    <x v="125"/>
    <x v="2"/>
    <m/>
  </r>
  <r>
    <x v="1201"/>
    <x v="124"/>
    <x v="23"/>
    <s v="CLI_1"/>
    <x v="82"/>
    <s v="Pollo desnudo de primera "/>
    <n v="410.6"/>
    <n v="410.6"/>
    <n v="2.25"/>
    <n v="923.85"/>
    <n v="923.85"/>
    <n v="0"/>
    <x v="2"/>
    <x v="125"/>
    <x v="2"/>
    <m/>
  </r>
  <r>
    <x v="1202"/>
    <x v="125"/>
    <x v="27"/>
    <s v="CLI_64"/>
    <x v="91"/>
    <s v="CABEZA"/>
    <n v="1257.8"/>
    <n v="1257.8"/>
    <n v="0.2"/>
    <n v="251.56"/>
    <n v="251.56"/>
    <n v="0"/>
    <x v="2"/>
    <x v="126"/>
    <x v="2"/>
    <m/>
  </r>
  <r>
    <x v="1203"/>
    <x v="125"/>
    <x v="37"/>
    <s v="CLI_63"/>
    <x v="117"/>
    <s v="Pollo de Primera"/>
    <n v="5083.25"/>
    <n v="5083.25"/>
    <n v="2.0499999999999998"/>
    <n v="10420.662499999999"/>
    <n v="10420.662499999999"/>
    <n v="0"/>
    <x v="2"/>
    <x v="126"/>
    <x v="2"/>
    <m/>
  </r>
  <r>
    <x v="1204"/>
    <x v="125"/>
    <x v="19"/>
    <s v="CLI_25"/>
    <x v="63"/>
    <s v="Pollo de Primera"/>
    <n v="1205.5999999999999"/>
    <n v="1205.5999999999999"/>
    <n v="2.2999999999999998"/>
    <n v="2772.8799999999997"/>
    <n v="2772.8799999999997"/>
    <n v="0"/>
    <x v="2"/>
    <x v="126"/>
    <x v="2"/>
    <m/>
  </r>
  <r>
    <x v="1205"/>
    <x v="125"/>
    <x v="5"/>
    <s v="CLI_2"/>
    <x v="107"/>
    <s v="Pollo desnudo de primera "/>
    <n v="7551"/>
    <n v="7500.6"/>
    <n v="2.35"/>
    <n v="17626.41"/>
    <n v="17626.41"/>
    <n v="0"/>
    <x v="2"/>
    <x v="126"/>
    <x v="2"/>
    <m/>
  </r>
  <r>
    <x v="1206"/>
    <x v="126"/>
    <x v="29"/>
    <s v="CLI_3"/>
    <x v="58"/>
    <s v="Pollo desnudo de primera "/>
    <n v="1700.3"/>
    <n v="1642.8"/>
    <n v="2.52"/>
    <n v="4139.8559999999998"/>
    <n v="4139.8559999999998"/>
    <n v="0"/>
    <x v="2"/>
    <x v="127"/>
    <x v="2"/>
    <m/>
  </r>
  <r>
    <x v="1207"/>
    <x v="126"/>
    <x v="29"/>
    <s v="CLI_3"/>
    <x v="58"/>
    <s v="Patas"/>
    <n v="97.5"/>
    <n v="97.3"/>
    <n v="1.1000000000000001"/>
    <n v="107.03"/>
    <n v="107.03"/>
    <n v="0"/>
    <x v="2"/>
    <x v="127"/>
    <x v="2"/>
    <m/>
  </r>
  <r>
    <x v="1207"/>
    <x v="126"/>
    <x v="29"/>
    <s v="CLI_3"/>
    <x v="58"/>
    <s v="Molleja"/>
    <n v="97.7"/>
    <n v="97.4"/>
    <n v="1.6"/>
    <n v="155.84000000000003"/>
    <n v="155.84000000000003"/>
    <n v="0"/>
    <x v="2"/>
    <x v="127"/>
    <x v="2"/>
    <m/>
  </r>
  <r>
    <x v="1207"/>
    <x v="126"/>
    <x v="29"/>
    <s v="CLI_3"/>
    <x v="58"/>
    <s v="HIGADO"/>
    <n v="93.2"/>
    <n v="92.4"/>
    <n v="1.1000000000000001"/>
    <n v="101.64000000000001"/>
    <n v="101.64000000000001"/>
    <n v="0"/>
    <x v="2"/>
    <x v="127"/>
    <x v="2"/>
    <m/>
  </r>
  <r>
    <x v="1208"/>
    <x v="126"/>
    <x v="2"/>
    <s v="CLI_68"/>
    <x v="28"/>
    <s v="HIGADO"/>
    <n v="19.5"/>
    <n v="19.5"/>
    <n v="1.2"/>
    <n v="23.4"/>
    <n v="23.4"/>
    <n v="0"/>
    <x v="2"/>
    <x v="127"/>
    <x v="2"/>
    <m/>
  </r>
  <r>
    <x v="1209"/>
    <x v="126"/>
    <x v="43"/>
    <s v="CLI_62"/>
    <x v="127"/>
    <s v="Mortadela"/>
    <n v="1000.01"/>
    <n v="1000.01"/>
    <n v="2.1"/>
    <n v="2100.0210000000002"/>
    <n v="2100.0210000000002"/>
    <n v="0"/>
    <x v="2"/>
    <x v="127"/>
    <x v="2"/>
    <m/>
  </r>
  <r>
    <x v="1210"/>
    <x v="126"/>
    <x v="43"/>
    <s v="CLI_62"/>
    <x v="127"/>
    <s v="Pollo de Primera"/>
    <n v="1517.9"/>
    <n v="1506.5"/>
    <n v="2.4"/>
    <n v="3615.6"/>
    <n v="3615.6"/>
    <n v="0"/>
    <x v="2"/>
    <x v="127"/>
    <x v="2"/>
    <m/>
  </r>
  <r>
    <x v="1210"/>
    <x v="126"/>
    <x v="43"/>
    <s v="CLI_62"/>
    <x v="127"/>
    <s v="Pollo desnudo de primera "/>
    <n v="1026.9000000000001"/>
    <n v="1000"/>
    <n v="2.52"/>
    <n v="2520"/>
    <n v="2520"/>
    <n v="0"/>
    <x v="2"/>
    <x v="127"/>
    <x v="2"/>
    <m/>
  </r>
  <r>
    <x v="1211"/>
    <x v="126"/>
    <x v="2"/>
    <s v="CLI_68"/>
    <x v="4"/>
    <s v="Pollo Grado B"/>
    <n v="156"/>
    <n v="156"/>
    <n v="2.4"/>
    <n v="374.4"/>
    <n v="374.4"/>
    <n v="0"/>
    <x v="2"/>
    <x v="127"/>
    <x v="2"/>
    <m/>
  </r>
  <r>
    <x v="1212"/>
    <x v="126"/>
    <x v="6"/>
    <s v="CLI_15"/>
    <x v="13"/>
    <s v="Pollo Grado B"/>
    <n v="3129.6"/>
    <n v="3129.6"/>
    <n v="2"/>
    <n v="6259.2"/>
    <n v="6259.2"/>
    <n v="0"/>
    <x v="2"/>
    <x v="127"/>
    <x v="2"/>
    <m/>
  </r>
  <r>
    <x v="1213"/>
    <x v="126"/>
    <x v="6"/>
    <s v="CLI_15"/>
    <x v="13"/>
    <s v="Pollo de Primera"/>
    <n v="22250.85"/>
    <n v="22250.85"/>
    <n v="2.0499999999999998"/>
    <n v="45614.242499999993"/>
    <n v="45614.242499999993"/>
    <n v="0"/>
    <x v="2"/>
    <x v="127"/>
    <x v="2"/>
    <m/>
  </r>
  <r>
    <x v="1214"/>
    <x v="126"/>
    <x v="2"/>
    <s v="CLI_68"/>
    <x v="128"/>
    <s v="Pollo de Primera"/>
    <n v="5.4"/>
    <n v="5.4"/>
    <n v="2.4"/>
    <n v="12.96"/>
    <n v="12.96"/>
    <n v="0"/>
    <x v="2"/>
    <x v="127"/>
    <x v="2"/>
    <m/>
  </r>
  <r>
    <x v="1214"/>
    <x v="126"/>
    <x v="2"/>
    <s v="CLI_68"/>
    <x v="128"/>
    <s v="HIGADO"/>
    <n v="5.9"/>
    <n v="5.9"/>
    <n v="1.2"/>
    <n v="7.08"/>
    <n v="7.08"/>
    <n v="0"/>
    <x v="2"/>
    <x v="127"/>
    <x v="2"/>
    <m/>
  </r>
  <r>
    <x v="1215"/>
    <x v="126"/>
    <x v="2"/>
    <s v="CLI_68"/>
    <x v="24"/>
    <s v="Patas"/>
    <n v="2.2000000000000002"/>
    <n v="2.2000000000000002"/>
    <n v="1.2"/>
    <n v="2.64"/>
    <n v="2.64"/>
    <n v="0"/>
    <x v="2"/>
    <x v="127"/>
    <x v="2"/>
    <m/>
  </r>
  <r>
    <x v="1215"/>
    <x v="126"/>
    <x v="2"/>
    <s v="CLI_68"/>
    <x v="24"/>
    <s v="HIGADO"/>
    <n v="2.2000000000000002"/>
    <n v="2.2000000000000002"/>
    <n v="1.2"/>
    <n v="2.64"/>
    <n v="2.64"/>
    <n v="0"/>
    <x v="2"/>
    <x v="127"/>
    <x v="2"/>
    <m/>
  </r>
  <r>
    <x v="1216"/>
    <x v="126"/>
    <x v="29"/>
    <s v="CLI_3"/>
    <x v="72"/>
    <s v="Pollo desnudo de primera "/>
    <n v="1095.0999999999999"/>
    <n v="1070.5"/>
    <n v="2.52"/>
    <n v="2697.66"/>
    <n v="2697.66"/>
    <n v="0"/>
    <x v="2"/>
    <x v="127"/>
    <x v="2"/>
    <m/>
  </r>
  <r>
    <x v="1217"/>
    <x v="126"/>
    <x v="29"/>
    <s v="CLI_3"/>
    <x v="57"/>
    <s v="Pollo desnudo de primera "/>
    <n v="1080.4000000000001"/>
    <n v="1073.7"/>
    <n v="2.52"/>
    <n v="2705.7240000000002"/>
    <n v="2705.7240000000002"/>
    <n v="0"/>
    <x v="2"/>
    <x v="127"/>
    <x v="2"/>
    <m/>
  </r>
  <r>
    <x v="1218"/>
    <x v="126"/>
    <x v="1"/>
    <s v="CLI_55"/>
    <x v="1"/>
    <s v="Pollo Grado B"/>
    <n v="8342"/>
    <n v="8199.7000000000007"/>
    <n v="2.1"/>
    <n v="17219.370000000003"/>
    <n v="17219.370000000003"/>
    <n v="0"/>
    <x v="2"/>
    <x v="127"/>
    <x v="2"/>
    <m/>
  </r>
  <r>
    <x v="1219"/>
    <x v="126"/>
    <x v="2"/>
    <s v="CLI_68"/>
    <x v="19"/>
    <s v="Patas"/>
    <n v="10.9"/>
    <n v="10.9"/>
    <n v="1.2"/>
    <n v="13.08"/>
    <n v="13.08"/>
    <n v="0"/>
    <x v="2"/>
    <x v="127"/>
    <x v="2"/>
    <m/>
  </r>
  <r>
    <x v="1219"/>
    <x v="126"/>
    <x v="2"/>
    <s v="CLI_68"/>
    <x v="19"/>
    <s v="Pollo de Primera"/>
    <n v="15.6"/>
    <n v="15.6"/>
    <n v="2.4"/>
    <n v="37.44"/>
    <n v="37.44"/>
    <n v="0"/>
    <x v="2"/>
    <x v="127"/>
    <x v="2"/>
    <m/>
  </r>
  <r>
    <x v="1220"/>
    <x v="126"/>
    <x v="2"/>
    <s v="CLI_68"/>
    <x v="45"/>
    <s v="Pollo de Primera"/>
    <n v="504"/>
    <n v="504"/>
    <n v="2.25"/>
    <n v="1134"/>
    <n v="1134"/>
    <n v="0"/>
    <x v="2"/>
    <x v="127"/>
    <x v="2"/>
    <m/>
  </r>
  <r>
    <x v="1221"/>
    <x v="126"/>
    <x v="2"/>
    <s v="CLI_68"/>
    <x v="9"/>
    <s v="Pollo de Primera"/>
    <n v="38.5"/>
    <n v="38.5"/>
    <n v="2.4"/>
    <n v="92.399999999999991"/>
    <n v="92.399999999999991"/>
    <n v="0"/>
    <x v="2"/>
    <x v="127"/>
    <x v="2"/>
    <m/>
  </r>
  <r>
    <x v="1221"/>
    <x v="126"/>
    <x v="2"/>
    <s v="CLI_68"/>
    <x v="9"/>
    <s v="Pollo Grado B"/>
    <n v="125.6"/>
    <n v="125.6"/>
    <n v="2.4"/>
    <n v="301.44"/>
    <n v="301.44"/>
    <n v="0"/>
    <x v="2"/>
    <x v="127"/>
    <x v="2"/>
    <m/>
  </r>
  <r>
    <x v="1222"/>
    <x v="126"/>
    <x v="2"/>
    <s v="CLI_68"/>
    <x v="65"/>
    <s v="Pollo de Primera"/>
    <n v="3986.3"/>
    <n v="3986.3"/>
    <n v="2.4"/>
    <n v="9567.1200000000008"/>
    <n v="9567.1200000000008"/>
    <n v="0"/>
    <x v="2"/>
    <x v="127"/>
    <x v="2"/>
    <m/>
  </r>
  <r>
    <x v="1223"/>
    <x v="126"/>
    <x v="2"/>
    <s v="CLI_68"/>
    <x v="65"/>
    <s v="Mortadela"/>
    <n v="1010.49"/>
    <n v="951.12"/>
    <n v="1.7"/>
    <n v="1616.904"/>
    <n v="1616.904"/>
    <n v="0"/>
    <x v="2"/>
    <x v="127"/>
    <x v="2"/>
    <s v="VALENCIA"/>
  </r>
  <r>
    <x v="1224"/>
    <x v="126"/>
    <x v="13"/>
    <s v="CLI_5"/>
    <x v="105"/>
    <s v="Pollo de Primera"/>
    <n v="5020.8999999999996"/>
    <n v="4970.6899999999996"/>
    <n v="2.1"/>
    <n v="10438.448999999999"/>
    <n v="10438.448999999999"/>
    <n v="0"/>
    <x v="2"/>
    <x v="127"/>
    <x v="2"/>
    <m/>
  </r>
  <r>
    <x v="1225"/>
    <x v="126"/>
    <x v="13"/>
    <s v="CLI_5"/>
    <x v="105"/>
    <s v="Patas"/>
    <n v="994"/>
    <n v="994"/>
    <n v="1"/>
    <n v="994"/>
    <n v="994"/>
    <n v="0"/>
    <x v="2"/>
    <x v="127"/>
    <x v="2"/>
    <m/>
  </r>
  <r>
    <x v="1226"/>
    <x v="126"/>
    <x v="13"/>
    <s v="CLI_5"/>
    <x v="105"/>
    <s v="Pollo de Primera"/>
    <n v="14943.5"/>
    <n v="14943.5"/>
    <n v="2.1"/>
    <n v="31381.350000000002"/>
    <n v="31381.350000000002"/>
    <n v="0"/>
    <x v="2"/>
    <x v="127"/>
    <x v="2"/>
    <m/>
  </r>
  <r>
    <x v="1227"/>
    <x v="126"/>
    <x v="23"/>
    <s v="CLI_1"/>
    <x v="82"/>
    <s v="Pollo desnudo de primera "/>
    <n v="10235.6"/>
    <n v="9931.2000000000007"/>
    <n v="2.25"/>
    <n v="22345.200000000001"/>
    <n v="22345.200000000001"/>
    <n v="0"/>
    <x v="2"/>
    <x v="127"/>
    <x v="2"/>
    <m/>
  </r>
  <r>
    <x v="1228"/>
    <x v="126"/>
    <x v="5"/>
    <s v="CLI_2"/>
    <x v="107"/>
    <s v="Pollo desnudo de primera "/>
    <n v="7430.5"/>
    <n v="7360.1"/>
    <n v="2.35"/>
    <n v="17296.235000000001"/>
    <n v="17296.235000000001"/>
    <n v="0"/>
    <x v="2"/>
    <x v="127"/>
    <x v="2"/>
    <m/>
  </r>
  <r>
    <x v="1229"/>
    <x v="126"/>
    <x v="5"/>
    <s v="CLI_2"/>
    <x v="107"/>
    <s v="HIGADO"/>
    <n v="1735.3"/>
    <n v="1685.4"/>
    <n v="1"/>
    <n v="1685.4"/>
    <n v="1685.4"/>
    <n v="0"/>
    <x v="2"/>
    <x v="127"/>
    <x v="2"/>
    <m/>
  </r>
  <r>
    <x v="1229"/>
    <x v="126"/>
    <x v="5"/>
    <s v="CLI_2"/>
    <x v="107"/>
    <s v="Patas"/>
    <n v="1965.4"/>
    <n v="1948.8"/>
    <n v="1"/>
    <n v="1948.8"/>
    <n v="1948.8"/>
    <n v="0"/>
    <x v="2"/>
    <x v="127"/>
    <x v="2"/>
    <m/>
  </r>
  <r>
    <x v="1230"/>
    <x v="127"/>
    <x v="2"/>
    <s v="CLI_68"/>
    <x v="14"/>
    <s v="Pollo de Primera"/>
    <n v="200.9"/>
    <n v="200.9"/>
    <n v="2.4"/>
    <n v="482.15999999999997"/>
    <n v="482.15999999999997"/>
    <n v="0"/>
    <x v="2"/>
    <x v="128"/>
    <x v="2"/>
    <m/>
  </r>
  <r>
    <x v="1230"/>
    <x v="127"/>
    <x v="2"/>
    <s v="CLI_68"/>
    <x v="14"/>
    <s v="Pollo Grado B"/>
    <n v="201.8"/>
    <n v="201.8"/>
    <n v="2.4"/>
    <n v="484.32"/>
    <n v="484.32"/>
    <n v="0"/>
    <x v="2"/>
    <x v="128"/>
    <x v="2"/>
    <m/>
  </r>
  <r>
    <x v="1231"/>
    <x v="127"/>
    <x v="1"/>
    <s v="CLI_55"/>
    <x v="1"/>
    <s v="Pollo Grado B"/>
    <n v="5102.2"/>
    <n v="5773.1"/>
    <n v="2.1"/>
    <n v="12123.510000000002"/>
    <n v="12123.510000000002"/>
    <n v="0"/>
    <x v="2"/>
    <x v="128"/>
    <x v="2"/>
    <m/>
  </r>
  <r>
    <x v="1231"/>
    <x v="127"/>
    <x v="1"/>
    <s v="CLI_55"/>
    <x v="1"/>
    <s v="Pollo desnudo de primera "/>
    <n v="4799"/>
    <n v="3777.6"/>
    <n v="2.4"/>
    <n v="9066.24"/>
    <n v="9066.24"/>
    <n v="0"/>
    <x v="2"/>
    <x v="128"/>
    <x v="2"/>
    <m/>
  </r>
  <r>
    <x v="1232"/>
    <x v="127"/>
    <x v="11"/>
    <s v="CLI_31"/>
    <x v="33"/>
    <s v="Pollo de Primera"/>
    <n v="10513.8"/>
    <n v="10513.8"/>
    <n v="1.9"/>
    <n v="19976.219999999998"/>
    <n v="19976.219999999998"/>
    <n v="0"/>
    <x v="2"/>
    <x v="128"/>
    <x v="2"/>
    <m/>
  </r>
  <r>
    <x v="1233"/>
    <x v="127"/>
    <x v="11"/>
    <s v="CLI_31"/>
    <x v="33"/>
    <s v="Pollo de Primera"/>
    <n v="4995.2"/>
    <n v="4660.09"/>
    <n v="1.9"/>
    <n v="8854.1710000000003"/>
    <n v="8854.1710000000003"/>
    <n v="0"/>
    <x v="2"/>
    <x v="128"/>
    <x v="2"/>
    <m/>
  </r>
  <r>
    <x v="1234"/>
    <x v="127"/>
    <x v="11"/>
    <s v="CLI_31"/>
    <x v="33"/>
    <s v="Mortadela"/>
    <n v="1131.99"/>
    <n v="1131.99"/>
    <n v="1.85"/>
    <n v="2094.1815000000001"/>
    <n v="2094.1815000000001"/>
    <n v="0"/>
    <x v="2"/>
    <x v="128"/>
    <x v="2"/>
    <m/>
  </r>
  <r>
    <x v="1235"/>
    <x v="128"/>
    <x v="2"/>
    <s v="CLI_68"/>
    <x v="36"/>
    <s v="HIGADO"/>
    <n v="10.1"/>
    <n v="10.1"/>
    <n v="1.3"/>
    <n v="13.13"/>
    <n v="13.13"/>
    <n v="0"/>
    <x v="2"/>
    <x v="129"/>
    <x v="2"/>
    <m/>
  </r>
  <r>
    <x v="1236"/>
    <x v="128"/>
    <x v="1"/>
    <s v="CLI_55"/>
    <x v="1"/>
    <s v="Pollo Grado B"/>
    <n v="7064"/>
    <n v="7064"/>
    <n v="2.1"/>
    <n v="14834.400000000001"/>
    <n v="14834.400000000001"/>
    <n v="0"/>
    <x v="2"/>
    <x v="129"/>
    <x v="2"/>
    <m/>
  </r>
  <r>
    <x v="1237"/>
    <x v="128"/>
    <x v="1"/>
    <s v="CLI_55"/>
    <x v="1"/>
    <s v="Pollo Grado B"/>
    <n v="1387.3"/>
    <n v="1387.3"/>
    <n v="2.1"/>
    <n v="2913.33"/>
    <n v="2913.33"/>
    <n v="0"/>
    <x v="2"/>
    <x v="129"/>
    <x v="2"/>
    <m/>
  </r>
  <r>
    <x v="1238"/>
    <x v="128"/>
    <x v="2"/>
    <s v="CLI_68"/>
    <x v="45"/>
    <s v="Pollo desnudo de primera "/>
    <n v="43.7"/>
    <n v="43.7"/>
    <n v="2.52"/>
    <n v="110.12400000000001"/>
    <n v="110.12400000000001"/>
    <n v="0"/>
    <x v="2"/>
    <x v="129"/>
    <x v="2"/>
    <m/>
  </r>
  <r>
    <x v="1239"/>
    <x v="128"/>
    <x v="2"/>
    <s v="CLI_68"/>
    <x v="45"/>
    <s v="Pollo desnudo de primera "/>
    <n v="41.3"/>
    <n v="41.3"/>
    <n v="2.25"/>
    <n v="92.924999999999997"/>
    <n v="92.924999999999997"/>
    <n v="0"/>
    <x v="2"/>
    <x v="129"/>
    <x v="2"/>
    <m/>
  </r>
  <r>
    <x v="1240"/>
    <x v="128"/>
    <x v="2"/>
    <s v="CLI_68"/>
    <x v="45"/>
    <s v="Pollo desnudo de primera "/>
    <n v="41.4"/>
    <n v="41.4"/>
    <n v="2.52"/>
    <n v="104.328"/>
    <n v="104.328"/>
    <n v="0"/>
    <x v="2"/>
    <x v="129"/>
    <x v="2"/>
    <m/>
  </r>
  <r>
    <x v="1241"/>
    <x v="128"/>
    <x v="11"/>
    <s v="CLI_31"/>
    <x v="33"/>
    <s v="Pollo de Primera"/>
    <n v="17966.599999999999"/>
    <n v="17747"/>
    <n v="1.9"/>
    <n v="33719.299999999996"/>
    <n v="33719.300000000003"/>
    <n v="0"/>
    <x v="2"/>
    <x v="129"/>
    <x v="2"/>
    <m/>
  </r>
  <r>
    <x v="1242"/>
    <x v="128"/>
    <x v="11"/>
    <s v="CLI_31"/>
    <x v="33"/>
    <s v="Mortadela"/>
    <n v="810.49"/>
    <n v="810.49"/>
    <n v="1.85"/>
    <n v="1499.4065000000001"/>
    <n v="1499.4065000000001"/>
    <n v="0"/>
    <x v="2"/>
    <x v="129"/>
    <x v="2"/>
    <m/>
  </r>
  <r>
    <x v="1243"/>
    <x v="128"/>
    <x v="23"/>
    <s v="CLI_1"/>
    <x v="82"/>
    <s v="Pollo de Primera"/>
    <n v="9005.7999999999993"/>
    <n v="9005.7999999999993"/>
    <n v="2.25"/>
    <n v="20263.05"/>
    <n v="20263.05"/>
    <n v="0"/>
    <x v="2"/>
    <x v="129"/>
    <x v="2"/>
    <m/>
  </r>
  <r>
    <x v="1244"/>
    <x v="128"/>
    <x v="5"/>
    <s v="CLI_2"/>
    <x v="107"/>
    <s v="Pollo desnudo de primera "/>
    <n v="7803"/>
    <n v="7610.1"/>
    <n v="2.35"/>
    <n v="17883.735000000001"/>
    <n v="17883.735000000001"/>
    <n v="0"/>
    <x v="2"/>
    <x v="129"/>
    <x v="2"/>
    <m/>
  </r>
  <r>
    <x v="1245"/>
    <x v="128"/>
    <x v="5"/>
    <s v="CLI_2"/>
    <x v="107"/>
    <s v="HIGADO"/>
    <n v="2933.3"/>
    <n v="2933.3"/>
    <n v="1"/>
    <n v="2933.3"/>
    <n v="2933.3"/>
    <n v="0"/>
    <x v="2"/>
    <x v="129"/>
    <x v="2"/>
    <m/>
  </r>
  <r>
    <x v="1245"/>
    <x v="128"/>
    <x v="5"/>
    <s v="CLI_2"/>
    <x v="107"/>
    <s v="Molleja"/>
    <n v="1441.4"/>
    <n v="1441.4"/>
    <n v="1.5"/>
    <n v="2162.1000000000004"/>
    <n v="2162.1000000000004"/>
    <n v="0"/>
    <x v="2"/>
    <x v="129"/>
    <x v="2"/>
    <m/>
  </r>
  <r>
    <x v="1245"/>
    <x v="128"/>
    <x v="5"/>
    <s v="CLI_2"/>
    <x v="107"/>
    <s v="Patas"/>
    <n v="3013.7"/>
    <n v="3013.7"/>
    <n v="1"/>
    <n v="3013.7"/>
    <n v="3013.7"/>
    <n v="0"/>
    <x v="2"/>
    <x v="129"/>
    <x v="2"/>
    <m/>
  </r>
  <r>
    <x v="1246"/>
    <x v="129"/>
    <x v="44"/>
    <s v="CLI_14"/>
    <x v="129"/>
    <s v="Pollo de Primera"/>
    <n v="3878.8"/>
    <n v="3842.2"/>
    <n v="2.25"/>
    <n v="8644.9499999999989"/>
    <n v="6186.06"/>
    <n v="2458.8899999999985"/>
    <x v="1"/>
    <x v="130"/>
    <x v="2"/>
    <m/>
  </r>
  <r>
    <x v="1247"/>
    <x v="129"/>
    <x v="44"/>
    <s v="CLI_14"/>
    <x v="129"/>
    <s v="HIGADO"/>
    <n v="58.1"/>
    <n v="56.8"/>
    <n v="1.3"/>
    <n v="73.84"/>
    <m/>
    <n v="73.84"/>
    <x v="1"/>
    <x v="130"/>
    <x v="2"/>
    <m/>
  </r>
  <r>
    <x v="1248"/>
    <x v="129"/>
    <x v="1"/>
    <s v="CLI_55"/>
    <x v="1"/>
    <s v="Pollo Grado B"/>
    <n v="3936"/>
    <n v="3925.2"/>
    <n v="2.1"/>
    <n v="8242.92"/>
    <n v="8242.92"/>
    <n v="0"/>
    <x v="2"/>
    <x v="130"/>
    <x v="2"/>
    <m/>
  </r>
  <r>
    <x v="1248"/>
    <x v="129"/>
    <x v="1"/>
    <s v="CLI_55"/>
    <x v="1"/>
    <s v="Pollo desnudo de primera "/>
    <n v="4977.1000000000004"/>
    <n v="4742.7"/>
    <n v="2.4"/>
    <n v="11382.48"/>
    <n v="11382.48"/>
    <n v="0"/>
    <x v="2"/>
    <x v="130"/>
    <x v="2"/>
    <m/>
  </r>
  <r>
    <x v="1249"/>
    <x v="129"/>
    <x v="1"/>
    <s v="CLI_55"/>
    <x v="1"/>
    <s v="Pollo Grado B"/>
    <n v="1591"/>
    <n v="1567.6"/>
    <n v="2.1"/>
    <n v="3291.96"/>
    <n v="3291.96"/>
    <n v="0"/>
    <x v="2"/>
    <x v="130"/>
    <x v="2"/>
    <m/>
  </r>
  <r>
    <x v="1250"/>
    <x v="129"/>
    <x v="11"/>
    <s v="CLI_31"/>
    <x v="33"/>
    <s v="Pollo de Primera"/>
    <n v="18126.3"/>
    <n v="17872.099999999999"/>
    <n v="1.9"/>
    <n v="33956.99"/>
    <n v="33956.99"/>
    <n v="0"/>
    <x v="2"/>
    <x v="130"/>
    <x v="2"/>
    <m/>
  </r>
  <r>
    <x v="1251"/>
    <x v="129"/>
    <x v="11"/>
    <s v="CLI_31"/>
    <x v="33"/>
    <s v="Mortadela"/>
    <n v="812.99"/>
    <n v="812.99"/>
    <n v="1.85"/>
    <n v="1504.0315000000001"/>
    <n v="1504.0315000000001"/>
    <n v="0"/>
    <x v="2"/>
    <x v="130"/>
    <x v="2"/>
    <m/>
  </r>
  <r>
    <x v="1252"/>
    <x v="129"/>
    <x v="25"/>
    <s v="CLI_46"/>
    <x v="84"/>
    <s v="Pollo desnudo de primera "/>
    <n v="9810.2000000000007"/>
    <n v="9810.2000000000007"/>
    <n v="2.4500000000000002"/>
    <n v="24034.990000000005"/>
    <n v="24034.989999999998"/>
    <n v="0"/>
    <x v="2"/>
    <x v="130"/>
    <x v="2"/>
    <m/>
  </r>
  <r>
    <x v="1253"/>
    <x v="129"/>
    <x v="2"/>
    <s v="CLI_68"/>
    <x v="5"/>
    <s v="Pollo de Primera"/>
    <n v="2.8"/>
    <n v="2.8"/>
    <n v="2.4"/>
    <n v="6.72"/>
    <n v="6.72"/>
    <n v="0"/>
    <x v="2"/>
    <x v="130"/>
    <x v="2"/>
    <m/>
  </r>
  <r>
    <x v="1254"/>
    <x v="129"/>
    <x v="2"/>
    <s v="CLI_68"/>
    <x v="112"/>
    <s v="Pollo de Primera"/>
    <n v="195.2"/>
    <n v="195.2"/>
    <n v="2.25"/>
    <n v="439.2"/>
    <n v="439.2"/>
    <n v="0"/>
    <x v="2"/>
    <x v="130"/>
    <x v="2"/>
    <m/>
  </r>
  <r>
    <x v="1255"/>
    <x v="130"/>
    <x v="2"/>
    <s v="CLI_68"/>
    <x v="4"/>
    <s v="Pollo Grado B"/>
    <n v="322.39999999999998"/>
    <n v="322.39999999999998"/>
    <n v="2.4"/>
    <n v="773.75999999999988"/>
    <n v="773.75999999999988"/>
    <n v="0"/>
    <x v="2"/>
    <x v="131"/>
    <x v="2"/>
    <m/>
  </r>
  <r>
    <x v="1256"/>
    <x v="130"/>
    <x v="2"/>
    <s v="CLI_68"/>
    <x v="73"/>
    <s v="Patas"/>
    <n v="48.9"/>
    <n v="48.9"/>
    <n v="1.4"/>
    <n v="68.459999999999994"/>
    <n v="68.459999999999994"/>
    <n v="0"/>
    <x v="2"/>
    <x v="131"/>
    <x v="2"/>
    <m/>
  </r>
  <r>
    <x v="1256"/>
    <x v="130"/>
    <x v="2"/>
    <s v="CLI_68"/>
    <x v="73"/>
    <s v="HIGADO"/>
    <n v="49.6"/>
    <n v="49.6"/>
    <n v="1.3"/>
    <n v="64.48"/>
    <n v="64.48"/>
    <n v="0"/>
    <x v="2"/>
    <x v="131"/>
    <x v="2"/>
    <m/>
  </r>
  <r>
    <x v="1257"/>
    <x v="130"/>
    <x v="19"/>
    <s v="CLI_25"/>
    <x v="63"/>
    <s v="Pollo de Primera"/>
    <n v="622.79999999999995"/>
    <n v="622.79999999999995"/>
    <n v="2.2999999999999998"/>
    <n v="1432.4399999999998"/>
    <n v="1432.4399999999998"/>
    <n v="0"/>
    <x v="2"/>
    <x v="131"/>
    <x v="2"/>
    <m/>
  </r>
  <r>
    <x v="1258"/>
    <x v="130"/>
    <x v="19"/>
    <s v="CLI_25"/>
    <x v="63"/>
    <s v="Molleja"/>
    <n v="19.899999999999999"/>
    <n v="19.899999999999999"/>
    <n v="2"/>
    <n v="39.799999999999997"/>
    <n v="39.799999999999997"/>
    <n v="0"/>
    <x v="2"/>
    <x v="131"/>
    <x v="2"/>
    <m/>
  </r>
  <r>
    <x v="1258"/>
    <x v="130"/>
    <x v="19"/>
    <s v="CLI_25"/>
    <x v="63"/>
    <s v="HIGADO"/>
    <n v="49.2"/>
    <n v="49.2"/>
    <n v="1.3"/>
    <n v="63.960000000000008"/>
    <n v="63.960000000000008"/>
    <n v="0"/>
    <x v="2"/>
    <x v="131"/>
    <x v="2"/>
    <m/>
  </r>
  <r>
    <x v="1258"/>
    <x v="130"/>
    <x v="19"/>
    <s v="CLI_25"/>
    <x v="63"/>
    <s v="Patas"/>
    <n v="19.7"/>
    <n v="19.7"/>
    <n v="1.4"/>
    <n v="27.58"/>
    <n v="27.58"/>
    <n v="0"/>
    <x v="2"/>
    <x v="131"/>
    <x v="2"/>
    <m/>
  </r>
  <r>
    <x v="1259"/>
    <x v="130"/>
    <x v="23"/>
    <s v="CLI_1"/>
    <x v="82"/>
    <s v="Pollo desnudo de primera "/>
    <n v="10515.8"/>
    <n v="10238"/>
    <n v="2.25"/>
    <n v="23035.5"/>
    <n v="23035.5"/>
    <n v="0"/>
    <x v="2"/>
    <x v="131"/>
    <x v="2"/>
    <m/>
  </r>
  <r>
    <x v="1260"/>
    <x v="131"/>
    <x v="29"/>
    <s v="CLI_3"/>
    <x v="58"/>
    <s v="Pollo desnudo de primera "/>
    <n v="1574"/>
    <n v="1554.8"/>
    <n v="2.52"/>
    <n v="3918.096"/>
    <n v="3918.096"/>
    <n v="0"/>
    <x v="2"/>
    <x v="132"/>
    <x v="2"/>
    <m/>
  </r>
  <r>
    <x v="1261"/>
    <x v="131"/>
    <x v="29"/>
    <s v="CLI_3"/>
    <x v="72"/>
    <s v="HIGADO"/>
    <n v="95.6"/>
    <n v="94.8"/>
    <n v="1.1000000000000001"/>
    <n v="104.28"/>
    <n v="104.28"/>
    <n v="0"/>
    <x v="2"/>
    <x v="132"/>
    <x v="2"/>
    <m/>
  </r>
  <r>
    <x v="1262"/>
    <x v="131"/>
    <x v="29"/>
    <s v="CLI_3"/>
    <x v="72"/>
    <s v="Patas"/>
    <n v="97.5"/>
    <n v="97.1"/>
    <n v="1.1000000000000001"/>
    <n v="106.81"/>
    <n v="106.81"/>
    <n v="0"/>
    <x v="2"/>
    <x v="132"/>
    <x v="2"/>
    <m/>
  </r>
  <r>
    <x v="1263"/>
    <x v="131"/>
    <x v="29"/>
    <s v="CLI_3"/>
    <x v="72"/>
    <s v="Pollo desnudo de primera "/>
    <n v="1067.3"/>
    <n v="1047.5999999999999"/>
    <n v="2.52"/>
    <n v="2639.9519999999998"/>
    <n v="2639.9519999999998"/>
    <n v="0"/>
    <x v="2"/>
    <x v="132"/>
    <x v="2"/>
    <m/>
  </r>
  <r>
    <x v="1264"/>
    <x v="131"/>
    <x v="29"/>
    <s v="CLI_3"/>
    <x v="57"/>
    <s v="Pollo desnudo de primera "/>
    <n v="715.4"/>
    <n v="713"/>
    <n v="2.52"/>
    <n v="1796.76"/>
    <n v="1796.76"/>
    <n v="0"/>
    <x v="2"/>
    <x v="132"/>
    <x v="2"/>
    <m/>
  </r>
  <r>
    <x v="1265"/>
    <x v="131"/>
    <x v="2"/>
    <s v="CLI_68"/>
    <x v="14"/>
    <s v="Pollo Grado B"/>
    <n v="257.10000000000002"/>
    <n v="257.10000000000002"/>
    <n v="2.4"/>
    <n v="617.04000000000008"/>
    <n v="617.04000000000008"/>
    <n v="0"/>
    <x v="2"/>
    <x v="132"/>
    <x v="2"/>
    <m/>
  </r>
  <r>
    <x v="1266"/>
    <x v="131"/>
    <x v="1"/>
    <s v="CLI_55"/>
    <x v="1"/>
    <s v="Pollo Grado B"/>
    <n v="8266.7000000000007"/>
    <n v="8127.4"/>
    <n v="2.1"/>
    <n v="17067.54"/>
    <n v="17067.54"/>
    <n v="0"/>
    <x v="2"/>
    <x v="132"/>
    <x v="2"/>
    <m/>
  </r>
  <r>
    <x v="1267"/>
    <x v="131"/>
    <x v="4"/>
    <s v="CLI_26"/>
    <x v="10"/>
    <s v="Pollo Grado B"/>
    <n v="702.2"/>
    <n v="702.2"/>
    <n v="2.35"/>
    <n v="1650.17"/>
    <n v="1650.17"/>
    <n v="0"/>
    <x v="2"/>
    <x v="132"/>
    <x v="2"/>
    <m/>
  </r>
  <r>
    <x v="1268"/>
    <x v="131"/>
    <x v="4"/>
    <s v="CLI_26"/>
    <x v="10"/>
    <s v="Molleja"/>
    <n v="74"/>
    <n v="74"/>
    <n v="1.6"/>
    <n v="118.4"/>
    <n v="118.4"/>
    <n v="0"/>
    <x v="2"/>
    <x v="132"/>
    <x v="2"/>
    <m/>
  </r>
  <r>
    <x v="1268"/>
    <x v="131"/>
    <x v="4"/>
    <s v="CLI_26"/>
    <x v="10"/>
    <s v="HIGADO"/>
    <n v="85.4"/>
    <n v="85.4"/>
    <n v="1.1000000000000001"/>
    <n v="93.940000000000012"/>
    <n v="93.940000000000012"/>
    <n v="0"/>
    <x v="2"/>
    <x v="132"/>
    <x v="2"/>
    <m/>
  </r>
  <r>
    <x v="1268"/>
    <x v="131"/>
    <x v="4"/>
    <s v="CLI_26"/>
    <x v="10"/>
    <s v="Patas"/>
    <n v="64"/>
    <n v="64"/>
    <n v="1.1000000000000001"/>
    <n v="70.400000000000006"/>
    <n v="70.400000000000006"/>
    <n v="0"/>
    <x v="2"/>
    <x v="132"/>
    <x v="2"/>
    <m/>
  </r>
  <r>
    <x v="1269"/>
    <x v="131"/>
    <x v="2"/>
    <s v="CLI_68"/>
    <x v="130"/>
    <s v="Pollo de Primera"/>
    <n v="15.3"/>
    <n v="15.3"/>
    <n v="2.4"/>
    <n v="36.72"/>
    <n v="36.72"/>
    <n v="0"/>
    <x v="2"/>
    <x v="132"/>
    <x v="2"/>
    <m/>
  </r>
  <r>
    <x v="1270"/>
    <x v="131"/>
    <x v="3"/>
    <s v="CLI_41"/>
    <x v="8"/>
    <s v="Molleja"/>
    <n v="502"/>
    <n v="502"/>
    <n v="1.6"/>
    <n v="803.2"/>
    <n v="803.2"/>
    <n v="0"/>
    <x v="2"/>
    <x v="132"/>
    <x v="2"/>
    <m/>
  </r>
  <r>
    <x v="1270"/>
    <x v="131"/>
    <x v="3"/>
    <s v="CLI_41"/>
    <x v="8"/>
    <s v="HIGADO"/>
    <n v="700.80000000000007"/>
    <n v="700.80000000000007"/>
    <n v="1.1000000000000001"/>
    <n v="770.88000000000011"/>
    <n v="770.88000000000011"/>
    <n v="0"/>
    <x v="2"/>
    <x v="132"/>
    <x v="2"/>
    <m/>
  </r>
  <r>
    <x v="1271"/>
    <x v="131"/>
    <x v="23"/>
    <s v="CLI_1"/>
    <x v="82"/>
    <s v="Pollo desnudo de primera "/>
    <n v="8995.9"/>
    <n v="8927"/>
    <n v="2.25"/>
    <n v="20085.75"/>
    <n v="20085.75"/>
    <n v="0"/>
    <x v="2"/>
    <x v="132"/>
    <x v="2"/>
    <m/>
  </r>
  <r>
    <x v="1272"/>
    <x v="132"/>
    <x v="2"/>
    <s v="CLI_68"/>
    <x v="36"/>
    <s v="Pollo de Primera"/>
    <n v="8.6"/>
    <n v="8.6"/>
    <n v="2.4"/>
    <n v="20.639999999999997"/>
    <n v="20.639999999999997"/>
    <n v="0"/>
    <x v="2"/>
    <x v="133"/>
    <x v="2"/>
    <m/>
  </r>
  <r>
    <x v="1273"/>
    <x v="132"/>
    <x v="2"/>
    <s v="CLI_68"/>
    <x v="36"/>
    <s v="Patas"/>
    <n v="3.7"/>
    <n v="3.7"/>
    <n v="1.4"/>
    <n v="5.18"/>
    <n v="5.18"/>
    <n v="0"/>
    <x v="2"/>
    <x v="133"/>
    <x v="2"/>
    <m/>
  </r>
  <r>
    <x v="1274"/>
    <x v="132"/>
    <x v="12"/>
    <s v="CLI_17"/>
    <x v="34"/>
    <s v="Pollo de Primera"/>
    <n v="317"/>
    <n v="317"/>
    <n v="2.2999999999999998"/>
    <n v="729.09999999999991"/>
    <n v="729.09999999999991"/>
    <n v="0"/>
    <x v="2"/>
    <x v="133"/>
    <x v="2"/>
    <m/>
  </r>
  <r>
    <x v="1275"/>
    <x v="132"/>
    <x v="14"/>
    <s v="CLI_42"/>
    <x v="48"/>
    <s v="Mortadela"/>
    <n v="355.99"/>
    <n v="355.99"/>
    <n v="1.85"/>
    <n v="658.58150000000001"/>
    <n v="658.58150000000001"/>
    <n v="0"/>
    <x v="2"/>
    <x v="133"/>
    <x v="2"/>
    <m/>
  </r>
  <r>
    <x v="1276"/>
    <x v="132"/>
    <x v="14"/>
    <s v="CLI_42"/>
    <x v="48"/>
    <s v="Pollo de Primera"/>
    <n v="1470.7"/>
    <n v="1470.7"/>
    <n v="2.2999999999999998"/>
    <n v="3382.6099999999997"/>
    <n v="3382.6099999999997"/>
    <n v="0"/>
    <x v="2"/>
    <x v="133"/>
    <x v="2"/>
    <m/>
  </r>
  <r>
    <x v="1277"/>
    <x v="132"/>
    <x v="1"/>
    <s v="CLI_55"/>
    <x v="1"/>
    <s v="Patas"/>
    <n v="526.9"/>
    <n v="526.70000000000005"/>
    <n v="1"/>
    <n v="526.70000000000005"/>
    <n v="526.70000000000005"/>
    <n v="0"/>
    <x v="2"/>
    <x v="133"/>
    <x v="2"/>
    <m/>
  </r>
  <r>
    <x v="1278"/>
    <x v="132"/>
    <x v="1"/>
    <s v="CLI_55"/>
    <x v="1"/>
    <s v="Pollo Grado B"/>
    <n v="2166.6999999999998"/>
    <n v="2154.8000000000002"/>
    <n v="2.1"/>
    <n v="4525.0800000000008"/>
    <n v="4525.0800000000008"/>
    <n v="0"/>
    <x v="2"/>
    <x v="133"/>
    <x v="2"/>
    <m/>
  </r>
  <r>
    <x v="1278"/>
    <x v="132"/>
    <x v="1"/>
    <s v="CLI_55"/>
    <x v="1"/>
    <s v="Pollo desnudo de primera "/>
    <n v="5059.2"/>
    <n v="4827.3999999999996"/>
    <n v="2.4"/>
    <n v="11585.759999999998"/>
    <n v="11585.759999999998"/>
    <n v="0"/>
    <x v="2"/>
    <x v="133"/>
    <x v="2"/>
    <m/>
  </r>
  <r>
    <x v="1279"/>
    <x v="132"/>
    <x v="1"/>
    <s v="CLI_55"/>
    <x v="1"/>
    <s v="Pollo Grado B"/>
    <n v="2686.5"/>
    <n v="2643"/>
    <n v="2.1"/>
    <n v="5550.3"/>
    <n v="5550.3"/>
    <n v="0"/>
    <x v="2"/>
    <x v="133"/>
    <x v="2"/>
    <m/>
  </r>
  <r>
    <x v="1280"/>
    <x v="132"/>
    <x v="4"/>
    <s v="CLI_26"/>
    <x v="10"/>
    <s v="Pollo de Primera"/>
    <n v="27.7"/>
    <n v="27.7"/>
    <n v="2.35"/>
    <n v="65.094999999999999"/>
    <n v="65.094999999999999"/>
    <n v="0"/>
    <x v="2"/>
    <x v="133"/>
    <x v="2"/>
    <m/>
  </r>
  <r>
    <x v="1281"/>
    <x v="132"/>
    <x v="45"/>
    <s v="CLI_57"/>
    <x v="131"/>
    <s v="Pollo desnudo de primera "/>
    <n v="693.2"/>
    <n v="693.2"/>
    <n v="2.52"/>
    <n v="1746.864"/>
    <m/>
    <n v="1746.864"/>
    <x v="1"/>
    <x v="133"/>
    <x v="2"/>
    <m/>
  </r>
  <r>
    <x v="1281"/>
    <x v="132"/>
    <x v="45"/>
    <s v="CLI_57"/>
    <x v="131"/>
    <s v="Pollo de Primera"/>
    <n v="508"/>
    <n v="508"/>
    <n v="2.25"/>
    <n v="1143"/>
    <m/>
    <n v="1143"/>
    <x v="1"/>
    <x v="133"/>
    <x v="2"/>
    <m/>
  </r>
  <r>
    <x v="1282"/>
    <x v="132"/>
    <x v="2"/>
    <s v="CLI_68"/>
    <x v="51"/>
    <s v="Pollo de Primera"/>
    <n v="38.700000000000003"/>
    <n v="38.700000000000003"/>
    <n v="2.2999999999999998"/>
    <n v="89.01"/>
    <n v="89.01"/>
    <n v="0"/>
    <x v="2"/>
    <x v="133"/>
    <x v="2"/>
    <m/>
  </r>
  <r>
    <x v="1283"/>
    <x v="132"/>
    <x v="19"/>
    <s v="CLI_25"/>
    <x v="63"/>
    <s v="Pollo de Primera"/>
    <n v="1213"/>
    <n v="1213"/>
    <n v="2.2999999999999998"/>
    <n v="2789.8999999999996"/>
    <n v="2789.8999999999996"/>
    <n v="0"/>
    <x v="2"/>
    <x v="133"/>
    <x v="2"/>
    <m/>
  </r>
  <r>
    <x v="1284"/>
    <x v="132"/>
    <x v="19"/>
    <s v="CLI_25"/>
    <x v="63"/>
    <s v="Pollo de Primera"/>
    <n v="21.9"/>
    <n v="21.9"/>
    <n v="2.2999999999999998"/>
    <n v="50.36999999999999"/>
    <n v="50.36999999999999"/>
    <n v="0"/>
    <x v="2"/>
    <x v="133"/>
    <x v="2"/>
    <m/>
  </r>
  <r>
    <x v="1285"/>
    <x v="132"/>
    <x v="11"/>
    <s v="CLI_31"/>
    <x v="33"/>
    <s v="Pollo de Primera"/>
    <n v="14249.8"/>
    <n v="14136.9"/>
    <n v="2"/>
    <n v="28273.8"/>
    <n v="28273.8"/>
    <n v="0"/>
    <x v="2"/>
    <x v="133"/>
    <x v="2"/>
    <m/>
  </r>
  <r>
    <x v="1286"/>
    <x v="132"/>
    <x v="11"/>
    <s v="CLI_31"/>
    <x v="33"/>
    <s v="Pollo de Primera"/>
    <n v="3550.5"/>
    <n v="3550.5"/>
    <n v="2"/>
    <n v="7101"/>
    <n v="7101"/>
    <n v="0"/>
    <x v="2"/>
    <x v="133"/>
    <x v="2"/>
    <m/>
  </r>
  <r>
    <x v="1287"/>
    <x v="132"/>
    <x v="11"/>
    <s v="CLI_31"/>
    <x v="33"/>
    <s v="Pollo de Primera"/>
    <n v="17801"/>
    <n v="17787.400000000001"/>
    <n v="2"/>
    <n v="35574.800000000003"/>
    <n v="35574.800000000003"/>
    <n v="0"/>
    <x v="2"/>
    <x v="133"/>
    <x v="2"/>
    <m/>
  </r>
  <r>
    <x v="1288"/>
    <x v="132"/>
    <x v="11"/>
    <s v="CLI_31"/>
    <x v="33"/>
    <s v="Pollo de Primera"/>
    <n v="35.6"/>
    <n v="35.6"/>
    <n v="2"/>
    <n v="71.2"/>
    <n v="71.2"/>
    <n v="0"/>
    <x v="2"/>
    <x v="133"/>
    <x v="2"/>
    <m/>
  </r>
  <r>
    <x v="1289"/>
    <x v="132"/>
    <x v="5"/>
    <s v="CLI_2"/>
    <x v="107"/>
    <s v="Pollo desnudo de primera "/>
    <n v="7549.1"/>
    <n v="7218"/>
    <n v="2.35"/>
    <n v="16962.3"/>
    <n v="16962.3"/>
    <n v="0"/>
    <x v="2"/>
    <x v="133"/>
    <x v="2"/>
    <m/>
  </r>
  <r>
    <x v="1290"/>
    <x v="132"/>
    <x v="5"/>
    <s v="CLI_2"/>
    <x v="107"/>
    <s v="HIGADO"/>
    <n v="2239.6"/>
    <n v="2191.1999999999998"/>
    <n v="0.45"/>
    <n v="986.04"/>
    <n v="986.04"/>
    <n v="0"/>
    <x v="2"/>
    <x v="133"/>
    <x v="2"/>
    <m/>
  </r>
  <r>
    <x v="1290"/>
    <x v="132"/>
    <x v="5"/>
    <s v="CLI_2"/>
    <x v="107"/>
    <s v="Molleja"/>
    <n v="650.9"/>
    <n v="646.29999999999995"/>
    <n v="0.6"/>
    <n v="387.78"/>
    <n v="387.78"/>
    <n v="0"/>
    <x v="2"/>
    <x v="133"/>
    <x v="2"/>
    <m/>
  </r>
  <r>
    <x v="1290"/>
    <x v="132"/>
    <x v="5"/>
    <s v="CLI_2"/>
    <x v="107"/>
    <s v="Patas"/>
    <n v="3105.8"/>
    <n v="3055.1"/>
    <n v="0.45"/>
    <n v="1374.7950000000001"/>
    <n v="1374.7950000000001"/>
    <n v="0"/>
    <x v="2"/>
    <x v="133"/>
    <x v="2"/>
    <m/>
  </r>
  <r>
    <x v="1291"/>
    <x v="133"/>
    <x v="2"/>
    <s v="CLI_68"/>
    <x v="106"/>
    <s v="Patas"/>
    <n v="43.3"/>
    <n v="43.3"/>
    <n v="1.4"/>
    <n v="60.61999999999999"/>
    <n v="60.61999999999999"/>
    <n v="0"/>
    <x v="2"/>
    <x v="134"/>
    <x v="2"/>
    <m/>
  </r>
  <r>
    <x v="1291"/>
    <x v="133"/>
    <x v="2"/>
    <s v="CLI_68"/>
    <x v="106"/>
    <s v="Molleja"/>
    <n v="33.700000000000003"/>
    <n v="33.700000000000003"/>
    <n v="2"/>
    <n v="67.400000000000006"/>
    <n v="67.400000000000006"/>
    <n v="0"/>
    <x v="2"/>
    <x v="134"/>
    <x v="2"/>
    <m/>
  </r>
  <r>
    <x v="1291"/>
    <x v="133"/>
    <x v="2"/>
    <s v="CLI_68"/>
    <x v="106"/>
    <s v="HIGADO"/>
    <n v="31.7"/>
    <n v="31.7"/>
    <n v="1.3"/>
    <n v="41.21"/>
    <n v="41.21"/>
    <n v="0"/>
    <x v="2"/>
    <x v="134"/>
    <x v="2"/>
    <m/>
  </r>
  <r>
    <x v="1292"/>
    <x v="133"/>
    <x v="11"/>
    <s v="CLI_31"/>
    <x v="33"/>
    <s v="Pollo de Primera"/>
    <n v="17148.2"/>
    <n v="17005.3"/>
    <n v="1.95"/>
    <n v="33160.334999999999"/>
    <n v="33160.334999999999"/>
    <n v="0"/>
    <x v="2"/>
    <x v="134"/>
    <x v="2"/>
    <m/>
  </r>
  <r>
    <x v="1293"/>
    <x v="133"/>
    <x v="11"/>
    <s v="CLI_31"/>
    <x v="33"/>
    <s v="Mortadela"/>
    <n v="807.98"/>
    <n v="807.98"/>
    <n v="1.85"/>
    <n v="1494.7630000000001"/>
    <n v="1494.7630000000001"/>
    <n v="0"/>
    <x v="2"/>
    <x v="134"/>
    <x v="2"/>
    <m/>
  </r>
  <r>
    <x v="1294"/>
    <x v="133"/>
    <x v="23"/>
    <s v="CLI_1"/>
    <x v="82"/>
    <s v="Pollo de Primera"/>
    <n v="5156.8"/>
    <n v="5156.8"/>
    <n v="1.95"/>
    <n v="10055.76"/>
    <n v="10055.76"/>
    <n v="0"/>
    <x v="2"/>
    <x v="134"/>
    <x v="2"/>
    <m/>
  </r>
  <r>
    <x v="1295"/>
    <x v="133"/>
    <x v="23"/>
    <s v="CLI_1"/>
    <x v="82"/>
    <s v="Pollo desnudo de primera "/>
    <n v="15063"/>
    <n v="14949.4"/>
    <n v="2.25"/>
    <n v="33636.15"/>
    <n v="33636.15"/>
    <n v="0"/>
    <x v="2"/>
    <x v="134"/>
    <x v="2"/>
    <m/>
  </r>
  <r>
    <x v="1296"/>
    <x v="134"/>
    <x v="2"/>
    <s v="CLI_68"/>
    <x v="21"/>
    <s v="Pollo Grado B"/>
    <n v="462.8"/>
    <n v="462.8"/>
    <n v="2.35"/>
    <n v="1087.5800000000002"/>
    <n v="1087.5800000000002"/>
    <n v="0"/>
    <x v="2"/>
    <x v="135"/>
    <x v="2"/>
    <m/>
  </r>
  <r>
    <x v="1296"/>
    <x v="134"/>
    <x v="2"/>
    <s v="CLI_68"/>
    <x v="21"/>
    <s v="Pollo de Primera"/>
    <n v="97.1"/>
    <n v="97.1"/>
    <n v="2.35"/>
    <n v="228.185"/>
    <n v="228.185"/>
    <n v="0"/>
    <x v="2"/>
    <x v="135"/>
    <x v="2"/>
    <m/>
  </r>
  <r>
    <x v="1297"/>
    <x v="134"/>
    <x v="2"/>
    <s v="CLI_68"/>
    <x v="21"/>
    <s v="Molleja"/>
    <n v="96.6"/>
    <n v="96.6"/>
    <n v="1.6"/>
    <n v="154.56"/>
    <n v="154.56"/>
    <n v="0"/>
    <x v="2"/>
    <x v="135"/>
    <x v="2"/>
    <m/>
  </r>
  <r>
    <x v="1297"/>
    <x v="134"/>
    <x v="2"/>
    <s v="CLI_68"/>
    <x v="21"/>
    <s v="HIGADO"/>
    <n v="260.39999999999998"/>
    <n v="260.39999999999998"/>
    <n v="1.1000000000000001"/>
    <n v="286.44"/>
    <n v="286.44"/>
    <n v="0"/>
    <x v="2"/>
    <x v="135"/>
    <x v="2"/>
    <m/>
  </r>
  <r>
    <x v="1297"/>
    <x v="134"/>
    <x v="2"/>
    <s v="CLI_68"/>
    <x v="21"/>
    <s v="Patas"/>
    <n v="205.2"/>
    <n v="205.2"/>
    <n v="1.1000000000000001"/>
    <n v="225.72"/>
    <n v="225.72"/>
    <n v="0"/>
    <x v="2"/>
    <x v="135"/>
    <x v="2"/>
    <m/>
  </r>
  <r>
    <x v="1298"/>
    <x v="134"/>
    <x v="2"/>
    <s v="CLI_68"/>
    <x v="76"/>
    <s v="Pollo de Primera"/>
    <n v="168.1"/>
    <n v="168.1"/>
    <n v="2.2999999999999998"/>
    <n v="386.62999999999994"/>
    <n v="386.63"/>
    <n v="0"/>
    <x v="2"/>
    <x v="135"/>
    <x v="2"/>
    <m/>
  </r>
  <r>
    <x v="1299"/>
    <x v="134"/>
    <x v="1"/>
    <s v="CLI_55"/>
    <x v="1"/>
    <s v="Pollo Grado B"/>
    <n v="9539"/>
    <n v="9406.2999999999993"/>
    <n v="2.1"/>
    <n v="19753.23"/>
    <n v="19753.23"/>
    <n v="0"/>
    <x v="2"/>
    <x v="135"/>
    <x v="2"/>
    <m/>
  </r>
  <r>
    <x v="1300"/>
    <x v="134"/>
    <x v="1"/>
    <s v="CLI_55"/>
    <x v="1"/>
    <s v="Pollo Grado B"/>
    <n v="8853.2999999999993"/>
    <n v="8757.2999999999993"/>
    <n v="2.1"/>
    <n v="18390.329999999998"/>
    <n v="18390.329999999998"/>
    <n v="0"/>
    <x v="2"/>
    <x v="135"/>
    <x v="2"/>
    <m/>
  </r>
  <r>
    <x v="1301"/>
    <x v="134"/>
    <x v="1"/>
    <s v="CLI_55"/>
    <x v="1"/>
    <s v="Molleja"/>
    <n v="492.1"/>
    <n v="492.3"/>
    <n v="1.6"/>
    <n v="787.68000000000006"/>
    <n v="787.68000000000006"/>
    <n v="0"/>
    <x v="2"/>
    <x v="135"/>
    <x v="2"/>
    <m/>
  </r>
  <r>
    <x v="1301"/>
    <x v="134"/>
    <x v="1"/>
    <s v="CLI_55"/>
    <x v="1"/>
    <s v="HIGADO"/>
    <n v="479.4"/>
    <n v="473.5"/>
    <n v="1"/>
    <n v="473.5"/>
    <n v="473.5"/>
    <n v="0"/>
    <x v="2"/>
    <x v="135"/>
    <x v="2"/>
    <m/>
  </r>
  <r>
    <x v="1301"/>
    <x v="134"/>
    <x v="1"/>
    <s v="CLI_55"/>
    <x v="1"/>
    <s v="Patas"/>
    <n v="494"/>
    <n v="494.6"/>
    <n v="1"/>
    <n v="494.6"/>
    <n v="494.6"/>
    <n v="0"/>
    <x v="2"/>
    <x v="135"/>
    <x v="2"/>
    <m/>
  </r>
  <r>
    <x v="1302"/>
    <x v="134"/>
    <x v="2"/>
    <s v="CLI_68"/>
    <x v="2"/>
    <s v="Pollo de Primera"/>
    <n v="551.20000000000005"/>
    <n v="551.20000000000005"/>
    <n v="2.2999999999999998"/>
    <n v="1267.76"/>
    <n v="1267.76"/>
    <n v="0"/>
    <x v="2"/>
    <x v="135"/>
    <x v="2"/>
    <m/>
  </r>
  <r>
    <x v="1303"/>
    <x v="134"/>
    <x v="2"/>
    <s v="CLI_68"/>
    <x v="2"/>
    <s v="Pollo de Primera"/>
    <n v="197.1"/>
    <n v="197.1"/>
    <n v="2.2999999999999998"/>
    <n v="453.32999999999993"/>
    <n v="453.32999999999993"/>
    <n v="0"/>
    <x v="2"/>
    <x v="135"/>
    <x v="2"/>
    <m/>
  </r>
  <r>
    <x v="1304"/>
    <x v="134"/>
    <x v="2"/>
    <s v="CLI_68"/>
    <x v="2"/>
    <s v="Molleja"/>
    <n v="24"/>
    <n v="24"/>
    <n v="2"/>
    <n v="48"/>
    <n v="48"/>
    <n v="0"/>
    <x v="2"/>
    <x v="135"/>
    <x v="2"/>
    <m/>
  </r>
  <r>
    <x v="1304"/>
    <x v="134"/>
    <x v="2"/>
    <s v="CLI_68"/>
    <x v="2"/>
    <s v="HIGADO"/>
    <n v="59"/>
    <n v="59"/>
    <n v="1.3"/>
    <n v="76.7"/>
    <n v="76.7"/>
    <n v="0"/>
    <x v="2"/>
    <x v="135"/>
    <x v="2"/>
    <m/>
  </r>
  <r>
    <x v="1304"/>
    <x v="134"/>
    <x v="2"/>
    <s v="CLI_68"/>
    <x v="2"/>
    <s v="Patas"/>
    <n v="23.2"/>
    <n v="23.2"/>
    <n v="1.4"/>
    <n v="32.479999999999997"/>
    <n v="32.479999999999997"/>
    <n v="0"/>
    <x v="2"/>
    <x v="135"/>
    <x v="2"/>
    <m/>
  </r>
  <r>
    <x v="1305"/>
    <x v="134"/>
    <x v="2"/>
    <s v="CLI_68"/>
    <x v="39"/>
    <s v="Pollo Grado B"/>
    <n v="152.1"/>
    <n v="152.1"/>
    <n v="2.4"/>
    <n v="365.03999999999996"/>
    <n v="365.04"/>
    <n v="0"/>
    <x v="2"/>
    <x v="135"/>
    <x v="2"/>
    <m/>
  </r>
  <r>
    <x v="1306"/>
    <x v="134"/>
    <x v="2"/>
    <s v="CLI_68"/>
    <x v="39"/>
    <s v="Patas"/>
    <n v="59.5"/>
    <n v="59.5"/>
    <n v="1.4"/>
    <n v="83.3"/>
    <n v="83.3"/>
    <n v="0"/>
    <x v="2"/>
    <x v="135"/>
    <x v="2"/>
    <m/>
  </r>
  <r>
    <x v="1306"/>
    <x v="134"/>
    <x v="2"/>
    <s v="CLI_68"/>
    <x v="39"/>
    <s v="HIGADO"/>
    <n v="56.8"/>
    <n v="56.8"/>
    <n v="1.3"/>
    <n v="73.84"/>
    <n v="73.84"/>
    <n v="0"/>
    <x v="2"/>
    <x v="135"/>
    <x v="2"/>
    <m/>
  </r>
  <r>
    <x v="1307"/>
    <x v="134"/>
    <x v="11"/>
    <s v="CLI_31"/>
    <x v="33"/>
    <s v="HIGADO"/>
    <n v="984.6"/>
    <n v="984.6"/>
    <n v="1.6"/>
    <n v="1575.3600000000001"/>
    <n v="1575.3600000000001"/>
    <n v="0"/>
    <x v="2"/>
    <x v="135"/>
    <x v="2"/>
    <m/>
  </r>
  <r>
    <x v="1307"/>
    <x v="134"/>
    <x v="11"/>
    <s v="CLI_31"/>
    <x v="33"/>
    <s v="Molleja"/>
    <n v="256.3"/>
    <n v="256.3"/>
    <n v="1.6"/>
    <n v="410.08000000000004"/>
    <n v="410.08000000000004"/>
    <n v="0"/>
    <x v="2"/>
    <x v="135"/>
    <x v="2"/>
    <m/>
  </r>
  <r>
    <x v="1308"/>
    <x v="134"/>
    <x v="11"/>
    <s v="CLI_31"/>
    <x v="33"/>
    <s v="Pollo de Primera"/>
    <n v="17674.7"/>
    <n v="17393"/>
    <n v="2"/>
    <n v="34786"/>
    <n v="34786"/>
    <n v="0"/>
    <x v="2"/>
    <x v="135"/>
    <x v="2"/>
    <m/>
  </r>
  <r>
    <x v="1309"/>
    <x v="134"/>
    <x v="11"/>
    <s v="CLI_31"/>
    <x v="33"/>
    <s v="Mortadela"/>
    <n v="801.99"/>
    <n v="801.99"/>
    <n v="1.85"/>
    <n v="1483.6815000000001"/>
    <n v="1483.6815000000001"/>
    <n v="0"/>
    <x v="2"/>
    <x v="135"/>
    <x v="2"/>
    <m/>
  </r>
  <r>
    <x v="1310"/>
    <x v="134"/>
    <x v="23"/>
    <s v="CLI_1"/>
    <x v="82"/>
    <s v="Pollo de Primera"/>
    <n v="10112.4"/>
    <n v="10113.4"/>
    <n v="1.95"/>
    <n v="19721.129999999997"/>
    <n v="19721.129999999997"/>
    <n v="0"/>
    <x v="2"/>
    <x v="135"/>
    <x v="2"/>
    <m/>
  </r>
  <r>
    <x v="1311"/>
    <x v="134"/>
    <x v="23"/>
    <s v="CLI_1"/>
    <x v="82"/>
    <s v="Pollo desnudo de primera "/>
    <n v="20361.8"/>
    <n v="20222.599999999999"/>
    <n v="2.25"/>
    <n v="45500.85"/>
    <n v="45500.85"/>
    <n v="0"/>
    <x v="2"/>
    <x v="135"/>
    <x v="2"/>
    <m/>
  </r>
  <r>
    <x v="1312"/>
    <x v="134"/>
    <x v="5"/>
    <s v="CLI_2"/>
    <x v="107"/>
    <s v="HIGADO"/>
    <n v="922.8"/>
    <n v="922.8"/>
    <n v="0.45"/>
    <n v="415.26"/>
    <n v="415.26"/>
    <n v="0"/>
    <x v="2"/>
    <x v="135"/>
    <x v="2"/>
    <m/>
  </r>
  <r>
    <x v="1312"/>
    <x v="134"/>
    <x v="5"/>
    <s v="CLI_2"/>
    <x v="107"/>
    <s v="Patas"/>
    <n v="879.2"/>
    <n v="874.2"/>
    <n v="0.45"/>
    <n v="393.39000000000004"/>
    <n v="393.39000000000004"/>
    <n v="0"/>
    <x v="2"/>
    <x v="135"/>
    <x v="2"/>
    <m/>
  </r>
  <r>
    <x v="1313"/>
    <x v="134"/>
    <x v="5"/>
    <s v="CLI_2"/>
    <x v="107"/>
    <s v="HIGADO"/>
    <n v="2266.8000000000002"/>
    <n v="2186.6"/>
    <n v="0.45"/>
    <n v="983.97"/>
    <n v="983.97"/>
    <n v="0"/>
    <x v="2"/>
    <x v="135"/>
    <x v="2"/>
    <m/>
  </r>
  <r>
    <x v="1313"/>
    <x v="134"/>
    <x v="5"/>
    <s v="CLI_2"/>
    <x v="107"/>
    <s v="Molleja"/>
    <n v="603.20000000000005"/>
    <n v="603.20000000000005"/>
    <n v="0.6"/>
    <n v="361.92"/>
    <n v="361.92"/>
    <n v="0"/>
    <x v="2"/>
    <x v="135"/>
    <x v="2"/>
    <m/>
  </r>
  <r>
    <x v="1313"/>
    <x v="134"/>
    <x v="5"/>
    <s v="CLI_2"/>
    <x v="107"/>
    <s v="Patas"/>
    <n v="2018.6"/>
    <n v="1988.4"/>
    <n v="0.45"/>
    <n v="894.78000000000009"/>
    <n v="894.78000000000009"/>
    <n v="0"/>
    <x v="2"/>
    <x v="135"/>
    <x v="2"/>
    <m/>
  </r>
  <r>
    <x v="1314"/>
    <x v="134"/>
    <x v="5"/>
    <s v="CLI_2"/>
    <x v="107"/>
    <s v="Pollo desnudo de primera "/>
    <n v="9054.2999999999993"/>
    <n v="8767.1"/>
    <n v="2.35"/>
    <n v="20602.685000000001"/>
    <n v="20602.685000000001"/>
    <n v="0"/>
    <x v="2"/>
    <x v="135"/>
    <x v="2"/>
    <m/>
  </r>
  <r>
    <x v="1315"/>
    <x v="134"/>
    <x v="2"/>
    <s v="CLI_68"/>
    <x v="97"/>
    <s v="Molleja"/>
    <n v="9.6"/>
    <n v="9.6"/>
    <n v="2"/>
    <n v="19.2"/>
    <n v="19.2"/>
    <n v="0"/>
    <x v="2"/>
    <x v="135"/>
    <x v="2"/>
    <m/>
  </r>
  <r>
    <x v="1316"/>
    <x v="135"/>
    <x v="2"/>
    <s v="CLI_68"/>
    <x v="78"/>
    <s v="HIGADO"/>
    <n v="27.4"/>
    <n v="27.4"/>
    <n v="1.3"/>
    <n v="35.619999999999997"/>
    <n v="35.619999999999997"/>
    <n v="0"/>
    <x v="2"/>
    <x v="136"/>
    <x v="2"/>
    <m/>
  </r>
  <r>
    <x v="1316"/>
    <x v="135"/>
    <x v="2"/>
    <s v="CLI_68"/>
    <x v="78"/>
    <m/>
    <m/>
    <n v="0"/>
    <m/>
    <n v="0"/>
    <m/>
    <n v="0"/>
    <x v="2"/>
    <x v="136"/>
    <x v="2"/>
    <m/>
  </r>
  <r>
    <x v="1316"/>
    <x v="135"/>
    <x v="2"/>
    <s v="CLI_68"/>
    <x v="78"/>
    <s v="Patas"/>
    <n v="106.1"/>
    <n v="106.1"/>
    <n v="1.4"/>
    <n v="148.54"/>
    <n v="148.54"/>
    <n v="0"/>
    <x v="2"/>
    <x v="136"/>
    <x v="2"/>
    <m/>
  </r>
  <r>
    <x v="1317"/>
    <x v="135"/>
    <x v="2"/>
    <s v="CLI_68"/>
    <x v="4"/>
    <m/>
    <m/>
    <n v="0"/>
    <m/>
    <n v="0"/>
    <m/>
    <n v="0"/>
    <x v="2"/>
    <x v="136"/>
    <x v="2"/>
    <m/>
  </r>
  <r>
    <x v="1317"/>
    <x v="135"/>
    <x v="2"/>
    <s v="CLI_68"/>
    <x v="4"/>
    <s v="Pollo Grado B"/>
    <n v="355.4"/>
    <n v="355.4"/>
    <n v="2.4"/>
    <n v="852.95999999999992"/>
    <n v="852.95999999999992"/>
    <n v="0"/>
    <x v="2"/>
    <x v="136"/>
    <x v="2"/>
    <m/>
  </r>
  <r>
    <x v="1318"/>
    <x v="135"/>
    <x v="11"/>
    <s v="CLI_31"/>
    <x v="33"/>
    <m/>
    <m/>
    <n v="0"/>
    <m/>
    <n v="0"/>
    <m/>
    <n v="0"/>
    <x v="2"/>
    <x v="136"/>
    <x v="2"/>
    <m/>
  </r>
  <r>
    <x v="1318"/>
    <x v="135"/>
    <x v="11"/>
    <s v="CLI_31"/>
    <x v="33"/>
    <s v="Pollo de Primera"/>
    <n v="17567"/>
    <n v="17110.900000000001"/>
    <n v="2"/>
    <n v="34221.800000000003"/>
    <n v="34221.800000000003"/>
    <n v="0"/>
    <x v="2"/>
    <x v="136"/>
    <x v="2"/>
    <m/>
  </r>
  <r>
    <x v="1319"/>
    <x v="135"/>
    <x v="11"/>
    <s v="CLI_31"/>
    <x v="33"/>
    <m/>
    <m/>
    <n v="0"/>
    <m/>
    <n v="0"/>
    <m/>
    <n v="0"/>
    <x v="2"/>
    <x v="136"/>
    <x v="2"/>
    <m/>
  </r>
  <r>
    <x v="1319"/>
    <x v="135"/>
    <x v="11"/>
    <s v="CLI_31"/>
    <x v="33"/>
    <s v="Mortadela"/>
    <n v="808.49"/>
    <n v="808.49"/>
    <n v="1.85"/>
    <n v="1495.7065"/>
    <n v="1495.7065"/>
    <n v="0"/>
    <x v="2"/>
    <x v="136"/>
    <x v="2"/>
    <m/>
  </r>
  <r>
    <x v="1320"/>
    <x v="135"/>
    <x v="11"/>
    <s v="CLI_31"/>
    <x v="33"/>
    <m/>
    <m/>
    <n v="0"/>
    <m/>
    <n v="0"/>
    <m/>
    <n v="0"/>
    <x v="2"/>
    <x v="136"/>
    <x v="2"/>
    <m/>
  </r>
  <r>
    <x v="1320"/>
    <x v="135"/>
    <x v="11"/>
    <s v="CLI_31"/>
    <x v="33"/>
    <s v="Pollo de Primera"/>
    <n v="17241.400000000001"/>
    <n v="16856.5"/>
    <n v="2"/>
    <n v="33713"/>
    <n v="33713"/>
    <n v="0"/>
    <x v="2"/>
    <x v="136"/>
    <x v="2"/>
    <m/>
  </r>
  <r>
    <x v="1321"/>
    <x v="135"/>
    <x v="11"/>
    <s v="CLI_31"/>
    <x v="33"/>
    <m/>
    <m/>
    <n v="0"/>
    <m/>
    <n v="0"/>
    <m/>
    <n v="0"/>
    <x v="2"/>
    <x v="136"/>
    <x v="2"/>
    <m/>
  </r>
  <r>
    <x v="1321"/>
    <x v="135"/>
    <x v="11"/>
    <s v="CLI_31"/>
    <x v="33"/>
    <s v="Mortadela"/>
    <n v="804.99"/>
    <n v="804.99"/>
    <n v="1.85"/>
    <n v="1489.2315000000001"/>
    <n v="1489.2315000000001"/>
    <n v="0"/>
    <x v="2"/>
    <x v="136"/>
    <x v="2"/>
    <m/>
  </r>
  <r>
    <x v="1322"/>
    <x v="135"/>
    <x v="13"/>
    <s v="CLI_5"/>
    <x v="105"/>
    <m/>
    <m/>
    <n v="0"/>
    <m/>
    <n v="0"/>
    <m/>
    <n v="0"/>
    <x v="2"/>
    <x v="136"/>
    <x v="2"/>
    <m/>
  </r>
  <r>
    <x v="1322"/>
    <x v="135"/>
    <x v="13"/>
    <s v="CLI_5"/>
    <x v="105"/>
    <s v="Pollo de Primera"/>
    <n v="13950.9"/>
    <n v="13950.9"/>
    <n v="2.1"/>
    <n v="29296.89"/>
    <n v="29296.89"/>
    <n v="0"/>
    <x v="2"/>
    <x v="136"/>
    <x v="2"/>
    <m/>
  </r>
  <r>
    <x v="1323"/>
    <x v="135"/>
    <x v="13"/>
    <s v="CLI_5"/>
    <x v="105"/>
    <m/>
    <m/>
    <n v="0"/>
    <m/>
    <n v="0"/>
    <m/>
    <n v="0"/>
    <x v="2"/>
    <x v="136"/>
    <x v="2"/>
    <m/>
  </r>
  <r>
    <x v="1323"/>
    <x v="135"/>
    <x v="13"/>
    <s v="CLI_5"/>
    <x v="105"/>
    <s v="Pollo de Primera"/>
    <n v="9948.7000000000007"/>
    <n v="9948.7000000000007"/>
    <n v="2.1"/>
    <n v="20892.270000000004"/>
    <n v="20892.270000000004"/>
    <n v="0"/>
    <x v="2"/>
    <x v="136"/>
    <x v="2"/>
    <m/>
  </r>
  <r>
    <x v="1324"/>
    <x v="135"/>
    <x v="23"/>
    <s v="CLI_1"/>
    <x v="82"/>
    <s v="Pollo de Primera"/>
    <n v="10312"/>
    <n v="10224.6"/>
    <n v="1.95"/>
    <n v="19937.97"/>
    <n v="19937.97"/>
    <n v="0"/>
    <x v="2"/>
    <x v="136"/>
    <x v="2"/>
    <m/>
  </r>
  <r>
    <x v="1324"/>
    <x v="135"/>
    <x v="23"/>
    <s v="CLI_1"/>
    <x v="82"/>
    <s v="Pollo desnudo de primera "/>
    <n v="10126"/>
    <n v="10103.4"/>
    <n v="2.25"/>
    <n v="22732.649999999998"/>
    <n v="22732.649999999998"/>
    <n v="0"/>
    <x v="2"/>
    <x v="136"/>
    <x v="2"/>
    <m/>
  </r>
  <r>
    <x v="1325"/>
    <x v="135"/>
    <x v="5"/>
    <s v="CLI_2"/>
    <x v="107"/>
    <s v="HIGADO"/>
    <n v="3627.2"/>
    <n v="3569.4"/>
    <n v="0.45"/>
    <n v="1606.23"/>
    <n v="1606.23"/>
    <n v="0"/>
    <x v="2"/>
    <x v="136"/>
    <x v="2"/>
    <m/>
  </r>
  <r>
    <x v="1325"/>
    <x v="135"/>
    <x v="5"/>
    <s v="CLI_2"/>
    <x v="107"/>
    <s v="Patas"/>
    <n v="3040.5"/>
    <n v="3015.2"/>
    <n v="0.45"/>
    <n v="1356.84"/>
    <n v="1356.84"/>
    <n v="0"/>
    <x v="2"/>
    <x v="136"/>
    <x v="2"/>
    <m/>
  </r>
  <r>
    <x v="1326"/>
    <x v="135"/>
    <x v="5"/>
    <s v="CLI_2"/>
    <x v="107"/>
    <s v="Pollo desnudo de primera "/>
    <n v="8539.7999999999993"/>
    <n v="7943.9"/>
    <n v="2.35"/>
    <n v="18668.165000000001"/>
    <n v="18668.165000000001"/>
    <n v="0"/>
    <x v="2"/>
    <x v="136"/>
    <x v="2"/>
    <m/>
  </r>
  <r>
    <x v="1327"/>
    <x v="135"/>
    <x v="25"/>
    <s v="CLI_46"/>
    <x v="84"/>
    <s v="Pollo desnudo de primera "/>
    <n v="10583.6"/>
    <n v="10101.5"/>
    <n v="2.52"/>
    <n v="25455.78"/>
    <n v="25455.78"/>
    <n v="0"/>
    <x v="2"/>
    <x v="136"/>
    <x v="2"/>
    <m/>
  </r>
  <r>
    <x v="1328"/>
    <x v="136"/>
    <x v="1"/>
    <s v="CLI_55"/>
    <x v="1"/>
    <s v="Pollo Grado B"/>
    <n v="10150.700000000001"/>
    <n v="9940.5"/>
    <n v="2.1"/>
    <n v="20875.05"/>
    <n v="20875.05"/>
    <n v="0"/>
    <x v="2"/>
    <x v="137"/>
    <x v="2"/>
    <m/>
  </r>
  <r>
    <x v="1328"/>
    <x v="136"/>
    <x v="1"/>
    <s v="CLI_55"/>
    <x v="1"/>
    <m/>
    <m/>
    <n v="0"/>
    <m/>
    <n v="0"/>
    <m/>
    <n v="0"/>
    <x v="2"/>
    <x v="137"/>
    <x v="2"/>
    <m/>
  </r>
  <r>
    <x v="1329"/>
    <x v="136"/>
    <x v="4"/>
    <s v="CLI_26"/>
    <x v="10"/>
    <m/>
    <m/>
    <n v="0"/>
    <m/>
    <n v="0"/>
    <m/>
    <n v="0"/>
    <x v="2"/>
    <x v="137"/>
    <x v="2"/>
    <m/>
  </r>
  <r>
    <x v="1329"/>
    <x v="136"/>
    <x v="4"/>
    <s v="CLI_26"/>
    <x v="10"/>
    <s v="HIGADO"/>
    <n v="113.5"/>
    <n v="113.5"/>
    <n v="1.1000000000000001"/>
    <n v="124.85000000000001"/>
    <n v="124.85000000000001"/>
    <n v="0"/>
    <x v="2"/>
    <x v="137"/>
    <x v="2"/>
    <m/>
  </r>
  <r>
    <x v="1329"/>
    <x v="136"/>
    <x v="4"/>
    <s v="CLI_26"/>
    <x v="10"/>
    <s v="Patas"/>
    <n v="114.3"/>
    <n v="114.3"/>
    <n v="1.1000000000000001"/>
    <n v="125.73"/>
    <n v="125.73"/>
    <n v="0"/>
    <x v="2"/>
    <x v="137"/>
    <x v="2"/>
    <m/>
  </r>
  <r>
    <x v="1329"/>
    <x v="136"/>
    <x v="4"/>
    <s v="CLI_26"/>
    <x v="10"/>
    <s v="Molleja"/>
    <n v="238.9"/>
    <n v="238.9"/>
    <n v="1.6"/>
    <n v="382.24"/>
    <n v="382.24"/>
    <n v="0"/>
    <x v="2"/>
    <x v="137"/>
    <x v="2"/>
    <m/>
  </r>
  <r>
    <x v="1330"/>
    <x v="136"/>
    <x v="4"/>
    <s v="CLI_26"/>
    <x v="10"/>
    <m/>
    <m/>
    <n v="0"/>
    <m/>
    <n v="0"/>
    <m/>
    <n v="0"/>
    <x v="2"/>
    <x v="137"/>
    <x v="2"/>
    <m/>
  </r>
  <r>
    <x v="1330"/>
    <x v="136"/>
    <x v="4"/>
    <s v="CLI_26"/>
    <x v="10"/>
    <s v="Pollo Grado B"/>
    <n v="1133.4000000000001"/>
    <n v="1133.4000000000001"/>
    <n v="2.35"/>
    <n v="2663.4900000000002"/>
    <n v="2663.4900000000002"/>
    <n v="0"/>
    <x v="2"/>
    <x v="137"/>
    <x v="2"/>
    <m/>
  </r>
  <r>
    <x v="1331"/>
    <x v="136"/>
    <x v="33"/>
    <s v="CLI_50"/>
    <x v="104"/>
    <m/>
    <m/>
    <n v="0"/>
    <m/>
    <n v="0"/>
    <m/>
    <n v="0"/>
    <x v="2"/>
    <x v="137"/>
    <x v="2"/>
    <m/>
  </r>
  <r>
    <x v="1331"/>
    <x v="136"/>
    <x v="33"/>
    <s v="CLI_50"/>
    <x v="104"/>
    <s v="Pollo desnudo de primera "/>
    <n v="4791.3999999999996"/>
    <n v="4709"/>
    <n v="2.0499999999999998"/>
    <n v="9653.4499999999989"/>
    <n v="9653.4499999999989"/>
    <n v="0"/>
    <x v="2"/>
    <x v="137"/>
    <x v="2"/>
    <m/>
  </r>
  <r>
    <x v="1332"/>
    <x v="136"/>
    <x v="2"/>
    <s v="CLI_68"/>
    <x v="9"/>
    <m/>
    <m/>
    <n v="0"/>
    <m/>
    <n v="0"/>
    <m/>
    <n v="0"/>
    <x v="2"/>
    <x v="137"/>
    <x v="2"/>
    <m/>
  </r>
  <r>
    <x v="1332"/>
    <x v="136"/>
    <x v="2"/>
    <s v="CLI_68"/>
    <x v="9"/>
    <s v="Patas"/>
    <n v="18.2"/>
    <n v="18.2"/>
    <n v="1.4"/>
    <n v="25.479999999999997"/>
    <n v="25.479999999999997"/>
    <n v="0"/>
    <x v="2"/>
    <x v="137"/>
    <x v="2"/>
    <m/>
  </r>
  <r>
    <x v="1332"/>
    <x v="136"/>
    <x v="2"/>
    <s v="CLI_68"/>
    <x v="9"/>
    <s v="Pollo Grado B"/>
    <n v="98.5"/>
    <n v="98.5"/>
    <n v="2.4"/>
    <n v="236.39999999999998"/>
    <n v="236.39999999999998"/>
    <n v="0"/>
    <x v="2"/>
    <x v="137"/>
    <x v="2"/>
    <m/>
  </r>
  <r>
    <x v="1333"/>
    <x v="136"/>
    <x v="5"/>
    <s v="CLI_2"/>
    <x v="107"/>
    <m/>
    <m/>
    <n v="0"/>
    <m/>
    <n v="0"/>
    <m/>
    <n v="0"/>
    <x v="2"/>
    <x v="137"/>
    <x v="2"/>
    <m/>
  </r>
  <r>
    <x v="1333"/>
    <x v="136"/>
    <x v="5"/>
    <s v="CLI_2"/>
    <x v="107"/>
    <s v="Pollo desnudo de primera "/>
    <n v="5837"/>
    <n v="5837"/>
    <n v="2.52"/>
    <n v="14709.24"/>
    <n v="14709.24"/>
    <n v="0"/>
    <x v="2"/>
    <x v="137"/>
    <x v="2"/>
    <m/>
  </r>
  <r>
    <x v="1334"/>
    <x v="137"/>
    <x v="29"/>
    <s v="CLI_3"/>
    <x v="58"/>
    <m/>
    <m/>
    <n v="0"/>
    <m/>
    <n v="0"/>
    <m/>
    <n v="0"/>
    <x v="2"/>
    <x v="138"/>
    <x v="2"/>
    <m/>
  </r>
  <r>
    <x v="1334"/>
    <x v="137"/>
    <x v="29"/>
    <s v="CLI_3"/>
    <x v="58"/>
    <s v="Pollo desnudo de primera "/>
    <n v="1158.5"/>
    <n v="1107.5999999999999"/>
    <n v="2.4700000000000002"/>
    <n v="2735.7719999999999"/>
    <n v="2735.7719999999999"/>
    <n v="0"/>
    <x v="2"/>
    <x v="138"/>
    <x v="2"/>
    <m/>
  </r>
  <r>
    <x v="1335"/>
    <x v="137"/>
    <x v="5"/>
    <s v="CLI_2"/>
    <x v="80"/>
    <s v="Pollo desnudo de primera "/>
    <n v="510.2"/>
    <n v="510.2"/>
    <n v="2.52"/>
    <n v="1285.704"/>
    <n v="1285.704"/>
    <n v="0"/>
    <x v="2"/>
    <x v="138"/>
    <x v="2"/>
    <m/>
  </r>
  <r>
    <x v="1336"/>
    <x v="137"/>
    <x v="5"/>
    <s v="CLI_2"/>
    <x v="113"/>
    <s v="Pollo desnudo de primera "/>
    <n v="3008"/>
    <n v="3008"/>
    <n v="2.52"/>
    <n v="7580.16"/>
    <n v="7580.16"/>
    <n v="0"/>
    <x v="2"/>
    <x v="138"/>
    <x v="2"/>
    <m/>
  </r>
  <r>
    <x v="1337"/>
    <x v="137"/>
    <x v="2"/>
    <s v="CLI_68"/>
    <x v="24"/>
    <m/>
    <m/>
    <n v="0"/>
    <m/>
    <n v="0"/>
    <m/>
    <n v="0"/>
    <x v="2"/>
    <x v="138"/>
    <x v="2"/>
    <m/>
  </r>
  <r>
    <x v="1337"/>
    <x v="137"/>
    <x v="2"/>
    <s v="CLI_68"/>
    <x v="24"/>
    <s v="HIGADO"/>
    <n v="4.3"/>
    <n v="4.3"/>
    <n v="1.3"/>
    <n v="5.59"/>
    <n v="5.59"/>
    <n v="0"/>
    <x v="2"/>
    <x v="138"/>
    <x v="2"/>
    <m/>
  </r>
  <r>
    <x v="1338"/>
    <x v="137"/>
    <x v="29"/>
    <s v="CLI_3"/>
    <x v="57"/>
    <m/>
    <m/>
    <n v="0"/>
    <m/>
    <n v="0"/>
    <m/>
    <n v="0"/>
    <x v="2"/>
    <x v="138"/>
    <x v="2"/>
    <m/>
  </r>
  <r>
    <x v="1338"/>
    <x v="137"/>
    <x v="29"/>
    <s v="CLI_3"/>
    <x v="57"/>
    <s v="Patas"/>
    <n v="58.3"/>
    <n v="58.8"/>
    <n v="1.1000000000000001"/>
    <n v="64.680000000000007"/>
    <n v="64.680000000000007"/>
    <n v="0"/>
    <x v="2"/>
    <x v="138"/>
    <x v="2"/>
    <m/>
  </r>
  <r>
    <x v="1338"/>
    <x v="137"/>
    <x v="29"/>
    <s v="CLI_3"/>
    <x v="57"/>
    <s v="Molleja"/>
    <n v="58"/>
    <n v="58.2"/>
    <n v="1.6"/>
    <n v="93.12"/>
    <n v="93.12"/>
    <n v="0"/>
    <x v="2"/>
    <x v="138"/>
    <x v="2"/>
    <m/>
  </r>
  <r>
    <x v="1339"/>
    <x v="137"/>
    <x v="29"/>
    <s v="CLI_3"/>
    <x v="57"/>
    <m/>
    <m/>
    <n v="0"/>
    <m/>
    <n v="0"/>
    <m/>
    <n v="0"/>
    <x v="2"/>
    <x v="138"/>
    <x v="2"/>
    <m/>
  </r>
  <r>
    <x v="1339"/>
    <x v="137"/>
    <x v="29"/>
    <s v="CLI_3"/>
    <x v="57"/>
    <s v="Pollo desnudo de primera "/>
    <n v="1142.4000000000001"/>
    <n v="1099.5"/>
    <n v="2.4700000000000002"/>
    <n v="2715.7650000000003"/>
    <n v="2715.7650000000003"/>
    <n v="0"/>
    <x v="2"/>
    <x v="138"/>
    <x v="2"/>
    <m/>
  </r>
  <r>
    <x v="1340"/>
    <x v="137"/>
    <x v="39"/>
    <s v="CLI_59"/>
    <x v="123"/>
    <s v="Patas"/>
    <n v="206"/>
    <n v="206"/>
    <n v="1.1000000000000001"/>
    <n v="226.60000000000002"/>
    <n v="226.6"/>
    <n v="0"/>
    <x v="2"/>
    <x v="138"/>
    <x v="2"/>
    <m/>
  </r>
  <r>
    <x v="1340"/>
    <x v="137"/>
    <x v="39"/>
    <s v="CLI_59"/>
    <x v="123"/>
    <s v="HIGADO"/>
    <n v="284.60000000000002"/>
    <n v="284.60000000000002"/>
    <n v="1.1000000000000001"/>
    <n v="313.06000000000006"/>
    <n v="313.06"/>
    <n v="0"/>
    <x v="2"/>
    <x v="138"/>
    <x v="2"/>
    <m/>
  </r>
  <r>
    <x v="1341"/>
    <x v="137"/>
    <x v="39"/>
    <s v="CLI_59"/>
    <x v="123"/>
    <s v="Pollo de Primera"/>
    <n v="1249.3"/>
    <n v="1249.3"/>
    <n v="2.25"/>
    <n v="2810.9249999999997"/>
    <n v="2810.9249999999997"/>
    <n v="0"/>
    <x v="2"/>
    <x v="138"/>
    <x v="2"/>
    <m/>
  </r>
  <r>
    <x v="1341"/>
    <x v="137"/>
    <x v="39"/>
    <s v="CLI_59"/>
    <x v="123"/>
    <s v="Pollo desnudo de primera "/>
    <n v="2098.9"/>
    <n v="2098.9"/>
    <n v="2.52"/>
    <n v="5289.2280000000001"/>
    <n v="5289.2280000000001"/>
    <n v="0"/>
    <x v="2"/>
    <x v="138"/>
    <x v="2"/>
    <m/>
  </r>
  <r>
    <x v="1342"/>
    <x v="137"/>
    <x v="1"/>
    <s v="CLI_55"/>
    <x v="1"/>
    <s v="Pollo Grado B"/>
    <n v="8877.4"/>
    <n v="8799.2999999999993"/>
    <n v="2.1"/>
    <n v="18478.53"/>
    <n v="18478.53"/>
    <n v="0"/>
    <x v="2"/>
    <x v="138"/>
    <x v="2"/>
    <m/>
  </r>
  <r>
    <x v="1343"/>
    <x v="137"/>
    <x v="1"/>
    <s v="CLI_55"/>
    <x v="1"/>
    <s v="Patas"/>
    <n v="1115"/>
    <n v="1118.4000000000001"/>
    <n v="1"/>
    <n v="1118.4000000000001"/>
    <n v="1118.4000000000001"/>
    <n v="0"/>
    <x v="2"/>
    <x v="138"/>
    <x v="2"/>
    <m/>
  </r>
  <r>
    <x v="1344"/>
    <x v="137"/>
    <x v="11"/>
    <s v="CLI_31"/>
    <x v="33"/>
    <m/>
    <m/>
    <n v="0"/>
    <m/>
    <n v="0"/>
    <m/>
    <n v="0"/>
    <x v="2"/>
    <x v="138"/>
    <x v="2"/>
    <m/>
  </r>
  <r>
    <x v="1344"/>
    <x v="137"/>
    <x v="11"/>
    <s v="CLI_31"/>
    <x v="33"/>
    <s v="Pollo de Primera"/>
    <n v="17662.5"/>
    <n v="17662.5"/>
    <n v="2"/>
    <n v="35325"/>
    <n v="35325"/>
    <n v="0"/>
    <x v="2"/>
    <x v="138"/>
    <x v="2"/>
    <m/>
  </r>
  <r>
    <x v="1345"/>
    <x v="137"/>
    <x v="11"/>
    <s v="CLI_31"/>
    <x v="33"/>
    <m/>
    <m/>
    <n v="0"/>
    <m/>
    <n v="0"/>
    <m/>
    <n v="0"/>
    <x v="2"/>
    <x v="138"/>
    <x v="2"/>
    <m/>
  </r>
  <r>
    <x v="1345"/>
    <x v="137"/>
    <x v="11"/>
    <s v="CLI_31"/>
    <x v="33"/>
    <s v="Pollo de Primera"/>
    <n v="17552.599999999999"/>
    <n v="17552.599999999999"/>
    <n v="2"/>
    <n v="35105.199999999997"/>
    <n v="35105.199999999997"/>
    <n v="0"/>
    <x v="2"/>
    <x v="138"/>
    <x v="2"/>
    <m/>
  </r>
  <r>
    <x v="1346"/>
    <x v="137"/>
    <x v="5"/>
    <s v="CLI_2"/>
    <x v="107"/>
    <s v="Pollo desnudo de primera "/>
    <n v="4455.8999999999996"/>
    <n v="4455.8999999999996"/>
    <n v="2.52"/>
    <n v="11228.867999999999"/>
    <n v="11228.867999999999"/>
    <n v="0"/>
    <x v="2"/>
    <x v="138"/>
    <x v="2"/>
    <m/>
  </r>
  <r>
    <x v="1347"/>
    <x v="137"/>
    <x v="5"/>
    <s v="CLI_2"/>
    <x v="107"/>
    <s v="HIGADO"/>
    <n v="2507.9"/>
    <n v="2507.9"/>
    <n v="0.45"/>
    <n v="1128.5550000000001"/>
    <n v="1128.5550000000001"/>
    <n v="0"/>
    <x v="2"/>
    <x v="138"/>
    <x v="2"/>
    <m/>
  </r>
  <r>
    <x v="1348"/>
    <x v="137"/>
    <x v="34"/>
    <s v="CLI_34"/>
    <x v="111"/>
    <m/>
    <m/>
    <n v="0"/>
    <m/>
    <n v="0"/>
    <m/>
    <n v="0"/>
    <x v="2"/>
    <x v="138"/>
    <x v="2"/>
    <m/>
  </r>
  <r>
    <x v="1348"/>
    <x v="137"/>
    <x v="34"/>
    <s v="CLI_34"/>
    <x v="111"/>
    <s v="Pollo de Primera"/>
    <n v="304.2"/>
    <n v="304.2"/>
    <n v="2.35"/>
    <n v="714.87"/>
    <m/>
    <n v="714.87"/>
    <x v="1"/>
    <x v="138"/>
    <x v="2"/>
    <m/>
  </r>
  <r>
    <x v="1349"/>
    <x v="137"/>
    <x v="5"/>
    <s v="CLI_2"/>
    <x v="132"/>
    <s v="Pollo desnudo de primera "/>
    <n v="729.3"/>
    <n v="724.9"/>
    <n v="2.52"/>
    <n v="1826.748"/>
    <n v="1826.748"/>
    <n v="0"/>
    <x v="2"/>
    <x v="138"/>
    <x v="2"/>
    <m/>
  </r>
  <r>
    <x v="1350"/>
    <x v="138"/>
    <x v="2"/>
    <s v="CLI_68"/>
    <x v="73"/>
    <s v="HIGADO"/>
    <n v="49.1"/>
    <n v="49.1"/>
    <n v="1.3"/>
    <n v="63.830000000000005"/>
    <n v="63.830000000000005"/>
    <n v="0"/>
    <x v="2"/>
    <x v="139"/>
    <x v="2"/>
    <m/>
  </r>
  <r>
    <x v="1350"/>
    <x v="138"/>
    <x v="2"/>
    <s v="CLI_68"/>
    <x v="73"/>
    <s v="Patas"/>
    <n v="49.5"/>
    <n v="49.5"/>
    <n v="1.4"/>
    <n v="69.3"/>
    <n v="69.3"/>
    <n v="0"/>
    <x v="2"/>
    <x v="139"/>
    <x v="2"/>
    <m/>
  </r>
  <r>
    <x v="1351"/>
    <x v="138"/>
    <x v="2"/>
    <s v="CLI_68"/>
    <x v="14"/>
    <s v="Pollo Grado B"/>
    <n v="271"/>
    <n v="271"/>
    <n v="2.4"/>
    <n v="650.4"/>
    <n v="650.4"/>
    <n v="0"/>
    <x v="2"/>
    <x v="139"/>
    <x v="2"/>
    <m/>
  </r>
  <r>
    <x v="1352"/>
    <x v="138"/>
    <x v="1"/>
    <s v="CLI_55"/>
    <x v="1"/>
    <s v="Pollo Grado B"/>
    <n v="8317.7000000000007"/>
    <n v="8198.4"/>
    <n v="2.1"/>
    <n v="17216.64"/>
    <n v="17216.64"/>
    <n v="0"/>
    <x v="2"/>
    <x v="139"/>
    <x v="2"/>
    <m/>
  </r>
  <r>
    <x v="1353"/>
    <x v="138"/>
    <x v="1"/>
    <s v="CLI_55"/>
    <x v="1"/>
    <s v="HIGADO"/>
    <n v="497.4"/>
    <n v="491.8"/>
    <n v="1.04"/>
    <n v="511.47200000000004"/>
    <n v="511.47200000000004"/>
    <n v="0"/>
    <x v="2"/>
    <x v="139"/>
    <x v="2"/>
    <m/>
  </r>
  <r>
    <x v="1353"/>
    <x v="138"/>
    <x v="1"/>
    <s v="CLI_55"/>
    <x v="1"/>
    <s v="Molleja"/>
    <n v="500.4"/>
    <n v="497.4"/>
    <n v="1.6"/>
    <n v="795.84"/>
    <n v="795.84"/>
    <n v="0"/>
    <x v="2"/>
    <x v="139"/>
    <x v="2"/>
    <m/>
  </r>
  <r>
    <x v="1354"/>
    <x v="138"/>
    <x v="2"/>
    <s v="CLI_68"/>
    <x v="133"/>
    <s v="Pollo de Primera"/>
    <n v="24"/>
    <n v="24"/>
    <n v="2.4"/>
    <n v="57.599999999999994"/>
    <n v="57.599999999999994"/>
    <n v="0"/>
    <x v="2"/>
    <x v="139"/>
    <x v="2"/>
    <m/>
  </r>
  <r>
    <x v="1355"/>
    <x v="138"/>
    <x v="19"/>
    <s v="CLI_25"/>
    <x v="63"/>
    <s v="Pollo de Primera"/>
    <n v="1412"/>
    <n v="1412"/>
    <n v="2.2999999999999998"/>
    <n v="3247.6"/>
    <n v="3247.6"/>
    <n v="0"/>
    <x v="2"/>
    <x v="139"/>
    <x v="2"/>
    <m/>
  </r>
  <r>
    <x v="1356"/>
    <x v="138"/>
    <x v="3"/>
    <s v="CLI_41"/>
    <x v="8"/>
    <s v="HIGADO"/>
    <n v="701.8"/>
    <n v="701.8"/>
    <n v="0.7"/>
    <n v="491.25999999999993"/>
    <n v="491.25999999999993"/>
    <n v="0"/>
    <x v="2"/>
    <x v="139"/>
    <x v="2"/>
    <m/>
  </r>
  <r>
    <x v="1356"/>
    <x v="138"/>
    <x v="3"/>
    <s v="CLI_41"/>
    <x v="8"/>
    <s v="Molleja"/>
    <n v="304.89999999999998"/>
    <n v="304.89999999999998"/>
    <n v="1.4"/>
    <n v="426.85999999999996"/>
    <n v="426.85999999999996"/>
    <n v="0"/>
    <x v="2"/>
    <x v="139"/>
    <x v="2"/>
    <m/>
  </r>
  <r>
    <x v="1357"/>
    <x v="138"/>
    <x v="2"/>
    <s v="CLI_68"/>
    <x v="20"/>
    <s v="Pollo de Primera"/>
    <n v="8.6999999999999993"/>
    <n v="8.6999999999999993"/>
    <n v="2.4"/>
    <n v="20.88"/>
    <n v="20.88"/>
    <n v="0"/>
    <x v="2"/>
    <x v="139"/>
    <x v="2"/>
    <m/>
  </r>
  <r>
    <x v="1358"/>
    <x v="138"/>
    <x v="11"/>
    <s v="CLI_31"/>
    <x v="33"/>
    <s v="Pollo de Primera"/>
    <n v="19239.400000000001"/>
    <n v="19239.400000000001"/>
    <n v="2"/>
    <n v="38478.800000000003"/>
    <n v="38478.800000000003"/>
    <n v="0"/>
    <x v="2"/>
    <x v="139"/>
    <x v="2"/>
    <m/>
  </r>
  <r>
    <x v="1359"/>
    <x v="138"/>
    <x v="11"/>
    <s v="CLI_31"/>
    <x v="33"/>
    <s v="Pollo de Primera"/>
    <n v="4588.1000000000004"/>
    <n v="4588.1000000000004"/>
    <n v="2"/>
    <n v="9176.2000000000007"/>
    <n v="9176.2000000000007"/>
    <n v="0"/>
    <x v="2"/>
    <x v="139"/>
    <x v="2"/>
    <m/>
  </r>
  <r>
    <x v="1360"/>
    <x v="138"/>
    <x v="11"/>
    <s v="CLI_31"/>
    <x v="33"/>
    <s v="Pollo de Primera"/>
    <n v="3850.6"/>
    <n v="3850.6"/>
    <n v="2"/>
    <n v="7701.2"/>
    <n v="7701.2"/>
    <n v="0"/>
    <x v="2"/>
    <x v="139"/>
    <x v="2"/>
    <m/>
  </r>
  <r>
    <x v="1361"/>
    <x v="138"/>
    <x v="11"/>
    <s v="CLI_31"/>
    <x v="33"/>
    <s v="Pollo de Primera"/>
    <n v="12162.4"/>
    <n v="12162.4"/>
    <n v="2"/>
    <n v="24324.799999999999"/>
    <n v="24324.799999999999"/>
    <n v="0"/>
    <x v="2"/>
    <x v="139"/>
    <x v="2"/>
    <m/>
  </r>
  <r>
    <x v="1362"/>
    <x v="138"/>
    <x v="23"/>
    <s v="CLI_1"/>
    <x v="82"/>
    <s v="Pollo desnudo de primera "/>
    <n v="18939"/>
    <n v="18939"/>
    <n v="2.35"/>
    <n v="44506.65"/>
    <n v="44506.65"/>
    <n v="0"/>
    <x v="2"/>
    <x v="139"/>
    <x v="2"/>
    <m/>
  </r>
  <r>
    <x v="1363"/>
    <x v="139"/>
    <x v="2"/>
    <s v="CLI_68"/>
    <x v="4"/>
    <s v="Pollo Grado B"/>
    <n v="357.8"/>
    <n v="357.8"/>
    <n v="2.4"/>
    <n v="858.72"/>
    <n v="858.72"/>
    <n v="0"/>
    <x v="2"/>
    <x v="140"/>
    <x v="2"/>
    <m/>
  </r>
  <r>
    <x v="1364"/>
    <x v="139"/>
    <x v="2"/>
    <s v="CLI_68"/>
    <x v="134"/>
    <s v="HIGADO"/>
    <n v="19.2"/>
    <n v="19.2"/>
    <n v="1.3"/>
    <n v="24.96"/>
    <n v="24.96"/>
    <n v="0"/>
    <x v="2"/>
    <x v="140"/>
    <x v="2"/>
    <m/>
  </r>
  <r>
    <x v="1365"/>
    <x v="139"/>
    <x v="34"/>
    <s v="CLI_34"/>
    <x v="111"/>
    <s v="Pollo de Primera"/>
    <n v="454.8"/>
    <n v="454.8"/>
    <n v="2.35"/>
    <n v="1068.78"/>
    <m/>
    <n v="1068.78"/>
    <x v="1"/>
    <x v="140"/>
    <x v="2"/>
    <m/>
  </r>
  <r>
    <x v="1366"/>
    <x v="140"/>
    <x v="5"/>
    <s v="CLI_2"/>
    <x v="80"/>
    <s v="Pollo desnudo de primera "/>
    <n v="843.9"/>
    <n v="830.8"/>
    <n v="2.52"/>
    <n v="2093.616"/>
    <n v="2093.616"/>
    <n v="0"/>
    <x v="2"/>
    <x v="141"/>
    <x v="2"/>
    <m/>
  </r>
  <r>
    <x v="1367"/>
    <x v="140"/>
    <x v="2"/>
    <s v="CLI_68"/>
    <x v="4"/>
    <s v="Pollo Grado B"/>
    <n v="298"/>
    <n v="298"/>
    <n v="2.4"/>
    <n v="715.19999999999993"/>
    <n v="715.19999999999993"/>
    <n v="0"/>
    <x v="2"/>
    <x v="141"/>
    <x v="2"/>
    <m/>
  </r>
  <r>
    <x v="1368"/>
    <x v="140"/>
    <x v="5"/>
    <s v="CLI_2"/>
    <x v="113"/>
    <s v="Pollo desnudo de primera "/>
    <n v="3239.3"/>
    <n v="3202.9"/>
    <n v="2.52"/>
    <n v="8071.308"/>
    <n v="8071.308"/>
    <n v="0"/>
    <x v="2"/>
    <x v="141"/>
    <x v="2"/>
    <m/>
  </r>
  <r>
    <x v="1369"/>
    <x v="140"/>
    <x v="1"/>
    <s v="CLI_55"/>
    <x v="1"/>
    <s v="Molleja"/>
    <n v="456.5"/>
    <n v="456.7"/>
    <n v="1.6"/>
    <n v="730.72"/>
    <n v="730.72"/>
    <n v="0"/>
    <x v="2"/>
    <x v="141"/>
    <x v="2"/>
    <m/>
  </r>
  <r>
    <x v="1369"/>
    <x v="140"/>
    <x v="1"/>
    <s v="CLI_55"/>
    <x v="1"/>
    <s v="HIGADO"/>
    <n v="497.3"/>
    <n v="494.2"/>
    <n v="1.04"/>
    <n v="513.96799999999996"/>
    <n v="513.96799999999996"/>
    <n v="0"/>
    <x v="2"/>
    <x v="141"/>
    <x v="2"/>
    <m/>
  </r>
  <r>
    <x v="1369"/>
    <x v="140"/>
    <x v="1"/>
    <s v="CLI_55"/>
    <x v="1"/>
    <s v="Patas"/>
    <n v="1172.9000000000001"/>
    <n v="1167.9000000000001"/>
    <n v="1"/>
    <n v="1167.9000000000001"/>
    <n v="1167.9000000000001"/>
    <n v="0"/>
    <x v="2"/>
    <x v="141"/>
    <x v="2"/>
    <m/>
  </r>
  <r>
    <x v="1370"/>
    <x v="140"/>
    <x v="1"/>
    <s v="CLI_55"/>
    <x v="1"/>
    <s v="Pollo Grado B"/>
    <n v="6613.2"/>
    <n v="6527.6"/>
    <n v="2.1"/>
    <n v="13707.960000000001"/>
    <n v="13707.960000000001"/>
    <n v="0"/>
    <x v="2"/>
    <x v="141"/>
    <x v="2"/>
    <m/>
  </r>
  <r>
    <x v="1371"/>
    <x v="140"/>
    <x v="4"/>
    <s v="CLI_26"/>
    <x v="10"/>
    <s v="Pollo Grado B"/>
    <n v="376.6"/>
    <n v="376.6"/>
    <n v="2.4"/>
    <n v="903.84"/>
    <n v="903.84"/>
    <n v="0"/>
    <x v="2"/>
    <x v="141"/>
    <x v="2"/>
    <m/>
  </r>
  <r>
    <x v="1372"/>
    <x v="140"/>
    <x v="4"/>
    <s v="CLI_26"/>
    <x v="10"/>
    <s v="Molleja"/>
    <n v="194.1"/>
    <n v="194.1"/>
    <n v="1.6"/>
    <n v="310.56"/>
    <n v="310.56"/>
    <n v="0"/>
    <x v="2"/>
    <x v="141"/>
    <x v="2"/>
    <m/>
  </r>
  <r>
    <x v="1372"/>
    <x v="140"/>
    <x v="4"/>
    <s v="CLI_26"/>
    <x v="10"/>
    <s v="HIGADO"/>
    <n v="343.7"/>
    <n v="343.7"/>
    <n v="1.1000000000000001"/>
    <n v="378.07"/>
    <n v="378.07"/>
    <n v="0"/>
    <x v="2"/>
    <x v="141"/>
    <x v="2"/>
    <m/>
  </r>
  <r>
    <x v="1372"/>
    <x v="140"/>
    <x v="4"/>
    <s v="CLI_26"/>
    <x v="10"/>
    <s v="Patas"/>
    <n v="114.6"/>
    <n v="114.6"/>
    <n v="1.1000000000000001"/>
    <n v="126.06"/>
    <n v="126.06"/>
    <n v="0"/>
    <x v="2"/>
    <x v="141"/>
    <x v="2"/>
    <m/>
  </r>
  <r>
    <x v="1373"/>
    <x v="140"/>
    <x v="22"/>
    <s v="CLI_28"/>
    <x v="86"/>
    <s v="Pollo Grado B"/>
    <n v="7667.1"/>
    <n v="7667.1"/>
    <n v="1.75"/>
    <n v="13417.425000000001"/>
    <n v="13417.425000000001"/>
    <n v="0"/>
    <x v="2"/>
    <x v="141"/>
    <x v="2"/>
    <m/>
  </r>
  <r>
    <x v="1374"/>
    <x v="140"/>
    <x v="22"/>
    <s v="CLI_28"/>
    <x v="86"/>
    <s v="Pollo Grado B"/>
    <n v="5160.2"/>
    <n v="4976.2"/>
    <n v="1.75"/>
    <n v="8708.35"/>
    <n v="8708.35"/>
    <n v="0"/>
    <x v="2"/>
    <x v="141"/>
    <x v="2"/>
    <m/>
  </r>
  <r>
    <x v="1375"/>
    <x v="140"/>
    <x v="22"/>
    <s v="CLI_28"/>
    <x v="86"/>
    <s v="Pollo Grado B"/>
    <n v="15.4"/>
    <n v="15.4"/>
    <n v="1.75"/>
    <n v="26.95"/>
    <n v="26.95"/>
    <n v="0"/>
    <x v="2"/>
    <x v="141"/>
    <x v="2"/>
    <m/>
  </r>
  <r>
    <x v="1376"/>
    <x v="140"/>
    <x v="13"/>
    <s v="CLI_5"/>
    <x v="43"/>
    <s v="Pollo de Primera"/>
    <n v="17102.900000000001"/>
    <n v="16931.060000000001"/>
    <n v="2.1"/>
    <n v="35555.226000000002"/>
    <n v="35555.226000000002"/>
    <n v="0"/>
    <x v="2"/>
    <x v="141"/>
    <x v="2"/>
    <m/>
  </r>
  <r>
    <x v="1377"/>
    <x v="140"/>
    <x v="13"/>
    <s v="CLI_5"/>
    <x v="43"/>
    <s v="Patas"/>
    <n v="1011.25"/>
    <n v="1011.25"/>
    <n v="1"/>
    <n v="1011.25"/>
    <n v="1011.25"/>
    <n v="0"/>
    <x v="2"/>
    <x v="141"/>
    <x v="2"/>
    <m/>
  </r>
  <r>
    <x v="1378"/>
    <x v="140"/>
    <x v="13"/>
    <s v="CLI_5"/>
    <x v="43"/>
    <s v="Mortadela"/>
    <n v="1015.48"/>
    <n v="1015.48"/>
    <n v="1.85"/>
    <n v="1878.6380000000001"/>
    <n v="1878.6380000000001"/>
    <n v="0"/>
    <x v="2"/>
    <x v="141"/>
    <x v="2"/>
    <m/>
  </r>
  <r>
    <x v="1379"/>
    <x v="140"/>
    <x v="2"/>
    <s v="CLI_68"/>
    <x v="19"/>
    <s v="Pollo de Primera"/>
    <n v="9.6999999999999993"/>
    <n v="9.6999999999999993"/>
    <n v="2.4"/>
    <n v="23.279999999999998"/>
    <n v="23.28"/>
    <n v="0"/>
    <x v="2"/>
    <x v="141"/>
    <x v="2"/>
    <m/>
  </r>
  <r>
    <x v="1379"/>
    <x v="140"/>
    <x v="2"/>
    <s v="CLI_68"/>
    <x v="19"/>
    <s v="Patas"/>
    <n v="13.7"/>
    <n v="13.7"/>
    <n v="1.4"/>
    <n v="19.179999999999996"/>
    <n v="19.18"/>
    <n v="0"/>
    <x v="2"/>
    <x v="141"/>
    <x v="2"/>
    <m/>
  </r>
  <r>
    <x v="1380"/>
    <x v="140"/>
    <x v="1"/>
    <s v="CLI_55"/>
    <x v="135"/>
    <s v="Pollo Grado B"/>
    <n v="1826.2"/>
    <n v="1826.2"/>
    <n v="2.1"/>
    <n v="3835.0200000000004"/>
    <n v="3835.0200000000004"/>
    <n v="0"/>
    <x v="2"/>
    <x v="141"/>
    <x v="2"/>
    <m/>
  </r>
  <r>
    <x v="1381"/>
    <x v="140"/>
    <x v="1"/>
    <s v="CLI_55"/>
    <x v="135"/>
    <s v="Pollo Grado B"/>
    <n v="4737"/>
    <n v="4737"/>
    <n v="2.1"/>
    <n v="9947.7000000000007"/>
    <n v="9947.7000000000007"/>
    <n v="0"/>
    <x v="2"/>
    <x v="141"/>
    <x v="2"/>
    <m/>
  </r>
  <r>
    <x v="1382"/>
    <x v="140"/>
    <x v="5"/>
    <s v="CLI_2"/>
    <x v="107"/>
    <s v="Pollo desnudo de primera "/>
    <n v="4168.5"/>
    <n v="4111.1000000000004"/>
    <n v="2.52"/>
    <n v="10359.972000000002"/>
    <n v="10359.972000000002"/>
    <n v="0"/>
    <x v="2"/>
    <x v="141"/>
    <x v="2"/>
    <m/>
  </r>
  <r>
    <x v="1383"/>
    <x v="140"/>
    <x v="5"/>
    <s v="CLI_2"/>
    <x v="107"/>
    <s v="Molleja"/>
    <n v="968.9"/>
    <n v="964.8"/>
    <n v="0.6"/>
    <n v="578.88"/>
    <n v="578.88"/>
    <n v="0"/>
    <x v="2"/>
    <x v="141"/>
    <x v="2"/>
    <m/>
  </r>
  <r>
    <x v="1383"/>
    <x v="140"/>
    <x v="5"/>
    <s v="CLI_2"/>
    <x v="107"/>
    <s v="HIGADO"/>
    <n v="2853.4"/>
    <n v="2825.8"/>
    <n v="0.45"/>
    <n v="1271.6100000000001"/>
    <n v="1271.6100000000001"/>
    <n v="0"/>
    <x v="2"/>
    <x v="141"/>
    <x v="2"/>
    <m/>
  </r>
  <r>
    <x v="1383"/>
    <x v="140"/>
    <x v="5"/>
    <s v="CLI_2"/>
    <x v="107"/>
    <s v="Patas"/>
    <n v="2771"/>
    <n v="2759.1"/>
    <n v="0.45"/>
    <n v="1241.595"/>
    <n v="1241.595"/>
    <n v="0"/>
    <x v="2"/>
    <x v="141"/>
    <x v="2"/>
    <m/>
  </r>
  <r>
    <x v="1384"/>
    <x v="141"/>
    <x v="29"/>
    <s v="CLI_3"/>
    <x v="58"/>
    <s v="Pollo desnudo de primera "/>
    <n v="1509.6"/>
    <n v="1490.6"/>
    <n v="2.4700000000000002"/>
    <n v="3681.7820000000002"/>
    <n v="3681.7820000000002"/>
    <n v="0"/>
    <x v="2"/>
    <x v="142"/>
    <x v="2"/>
    <m/>
  </r>
  <r>
    <x v="1385"/>
    <x v="141"/>
    <x v="2"/>
    <s v="CLI_68"/>
    <x v="24"/>
    <s v="HIGADO"/>
    <n v="3.7"/>
    <n v="3.7"/>
    <n v="1.3"/>
    <n v="4.8100000000000005"/>
    <n v="4.8100000000000005"/>
    <n v="0"/>
    <x v="2"/>
    <x v="142"/>
    <x v="2"/>
    <m/>
  </r>
  <r>
    <x v="1386"/>
    <x v="141"/>
    <x v="29"/>
    <s v="CLI_3"/>
    <x v="72"/>
    <s v="Pollo desnudo de primera "/>
    <n v="1452.7"/>
    <n v="1425.2"/>
    <n v="2.4700000000000002"/>
    <n v="3520.2440000000006"/>
    <n v="3520.2440000000006"/>
    <n v="0"/>
    <x v="2"/>
    <x v="142"/>
    <x v="2"/>
    <m/>
  </r>
  <r>
    <x v="1387"/>
    <x v="141"/>
    <x v="29"/>
    <s v="CLI_3"/>
    <x v="72"/>
    <s v="Molleja"/>
    <n v="58.4"/>
    <n v="57.6"/>
    <n v="1.6"/>
    <n v="92.160000000000011"/>
    <n v="92.16"/>
    <n v="0"/>
    <x v="2"/>
    <x v="142"/>
    <x v="2"/>
    <m/>
  </r>
  <r>
    <x v="1388"/>
    <x v="141"/>
    <x v="29"/>
    <s v="CLI_3"/>
    <x v="72"/>
    <s v="HIGADO"/>
    <n v="105.4"/>
    <n v="104"/>
    <n v="1.1000000000000001"/>
    <n v="114.4"/>
    <n v="114.4"/>
    <n v="0"/>
    <x v="2"/>
    <x v="142"/>
    <x v="2"/>
    <m/>
  </r>
  <r>
    <x v="1389"/>
    <x v="141"/>
    <x v="29"/>
    <s v="CLI_3"/>
    <x v="57"/>
    <s v="Pollo desnudo de primera "/>
    <n v="1036.7"/>
    <n v="1046.8"/>
    <n v="2.4700000000000002"/>
    <n v="2585.596"/>
    <n v="2585.596"/>
    <n v="0"/>
    <x v="2"/>
    <x v="142"/>
    <x v="2"/>
    <m/>
  </r>
  <r>
    <x v="1390"/>
    <x v="141"/>
    <x v="1"/>
    <s v="CLI_55"/>
    <x v="1"/>
    <s v="Pollo Grado B"/>
    <n v="9844.9"/>
    <n v="9753.2000000000007"/>
    <n v="2.1"/>
    <n v="20481.72"/>
    <n v="20481.72"/>
    <n v="0"/>
    <x v="2"/>
    <x v="142"/>
    <x v="2"/>
    <m/>
  </r>
  <r>
    <x v="1391"/>
    <x v="141"/>
    <x v="1"/>
    <s v="CLI_55"/>
    <x v="1"/>
    <s v="Pollo desnudo de primera "/>
    <n v="5222.6000000000004"/>
    <n v="5160.6000000000004"/>
    <n v="2.4"/>
    <n v="12385.44"/>
    <n v="12385.44"/>
    <n v="0"/>
    <x v="2"/>
    <x v="142"/>
    <x v="2"/>
    <m/>
  </r>
  <r>
    <x v="1392"/>
    <x v="141"/>
    <x v="8"/>
    <s v="CLI_30"/>
    <x v="17"/>
    <s v="Molleja"/>
    <n v="48.3"/>
    <n v="48.3"/>
    <n v="1.6"/>
    <n v="77.28"/>
    <n v="77.28"/>
    <n v="0"/>
    <x v="2"/>
    <x v="142"/>
    <x v="2"/>
    <m/>
  </r>
  <r>
    <x v="1392"/>
    <x v="141"/>
    <x v="8"/>
    <s v="CLI_30"/>
    <x v="17"/>
    <s v="HIGADO"/>
    <n v="113.3"/>
    <n v="113.3"/>
    <n v="1.1000000000000001"/>
    <n v="124.63000000000001"/>
    <n v="124.63000000000001"/>
    <n v="0"/>
    <x v="2"/>
    <x v="142"/>
    <x v="2"/>
    <m/>
  </r>
  <r>
    <x v="1392"/>
    <x v="141"/>
    <x v="8"/>
    <s v="CLI_30"/>
    <x v="17"/>
    <s v="Patas"/>
    <n v="59.5"/>
    <n v="59.5"/>
    <n v="1.1000000000000001"/>
    <n v="65.45"/>
    <n v="65.45"/>
    <n v="0"/>
    <x v="2"/>
    <x v="142"/>
    <x v="2"/>
    <m/>
  </r>
  <r>
    <x v="1393"/>
    <x v="141"/>
    <x v="11"/>
    <s v="CLI_31"/>
    <x v="33"/>
    <s v="Pollo de Primera"/>
    <n v="15995.5"/>
    <n v="15995.5"/>
    <n v="2"/>
    <n v="31991"/>
    <n v="31991"/>
    <n v="0"/>
    <x v="2"/>
    <x v="142"/>
    <x v="2"/>
    <m/>
  </r>
  <r>
    <x v="1394"/>
    <x v="141"/>
    <x v="11"/>
    <s v="CLI_31"/>
    <x v="33"/>
    <s v="HIGADO"/>
    <n v="1419.5"/>
    <n v="1419.5"/>
    <n v="1"/>
    <n v="1419.5"/>
    <n v="1419.5"/>
    <n v="0"/>
    <x v="2"/>
    <x v="142"/>
    <x v="2"/>
    <m/>
  </r>
  <r>
    <x v="1395"/>
    <x v="141"/>
    <x v="11"/>
    <s v="CLI_31"/>
    <x v="33"/>
    <s v="Mortadela"/>
    <n v="321.49"/>
    <n v="321.49"/>
    <n v="1.35"/>
    <n v="434.01150000000007"/>
    <n v="434.01150000000007"/>
    <n v="0"/>
    <x v="2"/>
    <x v="142"/>
    <x v="2"/>
    <m/>
  </r>
  <r>
    <x v="1396"/>
    <x v="141"/>
    <x v="5"/>
    <s v="CLI_2"/>
    <x v="107"/>
    <s v="Pollo desnudo de primera "/>
    <n v="8101.3"/>
    <n v="7970.6"/>
    <n v="2.52"/>
    <n v="20085.912"/>
    <n v="20085.912"/>
    <n v="0"/>
    <x v="2"/>
    <x v="142"/>
    <x v="2"/>
    <m/>
  </r>
  <r>
    <x v="1397"/>
    <x v="141"/>
    <x v="2"/>
    <s v="CLI_68"/>
    <x v="32"/>
    <s v="Grasa"/>
    <n v="128.9"/>
    <n v="128.9"/>
    <n v="0.55000000000000004"/>
    <n v="70.89500000000001"/>
    <n v="70.89500000000001"/>
    <n v="0"/>
    <x v="2"/>
    <x v="142"/>
    <x v="2"/>
    <m/>
  </r>
  <r>
    <x v="1398"/>
    <x v="142"/>
    <x v="33"/>
    <s v="CLI_50"/>
    <x v="104"/>
    <s v="Pollo desnudo de primera "/>
    <n v="9713.6"/>
    <n v="9713.6"/>
    <n v="2.6"/>
    <n v="25255.360000000001"/>
    <n v="25255.360000000001"/>
    <n v="0"/>
    <x v="2"/>
    <x v="143"/>
    <x v="2"/>
    <m/>
  </r>
  <r>
    <x v="1399"/>
    <x v="142"/>
    <x v="2"/>
    <s v="CLI_68"/>
    <x v="106"/>
    <s v="Molleja"/>
    <n v="77.7"/>
    <n v="77.7"/>
    <n v="2"/>
    <n v="155.4"/>
    <n v="155.4"/>
    <n v="0"/>
    <x v="2"/>
    <x v="143"/>
    <x v="2"/>
    <m/>
  </r>
  <r>
    <x v="1399"/>
    <x v="142"/>
    <x v="2"/>
    <s v="CLI_68"/>
    <x v="106"/>
    <s v="HIGADO"/>
    <n v="28"/>
    <n v="28"/>
    <n v="1.3"/>
    <n v="36.4"/>
    <n v="36.4"/>
    <n v="0"/>
    <x v="2"/>
    <x v="143"/>
    <x v="2"/>
    <m/>
  </r>
  <r>
    <x v="1399"/>
    <x v="142"/>
    <x v="2"/>
    <s v="CLI_68"/>
    <x v="106"/>
    <s v="Patas"/>
    <n v="333.2"/>
    <n v="333.2"/>
    <n v="1.4"/>
    <n v="466.47999999999996"/>
    <n v="466.47999999999996"/>
    <n v="0"/>
    <x v="2"/>
    <x v="143"/>
    <x v="2"/>
    <m/>
  </r>
  <r>
    <x v="1400"/>
    <x v="142"/>
    <x v="23"/>
    <s v="CLI_1"/>
    <x v="82"/>
    <s v="Pollo desnudo de primera "/>
    <n v="5119.3"/>
    <n v="4908.6000000000004"/>
    <n v="2.25"/>
    <n v="11044.35"/>
    <n v="11044.35"/>
    <n v="0"/>
    <x v="2"/>
    <x v="143"/>
    <x v="2"/>
    <m/>
  </r>
  <r>
    <x v="1401"/>
    <x v="142"/>
    <x v="5"/>
    <s v="CLI_2"/>
    <x v="107"/>
    <s v="Pollo desnudo de primera "/>
    <n v="8334.9"/>
    <n v="8251.5"/>
    <n v="2.46"/>
    <n v="20298.689999999999"/>
    <n v="20298.689999999999"/>
    <n v="0"/>
    <x v="2"/>
    <x v="143"/>
    <x v="2"/>
    <m/>
  </r>
  <r>
    <x v="1402"/>
    <x v="142"/>
    <x v="5"/>
    <s v="CLI_2"/>
    <x v="107"/>
    <s v="Patas"/>
    <n v="4715.8999999999996"/>
    <n v="4711"/>
    <n v="0.45"/>
    <n v="2119.9500000000003"/>
    <n v="2119.9500000000003"/>
    <n v="0"/>
    <x v="2"/>
    <x v="143"/>
    <x v="2"/>
    <m/>
  </r>
  <r>
    <x v="1402"/>
    <x v="142"/>
    <x v="5"/>
    <s v="CLI_2"/>
    <x v="107"/>
    <s v="Molleja"/>
    <n v="47.4"/>
    <n v="47.2"/>
    <n v="0.6"/>
    <n v="28.32"/>
    <n v="28.32"/>
    <n v="0"/>
    <x v="2"/>
    <x v="143"/>
    <x v="2"/>
    <m/>
  </r>
  <r>
    <x v="1402"/>
    <x v="142"/>
    <x v="5"/>
    <s v="CLI_2"/>
    <x v="107"/>
    <s v="HIGADO"/>
    <n v="3308.8999999999996"/>
    <n v="3283.5"/>
    <n v="0.45"/>
    <n v="1477.575"/>
    <n v="1477.575"/>
    <n v="0"/>
    <x v="2"/>
    <x v="143"/>
    <x v="2"/>
    <m/>
  </r>
  <r>
    <x v="1403"/>
    <x v="142"/>
    <x v="2"/>
    <s v="CLI_68"/>
    <x v="52"/>
    <s v="HIGADO"/>
    <n v="19.399999999999999"/>
    <n v="19.399999999999999"/>
    <n v="1.3"/>
    <n v="25.22"/>
    <n v="25.22"/>
    <n v="0"/>
    <x v="2"/>
    <x v="143"/>
    <x v="2"/>
    <m/>
  </r>
  <r>
    <x v="1404"/>
    <x v="143"/>
    <x v="2"/>
    <s v="CLI_68"/>
    <x v="136"/>
    <s v="HIGADO"/>
    <n v="5.7"/>
    <n v="5.7"/>
    <n v="1.3"/>
    <n v="7.41"/>
    <n v="7.41"/>
    <n v="0"/>
    <x v="2"/>
    <x v="144"/>
    <x v="2"/>
    <m/>
  </r>
  <r>
    <x v="1404"/>
    <x v="143"/>
    <x v="2"/>
    <s v="CLI_68"/>
    <x v="136"/>
    <s v="Patas"/>
    <n v="5.4"/>
    <n v="5.4"/>
    <n v="1.4"/>
    <n v="7.56"/>
    <n v="7.56"/>
    <n v="0"/>
    <x v="2"/>
    <x v="144"/>
    <x v="2"/>
    <m/>
  </r>
  <r>
    <x v="1404"/>
    <x v="143"/>
    <x v="2"/>
    <s v="CLI_68"/>
    <x v="136"/>
    <s v="Molleja"/>
    <n v="3.9"/>
    <n v="3.9"/>
    <n v="2"/>
    <n v="7.8"/>
    <n v="7.8"/>
    <n v="0"/>
    <x v="2"/>
    <x v="144"/>
    <x v="2"/>
    <m/>
  </r>
  <r>
    <x v="1405"/>
    <x v="143"/>
    <x v="1"/>
    <s v="CLI_55"/>
    <x v="1"/>
    <s v="Pollo Grado B"/>
    <n v="7170.2"/>
    <n v="7116"/>
    <n v="2.1"/>
    <n v="14943.6"/>
    <n v="14943.6"/>
    <n v="0"/>
    <x v="2"/>
    <x v="144"/>
    <x v="2"/>
    <m/>
  </r>
  <r>
    <x v="1406"/>
    <x v="143"/>
    <x v="1"/>
    <s v="CLI_55"/>
    <x v="1"/>
    <s v="Pollo Grado B"/>
    <n v="2862.6"/>
    <n v="2824.6"/>
    <n v="2.1"/>
    <n v="5931.66"/>
    <n v="5931.66"/>
    <n v="0"/>
    <x v="2"/>
    <x v="144"/>
    <x v="2"/>
    <m/>
  </r>
  <r>
    <x v="1407"/>
    <x v="143"/>
    <x v="2"/>
    <s v="CLI_68"/>
    <x v="39"/>
    <s v="HIGADO"/>
    <n v="28.6"/>
    <n v="28.6"/>
    <n v="1.3"/>
    <n v="37.18"/>
    <n v="37.18"/>
    <n v="0"/>
    <x v="2"/>
    <x v="144"/>
    <x v="2"/>
    <m/>
  </r>
  <r>
    <x v="1408"/>
    <x v="143"/>
    <x v="3"/>
    <s v="CLI_41"/>
    <x v="8"/>
    <s v="Molleja"/>
    <n v="19.899999999999999"/>
    <n v="19.899999999999999"/>
    <n v="1.6"/>
    <n v="31.84"/>
    <n v="31.84"/>
    <n v="0"/>
    <x v="2"/>
    <x v="144"/>
    <x v="2"/>
    <m/>
  </r>
  <r>
    <x v="1408"/>
    <x v="143"/>
    <x v="3"/>
    <s v="CLI_41"/>
    <x v="8"/>
    <s v="HIGADO"/>
    <n v="671.2"/>
    <n v="671.2"/>
    <n v="1.1000000000000001"/>
    <n v="738.32000000000016"/>
    <n v="738.32000000000016"/>
    <n v="0"/>
    <x v="2"/>
    <x v="144"/>
    <x v="2"/>
    <m/>
  </r>
  <r>
    <x v="1408"/>
    <x v="143"/>
    <x v="3"/>
    <s v="CLI_41"/>
    <x v="8"/>
    <s v="Molleja"/>
    <n v="478.5"/>
    <n v="478.5"/>
    <n v="1.1000000000000001"/>
    <n v="526.35"/>
    <n v="526.35"/>
    <n v="0"/>
    <x v="2"/>
    <x v="144"/>
    <x v="2"/>
    <m/>
  </r>
  <r>
    <x v="1409"/>
    <x v="143"/>
    <x v="11"/>
    <s v="CLI_31"/>
    <x v="33"/>
    <s v="Pollo de Primera"/>
    <n v="17029.8"/>
    <n v="17029.8"/>
    <n v="2"/>
    <n v="34059.599999999999"/>
    <n v="34059.599999999999"/>
    <n v="0"/>
    <x v="2"/>
    <x v="144"/>
    <x v="2"/>
    <m/>
  </r>
  <r>
    <x v="1410"/>
    <x v="143"/>
    <x v="5"/>
    <s v="CLI_2"/>
    <x v="107"/>
    <s v="Patas"/>
    <n v="811.7"/>
    <n v="811.7"/>
    <n v="0.45"/>
    <n v="365.26500000000004"/>
    <n v="365.26500000000004"/>
    <n v="0"/>
    <x v="2"/>
    <x v="144"/>
    <x v="2"/>
    <m/>
  </r>
  <r>
    <x v="1410"/>
    <x v="143"/>
    <x v="5"/>
    <s v="CLI_2"/>
    <x v="107"/>
    <s v="HIGADO"/>
    <n v="288.7"/>
    <n v="288.7"/>
    <n v="0.45"/>
    <n v="129.91499999999999"/>
    <n v="129.91499999999999"/>
    <n v="0"/>
    <x v="2"/>
    <x v="144"/>
    <x v="2"/>
    <m/>
  </r>
  <r>
    <x v="1411"/>
    <x v="143"/>
    <x v="2"/>
    <s v="CLI_68"/>
    <x v="32"/>
    <s v="Grasa"/>
    <n v="136.30000000000001"/>
    <n v="136.30000000000001"/>
    <n v="0.55000000000000004"/>
    <n v="74.965000000000018"/>
    <n v="74.965000000000018"/>
    <n v="0"/>
    <x v="2"/>
    <x v="144"/>
    <x v="2"/>
    <m/>
  </r>
  <r>
    <x v="1412"/>
    <x v="144"/>
    <x v="6"/>
    <s v="CLI_15"/>
    <x v="13"/>
    <s v="Pollo de Primera"/>
    <n v="25020"/>
    <n v="25020"/>
    <n v="2.0499999999999998"/>
    <n v="51290.999999999993"/>
    <n v="51290.999999999993"/>
    <n v="0"/>
    <x v="2"/>
    <x v="145"/>
    <x v="2"/>
    <m/>
  </r>
  <r>
    <x v="1413"/>
    <x v="144"/>
    <x v="1"/>
    <s v="CLI_55"/>
    <x v="1"/>
    <s v="Pollo desnudo de primera "/>
    <n v="10486.1"/>
    <n v="10010.4"/>
    <n v="2.4"/>
    <n v="24024.959999999999"/>
    <n v="24024.959999999999"/>
    <n v="0"/>
    <x v="2"/>
    <x v="145"/>
    <x v="2"/>
    <m/>
  </r>
  <r>
    <x v="1414"/>
    <x v="144"/>
    <x v="2"/>
    <s v="CLI_68"/>
    <x v="118"/>
    <s v="Pollo de Primera"/>
    <n v="71.3"/>
    <n v="71.3"/>
    <n v="2.2999999999999998"/>
    <n v="163.98999999999998"/>
    <n v="163.98999999999998"/>
    <n v="0"/>
    <x v="2"/>
    <x v="145"/>
    <x v="2"/>
    <m/>
  </r>
  <r>
    <x v="1415"/>
    <x v="144"/>
    <x v="2"/>
    <s v="CLI_68"/>
    <x v="31"/>
    <s v="Patas"/>
    <n v="3.3"/>
    <n v="3.3"/>
    <n v="1.4"/>
    <n v="4.6199999999999992"/>
    <n v="4.6199999999999992"/>
    <n v="0"/>
    <x v="2"/>
    <x v="145"/>
    <x v="2"/>
    <m/>
  </r>
  <r>
    <x v="1416"/>
    <x v="144"/>
    <x v="19"/>
    <s v="CLI_25"/>
    <x v="137"/>
    <s v="HIGADO"/>
    <n v="96.4"/>
    <n v="96.4"/>
    <n v="1.3"/>
    <n v="125.32000000000001"/>
    <n v="125.32000000000001"/>
    <n v="0"/>
    <x v="2"/>
    <x v="145"/>
    <x v="2"/>
    <m/>
  </r>
  <r>
    <x v="1416"/>
    <x v="144"/>
    <x v="19"/>
    <s v="CLI_25"/>
    <x v="137"/>
    <s v="Patas"/>
    <n v="49.3"/>
    <n v="49.3"/>
    <n v="1.4"/>
    <n v="69.02"/>
    <n v="69.02"/>
    <n v="0"/>
    <x v="2"/>
    <x v="145"/>
    <x v="2"/>
    <m/>
  </r>
  <r>
    <x v="1417"/>
    <x v="144"/>
    <x v="19"/>
    <s v="CLI_25"/>
    <x v="137"/>
    <s v="Pollo de Primera"/>
    <n v="1490.8"/>
    <n v="1490.8"/>
    <n v="2.2999999999999998"/>
    <n v="3428.8399999999997"/>
    <n v="3428.8399999999997"/>
    <n v="0"/>
    <x v="2"/>
    <x v="145"/>
    <x v="2"/>
    <m/>
  </r>
  <r>
    <x v="1418"/>
    <x v="145"/>
    <x v="2"/>
    <s v="CLI_68"/>
    <x v="138"/>
    <s v="Pollo desnudo de primera "/>
    <n v="157.5"/>
    <n v="157.5"/>
    <n v="2.4"/>
    <n v="378"/>
    <n v="378"/>
    <n v="0"/>
    <x v="2"/>
    <x v="146"/>
    <x v="2"/>
    <m/>
  </r>
  <r>
    <x v="1419"/>
    <x v="145"/>
    <x v="5"/>
    <s v="CLI_2"/>
    <x v="80"/>
    <s v="Pollo desnudo de primera "/>
    <n v="784.6"/>
    <n v="795.5"/>
    <n v="2.4"/>
    <n v="1909.1999999999998"/>
    <n v="1909.1999999999998"/>
    <n v="0"/>
    <x v="2"/>
    <x v="146"/>
    <x v="2"/>
    <m/>
  </r>
  <r>
    <x v="1420"/>
    <x v="145"/>
    <x v="2"/>
    <s v="CLI_68"/>
    <x v="4"/>
    <s v="Pollo Grado B"/>
    <n v="328"/>
    <n v="328"/>
    <n v="2.35"/>
    <n v="770.80000000000007"/>
    <n v="770.80000000000007"/>
    <n v="0"/>
    <x v="2"/>
    <x v="146"/>
    <x v="2"/>
    <m/>
  </r>
  <r>
    <x v="1421"/>
    <x v="145"/>
    <x v="5"/>
    <s v="CLI_2"/>
    <x v="113"/>
    <s v="Pollo desnudo de primera "/>
    <n v="1354.4"/>
    <n v="1338.3"/>
    <n v="2.4"/>
    <n v="3211.9199999999996"/>
    <n v="3211.9199999999996"/>
    <n v="0"/>
    <x v="2"/>
    <x v="146"/>
    <x v="2"/>
    <m/>
  </r>
  <r>
    <x v="1422"/>
    <x v="145"/>
    <x v="5"/>
    <s v="CLI_2"/>
    <x v="40"/>
    <s v="Pollo desnudo de primera "/>
    <n v="540.4"/>
    <n v="512"/>
    <n v="2.52"/>
    <n v="1290.24"/>
    <n v="1290.24"/>
    <n v="0"/>
    <x v="2"/>
    <x v="146"/>
    <x v="2"/>
    <m/>
  </r>
  <r>
    <x v="1423"/>
    <x v="145"/>
    <x v="5"/>
    <s v="CLI_2"/>
    <x v="139"/>
    <s v="Molleja"/>
    <n v="377.2"/>
    <n v="374.7"/>
    <n v="0.6"/>
    <n v="224.82"/>
    <n v="224.82"/>
    <n v="0"/>
    <x v="2"/>
    <x v="146"/>
    <x v="2"/>
    <m/>
  </r>
  <r>
    <x v="1423"/>
    <x v="145"/>
    <x v="5"/>
    <s v="CLI_2"/>
    <x v="139"/>
    <s v="HIGADO"/>
    <n v="570.5"/>
    <n v="554.5"/>
    <n v="0.45"/>
    <n v="249.52500000000001"/>
    <n v="249.52500000000001"/>
    <n v="0"/>
    <x v="2"/>
    <x v="146"/>
    <x v="2"/>
    <m/>
  </r>
  <r>
    <x v="1423"/>
    <x v="145"/>
    <x v="5"/>
    <s v="CLI_2"/>
    <x v="139"/>
    <s v="Patas"/>
    <n v="223"/>
    <n v="220.6"/>
    <n v="0.45"/>
    <n v="99.27"/>
    <n v="99.27"/>
    <n v="0"/>
    <x v="2"/>
    <x v="146"/>
    <x v="2"/>
    <m/>
  </r>
  <r>
    <x v="1424"/>
    <x v="145"/>
    <x v="5"/>
    <s v="CLI_2"/>
    <x v="42"/>
    <s v="Pollo de Primera"/>
    <n v="1258.2"/>
    <n v="1244.7"/>
    <n v="2.1"/>
    <n v="2613.8700000000003"/>
    <n v="2613.8700000000003"/>
    <n v="0"/>
    <x v="2"/>
    <x v="146"/>
    <x v="2"/>
    <m/>
  </r>
  <r>
    <x v="1425"/>
    <x v="145"/>
    <x v="1"/>
    <s v="CLI_55"/>
    <x v="1"/>
    <s v="Pollo Grado B"/>
    <n v="3023.5"/>
    <n v="2963"/>
    <n v="2.1"/>
    <n v="6222.3"/>
    <n v="6222.3"/>
    <n v="0"/>
    <x v="2"/>
    <x v="146"/>
    <x v="2"/>
    <m/>
  </r>
  <r>
    <x v="1426"/>
    <x v="145"/>
    <x v="4"/>
    <s v="CLI_26"/>
    <x v="10"/>
    <s v="Patas"/>
    <n v="116.6"/>
    <n v="116.6"/>
    <n v="1.1000000000000001"/>
    <n v="128.26"/>
    <n v="128.26"/>
    <n v="0"/>
    <x v="2"/>
    <x v="146"/>
    <x v="2"/>
    <m/>
  </r>
  <r>
    <x v="1426"/>
    <x v="145"/>
    <x v="4"/>
    <s v="CLI_26"/>
    <x v="10"/>
    <s v="Molleja"/>
    <n v="310.89999999999998"/>
    <n v="310.89999999999998"/>
    <n v="1.6"/>
    <n v="497.44"/>
    <n v="497.44"/>
    <n v="0"/>
    <x v="2"/>
    <x v="146"/>
    <x v="2"/>
    <m/>
  </r>
  <r>
    <x v="1426"/>
    <x v="145"/>
    <x v="4"/>
    <s v="CLI_26"/>
    <x v="10"/>
    <s v="HIGADO"/>
    <n v="511.70000000000005"/>
    <n v="511.70000000000005"/>
    <n v="1.1000000000000001"/>
    <n v="562.87000000000012"/>
    <n v="562.87000000000012"/>
    <n v="0"/>
    <x v="2"/>
    <x v="146"/>
    <x v="2"/>
    <m/>
  </r>
  <r>
    <x v="1427"/>
    <x v="145"/>
    <x v="4"/>
    <s v="CLI_26"/>
    <x v="10"/>
    <s v="Pollo Grado B"/>
    <n v="1380.5"/>
    <n v="1380.5"/>
    <n v="2.4"/>
    <n v="3313.2"/>
    <n v="3313.2"/>
    <n v="0"/>
    <x v="2"/>
    <x v="146"/>
    <x v="2"/>
    <m/>
  </r>
  <r>
    <x v="1428"/>
    <x v="145"/>
    <x v="2"/>
    <s v="CLI_68"/>
    <x v="9"/>
    <s v="Pollo Grado B"/>
    <n v="66.5"/>
    <n v="66.5"/>
    <n v="2.35"/>
    <n v="156.27500000000001"/>
    <n v="156.27500000000001"/>
    <n v="0"/>
    <x v="2"/>
    <x v="146"/>
    <x v="2"/>
    <m/>
  </r>
  <r>
    <x v="1429"/>
    <x v="145"/>
    <x v="5"/>
    <s v="CLI_2"/>
    <x v="38"/>
    <s v="Pollo de Primera"/>
    <n v="786.5"/>
    <n v="801.4"/>
    <n v="2.1"/>
    <n v="1682.94"/>
    <n v="1682.94"/>
    <n v="0"/>
    <x v="2"/>
    <x v="146"/>
    <x v="2"/>
    <m/>
  </r>
  <r>
    <x v="1430"/>
    <x v="145"/>
    <x v="5"/>
    <s v="CLI_2"/>
    <x v="107"/>
    <s v="Pollo desnudo de primera "/>
    <n v="5624.8"/>
    <n v="5561.6"/>
    <n v="2.52"/>
    <n v="14015.232000000002"/>
    <n v="14015.232000000002"/>
    <n v="0"/>
    <x v="2"/>
    <x v="146"/>
    <x v="2"/>
    <m/>
  </r>
  <r>
    <x v="1431"/>
    <x v="145"/>
    <x v="5"/>
    <s v="CLI_2"/>
    <x v="107"/>
    <s v="HIGADO"/>
    <n v="3586.8999999999996"/>
    <n v="3567.76"/>
    <n v="0.45"/>
    <n v="1605.4920000000002"/>
    <n v="1605.4920000000002"/>
    <n v="0"/>
    <x v="2"/>
    <x v="146"/>
    <x v="2"/>
    <m/>
  </r>
  <r>
    <x v="1431"/>
    <x v="145"/>
    <x v="5"/>
    <s v="CLI_2"/>
    <x v="107"/>
    <s v="Molleja"/>
    <n v="1098.8"/>
    <n v="1100.96"/>
    <n v="0.6"/>
    <n v="660.57600000000002"/>
    <n v="660.57600000000002"/>
    <n v="0"/>
    <x v="2"/>
    <x v="146"/>
    <x v="2"/>
    <m/>
  </r>
  <r>
    <x v="1431"/>
    <x v="145"/>
    <x v="5"/>
    <s v="CLI_2"/>
    <x v="107"/>
    <s v="Patas"/>
    <n v="2993.7"/>
    <n v="2983.2"/>
    <n v="0.45"/>
    <n v="1342.44"/>
    <n v="1342.44"/>
    <n v="0"/>
    <x v="2"/>
    <x v="146"/>
    <x v="2"/>
    <m/>
  </r>
  <r>
    <x v="1432"/>
    <x v="145"/>
    <x v="5"/>
    <s v="CLI_2"/>
    <x v="107"/>
    <s v="Pollo de Primera"/>
    <n v="1288.7"/>
    <n v="640.4"/>
    <n v="2.1"/>
    <n v="1344.84"/>
    <n v="1344.84"/>
    <n v="0"/>
    <x v="2"/>
    <x v="146"/>
    <x v="2"/>
    <m/>
  </r>
  <r>
    <x v="1432"/>
    <x v="145"/>
    <x v="5"/>
    <s v="CLI_2"/>
    <x v="107"/>
    <s v="Pollo desnudo de primera "/>
    <n v="5860.1"/>
    <n v="5576.5"/>
    <n v="2.4"/>
    <n v="13383.6"/>
    <n v="13383.6"/>
    <n v="0"/>
    <x v="2"/>
    <x v="146"/>
    <x v="2"/>
    <m/>
  </r>
  <r>
    <x v="1433"/>
    <x v="145"/>
    <x v="2"/>
    <s v="CLI_68"/>
    <x v="49"/>
    <s v="Pollo de Primera"/>
    <n v="168.8"/>
    <n v="168.8"/>
    <n v="2.35"/>
    <n v="396.68000000000006"/>
    <n v="396.68"/>
    <n v="0"/>
    <x v="2"/>
    <x v="146"/>
    <x v="2"/>
    <m/>
  </r>
  <r>
    <x v="1434"/>
    <x v="145"/>
    <x v="2"/>
    <s v="CLI_68"/>
    <x v="32"/>
    <s v="Grasa"/>
    <n v="63.3"/>
    <n v="63.3"/>
    <n v="0.55000000000000004"/>
    <n v="34.814999999999998"/>
    <n v="34.814999999999998"/>
    <n v="0"/>
    <x v="2"/>
    <x v="146"/>
    <x v="2"/>
    <m/>
  </r>
  <r>
    <x v="1435"/>
    <x v="146"/>
    <x v="2"/>
    <s v="CLI_68"/>
    <x v="140"/>
    <s v="HIGADO"/>
    <n v="11.8"/>
    <n v="11.8"/>
    <n v="1.3"/>
    <n v="15.340000000000002"/>
    <n v="15.340000000000002"/>
    <n v="0"/>
    <x v="2"/>
    <x v="147"/>
    <x v="2"/>
    <m/>
  </r>
  <r>
    <x v="1435"/>
    <x v="146"/>
    <x v="2"/>
    <s v="CLI_68"/>
    <x v="140"/>
    <s v="Patas"/>
    <n v="3.6"/>
    <n v="3.6"/>
    <n v="1.4"/>
    <n v="5.04"/>
    <n v="5.04"/>
    <n v="0"/>
    <x v="2"/>
    <x v="147"/>
    <x v="2"/>
    <m/>
  </r>
  <r>
    <x v="1435"/>
    <x v="146"/>
    <x v="2"/>
    <s v="CLI_68"/>
    <x v="140"/>
    <s v="Molleja"/>
    <n v="4.5"/>
    <n v="4.5"/>
    <n v="2"/>
    <n v="9"/>
    <n v="9"/>
    <n v="0"/>
    <x v="2"/>
    <x v="147"/>
    <x v="2"/>
    <m/>
  </r>
  <r>
    <x v="1436"/>
    <x v="146"/>
    <x v="29"/>
    <s v="CLI_3"/>
    <x v="58"/>
    <s v="Pollo desnudo de primera "/>
    <n v="1024"/>
    <n v="1016.3"/>
    <n v="2.52"/>
    <n v="2561.076"/>
    <n v="2561.076"/>
    <n v="0"/>
    <x v="2"/>
    <x v="147"/>
    <x v="2"/>
    <m/>
  </r>
  <r>
    <x v="1437"/>
    <x v="146"/>
    <x v="29"/>
    <s v="CLI_3"/>
    <x v="58"/>
    <s v="Patas"/>
    <n v="98.5"/>
    <n v="97.8"/>
    <n v="1.4"/>
    <n v="136.91999999999999"/>
    <n v="136.91999999999999"/>
    <n v="0"/>
    <x v="2"/>
    <x v="147"/>
    <x v="2"/>
    <m/>
  </r>
  <r>
    <x v="1438"/>
    <x v="146"/>
    <x v="5"/>
    <s v="CLI_2"/>
    <x v="80"/>
    <s v="Pollo desnudo de primera "/>
    <n v="554.5"/>
    <n v="554.6"/>
    <n v="2.4"/>
    <n v="1331.04"/>
    <n v="1331.04"/>
    <n v="0"/>
    <x v="2"/>
    <x v="147"/>
    <x v="2"/>
    <m/>
  </r>
  <r>
    <x v="1439"/>
    <x v="146"/>
    <x v="2"/>
    <s v="CLI_68"/>
    <x v="76"/>
    <s v="Pollo de Primera"/>
    <n v="168.5"/>
    <n v="168.5"/>
    <n v="2.2000000000000002"/>
    <n v="370.70000000000005"/>
    <n v="370.70000000000005"/>
    <n v="0"/>
    <x v="2"/>
    <x v="147"/>
    <x v="2"/>
    <m/>
  </r>
  <r>
    <x v="1440"/>
    <x v="146"/>
    <x v="2"/>
    <s v="CLI_68"/>
    <x v="24"/>
    <s v="HIGADO"/>
    <n v="4.7"/>
    <n v="4.7"/>
    <n v="1.3"/>
    <n v="6.11"/>
    <n v="6.11"/>
    <n v="0"/>
    <x v="2"/>
    <x v="147"/>
    <x v="2"/>
    <m/>
  </r>
  <r>
    <x v="1440"/>
    <x v="146"/>
    <x v="2"/>
    <s v="CLI_68"/>
    <x v="24"/>
    <s v="Molleja"/>
    <n v="4.5999999999999996"/>
    <n v="4.5999999999999996"/>
    <n v="2"/>
    <n v="9.1999999999999993"/>
    <n v="9.1999999999999993"/>
    <n v="0"/>
    <x v="2"/>
    <x v="147"/>
    <x v="2"/>
    <m/>
  </r>
  <r>
    <x v="1440"/>
    <x v="146"/>
    <x v="2"/>
    <s v="CLI_68"/>
    <x v="24"/>
    <s v="Pollo Grado B"/>
    <n v="79"/>
    <n v="79"/>
    <n v="2.35"/>
    <n v="185.65"/>
    <n v="185.65"/>
    <n v="0"/>
    <x v="2"/>
    <x v="147"/>
    <x v="2"/>
    <m/>
  </r>
  <r>
    <x v="1441"/>
    <x v="146"/>
    <x v="2"/>
    <s v="CLI_68"/>
    <x v="73"/>
    <s v="HIGADO"/>
    <n v="48.6"/>
    <n v="48.6"/>
    <n v="1.3"/>
    <n v="63.180000000000007"/>
    <n v="63.180000000000007"/>
    <n v="0"/>
    <x v="2"/>
    <x v="147"/>
    <x v="2"/>
    <m/>
  </r>
  <r>
    <x v="1442"/>
    <x v="146"/>
    <x v="29"/>
    <s v="CLI_3"/>
    <x v="72"/>
    <s v="Pollo desnudo de primera "/>
    <n v="1037.4000000000001"/>
    <n v="1028.3"/>
    <n v="2.52"/>
    <n v="2591.3159999999998"/>
    <n v="2591.3159999999998"/>
    <n v="0"/>
    <x v="2"/>
    <x v="147"/>
    <x v="2"/>
    <m/>
  </r>
  <r>
    <x v="1443"/>
    <x v="146"/>
    <x v="29"/>
    <s v="CLI_3"/>
    <x v="57"/>
    <s v="Pollo desnudo de primera "/>
    <n v="1481.3"/>
    <n v="1476.3"/>
    <n v="2.52"/>
    <n v="3720.2759999999998"/>
    <n v="3720.2759999999998"/>
    <n v="0"/>
    <x v="2"/>
    <x v="147"/>
    <x v="2"/>
    <m/>
  </r>
  <r>
    <x v="1444"/>
    <x v="146"/>
    <x v="2"/>
    <s v="CLI_68"/>
    <x v="14"/>
    <s v="Pollo Grado B"/>
    <n v="197.8"/>
    <n v="197.8"/>
    <n v="2.35"/>
    <n v="464.83000000000004"/>
    <n v="464.83000000000004"/>
    <n v="0"/>
    <x v="2"/>
    <x v="147"/>
    <x v="2"/>
    <m/>
  </r>
  <r>
    <x v="1445"/>
    <x v="146"/>
    <x v="1"/>
    <s v="CLI_55"/>
    <x v="1"/>
    <s v="Pollo Grado B"/>
    <n v="6554.5"/>
    <n v="6484.6"/>
    <n v="2.1"/>
    <n v="13617.660000000002"/>
    <n v="13617.660000000002"/>
    <n v="0"/>
    <x v="2"/>
    <x v="147"/>
    <x v="2"/>
    <m/>
  </r>
  <r>
    <x v="1446"/>
    <x v="146"/>
    <x v="2"/>
    <s v="CLI_68"/>
    <x v="2"/>
    <s v="Pollo de Primera"/>
    <n v="188.1"/>
    <n v="188.1"/>
    <n v="2.2999999999999998"/>
    <n v="432.62999999999994"/>
    <n v="432.62999999999994"/>
    <n v="0"/>
    <x v="2"/>
    <x v="147"/>
    <x v="2"/>
    <m/>
  </r>
  <r>
    <x v="1447"/>
    <x v="146"/>
    <x v="2"/>
    <s v="CLI_68"/>
    <x v="2"/>
    <s v="Patas"/>
    <n v="21.3"/>
    <n v="21.3"/>
    <n v="1.4"/>
    <n v="29.82"/>
    <n v="29.82"/>
    <n v="0"/>
    <x v="2"/>
    <x v="147"/>
    <x v="2"/>
    <m/>
  </r>
  <r>
    <x v="1447"/>
    <x v="146"/>
    <x v="2"/>
    <s v="CLI_68"/>
    <x v="2"/>
    <s v="Molleja"/>
    <n v="23.7"/>
    <n v="23.7"/>
    <n v="2"/>
    <n v="47.4"/>
    <n v="47.4"/>
    <n v="0"/>
    <x v="2"/>
    <x v="147"/>
    <x v="2"/>
    <m/>
  </r>
  <r>
    <x v="1447"/>
    <x v="146"/>
    <x v="2"/>
    <s v="CLI_68"/>
    <x v="2"/>
    <s v="HIGADO"/>
    <n v="54.5"/>
    <n v="54.5"/>
    <n v="1.3"/>
    <n v="70.850000000000009"/>
    <n v="70.850000000000009"/>
    <n v="0"/>
    <x v="2"/>
    <x v="147"/>
    <x v="2"/>
    <m/>
  </r>
  <r>
    <x v="1448"/>
    <x v="146"/>
    <x v="5"/>
    <s v="CLI_2"/>
    <x v="77"/>
    <s v="Pollo desnudo de primera "/>
    <n v="839.6"/>
    <n v="829.4"/>
    <n v="2.4"/>
    <n v="1990.56"/>
    <n v="1990.56"/>
    <n v="0"/>
    <x v="2"/>
    <x v="147"/>
    <x v="2"/>
    <m/>
  </r>
  <r>
    <x v="1449"/>
    <x v="146"/>
    <x v="7"/>
    <s v="CLI_32"/>
    <x v="16"/>
    <s v="Pollo de Primera"/>
    <n v="4810.8"/>
    <n v="4810.8"/>
    <n v="2.1"/>
    <n v="10102.68"/>
    <n v="10102.68"/>
    <n v="0"/>
    <x v="2"/>
    <x v="147"/>
    <x v="2"/>
    <s v="REPOSICION DE LA DEVOLUCION"/>
  </r>
  <r>
    <x v="1450"/>
    <x v="146"/>
    <x v="5"/>
    <s v="CLI_2"/>
    <x v="107"/>
    <s v="Pollo desnudo de primera "/>
    <n v="6879.2"/>
    <n v="6780.9"/>
    <n v="2.4"/>
    <n v="16274.159999999998"/>
    <n v="16274.159999999998"/>
    <n v="0"/>
    <x v="2"/>
    <x v="147"/>
    <x v="2"/>
    <m/>
  </r>
  <r>
    <x v="1450"/>
    <x v="146"/>
    <x v="5"/>
    <s v="CLI_2"/>
    <x v="107"/>
    <s v="Pollo desnudo de primera "/>
    <n v="6879.2"/>
    <n v="6879.2"/>
    <n v="2.4"/>
    <n v="16510.079999999998"/>
    <n v="16510.079999999998"/>
    <n v="0"/>
    <x v="2"/>
    <x v="147"/>
    <x v="2"/>
    <m/>
  </r>
  <r>
    <x v="1451"/>
    <x v="146"/>
    <x v="2"/>
    <s v="CLI_68"/>
    <x v="32"/>
    <s v="Grasa"/>
    <n v="82.6"/>
    <n v="82.6"/>
    <n v="0.55000000000000004"/>
    <n v="45.43"/>
    <n v="45.43"/>
    <n v="0"/>
    <x v="2"/>
    <x v="147"/>
    <x v="2"/>
    <m/>
  </r>
  <r>
    <x v="1451"/>
    <x v="146"/>
    <x v="2"/>
    <s v="CLI_68"/>
    <x v="32"/>
    <s v="Grasa"/>
    <n v="82.6"/>
    <n v="82.6"/>
    <n v="0.55000000000000004"/>
    <n v="45.43"/>
    <n v="45.43"/>
    <n v="0"/>
    <x v="2"/>
    <x v="147"/>
    <x v="2"/>
    <m/>
  </r>
  <r>
    <x v="1452"/>
    <x v="147"/>
    <x v="2"/>
    <s v="CLI_68"/>
    <x v="90"/>
    <s v="Patas"/>
    <n v="108.4"/>
    <n v="108.4"/>
    <n v="1.4"/>
    <n v="151.76"/>
    <n v="151.76"/>
    <n v="0"/>
    <x v="2"/>
    <x v="148"/>
    <x v="2"/>
    <m/>
  </r>
  <r>
    <x v="1453"/>
    <x v="147"/>
    <x v="2"/>
    <s v="CLI_68"/>
    <x v="21"/>
    <s v="HIGADO"/>
    <n v="150.30000000000001"/>
    <n v="150.30000000000001"/>
    <n v="1.1000000000000001"/>
    <n v="165.33"/>
    <n v="165.33"/>
    <n v="0"/>
    <x v="2"/>
    <x v="148"/>
    <x v="2"/>
    <m/>
  </r>
  <r>
    <x v="1453"/>
    <x v="147"/>
    <x v="2"/>
    <s v="CLI_68"/>
    <x v="21"/>
    <s v="Patas"/>
    <n v="148.9"/>
    <n v="148.9"/>
    <n v="1.1000000000000001"/>
    <n v="163.79000000000002"/>
    <n v="163.79000000000002"/>
    <n v="0"/>
    <x v="2"/>
    <x v="148"/>
    <x v="2"/>
    <m/>
  </r>
  <r>
    <x v="1453"/>
    <x v="147"/>
    <x v="2"/>
    <s v="CLI_68"/>
    <x v="21"/>
    <s v="Molleja"/>
    <n v="69.900000000000006"/>
    <n v="69.900000000000006"/>
    <n v="1.6"/>
    <n v="111.84000000000002"/>
    <n v="111.84000000000002"/>
    <n v="0"/>
    <x v="2"/>
    <x v="148"/>
    <x v="2"/>
    <m/>
  </r>
  <r>
    <x v="1454"/>
    <x v="147"/>
    <x v="2"/>
    <s v="CLI_68"/>
    <x v="21"/>
    <s v="Pollo Grado B"/>
    <n v="328.3"/>
    <n v="328.3"/>
    <n v="2.4"/>
    <n v="787.92"/>
    <n v="787.92"/>
    <n v="0"/>
    <x v="2"/>
    <x v="148"/>
    <x v="2"/>
    <m/>
  </r>
  <r>
    <x v="1454"/>
    <x v="147"/>
    <x v="2"/>
    <s v="CLI_68"/>
    <x v="21"/>
    <s v="Pollo de Primera"/>
    <n v="240.2"/>
    <n v="240.2"/>
    <n v="2.4"/>
    <n v="576.4799999999999"/>
    <n v="576.4799999999999"/>
    <n v="0"/>
    <x v="2"/>
    <x v="148"/>
    <x v="2"/>
    <m/>
  </r>
  <r>
    <x v="1455"/>
    <x v="147"/>
    <x v="46"/>
    <s v="CLI_21"/>
    <x v="141"/>
    <s v="Pollo de Primera"/>
    <n v="25000"/>
    <n v="25000"/>
    <n v="2.0499999999999998"/>
    <n v="51249.999999999993"/>
    <n v="51249.999999999993"/>
    <n v="0"/>
    <x v="2"/>
    <x v="148"/>
    <x v="2"/>
    <m/>
  </r>
  <r>
    <x v="1456"/>
    <x v="147"/>
    <x v="19"/>
    <s v="CLI_25"/>
    <x v="142"/>
    <s v="Pollo de Primera"/>
    <n v="678"/>
    <n v="678"/>
    <n v="2.2999999999999998"/>
    <n v="1559.3999999999999"/>
    <n v="1559.3999999999999"/>
    <n v="0"/>
    <x v="2"/>
    <x v="148"/>
    <x v="2"/>
    <m/>
  </r>
  <r>
    <x v="1457"/>
    <x v="147"/>
    <x v="1"/>
    <s v="CLI_55"/>
    <x v="1"/>
    <s v="Pollo desnudo de primera "/>
    <n v="10167.6"/>
    <n v="10094.799999999999"/>
    <n v="2.4"/>
    <n v="24227.519999999997"/>
    <n v="24227.519999999997"/>
    <n v="0"/>
    <x v="2"/>
    <x v="148"/>
    <x v="2"/>
    <m/>
  </r>
  <r>
    <x v="1458"/>
    <x v="147"/>
    <x v="8"/>
    <s v="CLI_30"/>
    <x v="17"/>
    <s v="HIGADO"/>
    <n v="114.6"/>
    <n v="114.6"/>
    <n v="1.1000000000000001"/>
    <n v="126.06"/>
    <n v="126.06"/>
    <n v="0"/>
    <x v="2"/>
    <x v="148"/>
    <x v="2"/>
    <m/>
  </r>
  <r>
    <x v="1458"/>
    <x v="147"/>
    <x v="8"/>
    <s v="CLI_30"/>
    <x v="17"/>
    <s v="Patas"/>
    <n v="80.3"/>
    <n v="80.3"/>
    <n v="1.1000000000000001"/>
    <n v="88.33"/>
    <n v="88.33"/>
    <n v="0"/>
    <x v="2"/>
    <x v="148"/>
    <x v="2"/>
    <m/>
  </r>
  <r>
    <x v="1458"/>
    <x v="147"/>
    <x v="8"/>
    <s v="CLI_30"/>
    <x v="17"/>
    <s v="Molleja"/>
    <n v="23.8"/>
    <n v="23.8"/>
    <n v="1.6"/>
    <n v="38.080000000000005"/>
    <n v="38.080000000000005"/>
    <n v="0"/>
    <x v="2"/>
    <x v="148"/>
    <x v="2"/>
    <m/>
  </r>
  <r>
    <x v="1459"/>
    <x v="147"/>
    <x v="2"/>
    <s v="CLI_68"/>
    <x v="106"/>
    <s v="Patas"/>
    <n v="32.9"/>
    <n v="32.9"/>
    <n v="1.4"/>
    <n v="46.059999999999995"/>
    <n v="46.059999999999995"/>
    <n v="0"/>
    <x v="2"/>
    <x v="148"/>
    <x v="2"/>
    <m/>
  </r>
  <r>
    <x v="1459"/>
    <x v="147"/>
    <x v="2"/>
    <s v="CLI_68"/>
    <x v="106"/>
    <s v="Molleja"/>
    <n v="32.299999999999997"/>
    <n v="32.299999999999997"/>
    <n v="2"/>
    <n v="64.599999999999994"/>
    <n v="64.599999999999994"/>
    <n v="0"/>
    <x v="2"/>
    <x v="148"/>
    <x v="2"/>
    <m/>
  </r>
  <r>
    <x v="1460"/>
    <x v="147"/>
    <x v="5"/>
    <s v="CLI_2"/>
    <x v="107"/>
    <s v="Patas"/>
    <n v="1604.7"/>
    <n v="1587.41"/>
    <n v="0.45"/>
    <n v="714.33450000000005"/>
    <n v="714.33450000000005"/>
    <n v="0"/>
    <x v="2"/>
    <x v="148"/>
    <x v="2"/>
    <m/>
  </r>
  <r>
    <x v="1460"/>
    <x v="147"/>
    <x v="5"/>
    <s v="CLI_2"/>
    <x v="107"/>
    <s v="Molleja"/>
    <n v="795"/>
    <n v="788.23"/>
    <n v="0.6"/>
    <n v="472.93799999999999"/>
    <n v="472.93799999999999"/>
    <n v="0"/>
    <x v="2"/>
    <x v="148"/>
    <x v="2"/>
    <m/>
  </r>
  <r>
    <x v="1461"/>
    <x v="148"/>
    <x v="10"/>
    <s v="CLI_6"/>
    <x v="27"/>
    <s v="Pollo de Primera"/>
    <n v="596.6"/>
    <n v="596.6"/>
    <n v="2.15"/>
    <n v="1282.69"/>
    <n v="1282.69"/>
    <n v="0"/>
    <x v="2"/>
    <x v="149"/>
    <x v="2"/>
    <m/>
  </r>
  <r>
    <x v="1462"/>
    <x v="148"/>
    <x v="2"/>
    <s v="CLI_68"/>
    <x v="78"/>
    <s v="Patas"/>
    <n v="99.9"/>
    <n v="99.9"/>
    <n v="1.4"/>
    <n v="139.85999999999999"/>
    <n v="139.85999999999999"/>
    <n v="0"/>
    <x v="2"/>
    <x v="149"/>
    <x v="2"/>
    <m/>
  </r>
  <r>
    <x v="1463"/>
    <x v="148"/>
    <x v="5"/>
    <s v="CLI_2"/>
    <x v="80"/>
    <s v="Pollo desnudo de primera "/>
    <n v="550.20000000000005"/>
    <n v="543"/>
    <n v="2.4"/>
    <n v="1303.2"/>
    <n v="1303.2"/>
    <n v="0"/>
    <x v="2"/>
    <x v="149"/>
    <x v="2"/>
    <m/>
  </r>
  <r>
    <x v="1463"/>
    <x v="148"/>
    <x v="5"/>
    <s v="CLI_2"/>
    <x v="80"/>
    <s v="Pollo de Primera"/>
    <n v="629.29999999999995"/>
    <n v="635.5"/>
    <n v="2.1"/>
    <n v="1334.55"/>
    <n v="1334.55"/>
    <n v="0"/>
    <x v="2"/>
    <x v="149"/>
    <x v="2"/>
    <m/>
  </r>
  <r>
    <x v="1464"/>
    <x v="148"/>
    <x v="5"/>
    <s v="CLI_2"/>
    <x v="113"/>
    <s v="Pollo de Primera"/>
    <n v="1549.5"/>
    <n v="1552.3"/>
    <n v="2.1"/>
    <n v="3259.83"/>
    <n v="3259.83"/>
    <n v="0"/>
    <x v="2"/>
    <x v="149"/>
    <x v="2"/>
    <m/>
  </r>
  <r>
    <x v="1464"/>
    <x v="148"/>
    <x v="5"/>
    <s v="CLI_2"/>
    <x v="113"/>
    <s v="Pollo desnudo de primera "/>
    <n v="1361"/>
    <n v="1343.4"/>
    <n v="2.4"/>
    <n v="3224.1600000000003"/>
    <n v="3224.1600000000003"/>
    <n v="0"/>
    <x v="2"/>
    <x v="149"/>
    <x v="2"/>
    <m/>
  </r>
  <r>
    <x v="1465"/>
    <x v="148"/>
    <x v="5"/>
    <s v="CLI_2"/>
    <x v="94"/>
    <s v="Pollo de Primera"/>
    <n v="1560"/>
    <n v="1562.7"/>
    <n v="2.1"/>
    <n v="3281.67"/>
    <n v="3281.67"/>
    <n v="0"/>
    <x v="2"/>
    <x v="149"/>
    <x v="2"/>
    <m/>
  </r>
  <r>
    <x v="1465"/>
    <x v="148"/>
    <x v="5"/>
    <s v="CLI_2"/>
    <x v="94"/>
    <s v="Pollo desnudo de primera "/>
    <n v="1356"/>
    <n v="1341.5"/>
    <n v="2.4"/>
    <n v="3219.6"/>
    <n v="3219.6"/>
    <n v="0"/>
    <x v="2"/>
    <x v="149"/>
    <x v="2"/>
    <m/>
  </r>
  <r>
    <x v="1466"/>
    <x v="148"/>
    <x v="5"/>
    <s v="CLI_2"/>
    <x v="40"/>
    <s v="Pollo desnudo de primera "/>
    <n v="271.7"/>
    <n v="268.39999999999998"/>
    <n v="2.4"/>
    <n v="644.16"/>
    <n v="644.16"/>
    <n v="0"/>
    <x v="2"/>
    <x v="149"/>
    <x v="2"/>
    <m/>
  </r>
  <r>
    <x v="1467"/>
    <x v="148"/>
    <x v="5"/>
    <s v="CLI_2"/>
    <x v="41"/>
    <s v="Pollo de Primera"/>
    <n v="313.10000000000002"/>
    <n v="318.2"/>
    <n v="2.1"/>
    <n v="668.22"/>
    <n v="668.22"/>
    <n v="0"/>
    <x v="2"/>
    <x v="149"/>
    <x v="2"/>
    <m/>
  </r>
  <r>
    <x v="1468"/>
    <x v="148"/>
    <x v="5"/>
    <s v="CLI_2"/>
    <x v="139"/>
    <s v="Pollo desnudo de primera "/>
    <n v="1093.3"/>
    <n v="1083"/>
    <n v="2.4"/>
    <n v="2599.1999999999998"/>
    <n v="2599.1999999999998"/>
    <n v="0"/>
    <x v="2"/>
    <x v="149"/>
    <x v="2"/>
    <m/>
  </r>
  <r>
    <x v="1468"/>
    <x v="148"/>
    <x v="5"/>
    <s v="CLI_2"/>
    <x v="139"/>
    <s v="Pollo de Primera"/>
    <n v="1233.0999999999999"/>
    <n v="1229.3"/>
    <n v="2.1"/>
    <n v="2581.5300000000002"/>
    <n v="2581.5300000000002"/>
    <n v="0"/>
    <x v="2"/>
    <x v="149"/>
    <x v="2"/>
    <m/>
  </r>
  <r>
    <x v="1469"/>
    <x v="148"/>
    <x v="5"/>
    <s v="CLI_2"/>
    <x v="139"/>
    <s v="Patas"/>
    <n v="340"/>
    <n v="338.4"/>
    <n v="0.45"/>
    <n v="152.28"/>
    <n v="152.28"/>
    <n v="0"/>
    <x v="2"/>
    <x v="149"/>
    <x v="2"/>
    <m/>
  </r>
  <r>
    <x v="1469"/>
    <x v="148"/>
    <x v="5"/>
    <s v="CLI_2"/>
    <x v="139"/>
    <s v="HIGADO"/>
    <n v="560.20000000000005"/>
    <n v="553.6"/>
    <n v="0.45"/>
    <n v="249.12"/>
    <n v="249.12"/>
    <n v="0"/>
    <x v="2"/>
    <x v="149"/>
    <x v="2"/>
    <m/>
  </r>
  <r>
    <x v="1470"/>
    <x v="148"/>
    <x v="5"/>
    <s v="CLI_2"/>
    <x v="42"/>
    <s v="Pollo de Primera"/>
    <n v="1587.3"/>
    <n v="1572"/>
    <n v="2.1"/>
    <n v="3301.2000000000003"/>
    <n v="3301.2000000000003"/>
    <n v="0"/>
    <x v="2"/>
    <x v="149"/>
    <x v="2"/>
    <m/>
  </r>
  <r>
    <x v="1471"/>
    <x v="148"/>
    <x v="4"/>
    <s v="CLI_26"/>
    <x v="10"/>
    <s v="Patas"/>
    <n v="521.29999999999995"/>
    <n v="521.29999999999995"/>
    <n v="1.1000000000000001"/>
    <n v="573.42999999999995"/>
    <n v="573.42999999999995"/>
    <n v="0"/>
    <x v="2"/>
    <x v="149"/>
    <x v="2"/>
    <m/>
  </r>
  <r>
    <x v="1471"/>
    <x v="148"/>
    <x v="4"/>
    <s v="CLI_26"/>
    <x v="10"/>
    <s v="Molleja"/>
    <n v="72.3"/>
    <n v="72.3"/>
    <n v="1.6"/>
    <n v="115.68"/>
    <n v="115.68"/>
    <n v="0"/>
    <x v="2"/>
    <x v="149"/>
    <x v="2"/>
    <m/>
  </r>
  <r>
    <x v="1471"/>
    <x v="148"/>
    <x v="4"/>
    <s v="CLI_26"/>
    <x v="10"/>
    <s v="HIGADO"/>
    <n v="178.9"/>
    <n v="178.9"/>
    <n v="1.1000000000000001"/>
    <n v="196.79000000000002"/>
    <n v="196.79000000000002"/>
    <n v="0"/>
    <x v="2"/>
    <x v="149"/>
    <x v="2"/>
    <m/>
  </r>
  <r>
    <x v="1472"/>
    <x v="148"/>
    <x v="4"/>
    <s v="CLI_26"/>
    <x v="10"/>
    <s v="Pollo Grado B"/>
    <n v="54.7"/>
    <n v="54.7"/>
    <n v="2.2999999999999998"/>
    <n v="125.81"/>
    <n v="125.81"/>
    <n v="0"/>
    <x v="2"/>
    <x v="149"/>
    <x v="2"/>
    <m/>
  </r>
  <r>
    <x v="1473"/>
    <x v="148"/>
    <x v="47"/>
    <s v="CLI_29"/>
    <x v="92"/>
    <s v="Pollo de Primera"/>
    <n v="266.60000000000002"/>
    <n v="266.60000000000002"/>
    <n v="2.2999999999999998"/>
    <n v="613.17999999999995"/>
    <n v="613.17999999999995"/>
    <n v="0"/>
    <x v="2"/>
    <x v="149"/>
    <x v="2"/>
    <m/>
  </r>
  <r>
    <x v="1474"/>
    <x v="148"/>
    <x v="2"/>
    <s v="CLI_68"/>
    <x v="143"/>
    <s v="HIGADO"/>
    <n v="3.2"/>
    <n v="3.2"/>
    <n v="1.3"/>
    <n v="4.16"/>
    <n v="4.16"/>
    <n v="0"/>
    <x v="2"/>
    <x v="149"/>
    <x v="2"/>
    <m/>
  </r>
  <r>
    <x v="1474"/>
    <x v="148"/>
    <x v="2"/>
    <s v="CLI_68"/>
    <x v="143"/>
    <s v="Patas"/>
    <n v="3.1"/>
    <n v="3.1"/>
    <n v="1.4"/>
    <n v="4.34"/>
    <n v="4.34"/>
    <n v="0"/>
    <x v="2"/>
    <x v="149"/>
    <x v="2"/>
    <m/>
  </r>
  <r>
    <x v="1475"/>
    <x v="148"/>
    <x v="5"/>
    <s v="CLI_2"/>
    <x v="38"/>
    <s v="Pollo de Primera"/>
    <n v="1582.1"/>
    <n v="1563.2"/>
    <n v="2.1"/>
    <n v="3282.7200000000003"/>
    <n v="3282.7200000000003"/>
    <n v="0"/>
    <x v="2"/>
    <x v="149"/>
    <x v="2"/>
    <m/>
  </r>
  <r>
    <x v="1476"/>
    <x v="148"/>
    <x v="5"/>
    <s v="CLI_2"/>
    <x v="107"/>
    <s v="Pollo desnudo de primera "/>
    <n v="3662.8"/>
    <n v="3617"/>
    <n v="2.4"/>
    <n v="8680.7999999999993"/>
    <n v="8680.7999999999993"/>
    <n v="0"/>
    <x v="2"/>
    <x v="149"/>
    <x v="2"/>
    <m/>
  </r>
  <r>
    <x v="1476"/>
    <x v="148"/>
    <x v="5"/>
    <s v="CLI_2"/>
    <x v="107"/>
    <s v="Pollo de Primera"/>
    <n v="914.9"/>
    <n v="912.2"/>
    <n v="2.1"/>
    <n v="1915.6200000000001"/>
    <n v="1915.6200000000001"/>
    <n v="0"/>
    <x v="2"/>
    <x v="149"/>
    <x v="2"/>
    <m/>
  </r>
  <r>
    <x v="1477"/>
    <x v="148"/>
    <x v="5"/>
    <s v="CLI_2"/>
    <x v="107"/>
    <s v="HIGADO"/>
    <n v="1045.4000000000001"/>
    <n v="1041.19"/>
    <n v="0.45"/>
    <n v="468.53550000000001"/>
    <n v="468.53550000000001"/>
    <n v="0"/>
    <x v="2"/>
    <x v="149"/>
    <x v="2"/>
    <m/>
  </r>
  <r>
    <x v="1477"/>
    <x v="148"/>
    <x v="5"/>
    <s v="CLI_2"/>
    <x v="107"/>
    <s v="Patas"/>
    <n v="888.7"/>
    <n v="899.67"/>
    <n v="0.45"/>
    <n v="404.85149999999999"/>
    <n v="404.85149999999999"/>
    <n v="0"/>
    <x v="2"/>
    <x v="149"/>
    <x v="2"/>
    <m/>
  </r>
  <r>
    <x v="1477"/>
    <x v="148"/>
    <x v="5"/>
    <s v="CLI_2"/>
    <x v="107"/>
    <s v="Molleja"/>
    <n v="398.9"/>
    <n v="398.79"/>
    <n v="0.6"/>
    <n v="239.274"/>
    <n v="239.274"/>
    <n v="0"/>
    <x v="2"/>
    <x v="149"/>
    <x v="2"/>
    <m/>
  </r>
  <r>
    <x v="1478"/>
    <x v="148"/>
    <x v="5"/>
    <s v="CLI_2"/>
    <x v="107"/>
    <s v="HIGADO"/>
    <n v="1541.3"/>
    <n v="1504.6"/>
    <n v="0.45"/>
    <n v="677.06999999999994"/>
    <n v="677.06999999999994"/>
    <n v="0"/>
    <x v="2"/>
    <x v="149"/>
    <x v="2"/>
    <m/>
  </r>
  <r>
    <x v="1479"/>
    <x v="149"/>
    <x v="2"/>
    <s v="CLI_68"/>
    <x v="140"/>
    <s v="Molleja"/>
    <n v="3.8"/>
    <n v="3.8"/>
    <n v="2"/>
    <n v="7.6"/>
    <n v="7.6"/>
    <n v="0"/>
    <x v="2"/>
    <x v="150"/>
    <x v="2"/>
    <m/>
  </r>
  <r>
    <x v="1479"/>
    <x v="149"/>
    <x v="2"/>
    <s v="CLI_68"/>
    <x v="140"/>
    <s v="HIGADO"/>
    <n v="15.9"/>
    <n v="15.9"/>
    <n v="1.3"/>
    <n v="20.67"/>
    <n v="20.67"/>
    <n v="0"/>
    <x v="2"/>
    <x v="150"/>
    <x v="2"/>
    <m/>
  </r>
  <r>
    <x v="1480"/>
    <x v="149"/>
    <x v="2"/>
    <s v="CLI_68"/>
    <x v="4"/>
    <s v="Pollo Grado B"/>
    <n v="311.5"/>
    <n v="311.5"/>
    <n v="2.35"/>
    <n v="732.02499999999998"/>
    <n v="732.02499999999998"/>
    <n v="0"/>
    <x v="2"/>
    <x v="150"/>
    <x v="2"/>
    <m/>
  </r>
  <r>
    <x v="1481"/>
    <x v="149"/>
    <x v="39"/>
    <s v="CLI_59"/>
    <x v="123"/>
    <s v="Pollo de Primera"/>
    <n v="919"/>
    <n v="919"/>
    <n v="2.1"/>
    <n v="1929.9"/>
    <n v="1929.9"/>
    <n v="0"/>
    <x v="2"/>
    <x v="150"/>
    <x v="2"/>
    <m/>
  </r>
  <r>
    <x v="1481"/>
    <x v="149"/>
    <x v="39"/>
    <s v="CLI_59"/>
    <x v="123"/>
    <s v="Pollo desnudo de primera "/>
    <n v="1097"/>
    <n v="1097"/>
    <n v="2.5"/>
    <n v="2742.5"/>
    <n v="2742.5"/>
    <n v="0"/>
    <x v="2"/>
    <x v="150"/>
    <x v="2"/>
    <m/>
  </r>
  <r>
    <x v="1482"/>
    <x v="149"/>
    <x v="39"/>
    <s v="CLI_59"/>
    <x v="123"/>
    <s v="HIGADO"/>
    <n v="169.6"/>
    <n v="169.6"/>
    <n v="1.3"/>
    <n v="220.48"/>
    <n v="220.48"/>
    <n v="0"/>
    <x v="2"/>
    <x v="150"/>
    <x v="2"/>
    <m/>
  </r>
  <r>
    <x v="1482"/>
    <x v="149"/>
    <x v="39"/>
    <s v="CLI_59"/>
    <x v="123"/>
    <s v="Patas"/>
    <n v="140.19999999999999"/>
    <n v="140.19999999999999"/>
    <n v="1.4"/>
    <n v="196.27999999999997"/>
    <n v="196.27999999999997"/>
    <n v="0"/>
    <x v="2"/>
    <x v="150"/>
    <x v="2"/>
    <m/>
  </r>
  <r>
    <x v="1483"/>
    <x v="149"/>
    <x v="14"/>
    <s v="CLI_42"/>
    <x v="48"/>
    <s v="Pollo de Primera"/>
    <n v="1678.45"/>
    <n v="1678.45"/>
    <n v="2.2999999999999998"/>
    <n v="3860.4349999999999"/>
    <n v="3860.4349999999999"/>
    <n v="0"/>
    <x v="2"/>
    <x v="150"/>
    <x v="2"/>
    <m/>
  </r>
  <r>
    <x v="1484"/>
    <x v="149"/>
    <x v="14"/>
    <s v="CLI_42"/>
    <x v="48"/>
    <s v="Mortadela"/>
    <n v="354.99"/>
    <n v="354.99"/>
    <n v="1.85"/>
    <n v="656.7315000000001"/>
    <n v="656.7315000000001"/>
    <n v="0"/>
    <x v="2"/>
    <x v="150"/>
    <x v="2"/>
    <m/>
  </r>
  <r>
    <x v="1485"/>
    <x v="149"/>
    <x v="13"/>
    <s v="CLI_5"/>
    <x v="43"/>
    <s v="Pollo de Primera"/>
    <n v="9579"/>
    <n v="9579"/>
    <n v="2.0499999999999998"/>
    <n v="19636.949999999997"/>
    <n v="19636.949999999997"/>
    <n v="0"/>
    <x v="2"/>
    <x v="150"/>
    <x v="2"/>
    <m/>
  </r>
  <r>
    <x v="1486"/>
    <x v="149"/>
    <x v="13"/>
    <s v="CLI_5"/>
    <x v="43"/>
    <s v="Pollo de Primera"/>
    <n v="12008.65"/>
    <n v="12008.65"/>
    <n v="2.0499999999999998"/>
    <n v="24617.732499999998"/>
    <n v="24617.732499999998"/>
    <n v="0"/>
    <x v="2"/>
    <x v="150"/>
    <x v="2"/>
    <m/>
  </r>
  <r>
    <x v="1487"/>
    <x v="149"/>
    <x v="13"/>
    <s v="CLI_5"/>
    <x v="43"/>
    <s v="Pollo de Primera"/>
    <n v="1089"/>
    <n v="1089"/>
    <n v="2.0499999999999998"/>
    <n v="2232.4499999999998"/>
    <n v="2232.4499999999998"/>
    <n v="0"/>
    <x v="2"/>
    <x v="150"/>
    <x v="2"/>
    <m/>
  </r>
  <r>
    <x v="1488"/>
    <x v="149"/>
    <x v="2"/>
    <s v="CLI_68"/>
    <x v="51"/>
    <s v="Pollo de Primera"/>
    <n v="49.4"/>
    <n v="49.4"/>
    <n v="2.2999999999999998"/>
    <n v="113.61999999999999"/>
    <n v="113.61999999999999"/>
    <n v="0"/>
    <x v="2"/>
    <x v="150"/>
    <x v="2"/>
    <m/>
  </r>
  <r>
    <x v="1489"/>
    <x v="149"/>
    <x v="19"/>
    <s v="CLI_25"/>
    <x v="63"/>
    <s v="Pollo de Primera"/>
    <n v="1504.5"/>
    <n v="1504.5"/>
    <n v="2.2999999999999998"/>
    <n v="3460.35"/>
    <n v="3460.35"/>
    <n v="0"/>
    <x v="2"/>
    <x v="150"/>
    <x v="2"/>
    <s v="CRUCE CRIA DE POLLOS"/>
  </r>
  <r>
    <x v="1490"/>
    <x v="149"/>
    <x v="19"/>
    <s v="CLI_25"/>
    <x v="63"/>
    <s v="Patas"/>
    <n v="49.4"/>
    <n v="49.4"/>
    <n v="1.4"/>
    <n v="69.16"/>
    <n v="69.16"/>
    <n v="0"/>
    <x v="2"/>
    <x v="150"/>
    <x v="2"/>
    <s v="CRUCE CRIA DE POLLOS"/>
  </r>
  <r>
    <x v="1491"/>
    <x v="149"/>
    <x v="48"/>
    <s v="CLI_20"/>
    <x v="144"/>
    <s v="Pollo desnudo de primera "/>
    <n v="10344.6"/>
    <n v="10022.200000000001"/>
    <n v="2.4700000000000002"/>
    <n v="24754.834000000003"/>
    <n v="24754.834000000003"/>
    <n v="0"/>
    <x v="2"/>
    <x v="150"/>
    <x v="2"/>
    <m/>
  </r>
  <r>
    <x v="1492"/>
    <x v="149"/>
    <x v="2"/>
    <s v="CLI_68"/>
    <x v="32"/>
    <s v="Grasa"/>
    <n v="142.6"/>
    <n v="142.6"/>
    <n v="0.55000000000000004"/>
    <n v="78.430000000000007"/>
    <n v="78.430000000000007"/>
    <n v="0"/>
    <x v="2"/>
    <x v="150"/>
    <x v="2"/>
    <m/>
  </r>
  <r>
    <x v="1493"/>
    <x v="150"/>
    <x v="2"/>
    <s v="CLI_68"/>
    <x v="145"/>
    <s v="Pollo de Primera"/>
    <n v="18.5"/>
    <n v="18.5"/>
    <n v="2.35"/>
    <n v="43.475000000000001"/>
    <n v="43.475000000000001"/>
    <n v="0"/>
    <x v="2"/>
    <x v="151"/>
    <x v="2"/>
    <m/>
  </r>
  <r>
    <x v="1494"/>
    <x v="150"/>
    <x v="5"/>
    <s v="CLI_2"/>
    <x v="80"/>
    <s v="Pollo desnudo de primera "/>
    <n v="1107.7"/>
    <n v="1090.5999999999999"/>
    <n v="2.4"/>
    <n v="2617.4399999999996"/>
    <n v="2617.4399999999996"/>
    <n v="0"/>
    <x v="2"/>
    <x v="151"/>
    <x v="2"/>
    <m/>
  </r>
  <r>
    <x v="1494"/>
    <x v="150"/>
    <x v="5"/>
    <s v="CLI_2"/>
    <x v="80"/>
    <s v="Pollo de Primera"/>
    <n v="650.79999999999995"/>
    <n v="655"/>
    <n v="2.1"/>
    <n v="1375.5"/>
    <n v="1375.5"/>
    <n v="0"/>
    <x v="2"/>
    <x v="151"/>
    <x v="2"/>
    <m/>
  </r>
  <r>
    <x v="1495"/>
    <x v="150"/>
    <x v="5"/>
    <s v="CLI_2"/>
    <x v="80"/>
    <s v="Pollo de Primera"/>
    <n v="616.4"/>
    <n v="610.1"/>
    <n v="2.1"/>
    <n v="1281.21"/>
    <n v="1281.21"/>
    <n v="0"/>
    <x v="2"/>
    <x v="151"/>
    <x v="2"/>
    <m/>
  </r>
  <r>
    <x v="1496"/>
    <x v="150"/>
    <x v="2"/>
    <s v="CLI_68"/>
    <x v="4"/>
    <s v="Pollo Grado B"/>
    <n v="168.7"/>
    <n v="168.7"/>
    <n v="2.35"/>
    <n v="396.44499999999999"/>
    <n v="396.44499999999999"/>
    <n v="0"/>
    <x v="2"/>
    <x v="151"/>
    <x v="2"/>
    <m/>
  </r>
  <r>
    <x v="1497"/>
    <x v="150"/>
    <x v="2"/>
    <s v="CLI_68"/>
    <x v="4"/>
    <s v="Patas"/>
    <n v="20"/>
    <n v="20"/>
    <n v="1.4"/>
    <n v="28"/>
    <n v="28"/>
    <n v="0"/>
    <x v="2"/>
    <x v="151"/>
    <x v="2"/>
    <m/>
  </r>
  <r>
    <x v="1497"/>
    <x v="150"/>
    <x v="2"/>
    <s v="CLI_68"/>
    <x v="4"/>
    <s v="HIGADO"/>
    <n v="29.4"/>
    <n v="29.4"/>
    <n v="1.3"/>
    <n v="38.22"/>
    <n v="38.22"/>
    <n v="0"/>
    <x v="2"/>
    <x v="151"/>
    <x v="2"/>
    <m/>
  </r>
  <r>
    <x v="1498"/>
    <x v="150"/>
    <x v="5"/>
    <s v="CLI_2"/>
    <x v="113"/>
    <s v="Pollo de Primera"/>
    <n v="929.5"/>
    <n v="910.9"/>
    <n v="2.1"/>
    <n v="1912.89"/>
    <n v="1912.89"/>
    <n v="0"/>
    <x v="2"/>
    <x v="151"/>
    <x v="2"/>
    <m/>
  </r>
  <r>
    <x v="1499"/>
    <x v="150"/>
    <x v="5"/>
    <s v="CLI_2"/>
    <x v="93"/>
    <s v="Pollo de Primera"/>
    <n v="3861.7"/>
    <n v="3846.2"/>
    <n v="2.1"/>
    <n v="8077.0199999999995"/>
    <n v="8077.0199999999995"/>
    <n v="0"/>
    <x v="2"/>
    <x v="151"/>
    <x v="2"/>
    <m/>
  </r>
  <r>
    <x v="1500"/>
    <x v="150"/>
    <x v="5"/>
    <s v="CLI_2"/>
    <x v="94"/>
    <s v="Pollo desnudo de primera "/>
    <n v="1679.6"/>
    <n v="1669.8"/>
    <n v="2.4"/>
    <n v="4007.5199999999995"/>
    <n v="4007.5199999999995"/>
    <n v="0"/>
    <x v="2"/>
    <x v="151"/>
    <x v="2"/>
    <m/>
  </r>
  <r>
    <x v="1500"/>
    <x v="150"/>
    <x v="5"/>
    <s v="CLI_2"/>
    <x v="94"/>
    <s v="Pollo de Primera"/>
    <n v="2920"/>
    <n v="2910"/>
    <n v="2.1"/>
    <n v="6111"/>
    <n v="6111"/>
    <n v="0"/>
    <x v="2"/>
    <x v="151"/>
    <x v="2"/>
    <m/>
  </r>
  <r>
    <x v="1501"/>
    <x v="150"/>
    <x v="5"/>
    <s v="CLI_2"/>
    <x v="41"/>
    <s v="Pollo de Primera"/>
    <n v="148.6"/>
    <n v="140.80000000000001"/>
    <n v="2.1"/>
    <n v="295.68000000000006"/>
    <n v="295.68000000000006"/>
    <n v="0"/>
    <x v="2"/>
    <x v="151"/>
    <x v="2"/>
    <m/>
  </r>
  <r>
    <x v="1502"/>
    <x v="150"/>
    <x v="5"/>
    <s v="CLI_2"/>
    <x v="42"/>
    <s v="Pollo de Primera"/>
    <n v="1810.5"/>
    <n v="1820.3"/>
    <n v="2.1"/>
    <n v="3822.63"/>
    <n v="3822.63"/>
    <n v="0"/>
    <x v="2"/>
    <x v="151"/>
    <x v="2"/>
    <m/>
  </r>
  <r>
    <x v="1503"/>
    <x v="150"/>
    <x v="1"/>
    <s v="CLI_55"/>
    <x v="1"/>
    <s v="Pollo Grado B"/>
    <n v="4678.1000000000004"/>
    <n v="4596.72"/>
    <n v="2.1"/>
    <n v="9653.112000000001"/>
    <n v="9653.112000000001"/>
    <n v="0"/>
    <x v="2"/>
    <x v="151"/>
    <x v="2"/>
    <m/>
  </r>
  <r>
    <x v="1504"/>
    <x v="150"/>
    <x v="1"/>
    <s v="CLI_55"/>
    <x v="1"/>
    <s v="Pollo desnudo de primera "/>
    <n v="10411"/>
    <n v="10324.4"/>
    <n v="2.4"/>
    <n v="24778.559999999998"/>
    <n v="24778.559999999998"/>
    <n v="0"/>
    <x v="2"/>
    <x v="151"/>
    <x v="2"/>
    <m/>
  </r>
  <r>
    <x v="1505"/>
    <x v="150"/>
    <x v="4"/>
    <s v="CLI_26"/>
    <x v="10"/>
    <s v="Pollo Grado B"/>
    <n v="616.20000000000005"/>
    <n v="616.20000000000005"/>
    <n v="2.2999999999999998"/>
    <n v="1417.26"/>
    <n v="1417.26"/>
    <n v="0"/>
    <x v="2"/>
    <x v="151"/>
    <x v="2"/>
    <m/>
  </r>
  <r>
    <x v="1506"/>
    <x v="150"/>
    <x v="4"/>
    <s v="CLI_26"/>
    <x v="10"/>
    <s v="Molleja"/>
    <n v="121.5"/>
    <n v="121.5"/>
    <n v="1.6"/>
    <n v="194.4"/>
    <n v="194.4"/>
    <n v="0"/>
    <x v="2"/>
    <x v="151"/>
    <x v="2"/>
    <m/>
  </r>
  <r>
    <x v="1506"/>
    <x v="150"/>
    <x v="4"/>
    <s v="CLI_26"/>
    <x v="10"/>
    <s v="HIGADO"/>
    <n v="431"/>
    <n v="431"/>
    <n v="1.1000000000000001"/>
    <n v="474.1"/>
    <n v="474.1"/>
    <n v="0"/>
    <x v="2"/>
    <x v="151"/>
    <x v="2"/>
    <m/>
  </r>
  <r>
    <x v="1506"/>
    <x v="150"/>
    <x v="4"/>
    <s v="CLI_26"/>
    <x v="10"/>
    <s v="Patas"/>
    <n v="262"/>
    <n v="262"/>
    <n v="1.1000000000000001"/>
    <n v="288.20000000000005"/>
    <n v="288.20000000000005"/>
    <n v="0"/>
    <x v="2"/>
    <x v="151"/>
    <x v="2"/>
    <m/>
  </r>
  <r>
    <x v="1507"/>
    <x v="150"/>
    <x v="22"/>
    <s v="CLI_28"/>
    <x v="86"/>
    <s v="Pollo Grado B"/>
    <n v="8465.7999999999993"/>
    <n v="8465.7999999999993"/>
    <n v="1.7"/>
    <n v="14391.859999999999"/>
    <n v="14391.859999999999"/>
    <n v="0"/>
    <x v="2"/>
    <x v="151"/>
    <x v="2"/>
    <m/>
  </r>
  <r>
    <x v="1508"/>
    <x v="150"/>
    <x v="22"/>
    <s v="CLI_28"/>
    <x v="86"/>
    <s v="Pollo Grado B"/>
    <n v="245.8"/>
    <n v="226.5"/>
    <n v="1.7"/>
    <n v="385.05"/>
    <n v="385.05"/>
    <n v="0"/>
    <x v="2"/>
    <x v="151"/>
    <x v="2"/>
    <m/>
  </r>
  <r>
    <x v="1509"/>
    <x v="150"/>
    <x v="5"/>
    <s v="CLI_2"/>
    <x v="77"/>
    <s v="Pollo desnudo de primera "/>
    <n v="837.4"/>
    <n v="820.1"/>
    <n v="2.4"/>
    <n v="1968.24"/>
    <n v="1968.24"/>
    <n v="0"/>
    <x v="2"/>
    <x v="151"/>
    <x v="2"/>
    <m/>
  </r>
  <r>
    <x v="1509"/>
    <x v="150"/>
    <x v="5"/>
    <s v="CLI_2"/>
    <x v="77"/>
    <s v="Pollo de Primera"/>
    <n v="657.5"/>
    <n v="648.6"/>
    <n v="2.1"/>
    <n v="1362.0600000000002"/>
    <n v="1362.0600000000002"/>
    <n v="0"/>
    <x v="2"/>
    <x v="151"/>
    <x v="2"/>
    <m/>
  </r>
  <r>
    <x v="1510"/>
    <x v="150"/>
    <x v="2"/>
    <s v="CLI_68"/>
    <x v="19"/>
    <s v="Pollo de Primera"/>
    <n v="10.8"/>
    <n v="10.8"/>
    <n v="2.35"/>
    <n v="25.380000000000003"/>
    <n v="25.380000000000003"/>
    <n v="0"/>
    <x v="2"/>
    <x v="151"/>
    <x v="2"/>
    <m/>
  </r>
  <r>
    <x v="1511"/>
    <x v="150"/>
    <x v="2"/>
    <s v="CLI_68"/>
    <x v="9"/>
    <s v="Pollo Grado B"/>
    <n v="34"/>
    <n v="34"/>
    <n v="2.35"/>
    <n v="79.900000000000006"/>
    <n v="79.900000000000006"/>
    <n v="0"/>
    <x v="2"/>
    <x v="151"/>
    <x v="2"/>
    <m/>
  </r>
  <r>
    <x v="1512"/>
    <x v="150"/>
    <x v="11"/>
    <s v="CLI_31"/>
    <x v="33"/>
    <s v="Pollo de Primera"/>
    <n v="19258.400000000001"/>
    <n v="19258.400000000001"/>
    <n v="2.1"/>
    <n v="40442.640000000007"/>
    <n v="40442.640000000007"/>
    <n v="0"/>
    <x v="2"/>
    <x v="151"/>
    <x v="2"/>
    <m/>
  </r>
  <r>
    <x v="1513"/>
    <x v="150"/>
    <x v="11"/>
    <s v="CLI_31"/>
    <x v="33"/>
    <s v="HIGADO"/>
    <n v="969.3"/>
    <n v="969.3"/>
    <n v="1"/>
    <n v="969.3"/>
    <n v="969.3"/>
    <n v="0"/>
    <x v="2"/>
    <x v="151"/>
    <x v="2"/>
    <m/>
  </r>
  <r>
    <x v="1514"/>
    <x v="150"/>
    <x v="11"/>
    <s v="CLI_31"/>
    <x v="33"/>
    <s v="Mortadela"/>
    <n v="1604.99"/>
    <n v="1604.99"/>
    <n v="1.35"/>
    <n v="2166.7365"/>
    <n v="2166.7365"/>
    <n v="0"/>
    <x v="2"/>
    <x v="151"/>
    <x v="2"/>
    <m/>
  </r>
  <r>
    <x v="1515"/>
    <x v="150"/>
    <x v="5"/>
    <s v="CLI_2"/>
    <x v="38"/>
    <s v="Pollo desnudo de primera "/>
    <n v="557.29999999999995"/>
    <n v="547.4"/>
    <n v="2.4"/>
    <n v="1313.76"/>
    <n v="1313.76"/>
    <n v="0"/>
    <x v="2"/>
    <x v="151"/>
    <x v="2"/>
    <m/>
  </r>
  <r>
    <x v="1516"/>
    <x v="150"/>
    <x v="5"/>
    <s v="CLI_2"/>
    <x v="38"/>
    <s v="Pollo de Primera"/>
    <n v="1221.2"/>
    <n v="1149.4000000000001"/>
    <n v="2.1"/>
    <n v="2413.7400000000002"/>
    <n v="2413.7399999999998"/>
    <n v="0"/>
    <x v="2"/>
    <x v="151"/>
    <x v="2"/>
    <m/>
  </r>
  <r>
    <x v="1517"/>
    <x v="150"/>
    <x v="5"/>
    <s v="CLI_2"/>
    <x v="107"/>
    <s v="Molleja"/>
    <n v="963.1"/>
    <n v="963.1"/>
    <n v="0.6"/>
    <n v="577.86"/>
    <n v="577.86"/>
    <n v="0"/>
    <x v="2"/>
    <x v="151"/>
    <x v="2"/>
    <m/>
  </r>
  <r>
    <x v="1517"/>
    <x v="150"/>
    <x v="5"/>
    <s v="CLI_2"/>
    <x v="107"/>
    <s v="HIGADO"/>
    <n v="1836.2"/>
    <n v="1813.55"/>
    <n v="0.45"/>
    <n v="816.09749999999997"/>
    <n v="816.09749999999997"/>
    <n v="0"/>
    <x v="2"/>
    <x v="151"/>
    <x v="2"/>
    <m/>
  </r>
  <r>
    <x v="1517"/>
    <x v="150"/>
    <x v="5"/>
    <s v="CLI_2"/>
    <x v="107"/>
    <s v="Patas"/>
    <n v="2335"/>
    <n v="2325.0700000000002"/>
    <n v="0.45"/>
    <n v="1046.2815000000001"/>
    <n v="1046.2815000000001"/>
    <n v="0"/>
    <x v="2"/>
    <x v="151"/>
    <x v="2"/>
    <m/>
  </r>
  <r>
    <x v="1518"/>
    <x v="150"/>
    <x v="5"/>
    <s v="CLI_2"/>
    <x v="107"/>
    <s v="Pollo desnudo de primera "/>
    <n v="2889.8"/>
    <n v="2789.7"/>
    <n v="2.4"/>
    <n v="6695.28"/>
    <n v="6695.28"/>
    <n v="0"/>
    <x v="2"/>
    <x v="151"/>
    <x v="2"/>
    <m/>
  </r>
  <r>
    <x v="1518"/>
    <x v="150"/>
    <x v="5"/>
    <s v="CLI_2"/>
    <x v="107"/>
    <s v="Pollo de Primera"/>
    <n v="1384.1999999999998"/>
    <n v="1377.5"/>
    <n v="2.1"/>
    <n v="2892.75"/>
    <n v="2892.75"/>
    <n v="0"/>
    <x v="2"/>
    <x v="151"/>
    <x v="2"/>
    <m/>
  </r>
  <r>
    <x v="1519"/>
    <x v="150"/>
    <x v="2"/>
    <s v="CLI_68"/>
    <x v="31"/>
    <s v="Pollo de Primera"/>
    <n v="34.6"/>
    <n v="34.6"/>
    <n v="2.35"/>
    <n v="81.31"/>
    <n v="81.31"/>
    <n v="0"/>
    <x v="2"/>
    <x v="151"/>
    <x v="2"/>
    <m/>
  </r>
  <r>
    <x v="1520"/>
    <x v="150"/>
    <x v="49"/>
    <s v="CLI_61"/>
    <x v="146"/>
    <s v="Pollo de Primera"/>
    <n v="2478.5"/>
    <n v="2477.1999999999998"/>
    <n v="2.15"/>
    <n v="5325.98"/>
    <n v="5325.98"/>
    <n v="0"/>
    <x v="2"/>
    <x v="151"/>
    <x v="2"/>
    <m/>
  </r>
  <r>
    <x v="1520"/>
    <x v="150"/>
    <x v="49"/>
    <s v="CLI_61"/>
    <x v="146"/>
    <s v="Pollo desnudo de primera "/>
    <n v="2508.6999999999998"/>
    <n v="2493.35"/>
    <n v="2.4700000000000002"/>
    <n v="6158.5745000000006"/>
    <n v="6158.5745000000006"/>
    <n v="0"/>
    <x v="2"/>
    <x v="151"/>
    <x v="2"/>
    <m/>
  </r>
  <r>
    <x v="1521"/>
    <x v="150"/>
    <x v="2"/>
    <s v="CLI_68"/>
    <x v="32"/>
    <s v="Grasa"/>
    <n v="49.5"/>
    <n v="49.5"/>
    <n v="0.55000000000000004"/>
    <n v="27.225000000000001"/>
    <n v="27.225000000000001"/>
    <n v="0"/>
    <x v="2"/>
    <x v="151"/>
    <x v="2"/>
    <m/>
  </r>
  <r>
    <x v="1522"/>
    <x v="151"/>
    <x v="2"/>
    <s v="CLI_68"/>
    <x v="68"/>
    <s v="Pollo de Primera"/>
    <n v="8.6"/>
    <n v="8.6"/>
    <n v="2.35"/>
    <n v="20.21"/>
    <n v="20.21"/>
    <n v="0"/>
    <x v="2"/>
    <x v="152"/>
    <x v="2"/>
    <m/>
  </r>
  <r>
    <x v="1523"/>
    <x v="151"/>
    <x v="5"/>
    <s v="CLI_2"/>
    <x v="80"/>
    <s v="Pollo desnudo de primera "/>
    <n v="862.5"/>
    <n v="847.3"/>
    <n v="2.4"/>
    <n v="2033.5199999999998"/>
    <n v="2033.5199999999998"/>
    <n v="0"/>
    <x v="2"/>
    <x v="152"/>
    <x v="2"/>
    <m/>
  </r>
  <r>
    <x v="1524"/>
    <x v="151"/>
    <x v="5"/>
    <s v="CLI_2"/>
    <x v="113"/>
    <s v="Pollo desnudo de primera "/>
    <n v="2965"/>
    <n v="2935"/>
    <n v="2.4"/>
    <n v="7044"/>
    <n v="7044"/>
    <n v="0"/>
    <x v="2"/>
    <x v="152"/>
    <x v="2"/>
    <m/>
  </r>
  <r>
    <x v="1524"/>
    <x v="151"/>
    <x v="5"/>
    <s v="CLI_2"/>
    <x v="113"/>
    <s v="Pollo de Primera"/>
    <n v="1591.2"/>
    <n v="1588.1"/>
    <n v="2.1"/>
    <n v="3335.0099999999998"/>
    <n v="3335.0099999999998"/>
    <n v="0"/>
    <x v="2"/>
    <x v="152"/>
    <x v="2"/>
    <m/>
  </r>
  <r>
    <x v="1525"/>
    <x v="151"/>
    <x v="5"/>
    <s v="CLI_2"/>
    <x v="139"/>
    <s v="Pollo de Primera"/>
    <n v="1603.5"/>
    <n v="1611.5"/>
    <n v="2.1"/>
    <n v="3384.15"/>
    <n v="3384.15"/>
    <n v="0"/>
    <x v="2"/>
    <x v="152"/>
    <x v="2"/>
    <m/>
  </r>
  <r>
    <x v="1525"/>
    <x v="151"/>
    <x v="5"/>
    <s v="CLI_2"/>
    <x v="139"/>
    <s v="Pollo desnudo de primera "/>
    <n v="1436.5"/>
    <n v="1408.5"/>
    <n v="2.4"/>
    <n v="3380.4"/>
    <n v="3380.4"/>
    <n v="0"/>
    <x v="2"/>
    <x v="152"/>
    <x v="2"/>
    <m/>
  </r>
  <r>
    <x v="1526"/>
    <x v="151"/>
    <x v="5"/>
    <s v="CLI_2"/>
    <x v="139"/>
    <s v="HIGADO"/>
    <n v="414.8"/>
    <n v="411.3"/>
    <n v="0.45"/>
    <n v="185.08500000000001"/>
    <n v="185.08500000000001"/>
    <n v="0"/>
    <x v="2"/>
    <x v="152"/>
    <x v="2"/>
    <m/>
  </r>
  <r>
    <x v="1526"/>
    <x v="151"/>
    <x v="5"/>
    <s v="CLI_2"/>
    <x v="139"/>
    <s v="Patas"/>
    <n v="322.8"/>
    <n v="322.7"/>
    <n v="0.45"/>
    <n v="145.215"/>
    <n v="145.215"/>
    <n v="0"/>
    <x v="2"/>
    <x v="152"/>
    <x v="2"/>
    <m/>
  </r>
  <r>
    <x v="1527"/>
    <x v="151"/>
    <x v="50"/>
    <s v="CLI_60"/>
    <x v="147"/>
    <s v="Pollo de Primera"/>
    <n v="54.1"/>
    <n v="54.1"/>
    <n v="2.35"/>
    <n v="127.13500000000001"/>
    <n v="127.13500000000001"/>
    <n v="0"/>
    <x v="2"/>
    <x v="152"/>
    <x v="2"/>
    <m/>
  </r>
  <r>
    <x v="1528"/>
    <x v="151"/>
    <x v="5"/>
    <s v="CLI_2"/>
    <x v="42"/>
    <s v="Pollo de Primera"/>
    <n v="965"/>
    <n v="996.5"/>
    <n v="2.1"/>
    <n v="2092.65"/>
    <n v="2092.65"/>
    <n v="0"/>
    <x v="2"/>
    <x v="152"/>
    <x v="2"/>
    <m/>
  </r>
  <r>
    <x v="1529"/>
    <x v="151"/>
    <x v="1"/>
    <s v="CLI_55"/>
    <x v="1"/>
    <s v="Pollo Grado B"/>
    <n v="6597.8"/>
    <n v="6508.4"/>
    <n v="2.1"/>
    <n v="13667.64"/>
    <n v="13667.64"/>
    <n v="0"/>
    <x v="2"/>
    <x v="152"/>
    <x v="2"/>
    <m/>
  </r>
  <r>
    <x v="1530"/>
    <x v="151"/>
    <x v="8"/>
    <s v="CLI_30"/>
    <x v="17"/>
    <s v="HIGADO"/>
    <n v="87.1"/>
    <n v="87.1"/>
    <n v="1.1000000000000001"/>
    <n v="95.81"/>
    <n v="95.81"/>
    <n v="0"/>
    <x v="2"/>
    <x v="152"/>
    <x v="2"/>
    <m/>
  </r>
  <r>
    <x v="1530"/>
    <x v="151"/>
    <x v="8"/>
    <s v="CLI_30"/>
    <x v="17"/>
    <s v="Patas"/>
    <n v="66.099999999999994"/>
    <n v="66.099999999999994"/>
    <n v="1.1000000000000001"/>
    <n v="72.709999999999994"/>
    <n v="72.709999999999994"/>
    <n v="0"/>
    <x v="2"/>
    <x v="152"/>
    <x v="2"/>
    <m/>
  </r>
  <r>
    <x v="1530"/>
    <x v="151"/>
    <x v="8"/>
    <s v="CLI_30"/>
    <x v="17"/>
    <s v="Molleja"/>
    <n v="23.8"/>
    <n v="23.8"/>
    <n v="1.6"/>
    <n v="38.080000000000005"/>
    <n v="38.080000000000005"/>
    <n v="0"/>
    <x v="2"/>
    <x v="152"/>
    <x v="2"/>
    <m/>
  </r>
  <r>
    <x v="1531"/>
    <x v="151"/>
    <x v="5"/>
    <s v="CLI_2"/>
    <x v="77"/>
    <s v="Pollo de Primera"/>
    <n v="1021.5"/>
    <n v="1005.8"/>
    <n v="2.1"/>
    <n v="2112.1799999999998"/>
    <n v="2112.1799999999998"/>
    <n v="0"/>
    <x v="2"/>
    <x v="152"/>
    <x v="2"/>
    <m/>
  </r>
  <r>
    <x v="1532"/>
    <x v="151"/>
    <x v="5"/>
    <s v="CLI_2"/>
    <x v="38"/>
    <s v="Pollo de Primera"/>
    <n v="1327"/>
    <n v="1288.2"/>
    <n v="2.1"/>
    <n v="2705.2200000000003"/>
    <n v="2705.2200000000003"/>
    <n v="0"/>
    <x v="2"/>
    <x v="152"/>
    <x v="2"/>
    <m/>
  </r>
  <r>
    <x v="1532"/>
    <x v="151"/>
    <x v="5"/>
    <s v="CLI_2"/>
    <x v="38"/>
    <s v="Pollo desnudo de primera "/>
    <n v="290"/>
    <n v="283.8"/>
    <n v="2.4"/>
    <n v="681.12"/>
    <n v="681.12"/>
    <n v="0"/>
    <x v="2"/>
    <x v="152"/>
    <x v="2"/>
    <m/>
  </r>
  <r>
    <x v="1533"/>
    <x v="151"/>
    <x v="5"/>
    <s v="CLI_2"/>
    <x v="107"/>
    <s v="Patas"/>
    <n v="1809.2"/>
    <n v="1806.1"/>
    <n v="0.45"/>
    <n v="812.745"/>
    <n v="812.745"/>
    <n v="0"/>
    <x v="2"/>
    <x v="152"/>
    <x v="2"/>
    <m/>
  </r>
  <r>
    <x v="1534"/>
    <x v="151"/>
    <x v="5"/>
    <s v="CLI_2"/>
    <x v="107"/>
    <s v="Pollo de Primera"/>
    <n v="4810.2"/>
    <n v="4773.8999999999996"/>
    <n v="2.1"/>
    <n v="10025.19"/>
    <n v="10025.19"/>
    <n v="0"/>
    <x v="2"/>
    <x v="152"/>
    <x v="2"/>
    <m/>
  </r>
  <r>
    <x v="1534"/>
    <x v="151"/>
    <x v="5"/>
    <s v="CLI_2"/>
    <x v="107"/>
    <s v="Pollo desnudo de primera "/>
    <n v="4129.1000000000004"/>
    <n v="3862.7"/>
    <n v="2.4"/>
    <n v="9270.48"/>
    <n v="9270.48"/>
    <n v="0"/>
    <x v="2"/>
    <x v="152"/>
    <x v="2"/>
    <m/>
  </r>
  <r>
    <x v="1535"/>
    <x v="151"/>
    <x v="2"/>
    <s v="CLI_68"/>
    <x v="32"/>
    <s v="Grasa"/>
    <n v="154.4"/>
    <n v="154.4"/>
    <n v="0.55000000000000004"/>
    <n v="84.920000000000016"/>
    <n v="84.920000000000016"/>
    <n v="0"/>
    <x v="2"/>
    <x v="152"/>
    <x v="2"/>
    <m/>
  </r>
  <r>
    <x v="1536"/>
    <x v="152"/>
    <x v="2"/>
    <s v="CLI_68"/>
    <x v="140"/>
    <s v="HIGADO"/>
    <n v="10.1"/>
    <n v="10.1"/>
    <n v="1.3"/>
    <n v="13.13"/>
    <n v="13.13"/>
    <n v="0"/>
    <x v="2"/>
    <x v="153"/>
    <x v="2"/>
    <m/>
  </r>
  <r>
    <x v="1536"/>
    <x v="152"/>
    <x v="2"/>
    <s v="CLI_68"/>
    <x v="140"/>
    <s v="Patas"/>
    <n v="9.4"/>
    <n v="9.4"/>
    <n v="1.4"/>
    <n v="13.16"/>
    <n v="13.16"/>
    <n v="0"/>
    <x v="2"/>
    <x v="153"/>
    <x v="2"/>
    <m/>
  </r>
  <r>
    <x v="1537"/>
    <x v="152"/>
    <x v="29"/>
    <s v="CLI_3"/>
    <x v="58"/>
    <s v="Pollo desnudo de primera "/>
    <n v="2017.9"/>
    <n v="1998.4"/>
    <n v="2.4700000000000002"/>
    <n v="4936.0480000000007"/>
    <n v="4936.0480000000007"/>
    <n v="0"/>
    <x v="2"/>
    <x v="153"/>
    <x v="2"/>
    <m/>
  </r>
  <r>
    <x v="1538"/>
    <x v="152"/>
    <x v="5"/>
    <s v="CLI_2"/>
    <x v="80"/>
    <s v="Pollo desnudo de primera "/>
    <n v="868.6"/>
    <n v="852.1"/>
    <n v="2.4"/>
    <n v="2045.04"/>
    <n v="2045.04"/>
    <n v="0"/>
    <x v="2"/>
    <x v="153"/>
    <x v="2"/>
    <m/>
  </r>
  <r>
    <x v="1539"/>
    <x v="152"/>
    <x v="5"/>
    <s v="CLI_2"/>
    <x v="94"/>
    <s v="Pollo de Primera"/>
    <n v="3150.5"/>
    <n v="3154.9"/>
    <n v="2.1"/>
    <n v="6625.2900000000009"/>
    <n v="6625.2900000000009"/>
    <n v="0"/>
    <x v="2"/>
    <x v="153"/>
    <x v="2"/>
    <m/>
  </r>
  <r>
    <x v="1540"/>
    <x v="152"/>
    <x v="5"/>
    <s v="CLI_2"/>
    <x v="40"/>
    <s v="Pollo desnudo de primera "/>
    <n v="293.5"/>
    <n v="296"/>
    <n v="2.4"/>
    <n v="710.4"/>
    <n v="710.4"/>
    <n v="0"/>
    <x v="2"/>
    <x v="153"/>
    <x v="2"/>
    <m/>
  </r>
  <r>
    <x v="1541"/>
    <x v="152"/>
    <x v="5"/>
    <s v="CLI_2"/>
    <x v="41"/>
    <s v="Pollo de Primera"/>
    <n v="310.7"/>
    <n v="310.8"/>
    <n v="2.1"/>
    <n v="652.68000000000006"/>
    <n v="652.68000000000006"/>
    <n v="0"/>
    <x v="2"/>
    <x v="153"/>
    <x v="2"/>
    <m/>
  </r>
  <r>
    <x v="1542"/>
    <x v="152"/>
    <x v="5"/>
    <s v="CLI_2"/>
    <x v="139"/>
    <s v="HIGADO"/>
    <n v="438.5"/>
    <n v="432.1"/>
    <n v="0.45"/>
    <n v="194.44500000000002"/>
    <n v="194.44500000000002"/>
    <n v="0"/>
    <x v="2"/>
    <x v="153"/>
    <x v="2"/>
    <m/>
  </r>
  <r>
    <x v="1542"/>
    <x v="152"/>
    <x v="5"/>
    <s v="CLI_2"/>
    <x v="139"/>
    <s v="Patas"/>
    <n v="595.80000000000007"/>
    <n v="594.79999999999995"/>
    <n v="0.45"/>
    <n v="267.65999999999997"/>
    <n v="267.65999999999997"/>
    <n v="0"/>
    <x v="2"/>
    <x v="153"/>
    <x v="2"/>
    <m/>
  </r>
  <r>
    <x v="1543"/>
    <x v="152"/>
    <x v="29"/>
    <s v="CLI_3"/>
    <x v="72"/>
    <s v="Pollo desnudo de primera "/>
    <n v="1041.5"/>
    <n v="1030.9000000000001"/>
    <n v="2.4700000000000002"/>
    <n v="2546.3230000000003"/>
    <n v="2546.3230000000003"/>
    <n v="0"/>
    <x v="2"/>
    <x v="153"/>
    <x v="2"/>
    <m/>
  </r>
  <r>
    <x v="1544"/>
    <x v="152"/>
    <x v="29"/>
    <s v="CLI_3"/>
    <x v="72"/>
    <s v="HIGADO"/>
    <n v="96.8"/>
    <n v="96"/>
    <n v="1.3"/>
    <n v="124.80000000000001"/>
    <n v="124.80000000000001"/>
    <n v="0"/>
    <x v="2"/>
    <x v="153"/>
    <x v="2"/>
    <m/>
  </r>
  <r>
    <x v="1544"/>
    <x v="152"/>
    <x v="29"/>
    <s v="CLI_3"/>
    <x v="72"/>
    <s v="Patas"/>
    <n v="196.5"/>
    <n v="188.8"/>
    <n v="1.4"/>
    <n v="264.32"/>
    <n v="264.32"/>
    <n v="0"/>
    <x v="2"/>
    <x v="153"/>
    <x v="2"/>
    <m/>
  </r>
  <r>
    <x v="1545"/>
    <x v="152"/>
    <x v="29"/>
    <s v="CLI_3"/>
    <x v="57"/>
    <s v="Pollo desnudo de primera "/>
    <n v="1526.9"/>
    <n v="1526"/>
    <n v="2.4700000000000002"/>
    <n v="3769.2200000000003"/>
    <n v="3769.2200000000003"/>
    <n v="0"/>
    <x v="2"/>
    <x v="153"/>
    <x v="2"/>
    <m/>
  </r>
  <r>
    <x v="1546"/>
    <x v="152"/>
    <x v="29"/>
    <s v="CLI_3"/>
    <x v="57"/>
    <s v="Patas"/>
    <n v="97"/>
    <n v="103"/>
    <n v="1.4"/>
    <n v="144.19999999999999"/>
    <n v="144.19999999999999"/>
    <n v="0"/>
    <x v="2"/>
    <x v="153"/>
    <x v="2"/>
    <m/>
  </r>
  <r>
    <x v="1547"/>
    <x v="152"/>
    <x v="5"/>
    <s v="CLI_2"/>
    <x v="42"/>
    <s v="Pollo de Primera"/>
    <n v="1567.4"/>
    <n v="1567.5"/>
    <n v="2.1"/>
    <n v="3291.75"/>
    <n v="3291.75"/>
    <n v="0"/>
    <x v="2"/>
    <x v="153"/>
    <x v="2"/>
    <m/>
  </r>
  <r>
    <x v="1548"/>
    <x v="152"/>
    <x v="1"/>
    <s v="CLI_55"/>
    <x v="1"/>
    <s v="Pollo desnudo de primera "/>
    <n v="10328"/>
    <n v="10214.9"/>
    <n v="2.4"/>
    <n v="24515.759999999998"/>
    <n v="24515.759999999998"/>
    <n v="0"/>
    <x v="2"/>
    <x v="153"/>
    <x v="2"/>
    <m/>
  </r>
  <r>
    <x v="1549"/>
    <x v="152"/>
    <x v="5"/>
    <s v="CLI_2"/>
    <x v="77"/>
    <s v="Pollo desnudo de primera "/>
    <n v="1152.3"/>
    <n v="1140.4000000000001"/>
    <n v="2.4700000000000002"/>
    <n v="2816.7880000000005"/>
    <n v="2816.7880000000005"/>
    <n v="0"/>
    <x v="2"/>
    <x v="153"/>
    <x v="2"/>
    <m/>
  </r>
  <r>
    <x v="1550"/>
    <x v="152"/>
    <x v="11"/>
    <s v="CLI_31"/>
    <x v="33"/>
    <s v="Pollo de Primera"/>
    <n v="20099.900000000001"/>
    <n v="20099.900000000001"/>
    <n v="2.1"/>
    <n v="42209.790000000008"/>
    <n v="42209.790000000008"/>
    <n v="0"/>
    <x v="2"/>
    <x v="153"/>
    <x v="2"/>
    <m/>
  </r>
  <r>
    <x v="1551"/>
    <x v="152"/>
    <x v="11"/>
    <s v="CLI_31"/>
    <x v="33"/>
    <s v="HIGADO"/>
    <n v="944.3"/>
    <n v="944.3"/>
    <n v="1"/>
    <n v="944.3"/>
    <n v="944.3"/>
    <n v="0"/>
    <x v="2"/>
    <x v="153"/>
    <x v="2"/>
    <m/>
  </r>
  <r>
    <x v="1551"/>
    <x v="152"/>
    <x v="11"/>
    <s v="CLI_31"/>
    <x v="33"/>
    <s v="Molleja"/>
    <n v="1353.9"/>
    <n v="1353.9"/>
    <n v="1"/>
    <n v="1353.9"/>
    <n v="1353.9"/>
    <n v="0"/>
    <x v="2"/>
    <x v="153"/>
    <x v="2"/>
    <m/>
  </r>
  <r>
    <x v="1552"/>
    <x v="152"/>
    <x v="11"/>
    <s v="CLI_31"/>
    <x v="33"/>
    <s v="Mortadela"/>
    <n v="1606.49"/>
    <n v="1606.49"/>
    <n v="1.85"/>
    <n v="2972.0065"/>
    <n v="2972.0065"/>
    <n v="0"/>
    <x v="2"/>
    <x v="153"/>
    <x v="2"/>
    <m/>
  </r>
  <r>
    <x v="1553"/>
    <x v="152"/>
    <x v="5"/>
    <s v="CLI_2"/>
    <x v="107"/>
    <s v="Patas"/>
    <n v="2867.6000000000004"/>
    <n v="2858.5"/>
    <n v="0.45"/>
    <n v="1286.325"/>
    <n v="1286.325"/>
    <n v="0"/>
    <x v="2"/>
    <x v="153"/>
    <x v="2"/>
    <m/>
  </r>
  <r>
    <x v="1553"/>
    <x v="152"/>
    <x v="5"/>
    <s v="CLI_2"/>
    <x v="107"/>
    <s v="Molleja"/>
    <n v="316.10000000000002"/>
    <n v="315.10000000000002"/>
    <n v="0.6"/>
    <n v="189.06"/>
    <n v="189.06"/>
    <n v="0"/>
    <x v="2"/>
    <x v="153"/>
    <x v="2"/>
    <m/>
  </r>
  <r>
    <x v="1553"/>
    <x v="152"/>
    <x v="5"/>
    <s v="CLI_2"/>
    <x v="107"/>
    <s v="HIGADO"/>
    <n v="2562.6"/>
    <n v="2528.1999999999998"/>
    <n v="0.45"/>
    <n v="1137.69"/>
    <n v="1137.69"/>
    <n v="0"/>
    <x v="2"/>
    <x v="153"/>
    <x v="2"/>
    <m/>
  </r>
  <r>
    <x v="1554"/>
    <x v="152"/>
    <x v="5"/>
    <s v="CLI_2"/>
    <x v="107"/>
    <s v="Pollo de Primera"/>
    <n v="1681.9"/>
    <n v="1673.8"/>
    <n v="2.1"/>
    <n v="3514.98"/>
    <n v="3514.98"/>
    <n v="0"/>
    <x v="2"/>
    <x v="153"/>
    <x v="2"/>
    <m/>
  </r>
  <r>
    <x v="1554"/>
    <x v="152"/>
    <x v="5"/>
    <s v="CLI_2"/>
    <x v="107"/>
    <s v="Pollo desnudo de primera "/>
    <n v="6231.2"/>
    <n v="6037.8"/>
    <n v="2.4"/>
    <n v="14490.72"/>
    <n v="14490.72"/>
    <n v="0"/>
    <x v="2"/>
    <x v="153"/>
    <x v="2"/>
    <m/>
  </r>
  <r>
    <x v="1555"/>
    <x v="152"/>
    <x v="5"/>
    <s v="CLI_2"/>
    <x v="107"/>
    <s v="Molleja"/>
    <n v="690"/>
    <n v="1426.2"/>
    <n v="0.6"/>
    <n v="855.72"/>
    <n v="855.72"/>
    <n v="0"/>
    <x v="2"/>
    <x v="153"/>
    <x v="2"/>
    <m/>
  </r>
  <r>
    <x v="1555"/>
    <x v="152"/>
    <x v="5"/>
    <s v="CLI_2"/>
    <x v="107"/>
    <s v="HIGADO"/>
    <n v="1452.7"/>
    <n v="675"/>
    <n v="0.45"/>
    <n v="303.75"/>
    <n v="303.75"/>
    <n v="0"/>
    <x v="2"/>
    <x v="153"/>
    <x v="2"/>
    <m/>
  </r>
  <r>
    <x v="1556"/>
    <x v="152"/>
    <x v="34"/>
    <s v="CLI_34"/>
    <x v="111"/>
    <s v="Pollo de Primera"/>
    <n v="418.7"/>
    <n v="418.7"/>
    <n v="2.25"/>
    <n v="942.07499999999993"/>
    <m/>
    <n v="942.07499999999993"/>
    <x v="1"/>
    <x v="153"/>
    <x v="2"/>
    <m/>
  </r>
  <r>
    <x v="1557"/>
    <x v="152"/>
    <x v="2"/>
    <s v="CLI_68"/>
    <x v="112"/>
    <s v="Pollo de Primera"/>
    <n v="220.9"/>
    <n v="220.9"/>
    <n v="2.35"/>
    <n v="519.11500000000001"/>
    <n v="519.11500000000001"/>
    <n v="0"/>
    <x v="2"/>
    <x v="153"/>
    <x v="2"/>
    <m/>
  </r>
  <r>
    <x v="1558"/>
    <x v="152"/>
    <x v="2"/>
    <s v="CLI_68"/>
    <x v="32"/>
    <s v="Grasa"/>
    <n v="94"/>
    <n v="94"/>
    <n v="0.55000000000000004"/>
    <n v="51.7"/>
    <n v="51.7"/>
    <n v="0"/>
    <x v="2"/>
    <x v="153"/>
    <x v="2"/>
    <m/>
  </r>
  <r>
    <x v="1559"/>
    <x v="153"/>
    <x v="2"/>
    <s v="CLI_68"/>
    <x v="74"/>
    <s v="Pollo de Primera"/>
    <n v="252.2"/>
    <n v="252.2"/>
    <n v="2.35"/>
    <n v="592.66999999999996"/>
    <n v="592.66999999999996"/>
    <n v="0"/>
    <x v="2"/>
    <x v="154"/>
    <x v="2"/>
    <m/>
  </r>
  <r>
    <x v="1560"/>
    <x v="153"/>
    <x v="5"/>
    <s v="CLI_2"/>
    <x v="80"/>
    <s v="Pollo de Primera"/>
    <n v="662.6"/>
    <n v="667.2"/>
    <n v="2.1"/>
    <n v="1401.1200000000001"/>
    <n v="1401.1200000000001"/>
    <n v="0"/>
    <x v="2"/>
    <x v="154"/>
    <x v="2"/>
    <m/>
  </r>
  <r>
    <x v="1560"/>
    <x v="153"/>
    <x v="5"/>
    <s v="CLI_2"/>
    <x v="80"/>
    <s v="Pollo desnudo de primera "/>
    <n v="830"/>
    <n v="795.6"/>
    <n v="2.4"/>
    <n v="1909.44"/>
    <n v="1909.44"/>
    <n v="0"/>
    <x v="2"/>
    <x v="154"/>
    <x v="2"/>
    <m/>
  </r>
  <r>
    <x v="1561"/>
    <x v="153"/>
    <x v="5"/>
    <s v="CLI_2"/>
    <x v="113"/>
    <s v="Pollo desnudo de primera "/>
    <n v="2069.5"/>
    <n v="2043.5"/>
    <n v="2.4"/>
    <n v="4904.3999999999996"/>
    <n v="4904.3999999999996"/>
    <n v="0"/>
    <x v="2"/>
    <x v="154"/>
    <x v="2"/>
    <m/>
  </r>
  <r>
    <x v="1561"/>
    <x v="153"/>
    <x v="5"/>
    <s v="CLI_2"/>
    <x v="113"/>
    <s v="Pollo de Primera"/>
    <n v="2438"/>
    <n v="2436"/>
    <n v="2.1"/>
    <n v="5115.6000000000004"/>
    <n v="5115.6000000000004"/>
    <n v="0"/>
    <x v="2"/>
    <x v="154"/>
    <x v="2"/>
    <m/>
  </r>
  <r>
    <x v="1562"/>
    <x v="153"/>
    <x v="5"/>
    <s v="CLI_2"/>
    <x v="94"/>
    <s v="Pollo desnudo de primera "/>
    <n v="2240.5"/>
    <n v="2205.8000000000002"/>
    <n v="2.4"/>
    <n v="5293.92"/>
    <n v="5293.92"/>
    <n v="0"/>
    <x v="2"/>
    <x v="154"/>
    <x v="2"/>
    <m/>
  </r>
  <r>
    <x v="1562"/>
    <x v="153"/>
    <x v="5"/>
    <s v="CLI_2"/>
    <x v="94"/>
    <s v="Pollo de Primera"/>
    <n v="2684.5"/>
    <n v="2687.05"/>
    <n v="2.1"/>
    <n v="5642.8050000000003"/>
    <n v="5642.8050000000003"/>
    <n v="0"/>
    <x v="2"/>
    <x v="154"/>
    <x v="2"/>
    <m/>
  </r>
  <r>
    <x v="1563"/>
    <x v="153"/>
    <x v="5"/>
    <s v="CLI_2"/>
    <x v="40"/>
    <s v="Pollo desnudo de primera "/>
    <n v="423.4"/>
    <n v="418.9"/>
    <n v="2.4"/>
    <n v="1005.3599999999999"/>
    <n v="1005.3599999999999"/>
    <n v="0"/>
    <x v="2"/>
    <x v="154"/>
    <x v="2"/>
    <m/>
  </r>
  <r>
    <x v="1564"/>
    <x v="153"/>
    <x v="5"/>
    <s v="CLI_2"/>
    <x v="41"/>
    <s v="Pollo de Primera"/>
    <n v="331.2"/>
    <n v="329.2"/>
    <n v="2.1"/>
    <n v="691.32"/>
    <n v="691.32"/>
    <n v="0"/>
    <x v="2"/>
    <x v="154"/>
    <x v="2"/>
    <m/>
  </r>
  <r>
    <x v="1565"/>
    <x v="153"/>
    <x v="5"/>
    <s v="CLI_2"/>
    <x v="139"/>
    <s v="Pollo desnudo de primera "/>
    <n v="1363.3"/>
    <n v="1351.2"/>
    <n v="2.4"/>
    <n v="3242.88"/>
    <n v="3242.88"/>
    <n v="0"/>
    <x v="2"/>
    <x v="154"/>
    <x v="2"/>
    <m/>
  </r>
  <r>
    <x v="1565"/>
    <x v="153"/>
    <x v="5"/>
    <s v="CLI_2"/>
    <x v="139"/>
    <s v="Pollo de Primera"/>
    <n v="1685.3"/>
    <n v="1665.3"/>
    <n v="2.1"/>
    <n v="3497.13"/>
    <n v="3497.13"/>
    <n v="0"/>
    <x v="2"/>
    <x v="154"/>
    <x v="2"/>
    <m/>
  </r>
  <r>
    <x v="1566"/>
    <x v="153"/>
    <x v="2"/>
    <s v="CLI_68"/>
    <x v="36"/>
    <s v="Molleja"/>
    <n v="5.6"/>
    <n v="5.6"/>
    <n v="2"/>
    <n v="11.2"/>
    <n v="11.2"/>
    <n v="0"/>
    <x v="2"/>
    <x v="154"/>
    <x v="2"/>
    <m/>
  </r>
  <r>
    <x v="1566"/>
    <x v="153"/>
    <x v="2"/>
    <s v="CLI_68"/>
    <x v="36"/>
    <s v="Pollo de Primera"/>
    <n v="5.5"/>
    <n v="5.5"/>
    <n v="2.35"/>
    <n v="12.925000000000001"/>
    <n v="12.925000000000001"/>
    <n v="0"/>
    <x v="2"/>
    <x v="154"/>
    <x v="2"/>
    <m/>
  </r>
  <r>
    <x v="1567"/>
    <x v="153"/>
    <x v="46"/>
    <s v="CLI_21"/>
    <x v="141"/>
    <s v="HIGADO"/>
    <n v="482.15"/>
    <n v="482.15"/>
    <n v="0.9"/>
    <n v="433.935"/>
    <n v="433.935"/>
    <n v="0"/>
    <x v="2"/>
    <x v="154"/>
    <x v="2"/>
    <m/>
  </r>
  <r>
    <x v="1567"/>
    <x v="153"/>
    <x v="46"/>
    <s v="CLI_21"/>
    <x v="141"/>
    <s v="Patas"/>
    <n v="2161.5"/>
    <n v="2161.5"/>
    <n v="0.9"/>
    <n v="1945.3500000000001"/>
    <n v="1945.3500000000001"/>
    <n v="0"/>
    <x v="2"/>
    <x v="154"/>
    <x v="2"/>
    <m/>
  </r>
  <r>
    <x v="1567"/>
    <x v="153"/>
    <x v="46"/>
    <s v="CLI_21"/>
    <x v="141"/>
    <s v="Molleja"/>
    <n v="1889.05"/>
    <n v="1889.05"/>
    <n v="1"/>
    <n v="1889.05"/>
    <n v="1889.05"/>
    <n v="0"/>
    <x v="2"/>
    <x v="154"/>
    <x v="2"/>
    <m/>
  </r>
  <r>
    <x v="1568"/>
    <x v="153"/>
    <x v="46"/>
    <s v="CLI_21"/>
    <x v="141"/>
    <s v="Pollo de Primera"/>
    <n v="22000"/>
    <n v="22000"/>
    <n v="2.0499999999999998"/>
    <n v="45099.999999999993"/>
    <n v="45099.999999999993"/>
    <n v="0"/>
    <x v="2"/>
    <x v="154"/>
    <x v="2"/>
    <m/>
  </r>
  <r>
    <x v="1569"/>
    <x v="153"/>
    <x v="5"/>
    <s v="CLI_2"/>
    <x v="42"/>
    <s v="Pollo de Primera"/>
    <n v="2345"/>
    <n v="2340.6"/>
    <n v="2.1"/>
    <n v="4915.26"/>
    <n v="4915.26"/>
    <n v="0"/>
    <x v="2"/>
    <x v="154"/>
    <x v="2"/>
    <m/>
  </r>
  <r>
    <x v="1570"/>
    <x v="153"/>
    <x v="2"/>
    <s v="CLI_68"/>
    <x v="148"/>
    <s v="Patas"/>
    <n v="117.7"/>
    <n v="117.7"/>
    <n v="1.4"/>
    <n v="164.78"/>
    <n v="164.78"/>
    <n v="0"/>
    <x v="2"/>
    <x v="154"/>
    <x v="2"/>
    <m/>
  </r>
  <r>
    <x v="1571"/>
    <x v="153"/>
    <x v="1"/>
    <s v="CLI_55"/>
    <x v="1"/>
    <s v="Pollo Grado B"/>
    <n v="10238"/>
    <n v="10213.6"/>
    <n v="2.1"/>
    <n v="21448.560000000001"/>
    <n v="21448.560000000001"/>
    <n v="0"/>
    <x v="2"/>
    <x v="154"/>
    <x v="2"/>
    <m/>
  </r>
  <r>
    <x v="1572"/>
    <x v="153"/>
    <x v="5"/>
    <s v="CLI_2"/>
    <x v="77"/>
    <s v="Pollo de Primera"/>
    <n v="664.5"/>
    <n v="674.8"/>
    <n v="2.1"/>
    <n v="1417.08"/>
    <n v="1417.08"/>
    <n v="0"/>
    <x v="2"/>
    <x v="154"/>
    <x v="2"/>
    <m/>
  </r>
  <r>
    <x v="1572"/>
    <x v="153"/>
    <x v="5"/>
    <s v="CLI_2"/>
    <x v="77"/>
    <s v="Pollo desnudo de primera "/>
    <n v="1092.9000000000001"/>
    <n v="1076.2"/>
    <n v="2.4"/>
    <n v="2582.88"/>
    <n v="2582.88"/>
    <n v="0"/>
    <x v="2"/>
    <x v="154"/>
    <x v="2"/>
    <m/>
  </r>
  <r>
    <x v="1573"/>
    <x v="153"/>
    <x v="11"/>
    <s v="CLI_31"/>
    <x v="33"/>
    <s v="Pollo de Primera"/>
    <n v="25000"/>
    <n v="25000"/>
    <n v="2"/>
    <n v="50000"/>
    <n v="50000"/>
    <n v="0"/>
    <x v="2"/>
    <x v="154"/>
    <x v="2"/>
    <m/>
  </r>
  <r>
    <x v="1574"/>
    <x v="153"/>
    <x v="5"/>
    <s v="CLI_2"/>
    <x v="38"/>
    <s v="Pollo de Primera"/>
    <n v="1675.3"/>
    <n v="1668.6"/>
    <n v="2.1"/>
    <n v="3504.06"/>
    <n v="3504.06"/>
    <n v="0"/>
    <x v="2"/>
    <x v="154"/>
    <x v="2"/>
    <m/>
  </r>
  <r>
    <x v="1575"/>
    <x v="153"/>
    <x v="5"/>
    <s v="CLI_2"/>
    <x v="107"/>
    <s v="Pollo desnudo de primera "/>
    <n v="7945.1"/>
    <n v="7672.8"/>
    <n v="2.4700000000000002"/>
    <n v="18951.816000000003"/>
    <n v="18951.816000000003"/>
    <n v="0"/>
    <x v="2"/>
    <x v="154"/>
    <x v="2"/>
    <m/>
  </r>
  <r>
    <x v="1575"/>
    <x v="153"/>
    <x v="5"/>
    <s v="CLI_2"/>
    <x v="107"/>
    <s v="Pollo de Primera"/>
    <n v="1249.0999999999999"/>
    <n v="1240.8"/>
    <n v="2.1"/>
    <n v="2605.6799999999998"/>
    <n v="2605.6799999999998"/>
    <n v="0"/>
    <x v="2"/>
    <x v="154"/>
    <x v="2"/>
    <m/>
  </r>
  <r>
    <x v="1576"/>
    <x v="153"/>
    <x v="48"/>
    <s v="CLI_20"/>
    <x v="144"/>
    <s v="Pollo desnudo de primera "/>
    <n v="10280.9"/>
    <n v="10001.75"/>
    <n v="2.4700000000000002"/>
    <n v="24704.322500000002"/>
    <n v="24704.322500000002"/>
    <n v="0"/>
    <x v="2"/>
    <x v="154"/>
    <x v="2"/>
    <m/>
  </r>
  <r>
    <x v="1577"/>
    <x v="153"/>
    <x v="2"/>
    <s v="CLI_68"/>
    <x v="32"/>
    <s v="Grasa"/>
    <n v="106.8"/>
    <n v="106.8"/>
    <n v="0.55000000000000004"/>
    <n v="58.74"/>
    <n v="58.74"/>
    <n v="0"/>
    <x v="2"/>
    <x v="154"/>
    <x v="2"/>
    <m/>
  </r>
  <r>
    <x v="1578"/>
    <x v="154"/>
    <x v="2"/>
    <s v="CLI_68"/>
    <x v="4"/>
    <s v="Pollo Grado B"/>
    <n v="306.7"/>
    <n v="306.7"/>
    <n v="2.35"/>
    <n v="720.745"/>
    <n v="720.745"/>
    <n v="0"/>
    <x v="2"/>
    <x v="155"/>
    <x v="2"/>
    <m/>
  </r>
  <r>
    <x v="1579"/>
    <x v="154"/>
    <x v="6"/>
    <s v="CLI_15"/>
    <x v="13"/>
    <s v="Pollo Grado B"/>
    <n v="5034"/>
    <n v="5034"/>
    <n v="1.95"/>
    <n v="9816.2999999999993"/>
    <n v="9816.2999999999993"/>
    <n v="0"/>
    <x v="2"/>
    <x v="155"/>
    <x v="2"/>
    <m/>
  </r>
  <r>
    <x v="1579"/>
    <x v="154"/>
    <x v="6"/>
    <s v="CLI_15"/>
    <x v="13"/>
    <s v="Pollo de Primera"/>
    <n v="20010"/>
    <n v="20010"/>
    <n v="2.0499999999999998"/>
    <n v="41020.5"/>
    <n v="41020.5"/>
    <n v="0"/>
    <x v="2"/>
    <x v="155"/>
    <x v="2"/>
    <m/>
  </r>
  <r>
    <x v="1580"/>
    <x v="154"/>
    <x v="2"/>
    <s v="CLI_68"/>
    <x v="73"/>
    <s v="Patas"/>
    <n v="49.401000000000003"/>
    <n v="49.401000000000003"/>
    <n v="1.4"/>
    <n v="69.1614"/>
    <n v="69.1614"/>
    <n v="0"/>
    <x v="2"/>
    <x v="155"/>
    <x v="2"/>
    <m/>
  </r>
  <r>
    <x v="1581"/>
    <x v="154"/>
    <x v="38"/>
    <s v="CLI_22"/>
    <x v="119"/>
    <s v="Pollo de Primera"/>
    <n v="872"/>
    <n v="873.25"/>
    <n v="2.2000000000000002"/>
    <n v="1921.15"/>
    <n v="1921.15"/>
    <n v="0"/>
    <x v="2"/>
    <x v="155"/>
    <x v="2"/>
    <m/>
  </r>
  <r>
    <x v="1582"/>
    <x v="154"/>
    <x v="22"/>
    <s v="CLI_28"/>
    <x v="86"/>
    <s v="Pollo Grado B"/>
    <n v="19801.8"/>
    <n v="19735.8"/>
    <n v="1.7"/>
    <n v="33550.86"/>
    <n v="33550.86"/>
    <n v="0"/>
    <x v="2"/>
    <x v="155"/>
    <x v="2"/>
    <m/>
  </r>
  <r>
    <x v="1583"/>
    <x v="154"/>
    <x v="11"/>
    <s v="CLI_31"/>
    <x v="33"/>
    <s v="Molleja"/>
    <n v="1015.3"/>
    <n v="1015.3"/>
    <n v="1.6"/>
    <n v="1624.48"/>
    <n v="1624.48"/>
    <n v="0"/>
    <x v="2"/>
    <x v="155"/>
    <x v="2"/>
    <m/>
  </r>
  <r>
    <x v="1583"/>
    <x v="154"/>
    <x v="11"/>
    <s v="CLI_31"/>
    <x v="33"/>
    <s v="HIGADO"/>
    <n v="1100.5999999999999"/>
    <n v="1100.5999999999999"/>
    <n v="1"/>
    <n v="1100.5999999999999"/>
    <n v="1100.5999999999999"/>
    <n v="0"/>
    <x v="2"/>
    <x v="155"/>
    <x v="2"/>
    <m/>
  </r>
  <r>
    <x v="1584"/>
    <x v="154"/>
    <x v="11"/>
    <s v="CLI_31"/>
    <x v="33"/>
    <s v="Pollo de Primera"/>
    <n v="21520.5"/>
    <n v="21520.5"/>
    <n v="2"/>
    <n v="43041"/>
    <n v="43041"/>
    <n v="0"/>
    <x v="2"/>
    <x v="155"/>
    <x v="2"/>
    <m/>
  </r>
  <r>
    <x v="1585"/>
    <x v="154"/>
    <x v="7"/>
    <s v="CLI_32"/>
    <x v="16"/>
    <s v="Pollo de Primera"/>
    <n v="9930.9"/>
    <n v="9905.6"/>
    <n v="2.1"/>
    <n v="20801.760000000002"/>
    <n v="20801.760000000002"/>
    <n v="0"/>
    <x v="2"/>
    <x v="155"/>
    <x v="2"/>
    <m/>
  </r>
  <r>
    <x v="1586"/>
    <x v="154"/>
    <x v="5"/>
    <s v="CLI_2"/>
    <x v="107"/>
    <s v="Pollo desnudo de primera "/>
    <n v="8685.2999999999993"/>
    <n v="8373.1"/>
    <n v="2.4"/>
    <n v="20095.439999999999"/>
    <n v="20095.439999999999"/>
    <n v="0"/>
    <x v="2"/>
    <x v="155"/>
    <x v="2"/>
    <m/>
  </r>
  <r>
    <x v="1587"/>
    <x v="154"/>
    <x v="2"/>
    <s v="CLI_68"/>
    <x v="31"/>
    <s v="Pollo de Primera"/>
    <n v="5.7"/>
    <n v="5.7"/>
    <n v="2.35"/>
    <n v="13.395000000000001"/>
    <n v="13.395000000000001"/>
    <n v="0"/>
    <x v="2"/>
    <x v="155"/>
    <x v="2"/>
    <m/>
  </r>
  <r>
    <x v="1588"/>
    <x v="154"/>
    <x v="19"/>
    <s v="CLI_25"/>
    <x v="137"/>
    <s v="Pollo de Primera"/>
    <n v="1512.8"/>
    <n v="1512.8"/>
    <n v="2.23"/>
    <n v="3373.5439999999999"/>
    <n v="3373.5439999999999"/>
    <n v="0"/>
    <x v="2"/>
    <x v="155"/>
    <x v="2"/>
    <s v="CRUCE CRIA DE POLLOS"/>
  </r>
  <r>
    <x v="1589"/>
    <x v="154"/>
    <x v="19"/>
    <s v="CLI_25"/>
    <x v="137"/>
    <s v="HIGADO"/>
    <n v="106.8"/>
    <n v="106.8"/>
    <n v="1.3"/>
    <n v="138.84"/>
    <n v="138.84"/>
    <n v="0"/>
    <x v="2"/>
    <x v="155"/>
    <x v="2"/>
    <s v="CRUCE CRIA DE POLLOS"/>
  </r>
  <r>
    <x v="1590"/>
    <x v="154"/>
    <x v="2"/>
    <s v="CLI_68"/>
    <x v="32"/>
    <s v="Grasa"/>
    <n v="78.599999999999994"/>
    <n v="78.599999999999994"/>
    <n v="0.55000000000000004"/>
    <n v="43.23"/>
    <n v="43.23"/>
    <n v="0"/>
    <x v="2"/>
    <x v="155"/>
    <x v="2"/>
    <m/>
  </r>
  <r>
    <x v="1591"/>
    <x v="155"/>
    <x v="51"/>
    <s v="CLI_54"/>
    <x v="149"/>
    <s v="Gallina desnuda "/>
    <n v="13040"/>
    <n v="13040"/>
    <n v="2.15"/>
    <n v="28036"/>
    <n v="28036"/>
    <n v="0"/>
    <x v="2"/>
    <x v="156"/>
    <x v="2"/>
    <m/>
  </r>
  <r>
    <x v="1592"/>
    <x v="155"/>
    <x v="51"/>
    <s v="CLI_54"/>
    <x v="149"/>
    <s v="Gallina desnuda "/>
    <n v="19979.3"/>
    <n v="19979.3"/>
    <n v="2.15"/>
    <n v="42955.494999999995"/>
    <n v="42955.494999999995"/>
    <n v="0"/>
    <x v="2"/>
    <x v="156"/>
    <x v="2"/>
    <m/>
  </r>
  <r>
    <x v="1593"/>
    <x v="155"/>
    <x v="2"/>
    <s v="CLI_68"/>
    <x v="90"/>
    <s v="Pollo de Primera"/>
    <n v="2.6"/>
    <n v="2.6"/>
    <n v="2.35"/>
    <n v="6.11"/>
    <n v="6.11"/>
    <n v="0"/>
    <x v="2"/>
    <x v="156"/>
    <x v="2"/>
    <m/>
  </r>
  <r>
    <x v="1594"/>
    <x v="155"/>
    <x v="5"/>
    <s v="CLI_2"/>
    <x v="80"/>
    <s v="Pollo desnudo de primera "/>
    <n v="809.1"/>
    <n v="788.7"/>
    <n v="2.4"/>
    <n v="1892.88"/>
    <n v="1892.88"/>
    <n v="0"/>
    <x v="2"/>
    <x v="156"/>
    <x v="2"/>
    <m/>
  </r>
  <r>
    <x v="1595"/>
    <x v="155"/>
    <x v="2"/>
    <s v="CLI_68"/>
    <x v="4"/>
    <s v="Pollo Grado B"/>
    <n v="142.4"/>
    <n v="142.4"/>
    <n v="2.35"/>
    <n v="334.64000000000004"/>
    <n v="334.64000000000004"/>
    <n v="0"/>
    <x v="2"/>
    <x v="156"/>
    <x v="2"/>
    <m/>
  </r>
  <r>
    <x v="1596"/>
    <x v="155"/>
    <x v="5"/>
    <s v="CLI_2"/>
    <x v="113"/>
    <s v="Pollo desnudo de primera "/>
    <n v="3400.5"/>
    <n v="3353.2"/>
    <n v="2.4"/>
    <n v="8047.6799999999994"/>
    <n v="8047.6799999999994"/>
    <n v="0"/>
    <x v="2"/>
    <x v="156"/>
    <x v="2"/>
    <m/>
  </r>
  <r>
    <x v="1596"/>
    <x v="155"/>
    <x v="5"/>
    <s v="CLI_2"/>
    <x v="113"/>
    <s v="Pollo de Primera"/>
    <n v="1586.5"/>
    <n v="1588.6"/>
    <n v="2.1"/>
    <n v="3336.06"/>
    <n v="3336.06"/>
    <n v="0"/>
    <x v="2"/>
    <x v="156"/>
    <x v="2"/>
    <m/>
  </r>
  <r>
    <x v="1597"/>
    <x v="155"/>
    <x v="5"/>
    <s v="CLI_2"/>
    <x v="113"/>
    <s v="Pollo de Primera"/>
    <n v="2103.4"/>
    <n v="2093.3000000000002"/>
    <n v="2.1"/>
    <n v="4395.93"/>
    <n v="4395.93"/>
    <n v="0"/>
    <x v="2"/>
    <x v="156"/>
    <x v="2"/>
    <m/>
  </r>
  <r>
    <x v="1598"/>
    <x v="155"/>
    <x v="5"/>
    <s v="CLI_2"/>
    <x v="113"/>
    <s v="Pollo desnudo de primera "/>
    <n v="1878.5"/>
    <n v="1818"/>
    <n v="2.4"/>
    <n v="4363.2"/>
    <n v="4363.2"/>
    <n v="0"/>
    <x v="2"/>
    <x v="156"/>
    <x v="2"/>
    <m/>
  </r>
  <r>
    <x v="1599"/>
    <x v="155"/>
    <x v="5"/>
    <s v="CLI_2"/>
    <x v="93"/>
    <s v="Pollo desnudo de primera "/>
    <n v="2273.5"/>
    <n v="2247.1999999999998"/>
    <n v="2.4"/>
    <n v="5393.28"/>
    <n v="5393.28"/>
    <n v="0"/>
    <x v="2"/>
    <x v="156"/>
    <x v="2"/>
    <m/>
  </r>
  <r>
    <x v="1599"/>
    <x v="155"/>
    <x v="5"/>
    <s v="CLI_2"/>
    <x v="93"/>
    <s v="Pollo de Primera"/>
    <n v="1625"/>
    <n v="1620.9"/>
    <n v="2.15"/>
    <n v="3484.9349999999999"/>
    <n v="3484.9349999999999"/>
    <n v="0"/>
    <x v="2"/>
    <x v="156"/>
    <x v="2"/>
    <m/>
  </r>
  <r>
    <x v="1600"/>
    <x v="155"/>
    <x v="5"/>
    <s v="CLI_2"/>
    <x v="94"/>
    <s v="Pollo de Primera"/>
    <n v="2332"/>
    <n v="2325.8000000000002"/>
    <n v="2.1"/>
    <n v="4884.18"/>
    <n v="4884.18"/>
    <n v="0"/>
    <x v="2"/>
    <x v="156"/>
    <x v="2"/>
    <m/>
  </r>
  <r>
    <x v="1601"/>
    <x v="155"/>
    <x v="5"/>
    <s v="CLI_2"/>
    <x v="94"/>
    <s v="Pollo desnudo de primera "/>
    <n v="1880"/>
    <n v="1839.5"/>
    <n v="2.4"/>
    <n v="4414.8"/>
    <n v="4414.8"/>
    <n v="0"/>
    <x v="2"/>
    <x v="156"/>
    <x v="2"/>
    <m/>
  </r>
  <r>
    <x v="1602"/>
    <x v="155"/>
    <x v="5"/>
    <s v="CLI_2"/>
    <x v="40"/>
    <s v="Pollo de Primera"/>
    <n v="320.7"/>
    <n v="329"/>
    <n v="2.1"/>
    <n v="690.9"/>
    <n v="690.9"/>
    <n v="0"/>
    <x v="2"/>
    <x v="156"/>
    <x v="2"/>
    <m/>
  </r>
  <r>
    <x v="1602"/>
    <x v="155"/>
    <x v="5"/>
    <s v="CLI_2"/>
    <x v="40"/>
    <s v="Pollo desnudo de primera "/>
    <n v="269.89999999999998"/>
    <n v="267.8"/>
    <n v="2.4"/>
    <n v="642.72"/>
    <n v="642.72"/>
    <n v="0"/>
    <x v="2"/>
    <x v="156"/>
    <x v="2"/>
    <m/>
  </r>
  <r>
    <x v="1603"/>
    <x v="155"/>
    <x v="5"/>
    <s v="CLI_2"/>
    <x v="40"/>
    <s v="Pollo de Primera"/>
    <n v="621.29999999999995"/>
    <n v="620.6"/>
    <n v="2.1"/>
    <n v="1303.26"/>
    <n v="1303.26"/>
    <n v="0"/>
    <x v="2"/>
    <x v="156"/>
    <x v="2"/>
    <m/>
  </r>
  <r>
    <x v="1604"/>
    <x v="155"/>
    <x v="5"/>
    <s v="CLI_2"/>
    <x v="41"/>
    <s v="Pollo de Primera"/>
    <n v="640.6"/>
    <n v="634.20000000000005"/>
    <n v="2.15"/>
    <n v="1363.53"/>
    <n v="1363.53"/>
    <n v="0"/>
    <x v="2"/>
    <x v="156"/>
    <x v="2"/>
    <m/>
  </r>
  <r>
    <x v="1605"/>
    <x v="155"/>
    <x v="5"/>
    <s v="CLI_2"/>
    <x v="139"/>
    <s v="Pollo de Primera"/>
    <n v="1319.7"/>
    <n v="1324.9"/>
    <n v="2.1"/>
    <n v="2782.2900000000004"/>
    <n v="2782.2900000000004"/>
    <n v="0"/>
    <x v="2"/>
    <x v="156"/>
    <x v="2"/>
    <m/>
  </r>
  <r>
    <x v="1605"/>
    <x v="155"/>
    <x v="5"/>
    <s v="CLI_2"/>
    <x v="139"/>
    <s v="Pollo desnudo de primera "/>
    <n v="1355.2"/>
    <n v="1325.4"/>
    <n v="2.4"/>
    <n v="3180.96"/>
    <n v="3180.96"/>
    <n v="0"/>
    <x v="2"/>
    <x v="156"/>
    <x v="2"/>
    <m/>
  </r>
  <r>
    <x v="1606"/>
    <x v="155"/>
    <x v="2"/>
    <s v="CLI_68"/>
    <x v="24"/>
    <s v="Gallina desnuda "/>
    <n v="4.5999999999999996"/>
    <n v="4.5999999999999996"/>
    <n v="2"/>
    <n v="9.1999999999999993"/>
    <n v="9.1999999999999993"/>
    <n v="0"/>
    <x v="2"/>
    <x v="156"/>
    <x v="2"/>
    <m/>
  </r>
  <r>
    <x v="1607"/>
    <x v="155"/>
    <x v="2"/>
    <s v="CLI_68"/>
    <x v="24"/>
    <s v="Gallina desnuda "/>
    <n v="5"/>
    <n v="5"/>
    <n v="2"/>
    <n v="10"/>
    <n v="10"/>
    <n v="0"/>
    <x v="2"/>
    <x v="156"/>
    <x v="2"/>
    <m/>
  </r>
  <r>
    <x v="1608"/>
    <x v="155"/>
    <x v="5"/>
    <s v="CLI_2"/>
    <x v="42"/>
    <s v="Pollo de Primera"/>
    <n v="2950.2"/>
    <n v="2940.7"/>
    <n v="2.1"/>
    <n v="6175.47"/>
    <n v="6175.47"/>
    <n v="0"/>
    <x v="2"/>
    <x v="156"/>
    <x v="2"/>
    <m/>
  </r>
  <r>
    <x v="1609"/>
    <x v="155"/>
    <x v="5"/>
    <s v="CLI_2"/>
    <x v="42"/>
    <s v="Pollo de Primera"/>
    <n v="2806.7"/>
    <n v="2763.7"/>
    <n v="2.1"/>
    <n v="5803.7699999999995"/>
    <n v="5803.7699999999995"/>
    <n v="0"/>
    <x v="2"/>
    <x v="156"/>
    <x v="2"/>
    <m/>
  </r>
  <r>
    <x v="1610"/>
    <x v="155"/>
    <x v="2"/>
    <s v="CLI_68"/>
    <x v="150"/>
    <s v="Pollo de Primera"/>
    <n v="61"/>
    <n v="61"/>
    <n v="2.35"/>
    <n v="143.35"/>
    <n v="143.35"/>
    <n v="0"/>
    <x v="2"/>
    <x v="156"/>
    <x v="2"/>
    <m/>
  </r>
  <r>
    <x v="1611"/>
    <x v="155"/>
    <x v="39"/>
    <s v="CLI_59"/>
    <x v="123"/>
    <s v="Pollo de Primera"/>
    <n v="1020"/>
    <n v="1020"/>
    <n v="2.1"/>
    <n v="2142"/>
    <n v="2142"/>
    <n v="0"/>
    <x v="2"/>
    <x v="156"/>
    <x v="2"/>
    <m/>
  </r>
  <r>
    <x v="1612"/>
    <x v="155"/>
    <x v="39"/>
    <s v="CLI_59"/>
    <x v="123"/>
    <s v="Pollo desnudo de primera "/>
    <n v="506"/>
    <n v="506"/>
    <n v="2.5"/>
    <n v="1265"/>
    <n v="1265"/>
    <n v="0"/>
    <x v="2"/>
    <x v="156"/>
    <x v="2"/>
    <m/>
  </r>
  <r>
    <x v="1612"/>
    <x v="155"/>
    <x v="39"/>
    <s v="CLI_59"/>
    <x v="123"/>
    <s v="Pollo de Primera"/>
    <n v="268"/>
    <n v="268"/>
    <n v="2.1"/>
    <n v="562.80000000000007"/>
    <n v="562.80000000000007"/>
    <n v="0"/>
    <x v="2"/>
    <x v="156"/>
    <x v="2"/>
    <m/>
  </r>
  <r>
    <x v="1613"/>
    <x v="155"/>
    <x v="4"/>
    <s v="CLI_26"/>
    <x v="10"/>
    <s v="Molleja"/>
    <n v="23.6"/>
    <n v="23.6"/>
    <n v="1.8"/>
    <n v="42.480000000000004"/>
    <n v="42.48"/>
    <n v="0"/>
    <x v="2"/>
    <x v="156"/>
    <x v="2"/>
    <m/>
  </r>
  <r>
    <x v="1613"/>
    <x v="155"/>
    <x v="4"/>
    <s v="CLI_26"/>
    <x v="10"/>
    <s v="Patas"/>
    <n v="43.6"/>
    <n v="43.6"/>
    <n v="1.4"/>
    <n v="61.04"/>
    <n v="61.04"/>
    <n v="0"/>
    <x v="2"/>
    <x v="156"/>
    <x v="2"/>
    <m/>
  </r>
  <r>
    <x v="1614"/>
    <x v="155"/>
    <x v="22"/>
    <s v="CLI_28"/>
    <x v="86"/>
    <s v="Pollo Grado B"/>
    <n v="20032.8"/>
    <n v="19983.599999999999"/>
    <n v="1.7"/>
    <n v="33972.119999999995"/>
    <n v="33972.119999999995"/>
    <n v="0"/>
    <x v="2"/>
    <x v="156"/>
    <x v="2"/>
    <m/>
  </r>
  <r>
    <x v="1615"/>
    <x v="155"/>
    <x v="45"/>
    <s v="CLI_57"/>
    <x v="131"/>
    <s v="Pollo desnudo de primera "/>
    <n v="870.4"/>
    <n v="870.4"/>
    <n v="2.4700000000000002"/>
    <n v="2149.8879999999999"/>
    <n v="2149.8879999999999"/>
    <n v="0"/>
    <x v="2"/>
    <x v="156"/>
    <x v="2"/>
    <m/>
  </r>
  <r>
    <x v="1616"/>
    <x v="155"/>
    <x v="5"/>
    <s v="CLI_2"/>
    <x v="77"/>
    <s v="Pollo desnudo de primera "/>
    <n v="1089.5999999999999"/>
    <n v="1071.8"/>
    <n v="2.4"/>
    <n v="2572.3199999999997"/>
    <n v="2572.3199999999997"/>
    <n v="0"/>
    <x v="2"/>
    <x v="156"/>
    <x v="2"/>
    <m/>
  </r>
  <r>
    <x v="1616"/>
    <x v="155"/>
    <x v="5"/>
    <s v="CLI_2"/>
    <x v="77"/>
    <s v="Pollo de Primera"/>
    <n v="653.6"/>
    <n v="653.9"/>
    <n v="2.15"/>
    <n v="1405.885"/>
    <n v="1405.885"/>
    <n v="0"/>
    <x v="2"/>
    <x v="156"/>
    <x v="2"/>
    <m/>
  </r>
  <r>
    <x v="1617"/>
    <x v="155"/>
    <x v="2"/>
    <s v="CLI_68"/>
    <x v="30"/>
    <s v="Pollo de Primera"/>
    <n v="3.1"/>
    <n v="3.1"/>
    <n v="2.35"/>
    <n v="7.2850000000000001"/>
    <n v="7.2850000000000001"/>
    <n v="0"/>
    <x v="2"/>
    <x v="156"/>
    <x v="2"/>
    <m/>
  </r>
  <r>
    <x v="1618"/>
    <x v="155"/>
    <x v="2"/>
    <s v="CLI_68"/>
    <x v="65"/>
    <s v="Mortadela"/>
    <n v="1007"/>
    <n v="1007"/>
    <n v="1.7"/>
    <n v="1711.8999999999999"/>
    <n v="1711.8999999999999"/>
    <n v="0"/>
    <x v="2"/>
    <x v="156"/>
    <x v="2"/>
    <m/>
  </r>
  <r>
    <x v="1618"/>
    <x v="155"/>
    <x v="2"/>
    <s v="CLI_68"/>
    <x v="65"/>
    <s v="Pollo de Primera"/>
    <n v="4532"/>
    <n v="4532"/>
    <n v="1.9"/>
    <n v="8610.7999999999993"/>
    <n v="8610.7999999999993"/>
    <n v="0"/>
    <x v="2"/>
    <x v="156"/>
    <x v="2"/>
    <m/>
  </r>
  <r>
    <x v="1619"/>
    <x v="155"/>
    <x v="5"/>
    <s v="CLI_2"/>
    <x v="38"/>
    <s v="Pollo de Primera"/>
    <n v="2938.4"/>
    <n v="2926"/>
    <n v="2.1"/>
    <n v="6144.6"/>
    <n v="6144.6"/>
    <n v="0"/>
    <x v="2"/>
    <x v="156"/>
    <x v="2"/>
    <m/>
  </r>
  <r>
    <x v="1620"/>
    <x v="155"/>
    <x v="5"/>
    <s v="CLI_2"/>
    <x v="38"/>
    <s v="Pollo de Primera"/>
    <n v="1543.3"/>
    <n v="1559.4"/>
    <n v="2.1"/>
    <n v="3274.7400000000002"/>
    <n v="3274.7400000000002"/>
    <n v="0"/>
    <x v="2"/>
    <x v="156"/>
    <x v="2"/>
    <m/>
  </r>
  <r>
    <x v="1621"/>
    <x v="155"/>
    <x v="5"/>
    <s v="CLI_2"/>
    <x v="107"/>
    <s v="Patas"/>
    <n v="3551.5"/>
    <n v="3537.5"/>
    <n v="0.45"/>
    <n v="1591.875"/>
    <n v="1591.875"/>
    <n v="0"/>
    <x v="2"/>
    <x v="156"/>
    <x v="2"/>
    <m/>
  </r>
  <r>
    <x v="1621"/>
    <x v="155"/>
    <x v="5"/>
    <s v="CLI_2"/>
    <x v="107"/>
    <s v="HIGADO"/>
    <n v="1547.3"/>
    <n v="1534.26"/>
    <n v="0.45"/>
    <n v="690.41700000000003"/>
    <n v="690.41700000000003"/>
    <n v="0"/>
    <x v="2"/>
    <x v="156"/>
    <x v="2"/>
    <m/>
  </r>
  <r>
    <x v="1622"/>
    <x v="155"/>
    <x v="5"/>
    <s v="CLI_2"/>
    <x v="107"/>
    <s v="Pollo desnudo de primera "/>
    <n v="8983.2999999999993"/>
    <n v="8651.4"/>
    <n v="2.4"/>
    <n v="20763.359999999997"/>
    <n v="20763.359999999997"/>
    <n v="0"/>
    <x v="2"/>
    <x v="156"/>
    <x v="2"/>
    <m/>
  </r>
  <r>
    <x v="1623"/>
    <x v="155"/>
    <x v="5"/>
    <s v="CLI_2"/>
    <x v="107"/>
    <s v="HIGADO"/>
    <n v="1339.9"/>
    <n v="1309.69"/>
    <n v="0.45"/>
    <n v="589.3605"/>
    <n v="589.3605"/>
    <n v="0"/>
    <x v="2"/>
    <x v="156"/>
    <x v="2"/>
    <m/>
  </r>
  <r>
    <x v="1623"/>
    <x v="155"/>
    <x v="5"/>
    <s v="CLI_2"/>
    <x v="107"/>
    <s v="Patas"/>
    <n v="938.3"/>
    <n v="931.95"/>
    <n v="0.45"/>
    <n v="419.37750000000005"/>
    <n v="419.37750000000005"/>
    <n v="0"/>
    <x v="2"/>
    <x v="156"/>
    <x v="2"/>
    <m/>
  </r>
  <r>
    <x v="1623"/>
    <x v="155"/>
    <x v="5"/>
    <s v="CLI_2"/>
    <x v="107"/>
    <s v="Molleja"/>
    <n v="77.8"/>
    <n v="77.41"/>
    <n v="0.6"/>
    <n v="46.445999999999998"/>
    <n v="46.445999999999998"/>
    <n v="0"/>
    <x v="2"/>
    <x v="156"/>
    <x v="2"/>
    <m/>
  </r>
  <r>
    <x v="1624"/>
    <x v="155"/>
    <x v="2"/>
    <s v="CLI_68"/>
    <x v="32"/>
    <s v="Grasa"/>
    <n v="234.9"/>
    <n v="234.9"/>
    <n v="0.55000000000000004"/>
    <n v="129.19500000000002"/>
    <n v="129.19500000000002"/>
    <n v="0"/>
    <x v="2"/>
    <x v="156"/>
    <x v="2"/>
    <m/>
  </r>
  <r>
    <x v="1624"/>
    <x v="155"/>
    <x v="2"/>
    <s v="CLI_68"/>
    <x v="32"/>
    <s v="Grasa"/>
    <n v="234.9"/>
    <n v="234.9"/>
    <n v="0.55000000000000004"/>
    <n v="129.19500000000002"/>
    <n v="129.19500000000002"/>
    <n v="0"/>
    <x v="2"/>
    <x v="156"/>
    <x v="2"/>
    <m/>
  </r>
  <r>
    <x v="1625"/>
    <x v="156"/>
    <x v="2"/>
    <s v="CLI_68"/>
    <x v="151"/>
    <s v="Pollo de Primera"/>
    <n v="223.5"/>
    <n v="223.5"/>
    <n v="2.1"/>
    <n v="469.35"/>
    <n v="469.35"/>
    <n v="0"/>
    <x v="2"/>
    <x v="157"/>
    <x v="2"/>
    <m/>
  </r>
  <r>
    <x v="1626"/>
    <x v="156"/>
    <x v="2"/>
    <s v="CLI_68"/>
    <x v="151"/>
    <s v="Mortadela"/>
    <n v="90.99"/>
    <n v="90.99"/>
    <n v="2"/>
    <n v="181.98"/>
    <n v="181.98"/>
    <n v="0"/>
    <x v="2"/>
    <x v="157"/>
    <x v="2"/>
    <m/>
  </r>
  <r>
    <x v="1627"/>
    <x v="156"/>
    <x v="2"/>
    <s v="CLI_68"/>
    <x v="55"/>
    <s v="Patas"/>
    <n v="4.5999999999999996"/>
    <n v="4.5999999999999996"/>
    <n v="1.4"/>
    <n v="6.4399999999999995"/>
    <n v="6.4399999999999995"/>
    <n v="0"/>
    <x v="2"/>
    <x v="157"/>
    <x v="2"/>
    <m/>
  </r>
  <r>
    <x v="1628"/>
    <x v="156"/>
    <x v="2"/>
    <s v="CLI_68"/>
    <x v="74"/>
    <s v="Pollo de Primera"/>
    <n v="119.6"/>
    <n v="119.6"/>
    <n v="2.35"/>
    <n v="281.06"/>
    <n v="281.06"/>
    <n v="0"/>
    <x v="2"/>
    <x v="157"/>
    <x v="2"/>
    <m/>
  </r>
  <r>
    <x v="1629"/>
    <x v="156"/>
    <x v="5"/>
    <s v="CLI_2"/>
    <x v="80"/>
    <s v="Pollo de Primera"/>
    <n v="674.7"/>
    <n v="671.4"/>
    <n v="2.15"/>
    <n v="1443.51"/>
    <n v="1443.51"/>
    <n v="0"/>
    <x v="2"/>
    <x v="157"/>
    <x v="2"/>
    <m/>
  </r>
  <r>
    <x v="1629"/>
    <x v="156"/>
    <x v="5"/>
    <s v="CLI_2"/>
    <x v="80"/>
    <s v="Pollo desnudo de primera "/>
    <n v="850"/>
    <n v="808.6"/>
    <n v="2.4"/>
    <n v="1940.6399999999999"/>
    <n v="1940.6399999999999"/>
    <n v="0"/>
    <x v="2"/>
    <x v="157"/>
    <x v="2"/>
    <m/>
  </r>
  <r>
    <x v="1630"/>
    <x v="156"/>
    <x v="6"/>
    <s v="CLI_15"/>
    <x v="13"/>
    <s v="Pollo de Primera"/>
    <n v="7000"/>
    <n v="7000"/>
    <n v="2.0499999999999998"/>
    <n v="14349.999999999998"/>
    <n v="14349.999999999998"/>
    <n v="0"/>
    <x v="2"/>
    <x v="157"/>
    <x v="2"/>
    <m/>
  </r>
  <r>
    <x v="1631"/>
    <x v="156"/>
    <x v="1"/>
    <s v="CLI_55"/>
    <x v="1"/>
    <s v="Pollo desnudo de primera "/>
    <n v="9972.5"/>
    <n v="9662.2000000000007"/>
    <n v="2.4"/>
    <n v="23189.280000000002"/>
    <n v="23189.280000000002"/>
    <n v="0"/>
    <x v="2"/>
    <x v="157"/>
    <x v="2"/>
    <m/>
  </r>
  <r>
    <x v="1632"/>
    <x v="156"/>
    <x v="1"/>
    <s v="CLI_55"/>
    <x v="1"/>
    <s v="Pollo Grado B"/>
    <n v="849.1"/>
    <n v="815.3"/>
    <n v="2.1"/>
    <n v="1712.1299999999999"/>
    <n v="1712.1299999999999"/>
    <n v="0"/>
    <x v="2"/>
    <x v="157"/>
    <x v="2"/>
    <m/>
  </r>
  <r>
    <x v="1633"/>
    <x v="156"/>
    <x v="1"/>
    <s v="CLI_55"/>
    <x v="1"/>
    <s v="Pollo Grado B"/>
    <n v="2548.1999999999998"/>
    <n v="2450.6999999999998"/>
    <n v="2.1"/>
    <n v="5146.47"/>
    <n v="5146.47"/>
    <n v="0"/>
    <x v="2"/>
    <x v="157"/>
    <x v="2"/>
    <m/>
  </r>
  <r>
    <x v="1634"/>
    <x v="156"/>
    <x v="1"/>
    <s v="CLI_55"/>
    <x v="1"/>
    <s v="Pollo Grado B"/>
    <n v="10025.5"/>
    <n v="9873.1"/>
    <n v="2.1"/>
    <n v="20733.510000000002"/>
    <n v="20733.510000000002"/>
    <n v="0"/>
    <x v="2"/>
    <x v="157"/>
    <x v="2"/>
    <m/>
  </r>
  <r>
    <x v="1635"/>
    <x v="156"/>
    <x v="4"/>
    <s v="CLI_26"/>
    <x v="10"/>
    <s v="Pollo Grado B"/>
    <n v="1134.8"/>
    <n v="1134.8"/>
    <n v="2.2999999999999998"/>
    <n v="2610.0399999999995"/>
    <n v="2610.0399999999995"/>
    <n v="0"/>
    <x v="2"/>
    <x v="157"/>
    <x v="2"/>
    <m/>
  </r>
  <r>
    <x v="1636"/>
    <x v="156"/>
    <x v="4"/>
    <s v="CLI_26"/>
    <x v="10"/>
    <s v="Molleja"/>
    <n v="410.9"/>
    <n v="410.9"/>
    <n v="1.8"/>
    <n v="739.62"/>
    <n v="739.62"/>
    <n v="0"/>
    <x v="2"/>
    <x v="157"/>
    <x v="2"/>
    <m/>
  </r>
  <r>
    <x v="1636"/>
    <x v="156"/>
    <x v="4"/>
    <s v="CLI_26"/>
    <x v="10"/>
    <s v="HIGADO"/>
    <n v="675.5"/>
    <n v="675.5"/>
    <n v="1.3"/>
    <n v="878.15"/>
    <n v="878.15"/>
    <n v="0"/>
    <x v="2"/>
    <x v="157"/>
    <x v="2"/>
    <m/>
  </r>
  <r>
    <x v="1636"/>
    <x v="156"/>
    <x v="4"/>
    <s v="CLI_26"/>
    <x v="10"/>
    <s v="Patas"/>
    <n v="471.7"/>
    <n v="471.7"/>
    <n v="1.4"/>
    <n v="660.38"/>
    <n v="660.38"/>
    <n v="0"/>
    <x v="2"/>
    <x v="157"/>
    <x v="2"/>
    <m/>
  </r>
  <r>
    <x v="1637"/>
    <x v="156"/>
    <x v="22"/>
    <s v="CLI_28"/>
    <x v="86"/>
    <s v="Pollo Grado B"/>
    <n v="20298.8"/>
    <n v="20237.8"/>
    <n v="1.7"/>
    <n v="34404.259999999995"/>
    <n v="34404.259999999995"/>
    <n v="0"/>
    <x v="2"/>
    <x v="157"/>
    <x v="2"/>
    <m/>
  </r>
  <r>
    <x v="1638"/>
    <x v="156"/>
    <x v="2"/>
    <s v="CLI_68"/>
    <x v="39"/>
    <s v="Pollo Grado B"/>
    <n v="163.6"/>
    <n v="163.6"/>
    <n v="2.35"/>
    <n v="384.46"/>
    <n v="384.46"/>
    <n v="0"/>
    <x v="2"/>
    <x v="157"/>
    <x v="2"/>
    <m/>
  </r>
  <r>
    <x v="1639"/>
    <x v="156"/>
    <x v="2"/>
    <s v="CLI_68"/>
    <x v="39"/>
    <s v="HIGADO"/>
    <n v="28.1"/>
    <n v="28.1"/>
    <n v="1.3"/>
    <n v="36.53"/>
    <n v="36.53"/>
    <n v="0"/>
    <x v="2"/>
    <x v="157"/>
    <x v="2"/>
    <m/>
  </r>
  <r>
    <x v="1639"/>
    <x v="156"/>
    <x v="2"/>
    <s v="CLI_68"/>
    <x v="39"/>
    <s v="Patas"/>
    <n v="67.3"/>
    <n v="67.3"/>
    <n v="1.4"/>
    <n v="94.219999999999985"/>
    <n v="94.219999999999985"/>
    <n v="0"/>
    <x v="2"/>
    <x v="157"/>
    <x v="2"/>
    <m/>
  </r>
  <r>
    <x v="1640"/>
    <x v="156"/>
    <x v="7"/>
    <s v="CLI_32"/>
    <x v="16"/>
    <s v="Pollo de Primera"/>
    <n v="819.6"/>
    <n v="819.6"/>
    <n v="2"/>
    <n v="1639.2"/>
    <n v="1639.2"/>
    <n v="0"/>
    <x v="2"/>
    <x v="157"/>
    <x v="2"/>
    <m/>
  </r>
  <r>
    <x v="1641"/>
    <x v="156"/>
    <x v="7"/>
    <s v="CLI_32"/>
    <x v="16"/>
    <s v="Pollo de Primera"/>
    <n v="4361.8999999999996"/>
    <n v="4348.8999999999996"/>
    <n v="2"/>
    <n v="8697.7999999999993"/>
    <n v="8697.7999999999993"/>
    <n v="0"/>
    <x v="2"/>
    <x v="157"/>
    <x v="2"/>
    <m/>
  </r>
  <r>
    <x v="1642"/>
    <x v="156"/>
    <x v="5"/>
    <s v="CLI_2"/>
    <x v="107"/>
    <s v="Patas"/>
    <n v="1970.5"/>
    <n v="1966.97"/>
    <n v="0.45"/>
    <n v="885.13650000000007"/>
    <n v="885.13650000000007"/>
    <n v="0"/>
    <x v="2"/>
    <x v="157"/>
    <x v="2"/>
    <m/>
  </r>
  <r>
    <x v="1642"/>
    <x v="156"/>
    <x v="5"/>
    <s v="CLI_2"/>
    <x v="107"/>
    <s v="Molleja"/>
    <n v="204.8"/>
    <n v="203.61"/>
    <n v="0.6"/>
    <n v="122.166"/>
    <n v="122.166"/>
    <n v="0"/>
    <x v="2"/>
    <x v="157"/>
    <x v="2"/>
    <m/>
  </r>
  <r>
    <x v="1642"/>
    <x v="156"/>
    <x v="5"/>
    <s v="CLI_2"/>
    <x v="107"/>
    <s v="HIGADO"/>
    <n v="425.6"/>
    <n v="422.55"/>
    <n v="0.45"/>
    <n v="190.14750000000001"/>
    <n v="190.14750000000001"/>
    <n v="0"/>
    <x v="2"/>
    <x v="157"/>
    <x v="2"/>
    <m/>
  </r>
  <r>
    <x v="1643"/>
    <x v="156"/>
    <x v="5"/>
    <s v="CLI_2"/>
    <x v="107"/>
    <s v="Pollo de Primera"/>
    <n v="335.9"/>
    <n v="333.4"/>
    <n v="2.1"/>
    <n v="700.14"/>
    <n v="700.14"/>
    <n v="0"/>
    <x v="2"/>
    <x v="157"/>
    <x v="2"/>
    <m/>
  </r>
  <r>
    <x v="1643"/>
    <x v="156"/>
    <x v="5"/>
    <s v="CLI_2"/>
    <x v="107"/>
    <s v="Pollo desnudo de primera "/>
    <n v="8823.7000000000007"/>
    <n v="8529.2000000000007"/>
    <n v="2.4"/>
    <n v="20470.080000000002"/>
    <n v="20470.080000000002"/>
    <n v="0"/>
    <x v="2"/>
    <x v="157"/>
    <x v="2"/>
    <m/>
  </r>
  <r>
    <x v="1644"/>
    <x v="156"/>
    <x v="2"/>
    <s v="CLI_68"/>
    <x v="32"/>
    <s v="Grasa"/>
    <n v="84.4"/>
    <n v="84.4"/>
    <n v="0.55000000000000004"/>
    <n v="46.420000000000009"/>
    <n v="46.420000000000009"/>
    <n v="0"/>
    <x v="2"/>
    <x v="157"/>
    <x v="2"/>
    <m/>
  </r>
  <r>
    <x v="1645"/>
    <x v="157"/>
    <x v="29"/>
    <s v="CLI_3"/>
    <x v="58"/>
    <s v="Pollo desnudo de primera "/>
    <n v="1732.3"/>
    <n v="1653.3"/>
    <n v="2.4700000000000002"/>
    <n v="4083.6510000000003"/>
    <n v="4083.6510000000003"/>
    <n v="0"/>
    <x v="2"/>
    <x v="158"/>
    <x v="2"/>
    <m/>
  </r>
  <r>
    <x v="1646"/>
    <x v="157"/>
    <x v="5"/>
    <s v="CLI_2"/>
    <x v="80"/>
    <s v="Pollo desnudo de primera "/>
    <n v="486.5"/>
    <n v="479.1"/>
    <n v="2.4"/>
    <n v="1149.8399999999999"/>
    <n v="1149.8399999999999"/>
    <n v="0"/>
    <x v="2"/>
    <x v="158"/>
    <x v="2"/>
    <m/>
  </r>
  <r>
    <x v="1646"/>
    <x v="157"/>
    <x v="5"/>
    <s v="CLI_2"/>
    <x v="80"/>
    <s v="Pollo de Primera"/>
    <n v="596.20000000000005"/>
    <n v="582.20000000000005"/>
    <n v="2.1"/>
    <n v="1222.6200000000001"/>
    <n v="1222.6200000000001"/>
    <n v="0"/>
    <x v="2"/>
    <x v="158"/>
    <x v="2"/>
    <m/>
  </r>
  <r>
    <x v="1647"/>
    <x v="157"/>
    <x v="5"/>
    <s v="CLI_2"/>
    <x v="94"/>
    <s v="Pollo de Primera"/>
    <n v="2998"/>
    <n v="2981.8"/>
    <n v="2.1"/>
    <n v="6261.7800000000007"/>
    <n v="6261.7800000000007"/>
    <n v="0"/>
    <x v="2"/>
    <x v="158"/>
    <x v="2"/>
    <m/>
  </r>
  <r>
    <x v="1647"/>
    <x v="157"/>
    <x v="5"/>
    <s v="CLI_2"/>
    <x v="94"/>
    <s v="Pollo desnudo de primera "/>
    <n v="1214"/>
    <n v="1191.8"/>
    <n v="2.4"/>
    <n v="2860.3199999999997"/>
    <n v="2860.3199999999997"/>
    <n v="0"/>
    <x v="2"/>
    <x v="158"/>
    <x v="2"/>
    <m/>
  </r>
  <r>
    <x v="1397"/>
    <x v="157"/>
    <x v="2"/>
    <s v="CLI_68"/>
    <x v="21"/>
    <s v="Pollo de Primera"/>
    <n v="71.400000000000006"/>
    <n v="71.400000000000006"/>
    <n v="2.2999999999999998"/>
    <n v="164.22"/>
    <n v="164.22"/>
    <n v="0"/>
    <x v="2"/>
    <x v="158"/>
    <x v="2"/>
    <m/>
  </r>
  <r>
    <x v="1397"/>
    <x v="157"/>
    <x v="2"/>
    <s v="CLI_68"/>
    <x v="21"/>
    <s v="Pollo Grado B"/>
    <n v="380.4"/>
    <n v="380.4"/>
    <n v="2.2999999999999998"/>
    <n v="874.91999999999985"/>
    <n v="874.91999999999985"/>
    <n v="0"/>
    <x v="2"/>
    <x v="158"/>
    <x v="2"/>
    <m/>
  </r>
  <r>
    <x v="1648"/>
    <x v="157"/>
    <x v="2"/>
    <s v="CLI_68"/>
    <x v="21"/>
    <s v="Molleja"/>
    <n v="73.400000000000006"/>
    <n v="73.400000000000006"/>
    <n v="1.6"/>
    <n v="117.44000000000001"/>
    <n v="117.44000000000001"/>
    <n v="0"/>
    <x v="2"/>
    <x v="158"/>
    <x v="2"/>
    <m/>
  </r>
  <r>
    <x v="1648"/>
    <x v="157"/>
    <x v="2"/>
    <s v="CLI_68"/>
    <x v="21"/>
    <s v="HIGADO"/>
    <n v="289.60000000000002"/>
    <n v="289.60000000000002"/>
    <n v="1.2"/>
    <n v="347.52000000000004"/>
    <n v="347.52000000000004"/>
    <n v="0"/>
    <x v="2"/>
    <x v="158"/>
    <x v="2"/>
    <m/>
  </r>
  <r>
    <x v="1648"/>
    <x v="157"/>
    <x v="2"/>
    <s v="CLI_68"/>
    <x v="21"/>
    <s v="Patas"/>
    <n v="225.1"/>
    <n v="225.1"/>
    <n v="1.2"/>
    <n v="270.12"/>
    <n v="270.12"/>
    <n v="0"/>
    <x v="2"/>
    <x v="158"/>
    <x v="2"/>
    <m/>
  </r>
  <r>
    <x v="1649"/>
    <x v="157"/>
    <x v="5"/>
    <s v="CLI_2"/>
    <x v="40"/>
    <s v="Pollo desnudo de primera "/>
    <n v="246.6"/>
    <n v="244.5"/>
    <n v="2.4"/>
    <n v="586.79999999999995"/>
    <n v="586.79999999999995"/>
    <n v="0"/>
    <x v="2"/>
    <x v="158"/>
    <x v="2"/>
    <m/>
  </r>
  <r>
    <x v="1649"/>
    <x v="157"/>
    <x v="5"/>
    <s v="CLI_2"/>
    <x v="40"/>
    <s v="Pollo de Primera"/>
    <n v="589"/>
    <n v="577"/>
    <n v="2.1"/>
    <n v="1211.7"/>
    <n v="1211.7"/>
    <n v="0"/>
    <x v="2"/>
    <x v="158"/>
    <x v="2"/>
    <m/>
  </r>
  <r>
    <x v="1650"/>
    <x v="157"/>
    <x v="29"/>
    <s v="CLI_3"/>
    <x v="57"/>
    <s v="Pollo desnudo de primera "/>
    <n v="1257"/>
    <n v="1212"/>
    <n v="2.4700000000000002"/>
    <n v="2993.6400000000003"/>
    <n v="2993.6400000000003"/>
    <n v="0"/>
    <x v="2"/>
    <x v="158"/>
    <x v="2"/>
    <m/>
  </r>
  <r>
    <x v="1651"/>
    <x v="157"/>
    <x v="5"/>
    <s v="CLI_2"/>
    <x v="42"/>
    <s v="Pollo de Primera"/>
    <n v="2417.4"/>
    <n v="2391.6999999999998"/>
    <n v="2.1"/>
    <n v="5022.57"/>
    <n v="5022.57"/>
    <n v="0"/>
    <x v="2"/>
    <x v="158"/>
    <x v="2"/>
    <m/>
  </r>
  <r>
    <x v="1652"/>
    <x v="157"/>
    <x v="1"/>
    <s v="CLI_55"/>
    <x v="1"/>
    <s v="Pollo Grado B"/>
    <n v="7040.3"/>
    <n v="6994.4"/>
    <n v="2.1"/>
    <n v="14688.24"/>
    <n v="14688.24"/>
    <n v="0"/>
    <x v="2"/>
    <x v="158"/>
    <x v="2"/>
    <m/>
  </r>
  <r>
    <x v="1653"/>
    <x v="157"/>
    <x v="22"/>
    <s v="CLI_28"/>
    <x v="86"/>
    <s v="Pollo Grado B"/>
    <n v="20274.7"/>
    <n v="20295.2"/>
    <n v="1.7"/>
    <n v="34501.840000000004"/>
    <n v="34501.840000000004"/>
    <n v="0"/>
    <x v="2"/>
    <x v="158"/>
    <x v="2"/>
    <m/>
  </r>
  <r>
    <x v="1654"/>
    <x v="157"/>
    <x v="8"/>
    <s v="CLI_30"/>
    <x v="17"/>
    <s v="Molleja"/>
    <n v="24.2"/>
    <n v="24.2"/>
    <n v="1.6"/>
    <n v="38.72"/>
    <n v="38.72"/>
    <n v="0"/>
    <x v="2"/>
    <x v="158"/>
    <x v="2"/>
    <m/>
  </r>
  <r>
    <x v="1654"/>
    <x v="157"/>
    <x v="8"/>
    <s v="CLI_30"/>
    <x v="17"/>
    <s v="HIGADO"/>
    <n v="87.4"/>
    <n v="87.4"/>
    <n v="1"/>
    <n v="87.4"/>
    <n v="87.4"/>
    <n v="0"/>
    <x v="2"/>
    <x v="158"/>
    <x v="2"/>
    <m/>
  </r>
  <r>
    <x v="1654"/>
    <x v="157"/>
    <x v="8"/>
    <s v="CLI_30"/>
    <x v="17"/>
    <s v="Patas"/>
    <n v="66.7"/>
    <n v="66.7"/>
    <n v="1"/>
    <n v="66.7"/>
    <n v="66.7"/>
    <n v="0"/>
    <x v="2"/>
    <x v="158"/>
    <x v="2"/>
    <m/>
  </r>
  <r>
    <x v="1655"/>
    <x v="157"/>
    <x v="3"/>
    <s v="CLI_41"/>
    <x v="8"/>
    <s v="HIGADO"/>
    <n v="619.20000000000005"/>
    <n v="619.20000000000005"/>
    <n v="1.3"/>
    <n v="804.96"/>
    <n v="804.96"/>
    <n v="0"/>
    <x v="2"/>
    <x v="158"/>
    <x v="2"/>
    <m/>
  </r>
  <r>
    <x v="1656"/>
    <x v="157"/>
    <x v="11"/>
    <s v="CLI_31"/>
    <x v="33"/>
    <s v="Pollo de Primera"/>
    <n v="25000"/>
    <n v="25000"/>
    <n v="2"/>
    <n v="50000"/>
    <n v="50000"/>
    <n v="0"/>
    <x v="2"/>
    <x v="158"/>
    <x v="2"/>
    <m/>
  </r>
  <r>
    <x v="1657"/>
    <x v="157"/>
    <x v="23"/>
    <s v="CLI_1"/>
    <x v="82"/>
    <s v="Pollo desnudo de primera "/>
    <n v="10052.1"/>
    <n v="9805.7999999999993"/>
    <n v="2.35"/>
    <n v="23043.629999999997"/>
    <n v="23043.629999999997"/>
    <n v="0"/>
    <x v="2"/>
    <x v="158"/>
    <x v="2"/>
    <m/>
  </r>
  <r>
    <x v="1658"/>
    <x v="157"/>
    <x v="23"/>
    <s v="CLI_1"/>
    <x v="82"/>
    <s v="Pollo desnudo de primera "/>
    <n v="10275.299999999999"/>
    <n v="10077.4"/>
    <n v="2.35"/>
    <n v="23681.89"/>
    <n v="23681.89"/>
    <n v="0"/>
    <x v="2"/>
    <x v="158"/>
    <x v="2"/>
    <m/>
  </r>
  <r>
    <x v="1659"/>
    <x v="157"/>
    <x v="48"/>
    <s v="CLI_20"/>
    <x v="144"/>
    <s v="Pollo desnudo de primera "/>
    <n v="10426.200000000001"/>
    <n v="9882.4"/>
    <n v="2.4700000000000002"/>
    <n v="24409.528000000002"/>
    <n v="24409.528000000002"/>
    <n v="0"/>
    <x v="2"/>
    <x v="158"/>
    <x v="2"/>
    <m/>
  </r>
  <r>
    <x v="1660"/>
    <x v="157"/>
    <x v="2"/>
    <s v="CLI_68"/>
    <x v="32"/>
    <s v="Grasa"/>
    <n v="126.1"/>
    <n v="126.1"/>
    <n v="0.55000000000000004"/>
    <n v="69.355000000000004"/>
    <n v="69.355000000000004"/>
    <n v="0"/>
    <x v="2"/>
    <x v="158"/>
    <x v="2"/>
    <m/>
  </r>
  <r>
    <x v="1661"/>
    <x v="158"/>
    <x v="51"/>
    <s v="CLI_54"/>
    <x v="149"/>
    <s v="Gallina desnuda "/>
    <n v="22614.7"/>
    <n v="22614.7"/>
    <n v="2.15"/>
    <n v="48621.604999999996"/>
    <n v="48621.604999999996"/>
    <n v="0"/>
    <x v="2"/>
    <x v="159"/>
    <x v="2"/>
    <s v="CRUCE"/>
  </r>
  <r>
    <x v="1662"/>
    <x v="158"/>
    <x v="2"/>
    <s v="CLI_68"/>
    <x v="4"/>
    <s v="Pollo Grado B"/>
    <n v="240.2"/>
    <n v="240.2"/>
    <n v="2.35"/>
    <n v="564.47"/>
    <n v="564.47"/>
    <n v="0"/>
    <x v="2"/>
    <x v="159"/>
    <x v="2"/>
    <m/>
  </r>
  <r>
    <x v="1663"/>
    <x v="158"/>
    <x v="2"/>
    <s v="CLI_68"/>
    <x v="4"/>
    <s v="HIGADO"/>
    <n v="28"/>
    <n v="28"/>
    <n v="1.3"/>
    <n v="36.4"/>
    <n v="36.4"/>
    <n v="0"/>
    <x v="2"/>
    <x v="159"/>
    <x v="2"/>
    <m/>
  </r>
  <r>
    <x v="1664"/>
    <x v="158"/>
    <x v="5"/>
    <s v="CLI_2"/>
    <x v="113"/>
    <s v="Pollo de Primera"/>
    <n v="2987.5"/>
    <n v="2962.6"/>
    <n v="2.1"/>
    <n v="6221.46"/>
    <n v="6221.46"/>
    <n v="0"/>
    <x v="2"/>
    <x v="159"/>
    <x v="2"/>
    <m/>
  </r>
  <r>
    <x v="1664"/>
    <x v="158"/>
    <x v="5"/>
    <s v="CLI_2"/>
    <x v="113"/>
    <s v="Pollo desnudo de primera "/>
    <n v="1232"/>
    <n v="1190.8"/>
    <n v="2.4"/>
    <n v="2857.9199999999996"/>
    <n v="2857.9199999999996"/>
    <n v="0"/>
    <x v="2"/>
    <x v="159"/>
    <x v="2"/>
    <m/>
  </r>
  <r>
    <x v="1665"/>
    <x v="158"/>
    <x v="1"/>
    <s v="CLI_55"/>
    <x v="1"/>
    <s v="Pollo desnudo de primera "/>
    <n v="10067.5"/>
    <n v="9833.7999999999993"/>
    <n v="2.4"/>
    <n v="23601.119999999999"/>
    <n v="23601.119999999999"/>
    <n v="0"/>
    <x v="2"/>
    <x v="159"/>
    <x v="2"/>
    <m/>
  </r>
  <r>
    <x v="1666"/>
    <x v="158"/>
    <x v="22"/>
    <s v="CLI_28"/>
    <x v="86"/>
    <s v="Pollo Grado B"/>
    <n v="20172.599999999999"/>
    <n v="20241.099999999999"/>
    <n v="1.7"/>
    <n v="34409.869999999995"/>
    <n v="34409.869999999995"/>
    <n v="0"/>
    <x v="2"/>
    <x v="159"/>
    <x v="2"/>
    <m/>
  </r>
  <r>
    <x v="1667"/>
    <x v="158"/>
    <x v="2"/>
    <s v="CLI_68"/>
    <x v="152"/>
    <s v="Pollo de Primera"/>
    <n v="437.5"/>
    <n v="437.5"/>
    <n v="2.15"/>
    <n v="940.625"/>
    <n v="940.625"/>
    <n v="0"/>
    <x v="2"/>
    <x v="159"/>
    <x v="2"/>
    <m/>
  </r>
  <r>
    <x v="1668"/>
    <x v="158"/>
    <x v="11"/>
    <s v="CLI_31"/>
    <x v="33"/>
    <s v="Pollo de Primera"/>
    <n v="11165.3"/>
    <n v="11165.3"/>
    <n v="2"/>
    <n v="22330.6"/>
    <n v="22330.6"/>
    <n v="0"/>
    <x v="2"/>
    <x v="159"/>
    <x v="2"/>
    <m/>
  </r>
  <r>
    <x v="1669"/>
    <x v="158"/>
    <x v="11"/>
    <s v="CLI_31"/>
    <x v="33"/>
    <s v="Pollo de Primera"/>
    <n v="12864.5"/>
    <n v="12864.5"/>
    <n v="2"/>
    <n v="25729"/>
    <n v="25729"/>
    <n v="0"/>
    <x v="2"/>
    <x v="159"/>
    <x v="2"/>
    <m/>
  </r>
  <r>
    <x v="1670"/>
    <x v="158"/>
    <x v="11"/>
    <s v="CLI_31"/>
    <x v="33"/>
    <s v="Mortadela"/>
    <n v="1597.98"/>
    <n v="1597.98"/>
    <n v="1.85"/>
    <n v="2956.2630000000004"/>
    <n v="2956.2630000000004"/>
    <n v="0"/>
    <x v="2"/>
    <x v="159"/>
    <x v="2"/>
    <m/>
  </r>
  <r>
    <x v="1671"/>
    <x v="158"/>
    <x v="11"/>
    <s v="CLI_31"/>
    <x v="33"/>
    <s v="Pollo de Primera"/>
    <n v="25000"/>
    <n v="25000"/>
    <n v="2"/>
    <n v="50000"/>
    <n v="50000"/>
    <n v="0"/>
    <x v="2"/>
    <x v="159"/>
    <x v="2"/>
    <m/>
  </r>
  <r>
    <x v="1672"/>
    <x v="158"/>
    <x v="5"/>
    <s v="CLI_2"/>
    <x v="107"/>
    <s v="Pollo desnudo de primera "/>
    <n v="4556.2"/>
    <n v="4443"/>
    <n v="2.2999999999999998"/>
    <n v="10218.9"/>
    <n v="10218.9"/>
    <n v="0"/>
    <x v="2"/>
    <x v="159"/>
    <x v="2"/>
    <m/>
  </r>
  <r>
    <x v="1673"/>
    <x v="158"/>
    <x v="5"/>
    <s v="CLI_2"/>
    <x v="107"/>
    <s v="HIGADO"/>
    <n v="1437.1"/>
    <n v="1406.8"/>
    <n v="0.45"/>
    <n v="633.05999999999995"/>
    <n v="633.05999999999995"/>
    <n v="0"/>
    <x v="2"/>
    <x v="159"/>
    <x v="2"/>
    <m/>
  </r>
  <r>
    <x v="1674"/>
    <x v="158"/>
    <x v="5"/>
    <s v="CLI_2"/>
    <x v="107"/>
    <s v="Patas"/>
    <n v="2290.1999999999998"/>
    <n v="2281.7199999999998"/>
    <n v="0.45"/>
    <n v="1026.7739999999999"/>
    <n v="1026.7739999999999"/>
    <n v="0"/>
    <x v="2"/>
    <x v="159"/>
    <x v="2"/>
    <m/>
  </r>
  <r>
    <x v="1674"/>
    <x v="158"/>
    <x v="5"/>
    <s v="CLI_2"/>
    <x v="107"/>
    <s v="Molleja"/>
    <n v="210.4"/>
    <n v="210.52"/>
    <n v="0.6"/>
    <n v="126.312"/>
    <n v="126.312"/>
    <n v="0"/>
    <x v="2"/>
    <x v="159"/>
    <x v="2"/>
    <m/>
  </r>
  <r>
    <x v="1674"/>
    <x v="158"/>
    <x v="5"/>
    <s v="CLI_2"/>
    <x v="107"/>
    <s v="HIGADO"/>
    <n v="2653.6"/>
    <n v="2660.44"/>
    <n v="0.45"/>
    <n v="1197.1980000000001"/>
    <n v="1197.1980000000001"/>
    <n v="0"/>
    <x v="2"/>
    <x v="159"/>
    <x v="2"/>
    <m/>
  </r>
  <r>
    <x v="1675"/>
    <x v="158"/>
    <x v="5"/>
    <s v="CLI_2"/>
    <x v="107"/>
    <s v="Pollo de Primera"/>
    <n v="2361.4"/>
    <n v="2303.8000000000002"/>
    <n v="2.1"/>
    <n v="4837.9800000000005"/>
    <n v="4837.9800000000005"/>
    <n v="0"/>
    <x v="2"/>
    <x v="159"/>
    <x v="2"/>
    <m/>
  </r>
  <r>
    <x v="1675"/>
    <x v="158"/>
    <x v="5"/>
    <s v="CLI_2"/>
    <x v="107"/>
    <s v="Pollo desnudo de primera "/>
    <n v="4222.3"/>
    <n v="4044.9"/>
    <n v="2.4"/>
    <n v="9707.76"/>
    <n v="9707.76"/>
    <n v="0"/>
    <x v="2"/>
    <x v="159"/>
    <x v="2"/>
    <m/>
  </r>
  <r>
    <x v="1676"/>
    <x v="158"/>
    <x v="2"/>
    <s v="CLI_68"/>
    <x v="32"/>
    <s v="Grasa"/>
    <n v="156"/>
    <n v="156"/>
    <n v="0.55000000000000004"/>
    <n v="85.800000000000011"/>
    <n v="85.800000000000011"/>
    <n v="0"/>
    <x v="2"/>
    <x v="159"/>
    <x v="2"/>
    <m/>
  </r>
  <r>
    <x v="1677"/>
    <x v="159"/>
    <x v="2"/>
    <s v="CLI_68"/>
    <x v="78"/>
    <s v="Molleja"/>
    <n v="23.1"/>
    <n v="23.1"/>
    <n v="2"/>
    <n v="46.2"/>
    <n v="46.2"/>
    <n v="0"/>
    <x v="2"/>
    <x v="160"/>
    <x v="2"/>
    <m/>
  </r>
  <r>
    <x v="1677"/>
    <x v="159"/>
    <x v="2"/>
    <s v="CLI_68"/>
    <x v="78"/>
    <s v="HIGADO"/>
    <n v="29.8"/>
    <n v="29.8"/>
    <n v="1.3"/>
    <n v="38.74"/>
    <n v="38.74"/>
    <n v="0"/>
    <x v="2"/>
    <x v="160"/>
    <x v="2"/>
    <m/>
  </r>
  <r>
    <x v="1677"/>
    <x v="159"/>
    <x v="2"/>
    <s v="CLI_68"/>
    <x v="78"/>
    <s v="Patas"/>
    <n v="102.8"/>
    <n v="102.8"/>
    <n v="1.4"/>
    <n v="143.91999999999999"/>
    <n v="143.91999999999999"/>
    <n v="0"/>
    <x v="2"/>
    <x v="160"/>
    <x v="2"/>
    <m/>
  </r>
  <r>
    <x v="1678"/>
    <x v="159"/>
    <x v="1"/>
    <s v="CLI_55"/>
    <x v="1"/>
    <s v="Pollo Grado B"/>
    <n v="7381.9"/>
    <n v="7058.9"/>
    <n v="2.1"/>
    <n v="14823.69"/>
    <n v="14823.69"/>
    <n v="0"/>
    <x v="2"/>
    <x v="160"/>
    <x v="2"/>
    <m/>
  </r>
  <r>
    <x v="1679"/>
    <x v="159"/>
    <x v="45"/>
    <s v="CLI_57"/>
    <x v="131"/>
    <s v="Pollo de Primera"/>
    <n v="1497.7"/>
    <n v="1497.7"/>
    <n v="2.15"/>
    <n v="3220.0549999999998"/>
    <n v="3220.0549999999998"/>
    <n v="0"/>
    <x v="2"/>
    <x v="160"/>
    <x v="2"/>
    <m/>
  </r>
  <r>
    <x v="1680"/>
    <x v="159"/>
    <x v="2"/>
    <s v="CLI_68"/>
    <x v="152"/>
    <s v="Pollo de Primera"/>
    <n v="341.2"/>
    <n v="341.2"/>
    <n v="2.15"/>
    <n v="733.57999999999993"/>
    <n v="733.57999999999993"/>
    <n v="0"/>
    <x v="2"/>
    <x v="160"/>
    <x v="2"/>
    <m/>
  </r>
  <r>
    <x v="1681"/>
    <x v="159"/>
    <x v="19"/>
    <s v="CLI_25"/>
    <x v="63"/>
    <s v="Pollo de Primera"/>
    <n v="1304.7"/>
    <n v="1304.7"/>
    <n v="2.2999999999999998"/>
    <n v="3000.81"/>
    <n v="3000.81"/>
    <n v="0"/>
    <x v="2"/>
    <x v="160"/>
    <x v="2"/>
    <s v="CRUCE CRIA DE POLLOS"/>
  </r>
  <r>
    <x v="1682"/>
    <x v="159"/>
    <x v="19"/>
    <s v="CLI_25"/>
    <x v="63"/>
    <s v="Patas"/>
    <n v="44.3"/>
    <n v="44.3"/>
    <n v="1.4"/>
    <n v="62.019999999999989"/>
    <n v="62.019999999999989"/>
    <n v="0"/>
    <x v="2"/>
    <x v="160"/>
    <x v="2"/>
    <s v="CRUCE CRIA DE POLLOS"/>
  </r>
  <r>
    <x v="1682"/>
    <x v="159"/>
    <x v="19"/>
    <s v="CLI_25"/>
    <x v="63"/>
    <s v="HIGADO"/>
    <n v="59.7"/>
    <n v="59.7"/>
    <n v="1.3"/>
    <n v="77.61"/>
    <n v="77.61"/>
    <n v="0"/>
    <x v="2"/>
    <x v="160"/>
    <x v="2"/>
    <s v="CRUCE CRIA DE POLLOS"/>
  </r>
  <r>
    <x v="1683"/>
    <x v="159"/>
    <x v="11"/>
    <s v="CLI_31"/>
    <x v="33"/>
    <s v="Pollo de Primera"/>
    <n v="25022"/>
    <n v="25023.3"/>
    <n v="2"/>
    <n v="50046.6"/>
    <n v="50046.6"/>
    <n v="0"/>
    <x v="2"/>
    <x v="160"/>
    <x v="2"/>
    <m/>
  </r>
  <r>
    <x v="1684"/>
    <x v="159"/>
    <x v="11"/>
    <s v="CLI_31"/>
    <x v="33"/>
    <s v="Pollo de Primera"/>
    <n v="25061"/>
    <n v="25061"/>
    <n v="2"/>
    <n v="50122"/>
    <n v="50122"/>
    <n v="0"/>
    <x v="2"/>
    <x v="160"/>
    <x v="2"/>
    <m/>
  </r>
  <r>
    <x v="1685"/>
    <x v="159"/>
    <x v="13"/>
    <s v="CLI_5"/>
    <x v="105"/>
    <s v="Pollo de Primera"/>
    <n v="7464.8"/>
    <n v="7464.8"/>
    <n v="2.0499999999999998"/>
    <n v="15302.839999999998"/>
    <n v="15302.839999999998"/>
    <n v="0"/>
    <x v="2"/>
    <x v="160"/>
    <x v="2"/>
    <m/>
  </r>
  <r>
    <x v="1686"/>
    <x v="159"/>
    <x v="13"/>
    <s v="CLI_5"/>
    <x v="105"/>
    <s v="Pollo de Primera"/>
    <n v="7589.85"/>
    <n v="7589.85"/>
    <n v="2.0499999999999998"/>
    <n v="15559.192499999999"/>
    <n v="15559.192499999999"/>
    <n v="0"/>
    <x v="2"/>
    <x v="160"/>
    <x v="2"/>
    <m/>
  </r>
  <r>
    <x v="1687"/>
    <x v="159"/>
    <x v="13"/>
    <s v="CLI_5"/>
    <x v="105"/>
    <s v="Pollo de Primera"/>
    <n v="9326.15"/>
    <n v="9326.15"/>
    <n v="2.0499999999999998"/>
    <n v="19118.607499999998"/>
    <n v="19118.607499999998"/>
    <n v="0"/>
    <x v="2"/>
    <x v="160"/>
    <x v="2"/>
    <m/>
  </r>
  <r>
    <x v="1688"/>
    <x v="159"/>
    <x v="23"/>
    <s v="CLI_1"/>
    <x v="82"/>
    <s v="Pollo de Primera"/>
    <n v="4603"/>
    <n v="4618"/>
    <n v="1.9"/>
    <n v="8774.1999999999989"/>
    <n v="8774.1999999999989"/>
    <n v="0"/>
    <x v="2"/>
    <x v="160"/>
    <x v="2"/>
    <m/>
  </r>
  <r>
    <x v="1689"/>
    <x v="159"/>
    <x v="23"/>
    <s v="CLI_1"/>
    <x v="82"/>
    <s v="Pollo desnudo de primera "/>
    <n v="8522.7999999999993"/>
    <n v="8214.6"/>
    <n v="2.25"/>
    <n v="18482.850000000002"/>
    <n v="18482.850000000002"/>
    <n v="0"/>
    <x v="2"/>
    <x v="160"/>
    <x v="2"/>
    <m/>
  </r>
  <r>
    <x v="1690"/>
    <x v="159"/>
    <x v="52"/>
    <s v="CLI_58"/>
    <x v="153"/>
    <s v="Pollo de Primera"/>
    <n v="448.85"/>
    <n v="448.85"/>
    <n v="2.15"/>
    <n v="965.02750000000003"/>
    <n v="965.02750000000003"/>
    <n v="0"/>
    <x v="2"/>
    <x v="160"/>
    <x v="2"/>
    <m/>
  </r>
  <r>
    <x v="1691"/>
    <x v="159"/>
    <x v="2"/>
    <s v="CLI_68"/>
    <x v="32"/>
    <s v="Grasa"/>
    <n v="98.1"/>
    <n v="98.1"/>
    <n v="0.55000000000000004"/>
    <n v="53.954999999999998"/>
    <n v="53.954999999999998"/>
    <n v="0"/>
    <x v="2"/>
    <x v="160"/>
    <x v="2"/>
    <m/>
  </r>
  <r>
    <x v="1692"/>
    <x v="160"/>
    <x v="32"/>
    <s v="CLI_11"/>
    <x v="103"/>
    <s v="Pollo Grado B"/>
    <n v="7781.9"/>
    <n v="7766.1"/>
    <n v="2"/>
    <n v="15532.2"/>
    <n v="15532.2"/>
    <n v="0"/>
    <x v="2"/>
    <x v="161"/>
    <x v="2"/>
    <m/>
  </r>
  <r>
    <x v="1693"/>
    <x v="160"/>
    <x v="32"/>
    <s v="CLI_11"/>
    <x v="103"/>
    <s v="Pollo Grado B"/>
    <n v="2794.3"/>
    <n v="2794.6"/>
    <n v="2"/>
    <n v="5589.2"/>
    <n v="5589.2"/>
    <n v="0"/>
    <x v="2"/>
    <x v="161"/>
    <x v="2"/>
    <m/>
  </r>
  <r>
    <x v="1694"/>
    <x v="160"/>
    <x v="2"/>
    <s v="CLI_68"/>
    <x v="73"/>
    <s v="HIGADO"/>
    <n v="49.6"/>
    <n v="49.6"/>
    <n v="1.3"/>
    <n v="64.48"/>
    <n v="64.48"/>
    <n v="0"/>
    <x v="2"/>
    <x v="161"/>
    <x v="2"/>
    <m/>
  </r>
  <r>
    <x v="1694"/>
    <x v="160"/>
    <x v="2"/>
    <s v="CLI_68"/>
    <x v="73"/>
    <s v="Patas"/>
    <n v="49.6"/>
    <n v="49.6"/>
    <n v="1.4"/>
    <n v="69.44"/>
    <n v="69.44"/>
    <n v="0"/>
    <x v="2"/>
    <x v="161"/>
    <x v="2"/>
    <m/>
  </r>
  <r>
    <x v="1695"/>
    <x v="160"/>
    <x v="2"/>
    <s v="CLI_68"/>
    <x v="130"/>
    <s v="Pollo de Primera"/>
    <n v="4.5"/>
    <n v="4.5"/>
    <n v="2.35"/>
    <n v="10.575000000000001"/>
    <n v="10.575000000000001"/>
    <n v="0"/>
    <x v="2"/>
    <x v="161"/>
    <x v="2"/>
    <m/>
  </r>
  <r>
    <x v="1696"/>
    <x v="160"/>
    <x v="2"/>
    <s v="CLI_68"/>
    <x v="9"/>
    <s v="Pollo Grado B"/>
    <n v="66"/>
    <n v="66"/>
    <n v="2.35"/>
    <n v="155.1"/>
    <n v="155.1"/>
    <n v="0"/>
    <x v="2"/>
    <x v="161"/>
    <x v="2"/>
    <m/>
  </r>
  <r>
    <x v="1696"/>
    <x v="160"/>
    <x v="2"/>
    <s v="CLI_68"/>
    <x v="9"/>
    <s v="Patas"/>
    <n v="22.6"/>
    <n v="22.6"/>
    <n v="1.4"/>
    <n v="31.64"/>
    <n v="31.64"/>
    <n v="0"/>
    <x v="2"/>
    <x v="161"/>
    <x v="2"/>
    <m/>
  </r>
  <r>
    <x v="1697"/>
    <x v="161"/>
    <x v="51"/>
    <s v="CLI_54"/>
    <x v="149"/>
    <s v="Gallina desnuda "/>
    <n v="22789.3"/>
    <n v="22789.3"/>
    <n v="2.15"/>
    <n v="48996.994999999995"/>
    <n v="48996.994999999995"/>
    <n v="0"/>
    <x v="2"/>
    <x v="162"/>
    <x v="2"/>
    <s v="CRUCE"/>
  </r>
  <r>
    <x v="1698"/>
    <x v="161"/>
    <x v="32"/>
    <s v="CLI_11"/>
    <x v="103"/>
    <s v="Pollo Grado B"/>
    <n v="4326"/>
    <n v="4295.8"/>
    <n v="2"/>
    <n v="8591.6"/>
    <n v="8591.6"/>
    <n v="0"/>
    <x v="2"/>
    <x v="162"/>
    <x v="2"/>
    <m/>
  </r>
  <r>
    <x v="1699"/>
    <x v="161"/>
    <x v="23"/>
    <s v="CLI_1"/>
    <x v="154"/>
    <s v="Pollo de Primera"/>
    <n v="4032"/>
    <n v="4056"/>
    <n v="1.9"/>
    <n v="7706.4"/>
    <n v="7706.4"/>
    <n v="0"/>
    <x v="2"/>
    <x v="162"/>
    <x v="2"/>
    <m/>
  </r>
  <r>
    <x v="1700"/>
    <x v="161"/>
    <x v="23"/>
    <s v="CLI_1"/>
    <x v="155"/>
    <s v="Pollo de Primera"/>
    <n v="1005"/>
    <n v="998.4"/>
    <n v="1.9"/>
    <n v="1896.9599999999998"/>
    <n v="1896.9599999999998"/>
    <n v="0"/>
    <x v="2"/>
    <x v="162"/>
    <x v="2"/>
    <m/>
  </r>
  <r>
    <x v="1701"/>
    <x v="161"/>
    <x v="23"/>
    <s v="CLI_1"/>
    <x v="156"/>
    <s v="Pollo de Primera"/>
    <n v="3172"/>
    <n v="3176.4"/>
    <n v="1.9"/>
    <n v="6035.16"/>
    <n v="6035.16"/>
    <n v="0"/>
    <x v="2"/>
    <x v="162"/>
    <x v="2"/>
    <m/>
  </r>
  <r>
    <x v="1702"/>
    <x v="161"/>
    <x v="23"/>
    <s v="CLI_1"/>
    <x v="157"/>
    <s v="Pollo de Primera"/>
    <n v="1142.5"/>
    <n v="1166"/>
    <n v="1.9"/>
    <n v="2215.4"/>
    <n v="2215.4"/>
    <n v="0"/>
    <x v="2"/>
    <x v="162"/>
    <x v="2"/>
    <m/>
  </r>
  <r>
    <x v="1703"/>
    <x v="161"/>
    <x v="2"/>
    <s v="CLI_68"/>
    <x v="148"/>
    <s v="Patas"/>
    <n v="110.1"/>
    <n v="110.1"/>
    <n v="1.4"/>
    <n v="154.13999999999999"/>
    <n v="154.13999999999999"/>
    <n v="0"/>
    <x v="2"/>
    <x v="162"/>
    <x v="2"/>
    <m/>
  </r>
  <r>
    <x v="1703"/>
    <x v="161"/>
    <x v="2"/>
    <s v="CLI_68"/>
    <x v="148"/>
    <s v="HIGADO"/>
    <n v="57.1"/>
    <n v="57.1"/>
    <n v="1.3"/>
    <n v="74.23"/>
    <n v="74.23"/>
    <n v="0"/>
    <x v="2"/>
    <x v="162"/>
    <x v="2"/>
    <m/>
  </r>
  <r>
    <x v="1704"/>
    <x v="161"/>
    <x v="4"/>
    <s v="CLI_26"/>
    <x v="10"/>
    <s v="Pollo Grado B"/>
    <n v="522.9"/>
    <n v="522.9"/>
    <n v="2.2999999999999998"/>
    <n v="1202.6699999999998"/>
    <n v="1202.6699999999998"/>
    <n v="0"/>
    <x v="2"/>
    <x v="162"/>
    <x v="2"/>
    <m/>
  </r>
  <r>
    <x v="1705"/>
    <x v="161"/>
    <x v="4"/>
    <s v="CLI_26"/>
    <x v="10"/>
    <s v="Molleja"/>
    <n v="94.6"/>
    <n v="94.6"/>
    <n v="1.8"/>
    <n v="170.28"/>
    <n v="170.28"/>
    <n v="0"/>
    <x v="2"/>
    <x v="162"/>
    <x v="2"/>
    <m/>
  </r>
  <r>
    <x v="1705"/>
    <x v="161"/>
    <x v="4"/>
    <s v="CLI_26"/>
    <x v="10"/>
    <s v="HIGADO"/>
    <n v="200.7"/>
    <n v="200.7"/>
    <n v="1.3"/>
    <n v="260.90999999999997"/>
    <n v="260.90999999999997"/>
    <n v="0"/>
    <x v="2"/>
    <x v="162"/>
    <x v="2"/>
    <m/>
  </r>
  <r>
    <x v="1705"/>
    <x v="161"/>
    <x v="4"/>
    <s v="CLI_26"/>
    <x v="10"/>
    <s v="Patas"/>
    <n v="66.5"/>
    <n v="66.5"/>
    <n v="1.4"/>
    <n v="93.1"/>
    <n v="93.1"/>
    <n v="0"/>
    <x v="2"/>
    <x v="162"/>
    <x v="2"/>
    <m/>
  </r>
  <r>
    <x v="1706"/>
    <x v="161"/>
    <x v="5"/>
    <s v="CLI_2"/>
    <x v="107"/>
    <s v="HIGADO"/>
    <n v="2557.4"/>
    <n v="2538.6"/>
    <n v="0.45"/>
    <n v="1142.3699999999999"/>
    <n v="1142.3699999999999"/>
    <n v="0"/>
    <x v="2"/>
    <x v="162"/>
    <x v="2"/>
    <m/>
  </r>
  <r>
    <x v="1706"/>
    <x v="161"/>
    <x v="5"/>
    <s v="CLI_2"/>
    <x v="107"/>
    <s v="Patas"/>
    <n v="2382.8000000000002"/>
    <n v="2360.5"/>
    <n v="0.45"/>
    <n v="1062.2250000000001"/>
    <n v="1062.2250000000001"/>
    <n v="0"/>
    <x v="2"/>
    <x v="162"/>
    <x v="2"/>
    <m/>
  </r>
  <r>
    <x v="1707"/>
    <x v="161"/>
    <x v="2"/>
    <s v="CLI_68"/>
    <x v="32"/>
    <s v="Grasa"/>
    <n v="146.19999999999999"/>
    <n v="146.19999999999999"/>
    <n v="0.55000000000000004"/>
    <n v="80.41"/>
    <n v="80.41"/>
    <n v="0"/>
    <x v="2"/>
    <x v="162"/>
    <x v="2"/>
    <m/>
  </r>
  <r>
    <x v="1708"/>
    <x v="162"/>
    <x v="51"/>
    <s v="CLI_54"/>
    <x v="149"/>
    <s v="Gallina desnuda "/>
    <n v="28851.200000000001"/>
    <n v="28851.200000000001"/>
    <n v="2.15"/>
    <n v="62030.080000000002"/>
    <n v="62030.080000000002"/>
    <n v="0"/>
    <x v="2"/>
    <x v="163"/>
    <x v="2"/>
    <s v="CRUCE"/>
  </r>
  <r>
    <x v="1709"/>
    <x v="162"/>
    <x v="32"/>
    <s v="CLI_11"/>
    <x v="103"/>
    <s v="Pollo Grado B"/>
    <n v="10296.200000000001"/>
    <n v="10286.700000000001"/>
    <n v="2"/>
    <n v="20573.400000000001"/>
    <n v="20573.400000000001"/>
    <n v="0"/>
    <x v="2"/>
    <x v="163"/>
    <x v="2"/>
    <m/>
  </r>
  <r>
    <x v="1710"/>
    <x v="162"/>
    <x v="32"/>
    <s v="CLI_11"/>
    <x v="103"/>
    <s v="Pollo Grado B"/>
    <n v="5021"/>
    <n v="5020"/>
    <n v="2"/>
    <n v="10040"/>
    <n v="10040"/>
    <n v="0"/>
    <x v="2"/>
    <x v="163"/>
    <x v="2"/>
    <m/>
  </r>
  <r>
    <x v="1711"/>
    <x v="162"/>
    <x v="5"/>
    <s v="CLI_2"/>
    <x v="113"/>
    <s v="Pollo de Primera"/>
    <n v="1637.5"/>
    <n v="1640.4"/>
    <n v="2.2000000000000002"/>
    <n v="3608.8800000000006"/>
    <n v="3608.8800000000006"/>
    <n v="0"/>
    <x v="2"/>
    <x v="163"/>
    <x v="2"/>
    <m/>
  </r>
  <r>
    <x v="1711"/>
    <x v="162"/>
    <x v="5"/>
    <s v="CLI_2"/>
    <x v="113"/>
    <s v="Pollo desnudo de primera "/>
    <n v="2818"/>
    <n v="2780.2"/>
    <n v="2.4700000000000002"/>
    <n v="6867.0940000000001"/>
    <n v="6867.0940000000001"/>
    <n v="0"/>
    <x v="2"/>
    <x v="163"/>
    <x v="2"/>
    <m/>
  </r>
  <r>
    <x v="1712"/>
    <x v="162"/>
    <x v="5"/>
    <s v="CLI_2"/>
    <x v="93"/>
    <s v="Pollo de Primera"/>
    <n v="1997"/>
    <n v="1999.5"/>
    <n v="2.2000000000000002"/>
    <n v="4398.9000000000005"/>
    <n v="4398.9000000000005"/>
    <n v="0"/>
    <x v="2"/>
    <x v="163"/>
    <x v="2"/>
    <m/>
  </r>
  <r>
    <x v="1712"/>
    <x v="162"/>
    <x v="5"/>
    <s v="CLI_2"/>
    <x v="93"/>
    <s v="Pollo desnudo de primera "/>
    <n v="2267"/>
    <n v="2241.4"/>
    <n v="2.4700000000000002"/>
    <n v="5536.2580000000007"/>
    <n v="5536.2580000000007"/>
    <n v="0"/>
    <x v="2"/>
    <x v="163"/>
    <x v="2"/>
    <m/>
  </r>
  <r>
    <x v="1713"/>
    <x v="162"/>
    <x v="2"/>
    <s v="CLI_68"/>
    <x v="21"/>
    <s v="Pollo de Primera"/>
    <n v="350.7"/>
    <n v="350.7"/>
    <n v="2.2999999999999998"/>
    <n v="806.6099999999999"/>
    <n v="806.6099999999999"/>
    <n v="0"/>
    <x v="2"/>
    <x v="163"/>
    <x v="2"/>
    <m/>
  </r>
  <r>
    <x v="1714"/>
    <x v="162"/>
    <x v="2"/>
    <s v="CLI_68"/>
    <x v="21"/>
    <s v="Pollo Grado B"/>
    <n v="230.2"/>
    <n v="230.2"/>
    <n v="2.2999999999999998"/>
    <n v="529.45999999999992"/>
    <n v="529.45999999999992"/>
    <n v="0"/>
    <x v="2"/>
    <x v="163"/>
    <x v="2"/>
    <m/>
  </r>
  <r>
    <x v="1714"/>
    <x v="162"/>
    <x v="2"/>
    <s v="CLI_68"/>
    <x v="21"/>
    <s v="Patas"/>
    <n v="245.7"/>
    <n v="245.7"/>
    <n v="1.2"/>
    <n v="294.83999999999997"/>
    <n v="294.83999999999997"/>
    <n v="0"/>
    <x v="2"/>
    <x v="163"/>
    <x v="2"/>
    <m/>
  </r>
  <r>
    <x v="1714"/>
    <x v="162"/>
    <x v="2"/>
    <s v="CLI_68"/>
    <x v="21"/>
    <s v="Molleja"/>
    <n v="121.9"/>
    <n v="121.9"/>
    <n v="1.6"/>
    <n v="195.04000000000002"/>
    <n v="195.04000000000002"/>
    <n v="0"/>
    <x v="2"/>
    <x v="163"/>
    <x v="2"/>
    <m/>
  </r>
  <r>
    <x v="1714"/>
    <x v="162"/>
    <x v="2"/>
    <s v="CLI_68"/>
    <x v="21"/>
    <s v="HIGADO"/>
    <n v="314.39999999999998"/>
    <n v="314.39999999999998"/>
    <n v="1.2"/>
    <n v="377.28"/>
    <n v="377.28"/>
    <n v="0"/>
    <x v="2"/>
    <x v="163"/>
    <x v="2"/>
    <m/>
  </r>
  <r>
    <x v="1715"/>
    <x v="162"/>
    <x v="5"/>
    <s v="CLI_2"/>
    <x v="139"/>
    <s v="Pollo de Primera"/>
    <n v="1401"/>
    <n v="1395.3"/>
    <n v="2.2000000000000002"/>
    <n v="3069.6600000000003"/>
    <n v="3069.6600000000003"/>
    <n v="0"/>
    <x v="2"/>
    <x v="163"/>
    <x v="2"/>
    <m/>
  </r>
  <r>
    <x v="1715"/>
    <x v="162"/>
    <x v="5"/>
    <s v="CLI_2"/>
    <x v="139"/>
    <s v="Pollo desnudo de primera "/>
    <n v="2816.9"/>
    <n v="2751.2"/>
    <n v="2.4700000000000002"/>
    <n v="6795.4639999999999"/>
    <n v="6795.4639999999999"/>
    <n v="0"/>
    <x v="2"/>
    <x v="163"/>
    <x v="2"/>
    <m/>
  </r>
  <r>
    <x v="1716"/>
    <x v="162"/>
    <x v="30"/>
    <s v="CLI_24"/>
    <x v="98"/>
    <s v="Pollo de Primera"/>
    <n v="25030"/>
    <n v="25030"/>
    <n v="2"/>
    <n v="50060"/>
    <n v="50060"/>
    <n v="0"/>
    <x v="2"/>
    <x v="163"/>
    <x v="2"/>
    <m/>
  </r>
  <r>
    <x v="1717"/>
    <x v="162"/>
    <x v="5"/>
    <s v="CLI_2"/>
    <x v="42"/>
    <s v="Pollo de Primera"/>
    <n v="2104"/>
    <n v="2096.4"/>
    <n v="2.2000000000000002"/>
    <n v="4612.0800000000008"/>
    <n v="4612.0800000000008"/>
    <n v="0"/>
    <x v="2"/>
    <x v="163"/>
    <x v="2"/>
    <m/>
  </r>
  <r>
    <x v="1718"/>
    <x v="162"/>
    <x v="5"/>
    <s v="CLI_2"/>
    <x v="77"/>
    <s v="Pollo de Primera"/>
    <n v="690.3"/>
    <n v="686.2"/>
    <n v="2.2000000000000002"/>
    <n v="1509.6400000000003"/>
    <n v="1509.6400000000003"/>
    <n v="0"/>
    <x v="2"/>
    <x v="163"/>
    <x v="2"/>
    <m/>
  </r>
  <r>
    <x v="1718"/>
    <x v="162"/>
    <x v="5"/>
    <s v="CLI_2"/>
    <x v="77"/>
    <s v="Pollo desnudo de primera "/>
    <n v="838.3"/>
    <n v="836.2"/>
    <n v="2.4700000000000002"/>
    <n v="2065.4140000000002"/>
    <n v="2065.4140000000002"/>
    <n v="0"/>
    <x v="2"/>
    <x v="163"/>
    <x v="2"/>
    <m/>
  </r>
  <r>
    <x v="1719"/>
    <x v="162"/>
    <x v="5"/>
    <s v="CLI_2"/>
    <x v="38"/>
    <s v="Pollo de Primera"/>
    <n v="1719"/>
    <n v="1690.3"/>
    <n v="2.2000000000000002"/>
    <n v="3718.6600000000003"/>
    <n v="3718.6600000000003"/>
    <n v="0"/>
    <x v="2"/>
    <x v="163"/>
    <x v="2"/>
    <m/>
  </r>
  <r>
    <x v="1719"/>
    <x v="162"/>
    <x v="5"/>
    <s v="CLI_2"/>
    <x v="38"/>
    <s v="Pollo desnudo de primera "/>
    <n v="288.7"/>
    <n v="280.8"/>
    <n v="2.4700000000000002"/>
    <n v="693.57600000000014"/>
    <n v="693.57600000000014"/>
    <n v="0"/>
    <x v="2"/>
    <x v="163"/>
    <x v="2"/>
    <m/>
  </r>
  <r>
    <x v="1720"/>
    <x v="162"/>
    <x v="2"/>
    <s v="CLI_68"/>
    <x v="32"/>
    <s v="Grasa"/>
    <n v="104.3"/>
    <n v="104.3"/>
    <n v="0.55000000000000004"/>
    <n v="57.365000000000002"/>
    <n v="57.365000000000002"/>
    <n v="0"/>
    <x v="2"/>
    <x v="163"/>
    <x v="2"/>
    <m/>
  </r>
  <r>
    <x v="1721"/>
    <x v="163"/>
    <x v="29"/>
    <s v="CLI_3"/>
    <x v="58"/>
    <s v="Pollo desnudo de primera "/>
    <n v="2115.5"/>
    <n v="2067.4"/>
    <n v="2.4700000000000002"/>
    <n v="5106.478000000001"/>
    <n v="5106.478000000001"/>
    <n v="0"/>
    <x v="2"/>
    <x v="164"/>
    <x v="2"/>
    <m/>
  </r>
  <r>
    <x v="1722"/>
    <x v="163"/>
    <x v="5"/>
    <s v="CLI_2"/>
    <x v="80"/>
    <s v="Pollo de Primera"/>
    <n v="555.6"/>
    <n v="553"/>
    <n v="2.2000000000000002"/>
    <n v="1216.6000000000001"/>
    <n v="1216.6000000000001"/>
    <n v="0"/>
    <x v="2"/>
    <x v="164"/>
    <x v="2"/>
    <m/>
  </r>
  <r>
    <x v="1722"/>
    <x v="163"/>
    <x v="5"/>
    <s v="CLI_2"/>
    <x v="80"/>
    <s v="Pollo desnudo de primera "/>
    <n v="475.1"/>
    <n v="470"/>
    <n v="2.4700000000000002"/>
    <n v="1160.9000000000001"/>
    <n v="1160.9000000000001"/>
    <n v="0"/>
    <x v="2"/>
    <x v="164"/>
    <x v="2"/>
    <m/>
  </r>
  <r>
    <x v="1723"/>
    <x v="163"/>
    <x v="2"/>
    <s v="CLI_68"/>
    <x v="4"/>
    <s v="Pollo Grado B"/>
    <n v="328.4"/>
    <n v="328.4"/>
    <n v="2.36"/>
    <n v="775.02399999999989"/>
    <n v="775.02399999999989"/>
    <n v="0"/>
    <x v="2"/>
    <x v="164"/>
    <x v="2"/>
    <m/>
  </r>
  <r>
    <x v="1724"/>
    <x v="163"/>
    <x v="6"/>
    <s v="CLI_15"/>
    <x v="13"/>
    <s v="Pollo de Primera"/>
    <n v="24733.4"/>
    <n v="24733.4"/>
    <n v="2.0499999999999998"/>
    <n v="50703.47"/>
    <n v="50703.47"/>
    <n v="0"/>
    <x v="2"/>
    <x v="164"/>
    <x v="2"/>
    <m/>
  </r>
  <r>
    <x v="1725"/>
    <x v="163"/>
    <x v="5"/>
    <s v="CLI_2"/>
    <x v="139"/>
    <s v="Patas"/>
    <n v="849.8"/>
    <n v="849.8"/>
    <n v="0.45"/>
    <n v="382.40999999999997"/>
    <n v="382.40999999999997"/>
    <n v="0"/>
    <x v="2"/>
    <x v="164"/>
    <x v="2"/>
    <m/>
  </r>
  <r>
    <x v="1726"/>
    <x v="163"/>
    <x v="5"/>
    <s v="CLI_2"/>
    <x v="139"/>
    <s v="HIGADO"/>
    <n v="576"/>
    <n v="573.1"/>
    <n v="0.45"/>
    <n v="257.89500000000004"/>
    <n v="257.89500000000004"/>
    <n v="0"/>
    <x v="2"/>
    <x v="164"/>
    <x v="2"/>
    <m/>
  </r>
  <r>
    <x v="1727"/>
    <x v="163"/>
    <x v="46"/>
    <s v="CLI_21"/>
    <x v="141"/>
    <s v="Pollo de Primera"/>
    <n v="12055.75"/>
    <n v="12055.75"/>
    <n v="2.12"/>
    <n v="25558.190000000002"/>
    <n v="25558.190000000002"/>
    <n v="0"/>
    <x v="2"/>
    <x v="164"/>
    <x v="2"/>
    <m/>
  </r>
  <r>
    <x v="1728"/>
    <x v="163"/>
    <x v="46"/>
    <s v="CLI_21"/>
    <x v="141"/>
    <s v="Pollo de Primera"/>
    <n v="10598.5"/>
    <n v="10598.5"/>
    <n v="2.12"/>
    <n v="22468.82"/>
    <n v="22468.82"/>
    <n v="0"/>
    <x v="2"/>
    <x v="164"/>
    <x v="2"/>
    <m/>
  </r>
  <r>
    <x v="1729"/>
    <x v="163"/>
    <x v="46"/>
    <s v="CLI_21"/>
    <x v="141"/>
    <s v="HIGADO"/>
    <n v="711.7"/>
    <n v="711.7"/>
    <n v="0.9"/>
    <n v="640.53000000000009"/>
    <n v="640.53000000000009"/>
    <n v="0"/>
    <x v="2"/>
    <x v="164"/>
    <x v="2"/>
    <m/>
  </r>
  <r>
    <x v="1729"/>
    <x v="163"/>
    <x v="46"/>
    <s v="CLI_21"/>
    <x v="141"/>
    <s v="Patas"/>
    <n v="1014.3"/>
    <n v="1014.3"/>
    <n v="0.9"/>
    <n v="912.87"/>
    <n v="912.87"/>
    <n v="0"/>
    <x v="2"/>
    <x v="164"/>
    <x v="2"/>
    <m/>
  </r>
  <r>
    <x v="1730"/>
    <x v="163"/>
    <x v="29"/>
    <s v="CLI_3"/>
    <x v="72"/>
    <s v="Pollo desnudo de primera "/>
    <n v="1830"/>
    <n v="1781.9"/>
    <n v="2.58"/>
    <n v="4597.3020000000006"/>
    <n v="4597.3019999999997"/>
    <n v="0"/>
    <x v="2"/>
    <x v="164"/>
    <x v="2"/>
    <m/>
  </r>
  <r>
    <x v="1731"/>
    <x v="163"/>
    <x v="29"/>
    <s v="CLI_3"/>
    <x v="72"/>
    <s v="Molleja"/>
    <n v="47.9"/>
    <n v="47.4"/>
    <n v="1.8"/>
    <n v="85.32"/>
    <n v="85.32"/>
    <n v="0"/>
    <x v="2"/>
    <x v="164"/>
    <x v="2"/>
    <m/>
  </r>
  <r>
    <x v="1731"/>
    <x v="163"/>
    <x v="29"/>
    <s v="CLI_3"/>
    <x v="72"/>
    <s v="HIGADO"/>
    <n v="95.3"/>
    <n v="95.3"/>
    <n v="1.3"/>
    <n v="123.89"/>
    <n v="123.89"/>
    <n v="0"/>
    <x v="2"/>
    <x v="164"/>
    <x v="2"/>
    <m/>
  </r>
  <r>
    <x v="1731"/>
    <x v="163"/>
    <x v="29"/>
    <s v="CLI_3"/>
    <x v="72"/>
    <s v="Patas"/>
    <n v="97"/>
    <n v="96.1"/>
    <n v="1.4"/>
    <n v="134.54"/>
    <n v="134.54"/>
    <n v="0"/>
    <x v="2"/>
    <x v="164"/>
    <x v="2"/>
    <m/>
  </r>
  <r>
    <x v="1732"/>
    <x v="163"/>
    <x v="29"/>
    <s v="CLI_3"/>
    <x v="57"/>
    <s v="Pollo desnudo de primera "/>
    <n v="1189.5"/>
    <n v="1189.5"/>
    <n v="2.58"/>
    <n v="3068.9100000000003"/>
    <n v="3068.9100000000003"/>
    <n v="0"/>
    <x v="2"/>
    <x v="164"/>
    <x v="2"/>
    <m/>
  </r>
  <r>
    <x v="1733"/>
    <x v="163"/>
    <x v="30"/>
    <s v="CLI_24"/>
    <x v="98"/>
    <s v="Pollo de Primera"/>
    <n v="25040"/>
    <n v="25040"/>
    <n v="2"/>
    <n v="50080"/>
    <n v="50080"/>
    <n v="0"/>
    <x v="2"/>
    <x v="164"/>
    <x v="2"/>
    <m/>
  </r>
  <r>
    <x v="1734"/>
    <x v="163"/>
    <x v="5"/>
    <s v="CLI_2"/>
    <x v="42"/>
    <s v="Pollo de Primera"/>
    <n v="1962.6"/>
    <n v="1954.4"/>
    <n v="2.2000000000000002"/>
    <n v="4299.68"/>
    <n v="4299.68"/>
    <n v="0"/>
    <x v="2"/>
    <x v="164"/>
    <x v="2"/>
    <m/>
  </r>
  <r>
    <x v="1735"/>
    <x v="163"/>
    <x v="8"/>
    <s v="CLI_30"/>
    <x v="17"/>
    <s v="Molleja"/>
    <n v="24.8"/>
    <n v="24.8"/>
    <n v="1.6"/>
    <n v="39.680000000000007"/>
    <n v="39.680000000000007"/>
    <n v="0"/>
    <x v="2"/>
    <x v="164"/>
    <x v="2"/>
    <m/>
  </r>
  <r>
    <x v="1735"/>
    <x v="163"/>
    <x v="8"/>
    <s v="CLI_30"/>
    <x v="17"/>
    <s v="HIGADO"/>
    <n v="148.80000000000001"/>
    <n v="148.80000000000001"/>
    <n v="1.1000000000000001"/>
    <n v="163.68000000000004"/>
    <n v="163.68000000000004"/>
    <n v="0"/>
    <x v="2"/>
    <x v="164"/>
    <x v="2"/>
    <m/>
  </r>
  <r>
    <x v="1735"/>
    <x v="163"/>
    <x v="8"/>
    <s v="CLI_30"/>
    <x v="17"/>
    <s v="Patas"/>
    <n v="50"/>
    <n v="50"/>
    <n v="1.1000000000000001"/>
    <n v="55.000000000000007"/>
    <n v="55.000000000000007"/>
    <n v="0"/>
    <x v="2"/>
    <x v="164"/>
    <x v="2"/>
    <m/>
  </r>
  <r>
    <x v="1736"/>
    <x v="163"/>
    <x v="5"/>
    <s v="CLI_2"/>
    <x v="77"/>
    <s v="Pollo de Primera"/>
    <n v="866.7"/>
    <n v="850.4"/>
    <n v="2.2000000000000002"/>
    <n v="1870.88"/>
    <n v="1870.88"/>
    <n v="0"/>
    <x v="2"/>
    <x v="164"/>
    <x v="2"/>
    <m/>
  </r>
  <r>
    <x v="1737"/>
    <x v="163"/>
    <x v="2"/>
    <s v="CLI_45"/>
    <x v="99"/>
    <s v="Pollo de Primera"/>
    <n v="31.8"/>
    <n v="31.8"/>
    <n v="2.35"/>
    <n v="74.73"/>
    <n v="74.73"/>
    <n v="0"/>
    <x v="2"/>
    <x v="164"/>
    <x v="2"/>
    <m/>
  </r>
  <r>
    <x v="1738"/>
    <x v="163"/>
    <x v="11"/>
    <s v="CLI_31"/>
    <x v="33"/>
    <s v="Pollo de Primera"/>
    <n v="25035"/>
    <n v="25081"/>
    <n v="2"/>
    <n v="50162"/>
    <n v="50162"/>
    <n v="0"/>
    <x v="2"/>
    <x v="164"/>
    <x v="2"/>
    <m/>
  </r>
  <r>
    <x v="1739"/>
    <x v="163"/>
    <x v="23"/>
    <s v="CLI_1"/>
    <x v="82"/>
    <s v="Pollo desnudo de primera "/>
    <n v="3147.8"/>
    <n v="3114.8"/>
    <n v="2.25"/>
    <n v="7008.3"/>
    <n v="7008.3"/>
    <n v="0"/>
    <x v="2"/>
    <x v="164"/>
    <x v="2"/>
    <m/>
  </r>
  <r>
    <x v="1740"/>
    <x v="163"/>
    <x v="23"/>
    <s v="CLI_1"/>
    <x v="82"/>
    <s v="Pollo desnudo de primera "/>
    <n v="5219.6000000000004"/>
    <n v="5183.2"/>
    <n v="2.25"/>
    <n v="11662.199999999999"/>
    <n v="11662.199999999999"/>
    <n v="0"/>
    <x v="2"/>
    <x v="164"/>
    <x v="2"/>
    <m/>
  </r>
  <r>
    <x v="1741"/>
    <x v="163"/>
    <x v="23"/>
    <s v="CLI_1"/>
    <x v="82"/>
    <s v="Pollo desnudo de primera "/>
    <n v="1518.4"/>
    <n v="1548.4"/>
    <n v="2.25"/>
    <n v="3483.9"/>
    <n v="3483.9"/>
    <n v="0"/>
    <x v="2"/>
    <x v="164"/>
    <x v="2"/>
    <m/>
  </r>
  <r>
    <x v="1742"/>
    <x v="163"/>
    <x v="23"/>
    <s v="CLI_1"/>
    <x v="82"/>
    <s v="Pollo desnudo de primera "/>
    <n v="10421.4"/>
    <n v="10271.799999999999"/>
    <n v="2.25"/>
    <n v="23111.55"/>
    <n v="23111.55"/>
    <n v="0"/>
    <x v="2"/>
    <x v="164"/>
    <x v="2"/>
    <m/>
  </r>
  <r>
    <x v="1743"/>
    <x v="163"/>
    <x v="5"/>
    <s v="CLI_2"/>
    <x v="38"/>
    <s v="Pollo de Primera"/>
    <n v="830.3"/>
    <n v="840.8"/>
    <n v="2.2000000000000002"/>
    <n v="1849.76"/>
    <n v="1849.76"/>
    <n v="0"/>
    <x v="2"/>
    <x v="164"/>
    <x v="2"/>
    <m/>
  </r>
  <r>
    <x v="1744"/>
    <x v="163"/>
    <x v="5"/>
    <s v="CLI_2"/>
    <x v="107"/>
    <s v="Pollo desnudo de primera "/>
    <n v="7703.6"/>
    <n v="7569.6"/>
    <n v="2.2999999999999998"/>
    <n v="17410.079999999998"/>
    <n v="17410.079999999998"/>
    <n v="0"/>
    <x v="2"/>
    <x v="164"/>
    <x v="2"/>
    <m/>
  </r>
  <r>
    <x v="1745"/>
    <x v="163"/>
    <x v="5"/>
    <s v="CLI_2"/>
    <x v="107"/>
    <s v="HIGADO"/>
    <n v="1164"/>
    <n v="1157.06"/>
    <n v="0.45"/>
    <n v="520.67700000000002"/>
    <n v="520.67700000000002"/>
    <n v="0"/>
    <x v="2"/>
    <x v="164"/>
    <x v="2"/>
    <m/>
  </r>
  <r>
    <x v="1745"/>
    <x v="163"/>
    <x v="5"/>
    <s v="CLI_2"/>
    <x v="107"/>
    <s v="Patas"/>
    <n v="3765.9"/>
    <n v="3748.2"/>
    <n v="0.45"/>
    <n v="1686.69"/>
    <n v="1686.69"/>
    <n v="0"/>
    <x v="2"/>
    <x v="164"/>
    <x v="2"/>
    <m/>
  </r>
  <r>
    <x v="1745"/>
    <x v="163"/>
    <x v="5"/>
    <s v="CLI_2"/>
    <x v="107"/>
    <s v="Molleja"/>
    <n v="1702.5"/>
    <n v="1691"/>
    <n v="0.6"/>
    <n v="1014.5999999999999"/>
    <n v="1014.5999999999999"/>
    <n v="0"/>
    <x v="2"/>
    <x v="164"/>
    <x v="2"/>
    <m/>
  </r>
  <r>
    <x v="1746"/>
    <x v="163"/>
    <x v="5"/>
    <s v="CLI_2"/>
    <x v="107"/>
    <s v="Pollo de Primera"/>
    <n v="688.8"/>
    <n v="685.2"/>
    <n v="2.2000000000000002"/>
    <n v="1507.4400000000003"/>
    <n v="1507.4400000000003"/>
    <n v="0"/>
    <x v="2"/>
    <x v="164"/>
    <x v="2"/>
    <m/>
  </r>
  <r>
    <x v="1746"/>
    <x v="163"/>
    <x v="5"/>
    <s v="CLI_2"/>
    <x v="107"/>
    <s v="Pollo desnudo de primera "/>
    <n v="8102.4"/>
    <n v="7830.2"/>
    <n v="2.4700000000000002"/>
    <n v="19340.594000000001"/>
    <n v="19340.594000000001"/>
    <n v="0"/>
    <x v="2"/>
    <x v="164"/>
    <x v="2"/>
    <m/>
  </r>
  <r>
    <x v="1747"/>
    <x v="163"/>
    <x v="2"/>
    <s v="CLI_68"/>
    <x v="11"/>
    <s v="Pollo de Primera"/>
    <n v="95.2"/>
    <n v="95.2"/>
    <n v="2.35"/>
    <n v="223.72000000000003"/>
    <n v="223.72000000000003"/>
    <n v="0"/>
    <x v="2"/>
    <x v="164"/>
    <x v="2"/>
    <m/>
  </r>
  <r>
    <x v="1748"/>
    <x v="163"/>
    <x v="2"/>
    <s v="CLI_68"/>
    <x v="32"/>
    <s v="Grasa"/>
    <n v="0.55000000000000004"/>
    <n v="0.55000000000000004"/>
    <n v="202.2"/>
    <n v="111.21000000000001"/>
    <n v="111.21000000000001"/>
    <n v="0"/>
    <x v="2"/>
    <x v="164"/>
    <x v="2"/>
    <m/>
  </r>
  <r>
    <x v="1749"/>
    <x v="164"/>
    <x v="5"/>
    <s v="CLI_2"/>
    <x v="80"/>
    <s v="Pollo desnudo de primera "/>
    <n v="816.9"/>
    <n v="807.4"/>
    <n v="2.4700000000000002"/>
    <n v="1994.278"/>
    <n v="1994.278"/>
    <n v="0"/>
    <x v="2"/>
    <x v="165"/>
    <x v="2"/>
    <m/>
  </r>
  <r>
    <x v="1750"/>
    <x v="164"/>
    <x v="5"/>
    <s v="CLI_2"/>
    <x v="113"/>
    <s v="Pollo de Primera"/>
    <n v="1673"/>
    <n v="1662.8"/>
    <n v="2.2000000000000002"/>
    <n v="3658.1600000000003"/>
    <n v="3658.1600000000003"/>
    <n v="0"/>
    <x v="2"/>
    <x v="165"/>
    <x v="2"/>
    <m/>
  </r>
  <r>
    <x v="1750"/>
    <x v="164"/>
    <x v="5"/>
    <s v="CLI_2"/>
    <x v="113"/>
    <s v="Pollo desnudo de primera "/>
    <n v="2653"/>
    <n v="2596"/>
    <n v="2.4700000000000002"/>
    <n v="6412.1200000000008"/>
    <n v="6412.1200000000008"/>
    <n v="0"/>
    <x v="2"/>
    <x v="165"/>
    <x v="2"/>
    <m/>
  </r>
  <r>
    <x v="1751"/>
    <x v="164"/>
    <x v="5"/>
    <s v="CLI_2"/>
    <x v="94"/>
    <s v="Pollo desnudo de primera "/>
    <n v="2671.5"/>
    <n v="2635.3"/>
    <n v="2.4700000000000002"/>
    <n v="6509.1910000000007"/>
    <n v="6509.1910000000007"/>
    <n v="0"/>
    <x v="2"/>
    <x v="165"/>
    <x v="2"/>
    <m/>
  </r>
  <r>
    <x v="1751"/>
    <x v="164"/>
    <x v="5"/>
    <s v="CLI_2"/>
    <x v="94"/>
    <s v="Pollo de Primera"/>
    <n v="2698.5"/>
    <n v="2697.1"/>
    <n v="2.2000000000000002"/>
    <n v="5933.62"/>
    <n v="5933.62"/>
    <n v="0"/>
    <x v="2"/>
    <x v="165"/>
    <x v="2"/>
    <m/>
  </r>
  <r>
    <x v="1752"/>
    <x v="164"/>
    <x v="5"/>
    <s v="CLI_2"/>
    <x v="40"/>
    <s v="Pollo de Primera"/>
    <n v="634.5"/>
    <n v="664.3"/>
    <n v="2.2000000000000002"/>
    <n v="1461.46"/>
    <n v="1461.46"/>
    <n v="0"/>
    <x v="2"/>
    <x v="165"/>
    <x v="2"/>
    <m/>
  </r>
  <r>
    <x v="1752"/>
    <x v="164"/>
    <x v="5"/>
    <s v="CLI_2"/>
    <x v="40"/>
    <s v="Pollo desnudo de primera "/>
    <n v="538.5"/>
    <n v="530.5"/>
    <n v="2.4700000000000002"/>
    <n v="1310.335"/>
    <n v="1310.335"/>
    <n v="0"/>
    <x v="2"/>
    <x v="165"/>
    <x v="2"/>
    <m/>
  </r>
  <r>
    <x v="1753"/>
    <x v="164"/>
    <x v="5"/>
    <s v="CLI_2"/>
    <x v="41"/>
    <s v="Pollo de Primera"/>
    <n v="513.5"/>
    <n v="480.1"/>
    <n v="2.2000000000000002"/>
    <n v="1056.22"/>
    <n v="1056.22"/>
    <n v="0"/>
    <x v="2"/>
    <x v="165"/>
    <x v="2"/>
    <m/>
  </r>
  <r>
    <x v="1754"/>
    <x v="164"/>
    <x v="30"/>
    <s v="CLI_24"/>
    <x v="98"/>
    <s v="Pollo de Primera"/>
    <n v="25000"/>
    <n v="24945.8"/>
    <n v="2.1"/>
    <n v="52386.18"/>
    <n v="52386.18"/>
    <n v="0"/>
    <x v="2"/>
    <x v="165"/>
    <x v="2"/>
    <m/>
  </r>
  <r>
    <x v="1755"/>
    <x v="164"/>
    <x v="5"/>
    <s v="CLI_2"/>
    <x v="42"/>
    <s v="Pollo de Primera"/>
    <n v="1682.4"/>
    <n v="1631.6"/>
    <n v="2.2000000000000002"/>
    <n v="3589.52"/>
    <n v="3589.52"/>
    <n v="0"/>
    <x v="2"/>
    <x v="165"/>
    <x v="2"/>
    <m/>
  </r>
  <r>
    <x v="1756"/>
    <x v="164"/>
    <x v="2"/>
    <s v="CLI_68"/>
    <x v="14"/>
    <s v="Pollo de Primera"/>
    <n v="199.8"/>
    <n v="199.8"/>
    <n v="2.36"/>
    <n v="471.52800000000002"/>
    <n v="471.52800000000002"/>
    <n v="0"/>
    <x v="2"/>
    <x v="165"/>
    <x v="2"/>
    <m/>
  </r>
  <r>
    <x v="1756"/>
    <x v="164"/>
    <x v="2"/>
    <s v="CLI_68"/>
    <x v="14"/>
    <s v="Pollo Grado B"/>
    <n v="190"/>
    <n v="190"/>
    <n v="2.36"/>
    <n v="448.4"/>
    <n v="448.4"/>
    <n v="0"/>
    <x v="2"/>
    <x v="165"/>
    <x v="2"/>
    <m/>
  </r>
  <r>
    <x v="1757"/>
    <x v="164"/>
    <x v="1"/>
    <s v="CLI_55"/>
    <x v="1"/>
    <s v="Pollo Grado B"/>
    <n v="9062.6"/>
    <n v="8897.5"/>
    <n v="2.1"/>
    <n v="18684.75"/>
    <n v="18684.75"/>
    <n v="0"/>
    <x v="2"/>
    <x v="165"/>
    <x v="2"/>
    <m/>
  </r>
  <r>
    <x v="1758"/>
    <x v="164"/>
    <x v="1"/>
    <s v="CLI_55"/>
    <x v="1"/>
    <s v="Pollo Grado B"/>
    <n v="9710.5"/>
    <n v="9522.7999999999993"/>
    <n v="2.1"/>
    <n v="19997.88"/>
    <n v="19997.88"/>
    <n v="0"/>
    <x v="2"/>
    <x v="165"/>
    <x v="2"/>
    <m/>
  </r>
  <r>
    <x v="1759"/>
    <x v="164"/>
    <x v="8"/>
    <s v="CLI_30"/>
    <x v="17"/>
    <s v="Pollo Grado B"/>
    <n v="1804.6"/>
    <n v="1804.6"/>
    <n v="2.25"/>
    <n v="4060.35"/>
    <n v="4060.35"/>
    <n v="0"/>
    <x v="2"/>
    <x v="165"/>
    <x v="2"/>
    <m/>
  </r>
  <r>
    <x v="1759"/>
    <x v="164"/>
    <x v="8"/>
    <s v="CLI_30"/>
    <x v="17"/>
    <s v="HIGADO"/>
    <n v="285.10000000000002"/>
    <n v="285.10000000000002"/>
    <n v="1.1000000000000001"/>
    <n v="313.61000000000007"/>
    <n v="313.61000000000007"/>
    <n v="0"/>
    <x v="2"/>
    <x v="165"/>
    <x v="2"/>
    <m/>
  </r>
  <r>
    <x v="1760"/>
    <x v="164"/>
    <x v="5"/>
    <s v="CLI_2"/>
    <x v="77"/>
    <s v="Pollo desnudo de primera "/>
    <n v="1100.4000000000001"/>
    <n v="1069"/>
    <n v="2.4700000000000002"/>
    <n v="2640.4300000000003"/>
    <n v="2640.4300000000003"/>
    <n v="0"/>
    <x v="2"/>
    <x v="165"/>
    <x v="2"/>
    <m/>
  </r>
  <r>
    <x v="1761"/>
    <x v="164"/>
    <x v="2"/>
    <s v="CLI_68"/>
    <x v="152"/>
    <s v="Pollo de Primera"/>
    <n v="390.6"/>
    <n v="390.6"/>
    <n v="2.15"/>
    <n v="839.79"/>
    <n v="839.79"/>
    <n v="0"/>
    <x v="2"/>
    <x v="165"/>
    <x v="2"/>
    <m/>
  </r>
  <r>
    <x v="1762"/>
    <x v="164"/>
    <x v="11"/>
    <s v="CLI_31"/>
    <x v="33"/>
    <s v="Pollo de Primera"/>
    <n v="25050"/>
    <n v="25050"/>
    <n v="2.1"/>
    <n v="52605"/>
    <n v="52605"/>
    <n v="0"/>
    <x v="2"/>
    <x v="165"/>
    <x v="2"/>
    <m/>
  </r>
  <r>
    <x v="1763"/>
    <x v="164"/>
    <x v="5"/>
    <s v="CLI_2"/>
    <x v="38"/>
    <s v="Pollo de Primera"/>
    <n v="1954.5"/>
    <n v="1975"/>
    <n v="2.2000000000000002"/>
    <n v="4345"/>
    <n v="4345"/>
    <n v="0"/>
    <x v="2"/>
    <x v="165"/>
    <x v="2"/>
    <m/>
  </r>
  <r>
    <x v="1764"/>
    <x v="164"/>
    <x v="48"/>
    <s v="CLI_20"/>
    <x v="144"/>
    <s v="Pollo desnudo de primera "/>
    <n v="10047.4"/>
    <n v="9776.6"/>
    <n v="2.4700000000000002"/>
    <n v="24148.202000000001"/>
    <n v="24148.202000000001"/>
    <n v="0"/>
    <x v="2"/>
    <x v="165"/>
    <x v="2"/>
    <m/>
  </r>
  <r>
    <x v="1765"/>
    <x v="164"/>
    <x v="2"/>
    <s v="CLI_68"/>
    <x v="32"/>
    <s v="Grasa"/>
    <n v="110.4"/>
    <n v="110.4"/>
    <n v="0.55000000000000004"/>
    <n v="60.720000000000006"/>
    <n v="60.720000000000006"/>
    <n v="0"/>
    <x v="2"/>
    <x v="165"/>
    <x v="2"/>
    <m/>
  </r>
  <r>
    <x v="1766"/>
    <x v="165"/>
    <x v="2"/>
    <s v="CLI_68"/>
    <x v="78"/>
    <s v="Patas"/>
    <n v="84.1"/>
    <n v="84.1"/>
    <n v="1.4"/>
    <n v="117.73999999999998"/>
    <n v="117.73999999999998"/>
    <n v="0"/>
    <x v="2"/>
    <x v="166"/>
    <x v="2"/>
    <m/>
  </r>
  <r>
    <x v="1767"/>
    <x v="165"/>
    <x v="2"/>
    <s v="CLI_68"/>
    <x v="4"/>
    <s v="Pollo Grado B"/>
    <n v="284.89999999999998"/>
    <n v="284.89999999999998"/>
    <n v="2.36"/>
    <n v="672.36399999999992"/>
    <n v="672.36399999999992"/>
    <n v="0"/>
    <x v="2"/>
    <x v="166"/>
    <x v="2"/>
    <m/>
  </r>
  <r>
    <x v="1768"/>
    <x v="165"/>
    <x v="30"/>
    <s v="CLI_24"/>
    <x v="98"/>
    <s v="Pollo de Primera"/>
    <n v="25000"/>
    <n v="25000"/>
    <n v="2"/>
    <n v="50000"/>
    <n v="50000"/>
    <n v="0"/>
    <x v="2"/>
    <x v="166"/>
    <x v="2"/>
    <m/>
  </r>
  <r>
    <x v="1769"/>
    <x v="165"/>
    <x v="11"/>
    <s v="CLI_31"/>
    <x v="33"/>
    <s v="Pollo de Primera"/>
    <n v="25487"/>
    <n v="25391.200000000001"/>
    <n v="2"/>
    <n v="50782.400000000001"/>
    <n v="50782.400000000001"/>
    <n v="0"/>
    <x v="2"/>
    <x v="166"/>
    <x v="2"/>
    <m/>
  </r>
  <r>
    <x v="1770"/>
    <x v="165"/>
    <x v="11"/>
    <s v="CLI_31"/>
    <x v="33"/>
    <s v="Pollo de Primera"/>
    <n v="24119.7"/>
    <n v="23867"/>
    <n v="2"/>
    <n v="47734"/>
    <n v="47734"/>
    <n v="0"/>
    <x v="2"/>
    <x v="166"/>
    <x v="2"/>
    <m/>
  </r>
  <r>
    <x v="1771"/>
    <x v="165"/>
    <x v="5"/>
    <s v="CLI_2"/>
    <x v="107"/>
    <s v="HIGADO"/>
    <n v="3453.7"/>
    <n v="3376.5"/>
    <n v="0.9"/>
    <n v="3038.85"/>
    <n v="3038.85"/>
    <n v="0"/>
    <x v="2"/>
    <x v="166"/>
    <x v="2"/>
    <m/>
  </r>
  <r>
    <x v="1772"/>
    <x v="165"/>
    <x v="5"/>
    <s v="CLI_2"/>
    <x v="107"/>
    <s v="Pollo de Primera"/>
    <n v="854.1"/>
    <n v="846.2"/>
    <n v="2.2000000000000002"/>
    <n v="1861.6400000000003"/>
    <n v="1861.6400000000003"/>
    <n v="0"/>
    <x v="2"/>
    <x v="166"/>
    <x v="2"/>
    <m/>
  </r>
  <r>
    <x v="1772"/>
    <x v="165"/>
    <x v="5"/>
    <s v="CLI_2"/>
    <x v="107"/>
    <s v="Pollo desnudo de primera "/>
    <n v="5813.5"/>
    <n v="5503.1"/>
    <n v="2.4700000000000002"/>
    <n v="13592.657000000003"/>
    <n v="13592.657000000003"/>
    <n v="0"/>
    <x v="2"/>
    <x v="166"/>
    <x v="2"/>
    <m/>
  </r>
  <r>
    <x v="1773"/>
    <x v="165"/>
    <x v="48"/>
    <s v="CLI_20"/>
    <x v="144"/>
    <s v="Pollo desnudo de primera "/>
    <n v="10293.299999999999"/>
    <n v="10009.6"/>
    <n v="2.4700000000000002"/>
    <n v="24723.712000000003"/>
    <n v="24723.712000000003"/>
    <n v="0"/>
    <x v="2"/>
    <x v="166"/>
    <x v="2"/>
    <m/>
  </r>
  <r>
    <x v="1774"/>
    <x v="165"/>
    <x v="2"/>
    <s v="CLI_68"/>
    <x v="5"/>
    <s v="Molleja"/>
    <n v="5.7"/>
    <n v="5.7"/>
    <n v="2"/>
    <n v="11.4"/>
    <n v="11.4"/>
    <n v="0"/>
    <x v="2"/>
    <x v="166"/>
    <x v="2"/>
    <m/>
  </r>
  <r>
    <x v="1775"/>
    <x v="165"/>
    <x v="2"/>
    <s v="CLI_68"/>
    <x v="32"/>
    <s v="Grasa"/>
    <n v="138.9"/>
    <n v="138.9"/>
    <n v="0.55000000000000004"/>
    <n v="76.39500000000001"/>
    <n v="76.39500000000001"/>
    <n v="0"/>
    <x v="2"/>
    <x v="166"/>
    <x v="2"/>
    <m/>
  </r>
  <r>
    <x v="1776"/>
    <x v="166"/>
    <x v="5"/>
    <s v="CLI_2"/>
    <x v="80"/>
    <s v="Pollo desnudo de primera "/>
    <n v="578.4"/>
    <n v="561.20000000000005"/>
    <n v="2.4700000000000002"/>
    <n v="1386.1640000000002"/>
    <n v="1386.1640000000002"/>
    <n v="0"/>
    <x v="2"/>
    <x v="167"/>
    <x v="2"/>
    <m/>
  </r>
  <r>
    <x v="1777"/>
    <x v="166"/>
    <x v="5"/>
    <s v="CLI_2"/>
    <x v="40"/>
    <s v="Pollo desnudo de primera "/>
    <n v="436.4"/>
    <n v="434.1"/>
    <n v="2.4700000000000002"/>
    <n v="1072.2270000000001"/>
    <n v="1072.2270000000001"/>
    <n v="0"/>
    <x v="2"/>
    <x v="167"/>
    <x v="2"/>
    <m/>
  </r>
  <r>
    <x v="1777"/>
    <x v="166"/>
    <x v="5"/>
    <s v="CLI_2"/>
    <x v="40"/>
    <s v="Pollo de Primera"/>
    <n v="337.2"/>
    <n v="353.4"/>
    <n v="2.2000000000000002"/>
    <n v="777.48"/>
    <n v="777.48"/>
    <n v="0"/>
    <x v="2"/>
    <x v="167"/>
    <x v="2"/>
    <m/>
  </r>
  <r>
    <x v="1778"/>
    <x v="166"/>
    <x v="5"/>
    <s v="CLI_2"/>
    <x v="42"/>
    <s v="Pollo de Primera"/>
    <n v="2843.6"/>
    <n v="2808.6"/>
    <n v="2.2000000000000002"/>
    <n v="6178.92"/>
    <n v="6178.92"/>
    <n v="0"/>
    <x v="2"/>
    <x v="167"/>
    <x v="2"/>
    <m/>
  </r>
  <r>
    <x v="1779"/>
    <x v="166"/>
    <x v="5"/>
    <s v="CLI_2"/>
    <x v="77"/>
    <s v="Pollo de Primera"/>
    <n v="610.20000000000005"/>
    <n v="606"/>
    <n v="2.2000000000000002"/>
    <n v="1333.2"/>
    <n v="1333.2"/>
    <n v="0"/>
    <x v="2"/>
    <x v="167"/>
    <x v="2"/>
    <m/>
  </r>
  <r>
    <x v="1780"/>
    <x v="166"/>
    <x v="5"/>
    <s v="CLI_2"/>
    <x v="107"/>
    <s v="Pollo desnudo de primera "/>
    <n v="3389.2"/>
    <n v="3348.2"/>
    <n v="2.4700000000000002"/>
    <n v="8270.0540000000001"/>
    <n v="8270.0540000000001"/>
    <n v="0"/>
    <x v="2"/>
    <x v="167"/>
    <x v="2"/>
    <m/>
  </r>
  <r>
    <x v="1780"/>
    <x v="166"/>
    <x v="5"/>
    <s v="CLI_2"/>
    <x v="107"/>
    <s v="Pollo de Primera"/>
    <n v="1368.2"/>
    <n v="1364.4"/>
    <n v="2.2000000000000002"/>
    <n v="3001.6800000000003"/>
    <n v="3001.6800000000003"/>
    <n v="0"/>
    <x v="2"/>
    <x v="167"/>
    <x v="2"/>
    <m/>
  </r>
  <r>
    <x v="1781"/>
    <x v="167"/>
    <x v="5"/>
    <s v="CLI_2"/>
    <x v="80"/>
    <s v="Pollo desnudo de primera "/>
    <n v="814.3"/>
    <n v="809.4"/>
    <n v="2.4700000000000002"/>
    <n v="1999.2180000000001"/>
    <n v="1999.2180000000001"/>
    <n v="0"/>
    <x v="2"/>
    <x v="168"/>
    <x v="2"/>
    <m/>
  </r>
  <r>
    <x v="1781"/>
    <x v="167"/>
    <x v="5"/>
    <s v="CLI_2"/>
    <x v="80"/>
    <s v="Pollo de Primera"/>
    <n v="686"/>
    <n v="671.5"/>
    <n v="2.2000000000000002"/>
    <n v="1477.3000000000002"/>
    <n v="1477.3000000000002"/>
    <n v="0"/>
    <x v="2"/>
    <x v="168"/>
    <x v="2"/>
    <m/>
  </r>
  <r>
    <x v="1782"/>
    <x v="167"/>
    <x v="6"/>
    <s v="CLI_15"/>
    <x v="13"/>
    <s v="Molleja"/>
    <n v="983.09999999999991"/>
    <n v="983.09999999999991"/>
    <n v="1.3"/>
    <n v="1278.03"/>
    <n v="1278.03"/>
    <n v="0"/>
    <x v="2"/>
    <x v="168"/>
    <x v="2"/>
    <m/>
  </r>
  <r>
    <x v="1782"/>
    <x v="167"/>
    <x v="6"/>
    <s v="CLI_15"/>
    <x v="13"/>
    <s v="HIGADO"/>
    <n v="518.29999999999995"/>
    <n v="518.29999999999995"/>
    <n v="0.5"/>
    <n v="259.14999999999998"/>
    <n v="259.14999999999998"/>
    <n v="0"/>
    <x v="2"/>
    <x v="168"/>
    <x v="2"/>
    <m/>
  </r>
  <r>
    <x v="1783"/>
    <x v="167"/>
    <x v="6"/>
    <s v="CLI_15"/>
    <x v="13"/>
    <s v="HIGADO"/>
    <n v="6836.8"/>
    <n v="6836.8"/>
    <n v="0.5"/>
    <n v="3418.4"/>
    <n v="3418.4"/>
    <n v="0"/>
    <x v="2"/>
    <x v="168"/>
    <x v="2"/>
    <m/>
  </r>
  <r>
    <x v="1783"/>
    <x v="167"/>
    <x v="6"/>
    <s v="CLI_15"/>
    <x v="13"/>
    <s v="Molleja"/>
    <n v="2135.5500000000002"/>
    <n v="2135.5500000000002"/>
    <n v="1.3"/>
    <n v="2776.2150000000001"/>
    <n v="2776.2150000000001"/>
    <n v="0"/>
    <x v="2"/>
    <x v="168"/>
    <x v="2"/>
    <m/>
  </r>
  <r>
    <x v="1784"/>
    <x v="167"/>
    <x v="5"/>
    <s v="CLI_2"/>
    <x v="113"/>
    <s v="Pollo de Primera"/>
    <n v="1012.5"/>
    <n v="1004.2"/>
    <n v="2.2000000000000002"/>
    <n v="2209.2400000000002"/>
    <n v="2209.2400000000002"/>
    <n v="0"/>
    <x v="2"/>
    <x v="168"/>
    <x v="2"/>
    <m/>
  </r>
  <r>
    <x v="1784"/>
    <x v="167"/>
    <x v="5"/>
    <s v="CLI_2"/>
    <x v="113"/>
    <s v="Pollo desnudo de primera "/>
    <n v="3348.5"/>
    <n v="3292.7"/>
    <n v="2.4700000000000002"/>
    <n v="8132.9690000000001"/>
    <n v="8132.9690000000001"/>
    <n v="0"/>
    <x v="2"/>
    <x v="168"/>
    <x v="2"/>
    <m/>
  </r>
  <r>
    <x v="1785"/>
    <x v="167"/>
    <x v="2"/>
    <s v="CLI_68"/>
    <x v="24"/>
    <s v="Patas"/>
    <n v="5.5"/>
    <n v="5.5"/>
    <n v="1.4"/>
    <n v="7.6999999999999993"/>
    <n v="7.6999999999999993"/>
    <n v="0"/>
    <x v="2"/>
    <x v="168"/>
    <x v="2"/>
    <m/>
  </r>
  <r>
    <x v="1785"/>
    <x v="167"/>
    <x v="2"/>
    <s v="CLI_68"/>
    <x v="24"/>
    <s v="HIGADO"/>
    <n v="5.3"/>
    <n v="5.3"/>
    <n v="1.3"/>
    <n v="6.89"/>
    <n v="6.89"/>
    <n v="0"/>
    <x v="2"/>
    <x v="168"/>
    <x v="2"/>
    <m/>
  </r>
  <r>
    <x v="1786"/>
    <x v="167"/>
    <x v="2"/>
    <s v="CLI_68"/>
    <x v="24"/>
    <s v="Patas"/>
    <n v="3.7"/>
    <n v="3.7"/>
    <n v="1.4"/>
    <n v="5.18"/>
    <n v="5.18"/>
    <n v="0"/>
    <x v="2"/>
    <x v="168"/>
    <x v="2"/>
    <m/>
  </r>
  <r>
    <x v="1786"/>
    <x v="167"/>
    <x v="2"/>
    <s v="CLI_68"/>
    <x v="24"/>
    <s v="Molleja"/>
    <n v="3.6"/>
    <n v="3.6"/>
    <n v="2"/>
    <n v="7.2"/>
    <n v="7.2"/>
    <n v="0"/>
    <x v="2"/>
    <x v="168"/>
    <x v="2"/>
    <m/>
  </r>
  <r>
    <x v="1786"/>
    <x v="167"/>
    <x v="2"/>
    <s v="CLI_68"/>
    <x v="24"/>
    <s v="Patas"/>
    <n v="3.6"/>
    <n v="3.6"/>
    <n v="1.4"/>
    <n v="5.04"/>
    <n v="5.04"/>
    <n v="0"/>
    <x v="2"/>
    <x v="168"/>
    <x v="2"/>
    <m/>
  </r>
  <r>
    <x v="1787"/>
    <x v="167"/>
    <x v="5"/>
    <s v="CLI_2"/>
    <x v="42"/>
    <s v="Pollo de Primera"/>
    <n v="1709.9"/>
    <n v="1690"/>
    <n v="2.2000000000000002"/>
    <n v="3718.0000000000005"/>
    <n v="3718.0000000000005"/>
    <n v="0"/>
    <x v="2"/>
    <x v="168"/>
    <x v="2"/>
    <m/>
  </r>
  <r>
    <x v="1788"/>
    <x v="167"/>
    <x v="1"/>
    <s v="CLI_55"/>
    <x v="1"/>
    <s v="Pollo Grado B"/>
    <n v="6099.5"/>
    <n v="5798.9"/>
    <n v="2.1"/>
    <n v="12177.69"/>
    <n v="12177.69"/>
    <n v="0"/>
    <x v="2"/>
    <x v="168"/>
    <x v="2"/>
    <m/>
  </r>
  <r>
    <x v="1789"/>
    <x v="167"/>
    <x v="1"/>
    <s v="CLI_55"/>
    <x v="1"/>
    <s v="Pollo Grado B"/>
    <n v="4225.3999999999996"/>
    <n v="4183.3999999999996"/>
    <n v="2.1"/>
    <n v="8785.14"/>
    <n v="8785.14"/>
    <n v="0"/>
    <x v="2"/>
    <x v="168"/>
    <x v="2"/>
    <m/>
  </r>
  <r>
    <x v="1790"/>
    <x v="167"/>
    <x v="1"/>
    <s v="CLI_55"/>
    <x v="1"/>
    <s v="Pollo Grado B"/>
    <n v="9220"/>
    <n v="9137.7999999999993"/>
    <n v="2.1"/>
    <n v="19189.38"/>
    <n v="19189.38"/>
    <n v="0"/>
    <x v="2"/>
    <x v="168"/>
    <x v="2"/>
    <m/>
  </r>
  <r>
    <x v="1791"/>
    <x v="167"/>
    <x v="1"/>
    <s v="CLI_55"/>
    <x v="1"/>
    <s v="Pollo Grado B"/>
    <n v="886.5"/>
    <n v="877.9"/>
    <n v="2.15"/>
    <n v="1887.4849999999999"/>
    <n v="1887.4849999999999"/>
    <n v="0"/>
    <x v="2"/>
    <x v="168"/>
    <x v="2"/>
    <m/>
  </r>
  <r>
    <x v="1792"/>
    <x v="167"/>
    <x v="2"/>
    <s v="CLI_68"/>
    <x v="9"/>
    <s v="Pollo Grado B"/>
    <n v="92.3"/>
    <n v="92.3"/>
    <n v="2.4500000000000002"/>
    <n v="226.13500000000002"/>
    <n v="226.13500000000002"/>
    <n v="0"/>
    <x v="2"/>
    <x v="168"/>
    <x v="2"/>
    <m/>
  </r>
  <r>
    <x v="1793"/>
    <x v="167"/>
    <x v="3"/>
    <s v="CLI_41"/>
    <x v="8"/>
    <s v="Patas"/>
    <n v="401.7"/>
    <n v="401.7"/>
    <n v="1.4"/>
    <n v="562.38"/>
    <n v="562.38"/>
    <n v="0"/>
    <x v="2"/>
    <x v="168"/>
    <x v="2"/>
    <m/>
  </r>
  <r>
    <x v="1793"/>
    <x v="167"/>
    <x v="3"/>
    <s v="CLI_41"/>
    <x v="8"/>
    <s v="HIGADO"/>
    <n v="616.20000000000005"/>
    <n v="616.20000000000005"/>
    <n v="1.3"/>
    <n v="801.06000000000006"/>
    <n v="801.06000000000006"/>
    <n v="0"/>
    <x v="2"/>
    <x v="168"/>
    <x v="2"/>
    <m/>
  </r>
  <r>
    <x v="1794"/>
    <x v="167"/>
    <x v="5"/>
    <s v="CLI_2"/>
    <x v="38"/>
    <s v="Pollo de Primera"/>
    <n v="1684.9"/>
    <n v="1670.2"/>
    <n v="2.2000000000000002"/>
    <n v="3674.4400000000005"/>
    <n v="3674.4400000000005"/>
    <n v="0"/>
    <x v="2"/>
    <x v="168"/>
    <x v="2"/>
    <m/>
  </r>
  <r>
    <x v="1795"/>
    <x v="167"/>
    <x v="48"/>
    <s v="CLI_20"/>
    <x v="144"/>
    <s v="Pollo desnudo de primera "/>
    <n v="3090.8"/>
    <n v="3066.7"/>
    <n v="2.4700000000000002"/>
    <n v="7574.7489999999998"/>
    <n v="7574.7489999999998"/>
    <n v="0"/>
    <x v="2"/>
    <x v="168"/>
    <x v="2"/>
    <m/>
  </r>
  <r>
    <x v="1796"/>
    <x v="167"/>
    <x v="2"/>
    <s v="CLI_68"/>
    <x v="32"/>
    <s v="Grasa"/>
    <n v="126.1"/>
    <n v="126.1"/>
    <n v="0.55000000000000004"/>
    <n v="69.355000000000004"/>
    <n v="69.355000000000004"/>
    <n v="0"/>
    <x v="2"/>
    <x v="168"/>
    <x v="2"/>
    <m/>
  </r>
  <r>
    <x v="1797"/>
    <x v="168"/>
    <x v="5"/>
    <s v="CLI_2"/>
    <x v="113"/>
    <s v="Pollo de Primera"/>
    <n v="1562.5"/>
    <n v="1546.8"/>
    <n v="2.2000000000000002"/>
    <n v="3402.96"/>
    <n v="3402.96"/>
    <n v="0"/>
    <x v="2"/>
    <x v="169"/>
    <x v="2"/>
    <m/>
  </r>
  <r>
    <x v="1798"/>
    <x v="168"/>
    <x v="5"/>
    <s v="CLI_2"/>
    <x v="113"/>
    <s v="Pollo desnudo de primera "/>
    <n v="2387.5"/>
    <n v="2352.8000000000002"/>
    <n v="2.4700000000000002"/>
    <n v="5811.4160000000011"/>
    <n v="5811.4160000000011"/>
    <n v="0"/>
    <x v="2"/>
    <x v="169"/>
    <x v="2"/>
    <m/>
  </r>
  <r>
    <x v="1799"/>
    <x v="168"/>
    <x v="5"/>
    <s v="CLI_2"/>
    <x v="93"/>
    <s v="Pollo desnudo de primera "/>
    <n v="2223.4"/>
    <n v="2190.8000000000002"/>
    <n v="2.4700000000000002"/>
    <n v="5411.2760000000007"/>
    <n v="5411.2760000000007"/>
    <n v="0"/>
    <x v="2"/>
    <x v="169"/>
    <x v="2"/>
    <m/>
  </r>
  <r>
    <x v="1799"/>
    <x v="168"/>
    <x v="5"/>
    <s v="CLI_2"/>
    <x v="93"/>
    <s v="Pollo de Primera"/>
    <n v="1500.7"/>
    <n v="1500.5"/>
    <n v="2.2000000000000002"/>
    <n v="3301.1000000000004"/>
    <n v="3301.1000000000004"/>
    <n v="0"/>
    <x v="2"/>
    <x v="169"/>
    <x v="2"/>
    <m/>
  </r>
  <r>
    <x v="1800"/>
    <x v="168"/>
    <x v="5"/>
    <s v="CLI_2"/>
    <x v="94"/>
    <s v="Pollo desnudo de primera "/>
    <n v="2423"/>
    <n v="2403.1999999999998"/>
    <n v="2.4700000000000002"/>
    <n v="5935.9040000000005"/>
    <n v="5935.9040000000005"/>
    <n v="0"/>
    <x v="2"/>
    <x v="169"/>
    <x v="2"/>
    <m/>
  </r>
  <r>
    <x v="1800"/>
    <x v="168"/>
    <x v="5"/>
    <s v="CLI_2"/>
    <x v="94"/>
    <s v="Pollo de Primera"/>
    <n v="1518.4"/>
    <n v="1518"/>
    <n v="2.2000000000000002"/>
    <n v="3339.6000000000004"/>
    <n v="3339.6000000000004"/>
    <n v="0"/>
    <x v="2"/>
    <x v="169"/>
    <x v="2"/>
    <m/>
  </r>
  <r>
    <x v="1801"/>
    <x v="168"/>
    <x v="5"/>
    <s v="CLI_2"/>
    <x v="40"/>
    <s v="Pollo desnudo de primera "/>
    <n v="573.79999999999995"/>
    <n v="569"/>
    <n v="2.4700000000000002"/>
    <n v="1405.43"/>
    <n v="1405.43"/>
    <n v="0"/>
    <x v="2"/>
    <x v="169"/>
    <x v="2"/>
    <m/>
  </r>
  <r>
    <x v="1801"/>
    <x v="168"/>
    <x v="5"/>
    <s v="CLI_2"/>
    <x v="40"/>
    <s v="Pollo de Primera"/>
    <n v="302.10000000000002"/>
    <n v="306.39999999999998"/>
    <n v="2.2000000000000002"/>
    <n v="674.08"/>
    <n v="674.08"/>
    <n v="0"/>
    <x v="2"/>
    <x v="169"/>
    <x v="2"/>
    <m/>
  </r>
  <r>
    <x v="1802"/>
    <x v="168"/>
    <x v="5"/>
    <s v="CLI_2"/>
    <x v="41"/>
    <s v="Pollo de Primera"/>
    <n v="603.29999999999995"/>
    <n v="603.82000000000005"/>
    <n v="2.2000000000000002"/>
    <n v="1328.4040000000002"/>
    <n v="1328.4040000000002"/>
    <n v="0"/>
    <x v="2"/>
    <x v="169"/>
    <x v="2"/>
    <m/>
  </r>
  <r>
    <x v="1803"/>
    <x v="168"/>
    <x v="46"/>
    <s v="CLI_21"/>
    <x v="141"/>
    <s v="Pollo de Primera"/>
    <n v="13768.5"/>
    <n v="13768.5"/>
    <n v="2.15"/>
    <n v="29602.274999999998"/>
    <n v="29602.274999999998"/>
    <n v="0"/>
    <x v="2"/>
    <x v="169"/>
    <x v="2"/>
    <m/>
  </r>
  <r>
    <x v="1804"/>
    <x v="168"/>
    <x v="46"/>
    <s v="CLI_21"/>
    <x v="141"/>
    <s v="Molleja"/>
    <n v="502.95"/>
    <n v="502.95"/>
    <n v="1.3"/>
    <n v="653.83500000000004"/>
    <n v="653.83500000000004"/>
    <n v="0"/>
    <x v="2"/>
    <x v="169"/>
    <x v="2"/>
    <m/>
  </r>
  <r>
    <x v="1804"/>
    <x v="168"/>
    <x v="46"/>
    <s v="CLI_21"/>
    <x v="141"/>
    <s v="Patas"/>
    <n v="1248.75"/>
    <n v="1248.75"/>
    <n v="0.9"/>
    <n v="1123.875"/>
    <n v="1123.875"/>
    <n v="0"/>
    <x v="2"/>
    <x v="169"/>
    <x v="2"/>
    <m/>
  </r>
  <r>
    <x v="1805"/>
    <x v="168"/>
    <x v="5"/>
    <s v="CLI_2"/>
    <x v="42"/>
    <s v="Pollo de Primera"/>
    <n v="1884.5"/>
    <n v="1869.2"/>
    <n v="2.2000000000000002"/>
    <n v="4112.2400000000007"/>
    <n v="4112.2400000000007"/>
    <n v="0"/>
    <x v="2"/>
    <x v="169"/>
    <x v="2"/>
    <m/>
  </r>
  <r>
    <x v="1806"/>
    <x v="168"/>
    <x v="14"/>
    <s v="CLI_42"/>
    <x v="48"/>
    <s v="Mortadela"/>
    <n v="371.99"/>
    <n v="371.99"/>
    <n v="1.85"/>
    <n v="688.18150000000003"/>
    <n v="688.18150000000003"/>
    <n v="0"/>
    <x v="2"/>
    <x v="169"/>
    <x v="2"/>
    <m/>
  </r>
  <r>
    <x v="1807"/>
    <x v="168"/>
    <x v="14"/>
    <s v="CLI_42"/>
    <x v="48"/>
    <s v="Pollo de Primera"/>
    <n v="1618.95"/>
    <n v="1618.95"/>
    <n v="2.2999999999999998"/>
    <n v="3723.585"/>
    <n v="3723.585"/>
    <n v="0"/>
    <x v="2"/>
    <x v="169"/>
    <x v="2"/>
    <m/>
  </r>
  <r>
    <x v="1808"/>
    <x v="168"/>
    <x v="1"/>
    <s v="CLI_55"/>
    <x v="1"/>
    <s v="Pollo Grado B"/>
    <n v="497.5"/>
    <n v="488.6"/>
    <n v="2.15"/>
    <n v="1050.49"/>
    <n v="1050.49"/>
    <n v="0"/>
    <x v="2"/>
    <x v="169"/>
    <x v="2"/>
    <m/>
  </r>
  <r>
    <x v="1809"/>
    <x v="168"/>
    <x v="1"/>
    <s v="CLI_55"/>
    <x v="1"/>
    <s v="Pollo Grado B"/>
    <n v="9603"/>
    <n v="9492.7999999999993"/>
    <n v="2.15"/>
    <n v="20409.519999999997"/>
    <n v="20409.519999999997"/>
    <n v="0"/>
    <x v="2"/>
    <x v="169"/>
    <x v="2"/>
    <m/>
  </r>
  <r>
    <x v="1810"/>
    <x v="168"/>
    <x v="4"/>
    <s v="CLI_26"/>
    <x v="10"/>
    <s v="Pollo Grado B"/>
    <n v="993"/>
    <n v="993"/>
    <n v="2.4"/>
    <n v="2383.1999999999998"/>
    <n v="2383.1999999999998"/>
    <n v="0"/>
    <x v="2"/>
    <x v="169"/>
    <x v="2"/>
    <m/>
  </r>
  <r>
    <x v="1811"/>
    <x v="168"/>
    <x v="4"/>
    <s v="CLI_26"/>
    <x v="10"/>
    <s v="Molleja"/>
    <n v="193.1"/>
    <n v="193.1"/>
    <n v="1.8"/>
    <n v="347.58"/>
    <n v="347.58"/>
    <n v="0"/>
    <x v="2"/>
    <x v="169"/>
    <x v="2"/>
    <m/>
  </r>
  <r>
    <x v="1811"/>
    <x v="168"/>
    <x v="4"/>
    <s v="CLI_26"/>
    <x v="10"/>
    <s v="HIGADO"/>
    <n v="452.8"/>
    <n v="452.8"/>
    <n v="1.3"/>
    <n v="588.64"/>
    <n v="588.64"/>
    <n v="0"/>
    <x v="2"/>
    <x v="169"/>
    <x v="2"/>
    <m/>
  </r>
  <r>
    <x v="1811"/>
    <x v="168"/>
    <x v="4"/>
    <s v="CLI_26"/>
    <x v="10"/>
    <s v="Patas"/>
    <n v="419.7"/>
    <n v="419.7"/>
    <n v="1.4"/>
    <n v="587.57999999999993"/>
    <n v="587.57999999999993"/>
    <n v="0"/>
    <x v="2"/>
    <x v="169"/>
    <x v="2"/>
    <m/>
  </r>
  <r>
    <x v="1812"/>
    <x v="168"/>
    <x v="45"/>
    <s v="CLI_57"/>
    <x v="131"/>
    <s v="Pollo de Primera"/>
    <n v="160"/>
    <n v="160"/>
    <n v="2.15"/>
    <n v="344"/>
    <n v="344"/>
    <n v="0"/>
    <x v="2"/>
    <x v="169"/>
    <x v="2"/>
    <m/>
  </r>
  <r>
    <x v="1813"/>
    <x v="168"/>
    <x v="45"/>
    <s v="CLI_57"/>
    <x v="131"/>
    <s v="Pollo de Primera"/>
    <n v="1318.7"/>
    <n v="1318.7"/>
    <n v="2.15"/>
    <n v="2835.2049999999999"/>
    <n v="2835.2049999999999"/>
    <n v="0"/>
    <x v="2"/>
    <x v="169"/>
    <x v="2"/>
    <m/>
  </r>
  <r>
    <x v="1813"/>
    <x v="168"/>
    <x v="45"/>
    <s v="CLI_57"/>
    <x v="131"/>
    <s v="Pollo desnudo de primera "/>
    <n v="1187.9000000000001"/>
    <n v="1187.9000000000001"/>
    <n v="2.4700000000000002"/>
    <n v="2934.1130000000003"/>
    <n v="2934.1130000000003"/>
    <n v="0"/>
    <x v="2"/>
    <x v="169"/>
    <x v="2"/>
    <m/>
  </r>
  <r>
    <x v="1814"/>
    <x v="168"/>
    <x v="5"/>
    <s v="CLI_2"/>
    <x v="77"/>
    <s v="Pollo desnudo de primera "/>
    <n v="1132.7"/>
    <n v="1118.2"/>
    <n v="2.4700000000000002"/>
    <n v="2761.9540000000002"/>
    <n v="2761.9540000000002"/>
    <n v="0"/>
    <x v="2"/>
    <x v="169"/>
    <x v="2"/>
    <m/>
  </r>
  <r>
    <x v="1815"/>
    <x v="168"/>
    <x v="11"/>
    <s v="CLI_31"/>
    <x v="33"/>
    <s v="Pollo de Primera"/>
    <n v="21417.7"/>
    <n v="21417.7"/>
    <n v="2"/>
    <n v="42835.4"/>
    <n v="42835.4"/>
    <n v="0"/>
    <x v="2"/>
    <x v="169"/>
    <x v="2"/>
    <m/>
  </r>
  <r>
    <x v="1816"/>
    <x v="168"/>
    <x v="11"/>
    <s v="CLI_31"/>
    <x v="33"/>
    <s v="Pollo de Primera"/>
    <n v="2975.5"/>
    <n v="2847.5"/>
    <n v="2"/>
    <n v="5695"/>
    <n v="5695"/>
    <n v="0"/>
    <x v="2"/>
    <x v="169"/>
    <x v="2"/>
    <m/>
  </r>
  <r>
    <x v="1817"/>
    <x v="168"/>
    <x v="11"/>
    <s v="CLI_31"/>
    <x v="33"/>
    <s v="Pollo de Primera"/>
    <n v="24181.1"/>
    <n v="23799.8"/>
    <n v="2"/>
    <n v="47599.6"/>
    <n v="47599.6"/>
    <n v="0"/>
    <x v="2"/>
    <x v="169"/>
    <x v="2"/>
    <m/>
  </r>
  <r>
    <x v="1818"/>
    <x v="168"/>
    <x v="13"/>
    <s v="CLI_5"/>
    <x v="105"/>
    <s v="Pollo de Primera"/>
    <n v="19527.05"/>
    <n v="19527.05"/>
    <n v="2.0499999999999998"/>
    <n v="40030.452499999992"/>
    <n v="40030.452499999992"/>
    <n v="0"/>
    <x v="2"/>
    <x v="169"/>
    <x v="2"/>
    <m/>
  </r>
  <r>
    <x v="1819"/>
    <x v="168"/>
    <x v="13"/>
    <s v="CLI_5"/>
    <x v="105"/>
    <s v="Pollo de Primera"/>
    <n v="2251.5"/>
    <n v="2251.5"/>
    <n v="2.0499999999999998"/>
    <n v="4615.5749999999998"/>
    <n v="4615.5749999999998"/>
    <n v="0"/>
    <x v="2"/>
    <x v="169"/>
    <x v="2"/>
    <m/>
  </r>
  <r>
    <x v="1820"/>
    <x v="168"/>
    <x v="5"/>
    <s v="CLI_2"/>
    <x v="38"/>
    <s v="Pollo de Primera"/>
    <n v="1861"/>
    <n v="1855.3"/>
    <n v="2.2000000000000002"/>
    <n v="4081.6600000000003"/>
    <n v="4081.6600000000003"/>
    <n v="0"/>
    <x v="2"/>
    <x v="169"/>
    <x v="2"/>
    <m/>
  </r>
  <r>
    <x v="1821"/>
    <x v="168"/>
    <x v="5"/>
    <s v="CLI_2"/>
    <x v="107"/>
    <s v="Molleja"/>
    <n v="1096.2"/>
    <n v="1095.0999999999999"/>
    <n v="1.2"/>
    <n v="1314.12"/>
    <n v="1314.12"/>
    <n v="0"/>
    <x v="2"/>
    <x v="169"/>
    <x v="2"/>
    <m/>
  </r>
  <r>
    <x v="1822"/>
    <x v="168"/>
    <x v="5"/>
    <s v="CLI_2"/>
    <x v="107"/>
    <s v="Molleja"/>
    <n v="936.8"/>
    <n v="930.4"/>
    <n v="1.2"/>
    <n v="1116.48"/>
    <n v="1116.48"/>
    <n v="0"/>
    <x v="2"/>
    <x v="169"/>
    <x v="2"/>
    <m/>
  </r>
  <r>
    <x v="1822"/>
    <x v="168"/>
    <x v="5"/>
    <s v="CLI_2"/>
    <x v="107"/>
    <s v="HIGADO"/>
    <n v="2722.1"/>
    <n v="2656.05"/>
    <n v="0.9"/>
    <n v="2390.4450000000002"/>
    <n v="2390.4450000000002"/>
    <n v="0"/>
    <x v="2"/>
    <x v="169"/>
    <x v="2"/>
    <m/>
  </r>
  <r>
    <x v="1822"/>
    <x v="168"/>
    <x v="5"/>
    <s v="CLI_2"/>
    <x v="107"/>
    <s v="Patas"/>
    <n v="2629"/>
    <n v="2600.1999999999998"/>
    <n v="0.9"/>
    <n v="2340.1799999999998"/>
    <n v="2340.1799999999998"/>
    <n v="0"/>
    <x v="2"/>
    <x v="169"/>
    <x v="2"/>
    <m/>
  </r>
  <r>
    <x v="1823"/>
    <x v="168"/>
    <x v="5"/>
    <s v="CLI_2"/>
    <x v="107"/>
    <s v="Pollo desnudo de primera "/>
    <n v="2833.8"/>
    <n v="2746"/>
    <n v="2.4700000000000002"/>
    <n v="6782.6200000000008"/>
    <n v="6782.6200000000008"/>
    <n v="0"/>
    <x v="2"/>
    <x v="169"/>
    <x v="2"/>
    <m/>
  </r>
  <r>
    <x v="1824"/>
    <x v="168"/>
    <x v="2"/>
    <s v="CLI_68"/>
    <x v="32"/>
    <s v="Grasa"/>
    <n v="123.9"/>
    <n v="123.9"/>
    <n v="0.55000000000000004"/>
    <n v="68.14500000000001"/>
    <n v="68.14500000000001"/>
    <n v="0"/>
    <x v="2"/>
    <x v="169"/>
    <x v="2"/>
    <m/>
  </r>
  <r>
    <x v="1825"/>
    <x v="169"/>
    <x v="2"/>
    <s v="CLI_68"/>
    <x v="90"/>
    <s v="Patas"/>
    <n v="108.4"/>
    <n v="108.4"/>
    <n v="1.4"/>
    <n v="151.76"/>
    <n v="151.76"/>
    <n v="0"/>
    <x v="2"/>
    <x v="170"/>
    <x v="2"/>
    <m/>
  </r>
  <r>
    <x v="1826"/>
    <x v="169"/>
    <x v="2"/>
    <s v="CLI_68"/>
    <x v="4"/>
    <s v="Pollo Grado B"/>
    <n v="275.2"/>
    <n v="275.2"/>
    <n v="2.4500000000000002"/>
    <n v="674.24"/>
    <n v="674.24"/>
    <n v="0"/>
    <x v="2"/>
    <x v="170"/>
    <x v="2"/>
    <m/>
  </r>
  <r>
    <x v="1827"/>
    <x v="169"/>
    <x v="30"/>
    <s v="CLI_24"/>
    <x v="98"/>
    <s v="Pollo de Primera"/>
    <n v="25000"/>
    <n v="24952.400000000001"/>
    <n v="2"/>
    <n v="49904.800000000003"/>
    <n v="49904.800000000003"/>
    <n v="0"/>
    <x v="2"/>
    <x v="170"/>
    <x v="2"/>
    <m/>
  </r>
  <r>
    <x v="1828"/>
    <x v="169"/>
    <x v="30"/>
    <s v="CLI_24"/>
    <x v="98"/>
    <s v="Pollo de Primera"/>
    <n v="25000"/>
    <n v="24880"/>
    <n v="2"/>
    <n v="49760"/>
    <n v="49760"/>
    <n v="0"/>
    <x v="2"/>
    <x v="170"/>
    <x v="2"/>
    <m/>
  </r>
  <r>
    <x v="1829"/>
    <x v="169"/>
    <x v="1"/>
    <s v="CLI_55"/>
    <x v="1"/>
    <s v="Pollo desnudo de primera "/>
    <n v="1026.7"/>
    <n v="1019.6"/>
    <n v="2.5"/>
    <n v="2549"/>
    <n v="2549"/>
    <n v="0"/>
    <x v="2"/>
    <x v="170"/>
    <x v="2"/>
    <m/>
  </r>
  <r>
    <x v="1830"/>
    <x v="169"/>
    <x v="1"/>
    <s v="CLI_55"/>
    <x v="1"/>
    <s v="Pollo desnudo de primera "/>
    <n v="6070.4"/>
    <n v="6007.98"/>
    <n v="2.5"/>
    <n v="15019.949999999999"/>
    <n v="15019.949999999999"/>
    <n v="0"/>
    <x v="2"/>
    <x v="170"/>
    <x v="2"/>
    <m/>
  </r>
  <r>
    <x v="1831"/>
    <x v="169"/>
    <x v="1"/>
    <s v="CLI_55"/>
    <x v="1"/>
    <s v="Pollo desnudo de primera "/>
    <n v="7532"/>
    <n v="7472.2"/>
    <n v="2.5"/>
    <n v="18680.5"/>
    <n v="18680.5"/>
    <n v="0"/>
    <x v="2"/>
    <x v="170"/>
    <x v="2"/>
    <m/>
  </r>
  <r>
    <x v="1832"/>
    <x v="169"/>
    <x v="19"/>
    <s v="CLI_25"/>
    <x v="63"/>
    <s v="Pollo de Primera"/>
    <n v="1400.7"/>
    <n v="1400.7"/>
    <n v="2.2999999999999998"/>
    <n v="3221.6099999999997"/>
    <n v="3221.61"/>
    <n v="0"/>
    <x v="2"/>
    <x v="170"/>
    <x v="2"/>
    <s v="CRUCE CRIA DE POLLOS"/>
  </r>
  <r>
    <x v="1833"/>
    <x v="169"/>
    <x v="19"/>
    <s v="CLI_25"/>
    <x v="63"/>
    <s v="HIGADO"/>
    <n v="48.8"/>
    <n v="48.8"/>
    <n v="1.3"/>
    <n v="63.44"/>
    <n v="63.44"/>
    <n v="0"/>
    <x v="2"/>
    <x v="170"/>
    <x v="2"/>
    <s v="CRUCE CRIA DE POLLOS"/>
  </r>
  <r>
    <x v="1834"/>
    <x v="169"/>
    <x v="5"/>
    <s v="CLI_2"/>
    <x v="107"/>
    <s v="HIGADO"/>
    <n v="2043.1"/>
    <n v="1993.2"/>
    <n v="0.9"/>
    <n v="1793.88"/>
    <n v="1793.88"/>
    <n v="0"/>
    <x v="2"/>
    <x v="170"/>
    <x v="2"/>
    <m/>
  </r>
  <r>
    <x v="1834"/>
    <x v="169"/>
    <x v="5"/>
    <s v="CLI_2"/>
    <x v="107"/>
    <s v="Patas"/>
    <n v="2173.8000000000002"/>
    <n v="2141.6"/>
    <n v="0.9"/>
    <n v="1927.44"/>
    <n v="1927.44"/>
    <n v="0"/>
    <x v="2"/>
    <x v="170"/>
    <x v="2"/>
    <m/>
  </r>
  <r>
    <x v="1835"/>
    <x v="169"/>
    <x v="5"/>
    <s v="CLI_2"/>
    <x v="107"/>
    <s v="Pollo desnudo de primera "/>
    <n v="5202.7"/>
    <n v="5049.3999999999996"/>
    <n v="2.4700000000000002"/>
    <n v="12472.018"/>
    <n v="12472.018"/>
    <n v="0"/>
    <x v="2"/>
    <x v="170"/>
    <x v="2"/>
    <m/>
  </r>
  <r>
    <x v="1836"/>
    <x v="169"/>
    <x v="48"/>
    <s v="CLI_20"/>
    <x v="144"/>
    <s v="Pollo desnudo de primera "/>
    <n v="6596.6"/>
    <n v="6393.1"/>
    <n v="2.4700000000000002"/>
    <n v="15790.957000000002"/>
    <n v="15790.957000000002"/>
    <n v="0"/>
    <x v="2"/>
    <x v="170"/>
    <x v="2"/>
    <m/>
  </r>
  <r>
    <x v="1837"/>
    <x v="169"/>
    <x v="2"/>
    <s v="CLI_68"/>
    <x v="32"/>
    <s v="Grasa"/>
    <n v="130.19999999999999"/>
    <n v="130.19999999999999"/>
    <n v="0.55000000000000004"/>
    <n v="71.61"/>
    <n v="71.61"/>
    <n v="0"/>
    <x v="2"/>
    <x v="170"/>
    <x v="2"/>
    <m/>
  </r>
  <r>
    <x v="1838"/>
    <x v="170"/>
    <x v="5"/>
    <s v="CLI_2"/>
    <x v="94"/>
    <s v="Pollo de Primera"/>
    <n v="2218.5"/>
    <n v="2196.3000000000002"/>
    <n v="2.2000000000000002"/>
    <n v="4831.8600000000006"/>
    <n v="4831.8600000000006"/>
    <n v="0"/>
    <x v="2"/>
    <x v="171"/>
    <x v="2"/>
    <m/>
  </r>
  <r>
    <x v="1838"/>
    <x v="170"/>
    <x v="5"/>
    <s v="CLI_2"/>
    <x v="94"/>
    <s v="Pollo desnudo de primera "/>
    <n v="2050.5"/>
    <n v="2024"/>
    <n v="2.4700000000000002"/>
    <n v="4999.2800000000007"/>
    <n v="4999.2800000000007"/>
    <n v="0"/>
    <x v="2"/>
    <x v="171"/>
    <x v="2"/>
    <m/>
  </r>
  <r>
    <x v="1839"/>
    <x v="170"/>
    <x v="48"/>
    <s v="CLI_20"/>
    <x v="144"/>
    <s v="Pollo desnudo de primera "/>
    <n v="5080.2"/>
    <n v="5042.6000000000004"/>
    <n v="2.58"/>
    <n v="13009.908000000001"/>
    <n v="13009.908000000001"/>
    <n v="0"/>
    <x v="2"/>
    <x v="171"/>
    <x v="2"/>
    <m/>
  </r>
  <r>
    <x v="1840"/>
    <x v="170"/>
    <x v="5"/>
    <s v="CLI_2"/>
    <x v="113"/>
    <s v="Pollo de Primera"/>
    <n v="1578.4"/>
    <n v="1572.9"/>
    <n v="2.2000000000000002"/>
    <n v="3460.3800000000006"/>
    <n v="3460.3800000000006"/>
    <n v="0"/>
    <x v="2"/>
    <x v="171"/>
    <x v="2"/>
    <m/>
  </r>
  <r>
    <x v="1840"/>
    <x v="170"/>
    <x v="5"/>
    <s v="CLI_2"/>
    <x v="113"/>
    <s v="Pollo desnudo de primera "/>
    <n v="2669.1"/>
    <n v="2629.4"/>
    <n v="2.4700000000000002"/>
    <n v="6494.6180000000004"/>
    <n v="6494.6180000000004"/>
    <n v="0"/>
    <x v="2"/>
    <x v="171"/>
    <x v="2"/>
    <m/>
  </r>
  <r>
    <x v="1841"/>
    <x v="170"/>
    <x v="5"/>
    <s v="CLI_2"/>
    <x v="42"/>
    <s v="Pollo de Primera"/>
    <n v="2242"/>
    <n v="2204.8000000000002"/>
    <n v="2.2000000000000002"/>
    <n v="4850.5600000000004"/>
    <n v="4850.5600000000004"/>
    <n v="0"/>
    <x v="2"/>
    <x v="171"/>
    <x v="2"/>
    <m/>
  </r>
  <r>
    <x v="1842"/>
    <x v="170"/>
    <x v="5"/>
    <s v="CLI_2"/>
    <x v="40"/>
    <s v="Pollo de Primera"/>
    <n v="1907"/>
    <n v="1881.9"/>
    <n v="2.2000000000000002"/>
    <n v="4140.18"/>
    <n v="4140.18"/>
    <n v="0"/>
    <x v="2"/>
    <x v="171"/>
    <x v="2"/>
    <m/>
  </r>
  <r>
    <x v="1843"/>
    <x v="170"/>
    <x v="29"/>
    <s v="CLI_3"/>
    <x v="72"/>
    <s v="Pollo desnudo de primera "/>
    <n v="2021.6"/>
    <n v="2003"/>
    <n v="2.58"/>
    <n v="5167.74"/>
    <n v="5167.74"/>
    <n v="0"/>
    <x v="2"/>
    <x v="171"/>
    <x v="2"/>
    <m/>
  </r>
  <r>
    <x v="1844"/>
    <x v="170"/>
    <x v="5"/>
    <s v="CLI_2"/>
    <x v="38"/>
    <s v="Pollo de Primera"/>
    <n v="316"/>
    <n v="313.8"/>
    <n v="2.2000000000000002"/>
    <n v="690.36000000000013"/>
    <n v="690.36000000000013"/>
    <n v="0"/>
    <x v="2"/>
    <x v="171"/>
    <x v="2"/>
    <m/>
  </r>
  <r>
    <x v="1845"/>
    <x v="170"/>
    <x v="29"/>
    <s v="CLI_3"/>
    <x v="58"/>
    <s v="Pollo desnudo de primera "/>
    <n v="2989"/>
    <n v="2961.8"/>
    <n v="2.58"/>
    <n v="7641.4440000000004"/>
    <n v="7641.4440000000004"/>
    <n v="0"/>
    <x v="2"/>
    <x v="171"/>
    <x v="2"/>
    <m/>
  </r>
  <r>
    <x v="1846"/>
    <x v="170"/>
    <x v="5"/>
    <s v="CLI_2"/>
    <x v="38"/>
    <s v="Pollo de Primera"/>
    <n v="1269.7"/>
    <n v="1253"/>
    <n v="2.2000000000000002"/>
    <n v="2756.6000000000004"/>
    <n v="2756.6000000000004"/>
    <n v="0"/>
    <x v="2"/>
    <x v="171"/>
    <x v="2"/>
    <m/>
  </r>
  <r>
    <x v="1847"/>
    <x v="170"/>
    <x v="5"/>
    <s v="CLI_2"/>
    <x v="80"/>
    <s v="Pollo de Primera"/>
    <n v="649.70000000000005"/>
    <n v="627"/>
    <n v="2.2000000000000002"/>
    <n v="1379.4"/>
    <n v="1379.4"/>
    <n v="0"/>
    <x v="2"/>
    <x v="171"/>
    <x v="2"/>
    <m/>
  </r>
  <r>
    <x v="1847"/>
    <x v="170"/>
    <x v="5"/>
    <s v="CLI_2"/>
    <x v="80"/>
    <s v="Pollo desnudo de primera "/>
    <n v="1082"/>
    <n v="1053.9000000000001"/>
    <n v="2.4700000000000002"/>
    <n v="2603.1330000000003"/>
    <n v="2603.1330000000003"/>
    <n v="0"/>
    <x v="2"/>
    <x v="171"/>
    <x v="2"/>
    <m/>
  </r>
  <r>
    <x v="1848"/>
    <x v="170"/>
    <x v="5"/>
    <s v="CLI_2"/>
    <x v="107"/>
    <s v="Pollo de Primera"/>
    <n v="955.2"/>
    <n v="950.2"/>
    <n v="2.2000000000000002"/>
    <n v="2090.44"/>
    <n v="2090.44"/>
    <n v="0"/>
    <x v="2"/>
    <x v="171"/>
    <x v="2"/>
    <m/>
  </r>
  <r>
    <x v="1849"/>
    <x v="170"/>
    <x v="2"/>
    <s v="CLI_68"/>
    <x v="158"/>
    <s v="Pollo de Primera"/>
    <n v="77.3"/>
    <n v="77.3"/>
    <n v="2.4500000000000002"/>
    <n v="189.38500000000002"/>
    <n v="189.38500000000002"/>
    <n v="0"/>
    <x v="2"/>
    <x v="171"/>
    <x v="2"/>
    <m/>
  </r>
  <r>
    <x v="1850"/>
    <x v="170"/>
    <x v="6"/>
    <s v="CLI_15"/>
    <x v="13"/>
    <s v="Pollo de Primera"/>
    <n v="10835.1"/>
    <n v="10835.1"/>
    <n v="2.15"/>
    <n v="23295.465"/>
    <n v="23295.465"/>
    <n v="0"/>
    <x v="2"/>
    <x v="171"/>
    <x v="2"/>
    <m/>
  </r>
  <r>
    <x v="1851"/>
    <x v="170"/>
    <x v="6"/>
    <s v="CLI_15"/>
    <x v="13"/>
    <s v="Pollo de Primera"/>
    <n v="1238.7"/>
    <n v="1238.7"/>
    <n v="2.15"/>
    <n v="2663.2049999999999"/>
    <n v="2663.2049999999999"/>
    <n v="0"/>
    <x v="2"/>
    <x v="171"/>
    <x v="2"/>
    <m/>
  </r>
  <r>
    <x v="1852"/>
    <x v="170"/>
    <x v="6"/>
    <s v="CLI_15"/>
    <x v="13"/>
    <s v="Pollo de Primera"/>
    <n v="13890.3"/>
    <n v="13890.3"/>
    <n v="2.15"/>
    <n v="29864.144999999997"/>
    <n v="29864.144999999997"/>
    <n v="0"/>
    <x v="2"/>
    <x v="171"/>
    <x v="2"/>
    <m/>
  </r>
  <r>
    <x v="1853"/>
    <x v="170"/>
    <x v="3"/>
    <s v="CLI_41"/>
    <x v="8"/>
    <s v="Pollo Grado B"/>
    <n v="248.9"/>
    <n v="248.9"/>
    <n v="2.4"/>
    <n v="597.36"/>
    <n v="597.36"/>
    <n v="0"/>
    <x v="2"/>
    <x v="171"/>
    <x v="2"/>
    <m/>
  </r>
  <r>
    <x v="1853"/>
    <x v="170"/>
    <x v="3"/>
    <s v="CLI_41"/>
    <x v="8"/>
    <s v="Pollo desnudo de primera "/>
    <n v="117.2"/>
    <n v="117.2"/>
    <n v="2.6"/>
    <n v="304.72000000000003"/>
    <n v="304.72000000000003"/>
    <n v="0"/>
    <x v="2"/>
    <x v="171"/>
    <x v="2"/>
    <m/>
  </r>
  <r>
    <x v="1854"/>
    <x v="170"/>
    <x v="2"/>
    <s v="CLI_68"/>
    <x v="49"/>
    <s v="Pollo de Primera"/>
    <n v="149.69999999999999"/>
    <n v="149.69999999999999"/>
    <n v="2.4500000000000002"/>
    <n v="366.76499999999999"/>
    <n v="366.76499999999999"/>
    <n v="0"/>
    <x v="2"/>
    <x v="171"/>
    <x v="2"/>
    <m/>
  </r>
  <r>
    <x v="1855"/>
    <x v="170"/>
    <x v="6"/>
    <s v="CLI_15"/>
    <x v="13"/>
    <s v="Molleja"/>
    <n v="3251.15"/>
    <n v="3251.15"/>
    <n v="1.3"/>
    <n v="4226.4949999999999"/>
    <n v="4226.4949999999999"/>
    <n v="0"/>
    <x v="2"/>
    <x v="171"/>
    <x v="2"/>
    <m/>
  </r>
  <r>
    <x v="1856"/>
    <x v="170"/>
    <x v="2"/>
    <s v="CLI_68"/>
    <x v="19"/>
    <s v="Pollo de Primera"/>
    <n v="29.2"/>
    <n v="29.2"/>
    <n v="2.4500000000000002"/>
    <n v="71.540000000000006"/>
    <n v="71.540000000000006"/>
    <n v="0"/>
    <x v="2"/>
    <x v="171"/>
    <x v="2"/>
    <m/>
  </r>
  <r>
    <x v="1856"/>
    <x v="170"/>
    <x v="2"/>
    <s v="CLI_68"/>
    <x v="19"/>
    <s v="HIGADO"/>
    <n v="7.8"/>
    <n v="7.8"/>
    <n v="1.3"/>
    <n v="10.14"/>
    <n v="10.14"/>
    <n v="0"/>
    <x v="2"/>
    <x v="171"/>
    <x v="2"/>
    <m/>
  </r>
  <r>
    <x v="1856"/>
    <x v="170"/>
    <x v="2"/>
    <s v="CLI_68"/>
    <x v="19"/>
    <s v="Patas"/>
    <n v="7.6"/>
    <n v="7.6"/>
    <n v="1.4"/>
    <n v="10.639999999999999"/>
    <n v="10.639999999999999"/>
    <n v="0"/>
    <x v="2"/>
    <x v="171"/>
    <x v="2"/>
    <m/>
  </r>
  <r>
    <x v="1857"/>
    <x v="170"/>
    <x v="2"/>
    <s v="CLI_68"/>
    <x v="121"/>
    <s v="Pollo de Primera"/>
    <n v="39.200000000000003"/>
    <n v="39.200000000000003"/>
    <n v="2.4500000000000002"/>
    <n v="96.04000000000002"/>
    <n v="96.04000000000002"/>
    <n v="0"/>
    <x v="2"/>
    <x v="171"/>
    <x v="2"/>
    <m/>
  </r>
  <r>
    <x v="1858"/>
    <x v="170"/>
    <x v="2"/>
    <s v="CLI_68"/>
    <x v="130"/>
    <s v="Pollo de Primera"/>
    <n v="6"/>
    <n v="6"/>
    <n v="2.4500000000000002"/>
    <n v="14.700000000000001"/>
    <n v="14.700000000000001"/>
    <n v="0"/>
    <x v="2"/>
    <x v="171"/>
    <x v="2"/>
    <m/>
  </r>
  <r>
    <x v="1859"/>
    <x v="171"/>
    <x v="5"/>
    <s v="CLI_2"/>
    <x v="107"/>
    <s v="Pollo de Primera"/>
    <n v="1144.9000000000001"/>
    <n v="1134.3"/>
    <n v="2.2000000000000002"/>
    <n v="2495.46"/>
    <n v="2495.46"/>
    <n v="0"/>
    <x v="2"/>
    <x v="172"/>
    <x v="2"/>
    <m/>
  </r>
  <r>
    <x v="1859"/>
    <x v="171"/>
    <x v="5"/>
    <s v="CLI_2"/>
    <x v="107"/>
    <s v="Pollo desnudo de primera "/>
    <n v="5715.6"/>
    <n v="5639.4"/>
    <n v="2.4700000000000002"/>
    <n v="13929.317999999999"/>
    <n v="13929.317999999999"/>
    <n v="0"/>
    <x v="2"/>
    <x v="172"/>
    <x v="2"/>
    <m/>
  </r>
  <r>
    <x v="1860"/>
    <x v="171"/>
    <x v="5"/>
    <s v="CLI_2"/>
    <x v="42"/>
    <s v="Pollo de Primera"/>
    <n v="2614"/>
    <n v="2605.9"/>
    <n v="2.2000000000000002"/>
    <n v="5732.9800000000005"/>
    <n v="5732.9800000000005"/>
    <n v="0"/>
    <x v="2"/>
    <x v="172"/>
    <x v="2"/>
    <m/>
  </r>
  <r>
    <x v="1861"/>
    <x v="171"/>
    <x v="5"/>
    <s v="CLI_2"/>
    <x v="38"/>
    <s v="Pollo de Primera"/>
    <n v="1100.2"/>
    <n v="1094.5999999999999"/>
    <n v="2.2000000000000002"/>
    <n v="2408.12"/>
    <n v="2408.12"/>
    <n v="0"/>
    <x v="2"/>
    <x v="172"/>
    <x v="2"/>
    <m/>
  </r>
  <r>
    <x v="1862"/>
    <x v="171"/>
    <x v="5"/>
    <s v="CLI_2"/>
    <x v="80"/>
    <s v="Pollo desnudo de primera "/>
    <n v="767.9"/>
    <n v="761.3"/>
    <n v="2.4700000000000002"/>
    <n v="1880.4110000000001"/>
    <n v="1880.4110000000001"/>
    <n v="0"/>
    <x v="2"/>
    <x v="172"/>
    <x v="2"/>
    <m/>
  </r>
  <r>
    <x v="1863"/>
    <x v="171"/>
    <x v="2"/>
    <s v="CLI_68"/>
    <x v="118"/>
    <s v="Pollo de Primera"/>
    <n v="71.3"/>
    <n v="71.3"/>
    <n v="2.2999999999999998"/>
    <n v="163.98999999999998"/>
    <n v="163.98999999999998"/>
    <n v="0"/>
    <x v="2"/>
    <x v="172"/>
    <x v="2"/>
    <m/>
  </r>
  <r>
    <x v="1864"/>
    <x v="171"/>
    <x v="2"/>
    <s v="CLI_68"/>
    <x v="51"/>
    <s v="Pollo de Primera"/>
    <n v="23.6"/>
    <n v="23.6"/>
    <n v="2.2999999999999998"/>
    <n v="54.28"/>
    <n v="54.28"/>
    <n v="0"/>
    <x v="2"/>
    <x v="172"/>
    <x v="2"/>
    <m/>
  </r>
  <r>
    <x v="1865"/>
    <x v="171"/>
    <x v="11"/>
    <s v="CLI_31"/>
    <x v="33"/>
    <s v="Pollo de Primera"/>
    <n v="8477.2999999999993"/>
    <n v="8477.2999999999993"/>
    <n v="2.1"/>
    <n v="17802.329999999998"/>
    <n v="17802.329999999998"/>
    <n v="0"/>
    <x v="2"/>
    <x v="172"/>
    <x v="2"/>
    <m/>
  </r>
  <r>
    <x v="1866"/>
    <x v="171"/>
    <x v="11"/>
    <s v="CLI_31"/>
    <x v="33"/>
    <s v="Pollo de Primera"/>
    <n v="4728.5"/>
    <n v="4728.5"/>
    <n v="2.1"/>
    <n v="9929.85"/>
    <n v="9929.85"/>
    <n v="0"/>
    <x v="2"/>
    <x v="172"/>
    <x v="2"/>
    <m/>
  </r>
  <r>
    <x v="1867"/>
    <x v="171"/>
    <x v="11"/>
    <s v="CLI_31"/>
    <x v="33"/>
    <s v="Pollo de Primera"/>
    <n v="11607.1"/>
    <n v="11607.1"/>
    <n v="2.1"/>
    <n v="24374.910000000003"/>
    <n v="24374.910000000003"/>
    <n v="0"/>
    <x v="2"/>
    <x v="172"/>
    <x v="2"/>
    <m/>
  </r>
  <r>
    <x v="1868"/>
    <x v="171"/>
    <x v="2"/>
    <s v="CLI_68"/>
    <x v="68"/>
    <s v="Pollo de Primera"/>
    <n v="12.6"/>
    <n v="12.6"/>
    <n v="2.4500000000000002"/>
    <n v="30.87"/>
    <n v="30.87"/>
    <n v="0"/>
    <x v="2"/>
    <x v="172"/>
    <x v="2"/>
    <m/>
  </r>
  <r>
    <x v="1869"/>
    <x v="171"/>
    <x v="11"/>
    <s v="CLI_31"/>
    <x v="33"/>
    <s v="HIGADO"/>
    <n v="278"/>
    <n v="277.60000000000002"/>
    <n v="1"/>
    <n v="277.60000000000002"/>
    <n v="277.60000000000002"/>
    <n v="0"/>
    <x v="2"/>
    <x v="172"/>
    <x v="2"/>
    <m/>
  </r>
  <r>
    <x v="1870"/>
    <x v="171"/>
    <x v="2"/>
    <s v="CLI_68"/>
    <x v="14"/>
    <s v="Pollo de Primera"/>
    <n v="151.19999999999999"/>
    <n v="151.19999999999999"/>
    <n v="2.4500000000000002"/>
    <n v="370.44"/>
    <n v="370.44"/>
    <n v="0"/>
    <x v="2"/>
    <x v="172"/>
    <x v="2"/>
    <m/>
  </r>
  <r>
    <x v="1870"/>
    <x v="171"/>
    <x v="2"/>
    <s v="CLI_68"/>
    <x v="14"/>
    <s v="Pollo Grado B"/>
    <n v="97.2"/>
    <n v="97.2"/>
    <n v="2.4500000000000002"/>
    <n v="238.14000000000001"/>
    <n v="238.14000000000001"/>
    <n v="0"/>
    <x v="2"/>
    <x v="172"/>
    <x v="2"/>
    <m/>
  </r>
  <r>
    <x v="1871"/>
    <x v="171"/>
    <x v="2"/>
    <s v="CLI_68"/>
    <x v="32"/>
    <s v="Grasa"/>
    <n v="159.1"/>
    <n v="159.1"/>
    <n v="0.55000000000000004"/>
    <n v="87.50500000000001"/>
    <n v="87.50500000000001"/>
    <n v="0"/>
    <x v="2"/>
    <x v="172"/>
    <x v="2"/>
    <m/>
  </r>
  <r>
    <x v="1872"/>
    <x v="171"/>
    <x v="5"/>
    <s v="CLI_2"/>
    <x v="107"/>
    <s v="Patas"/>
    <n v="3844.9"/>
    <n v="3834.6"/>
    <n v="0.8"/>
    <n v="3067.6800000000003"/>
    <n v="3067.68"/>
    <n v="0"/>
    <x v="2"/>
    <x v="172"/>
    <x v="2"/>
    <m/>
  </r>
  <r>
    <x v="1873"/>
    <x v="171"/>
    <x v="2"/>
    <s v="CLI_68"/>
    <x v="26"/>
    <s v="Pollo de Primera"/>
    <n v="2.7"/>
    <n v="2.7"/>
    <n v="2.4500000000000002"/>
    <n v="6.6150000000000011"/>
    <n v="6.6150000000000011"/>
    <n v="0"/>
    <x v="2"/>
    <x v="172"/>
    <x v="2"/>
    <m/>
  </r>
  <r>
    <x v="1874"/>
    <x v="171"/>
    <x v="2"/>
    <s v="CLI_68"/>
    <x v="159"/>
    <s v="Pollo de Primera"/>
    <n v="4.9000000000000004"/>
    <n v="4.9000000000000004"/>
    <n v="2.4500000000000002"/>
    <n v="12.005000000000003"/>
    <n v="12.005000000000003"/>
    <n v="0"/>
    <x v="2"/>
    <x v="172"/>
    <x v="2"/>
    <m/>
  </r>
  <r>
    <x v="1875"/>
    <x v="171"/>
    <x v="2"/>
    <s v="CLI_68"/>
    <x v="24"/>
    <s v="Pollo de Primera"/>
    <n v="15.9"/>
    <n v="15.9"/>
    <n v="2.4500000000000002"/>
    <n v="38.955000000000005"/>
    <n v="38.955000000000005"/>
    <n v="0"/>
    <x v="2"/>
    <x v="172"/>
    <x v="2"/>
    <m/>
  </r>
  <r>
    <x v="1876"/>
    <x v="171"/>
    <x v="5"/>
    <s v="CLI_2"/>
    <x v="107"/>
    <s v="Pollo desnudo de primera "/>
    <n v="3480.6"/>
    <n v="3354.9"/>
    <n v="2.4700000000000002"/>
    <n v="8286.603000000001"/>
    <n v="8286.603000000001"/>
    <n v="0"/>
    <x v="2"/>
    <x v="172"/>
    <x v="2"/>
    <m/>
  </r>
  <r>
    <x v="1877"/>
    <x v="171"/>
    <x v="11"/>
    <s v="CLI_31"/>
    <x v="33"/>
    <s v="HIGADO"/>
    <n v="292.10000000000002"/>
    <n v="292.10000000000002"/>
    <n v="1"/>
    <n v="292.10000000000002"/>
    <n v="292.10000000000002"/>
    <n v="0"/>
    <x v="2"/>
    <x v="172"/>
    <x v="2"/>
    <m/>
  </r>
  <r>
    <x v="1877"/>
    <x v="171"/>
    <x v="11"/>
    <s v="CLI_31"/>
    <x v="33"/>
    <s v="Molleja"/>
    <n v="483.5"/>
    <n v="483.5"/>
    <n v="1.8"/>
    <n v="870.30000000000007"/>
    <n v="870.30000000000007"/>
    <n v="0"/>
    <x v="2"/>
    <x v="172"/>
    <x v="2"/>
    <m/>
  </r>
  <r>
    <x v="1878"/>
    <x v="171"/>
    <x v="11"/>
    <s v="CLI_31"/>
    <x v="33"/>
    <s v="Pollo de Primera"/>
    <n v="23580"/>
    <n v="23086.6"/>
    <n v="2"/>
    <n v="46173.2"/>
    <n v="46173.2"/>
    <n v="0"/>
    <x v="2"/>
    <x v="172"/>
    <x v="2"/>
    <m/>
  </r>
  <r>
    <x v="1879"/>
    <x v="172"/>
    <x v="8"/>
    <s v="CLI_30"/>
    <x v="17"/>
    <s v="HIGADO"/>
    <n v="143.80000000000001"/>
    <n v="143.80000000000001"/>
    <n v="1.3"/>
    <n v="186.94000000000003"/>
    <n v="186.94000000000003"/>
    <n v="0"/>
    <x v="2"/>
    <x v="173"/>
    <x v="2"/>
    <m/>
  </r>
  <r>
    <x v="1879"/>
    <x v="172"/>
    <x v="8"/>
    <s v="CLI_30"/>
    <x v="17"/>
    <s v="Patas"/>
    <n v="48.5"/>
    <n v="48.5"/>
    <n v="1.4"/>
    <n v="67.899999999999991"/>
    <n v="67.899999999999991"/>
    <n v="0"/>
    <x v="2"/>
    <x v="173"/>
    <x v="2"/>
    <m/>
  </r>
  <r>
    <x v="1880"/>
    <x v="172"/>
    <x v="8"/>
    <s v="CLI_30"/>
    <x v="17"/>
    <s v="Pollo desnudo de primera "/>
    <n v="4075.7"/>
    <n v="4075.7"/>
    <n v="2.54"/>
    <n v="10352.278"/>
    <n v="10352.278"/>
    <n v="0"/>
    <x v="2"/>
    <x v="173"/>
    <x v="2"/>
    <m/>
  </r>
  <r>
    <x v="1881"/>
    <x v="172"/>
    <x v="48"/>
    <s v="CLI_20"/>
    <x v="144"/>
    <s v="Pollo desnudo de primera "/>
    <n v="9949.7999999999993"/>
    <n v="9875.1"/>
    <n v="2.58"/>
    <n v="25477.758000000002"/>
    <n v="25477.758000000002"/>
    <n v="0"/>
    <x v="2"/>
    <x v="173"/>
    <x v="2"/>
    <m/>
  </r>
  <r>
    <x v="1882"/>
    <x v="172"/>
    <x v="5"/>
    <s v="CLI_2"/>
    <x v="94"/>
    <s v="Pollo de Primera"/>
    <n v="944.5"/>
    <n v="944.9"/>
    <n v="2.2000000000000002"/>
    <n v="2078.7800000000002"/>
    <n v="2078.7800000000002"/>
    <n v="0"/>
    <x v="2"/>
    <x v="173"/>
    <x v="2"/>
    <m/>
  </r>
  <r>
    <x v="1882"/>
    <x v="172"/>
    <x v="5"/>
    <s v="CLI_2"/>
    <x v="94"/>
    <s v="Pollo desnudo de primera "/>
    <n v="3063.5"/>
    <n v="3026.7"/>
    <n v="2.4700000000000002"/>
    <n v="7475.9490000000005"/>
    <n v="7475.9490000000005"/>
    <n v="0"/>
    <x v="2"/>
    <x v="173"/>
    <x v="2"/>
    <m/>
  </r>
  <r>
    <x v="1883"/>
    <x v="172"/>
    <x v="5"/>
    <s v="CLI_2"/>
    <x v="93"/>
    <s v="Pollo de Primera"/>
    <n v="1550"/>
    <n v="1546.7"/>
    <n v="2.2000000000000002"/>
    <n v="3402.7400000000002"/>
    <n v="3402.7400000000002"/>
    <n v="0"/>
    <x v="2"/>
    <x v="173"/>
    <x v="2"/>
    <m/>
  </r>
  <r>
    <x v="1883"/>
    <x v="172"/>
    <x v="5"/>
    <s v="CLI_2"/>
    <x v="93"/>
    <s v="Pollo desnudo de primera "/>
    <n v="2571.5"/>
    <n v="2549.9"/>
    <n v="2.4700000000000002"/>
    <n v="6298.2530000000006"/>
    <n v="6298.2530000000006"/>
    <n v="0"/>
    <x v="2"/>
    <x v="173"/>
    <x v="2"/>
    <m/>
  </r>
  <r>
    <x v="1884"/>
    <x v="172"/>
    <x v="5"/>
    <s v="CLI_2"/>
    <x v="113"/>
    <s v="Pollo de Primera"/>
    <n v="1550.8"/>
    <n v="1551.6"/>
    <n v="2.2000000000000002"/>
    <n v="3413.52"/>
    <n v="3413.52"/>
    <n v="0"/>
    <x v="2"/>
    <x v="173"/>
    <x v="2"/>
    <m/>
  </r>
  <r>
    <x v="1884"/>
    <x v="172"/>
    <x v="5"/>
    <s v="CLI_2"/>
    <x v="113"/>
    <s v="Pollo desnudo de primera "/>
    <n v="2771.8"/>
    <n v="2738.9"/>
    <n v="2.4700000000000002"/>
    <n v="6765.0830000000005"/>
    <n v="6765.0830000000005"/>
    <n v="0"/>
    <x v="2"/>
    <x v="173"/>
    <x v="2"/>
    <m/>
  </r>
  <r>
    <x v="1885"/>
    <x v="172"/>
    <x v="11"/>
    <s v="CLI_31"/>
    <x v="33"/>
    <s v="Pollo de Primera"/>
    <n v="4201"/>
    <n v="4201"/>
    <n v="2"/>
    <n v="8402"/>
    <n v="8402"/>
    <n v="0"/>
    <x v="2"/>
    <x v="173"/>
    <x v="2"/>
    <m/>
  </r>
  <r>
    <x v="1886"/>
    <x v="172"/>
    <x v="33"/>
    <s v="CLI_50"/>
    <x v="104"/>
    <s v="Pollo desnudo de primera "/>
    <n v="10081.5"/>
    <n v="9173.6"/>
    <n v="2.6"/>
    <n v="23851.360000000001"/>
    <n v="23851.360000000001"/>
    <n v="0"/>
    <x v="2"/>
    <x v="173"/>
    <x v="2"/>
    <m/>
  </r>
  <r>
    <x v="1887"/>
    <x v="172"/>
    <x v="11"/>
    <s v="CLI_31"/>
    <x v="33"/>
    <s v="Pollo de Primera"/>
    <n v="16911.5"/>
    <n v="16911.5"/>
    <n v="2"/>
    <n v="33823"/>
    <n v="33823"/>
    <n v="0"/>
    <x v="2"/>
    <x v="173"/>
    <x v="2"/>
    <m/>
  </r>
  <r>
    <x v="1888"/>
    <x v="172"/>
    <x v="33"/>
    <s v="CLI_50"/>
    <x v="104"/>
    <s v="Pollo desnudo de primera "/>
    <n v="9676.2999999999993"/>
    <n v="8890.2000000000007"/>
    <n v="2.6"/>
    <n v="23114.520000000004"/>
    <n v="23114.520000000004"/>
    <n v="0"/>
    <x v="2"/>
    <x v="173"/>
    <x v="2"/>
    <m/>
  </r>
  <r>
    <x v="1889"/>
    <x v="172"/>
    <x v="2"/>
    <s v="CLI_68"/>
    <x v="4"/>
    <s v="Pollo Grado B"/>
    <n v="252.5"/>
    <n v="252.5"/>
    <n v="2.4"/>
    <n v="606"/>
    <n v="606"/>
    <n v="0"/>
    <x v="2"/>
    <x v="173"/>
    <x v="2"/>
    <m/>
  </r>
  <r>
    <x v="1890"/>
    <x v="172"/>
    <x v="2"/>
    <s v="CLI_68"/>
    <x v="4"/>
    <s v="HIGADO"/>
    <n v="28"/>
    <n v="28"/>
    <n v="1.3"/>
    <n v="36.4"/>
    <n v="36.4"/>
    <n v="0"/>
    <x v="2"/>
    <x v="173"/>
    <x v="2"/>
    <m/>
  </r>
  <r>
    <x v="1891"/>
    <x v="172"/>
    <x v="2"/>
    <s v="CLI_68"/>
    <x v="78"/>
    <s v="HIGADO"/>
    <n v="27.9"/>
    <n v="27.9"/>
    <n v="1.3"/>
    <n v="36.269999999999996"/>
    <n v="36.269999999999996"/>
    <n v="0"/>
    <x v="2"/>
    <x v="173"/>
    <x v="2"/>
    <m/>
  </r>
  <r>
    <x v="1891"/>
    <x v="172"/>
    <x v="2"/>
    <s v="CLI_68"/>
    <x v="78"/>
    <s v="Patas"/>
    <n v="121.2"/>
    <n v="121.2"/>
    <n v="1.4"/>
    <n v="169.68"/>
    <n v="169.68"/>
    <n v="0"/>
    <x v="2"/>
    <x v="173"/>
    <x v="2"/>
    <m/>
  </r>
  <r>
    <x v="1892"/>
    <x v="172"/>
    <x v="2"/>
    <s v="CLI_68"/>
    <x v="32"/>
    <s v="Grasa"/>
    <n v="163"/>
    <n v="163"/>
    <n v="0.55000000000000004"/>
    <n v="89.65"/>
    <n v="89.65"/>
    <n v="0"/>
    <x v="2"/>
    <x v="173"/>
    <x v="2"/>
    <m/>
  </r>
  <r>
    <x v="1893"/>
    <x v="172"/>
    <x v="2"/>
    <s v="CLI_68"/>
    <x v="160"/>
    <s v="Pollo de Primera"/>
    <n v="21.8"/>
    <n v="21.8"/>
    <n v="2.2999999999999998"/>
    <n v="50.14"/>
    <n v="50.14"/>
    <n v="0"/>
    <x v="2"/>
    <x v="173"/>
    <x v="2"/>
    <m/>
  </r>
  <r>
    <x v="1894"/>
    <x v="172"/>
    <x v="1"/>
    <s v="CLI_55"/>
    <x v="1"/>
    <s v="Pollo Grado B"/>
    <n v="10050"/>
    <n v="9834.4"/>
    <n v="2.15"/>
    <n v="21143.96"/>
    <n v="21143.96"/>
    <n v="0"/>
    <x v="2"/>
    <x v="173"/>
    <x v="2"/>
    <m/>
  </r>
  <r>
    <x v="1895"/>
    <x v="173"/>
    <x v="23"/>
    <s v="CLI_1"/>
    <x v="82"/>
    <s v="Pollo desnudo de primera "/>
    <n v="10694.8"/>
    <n v="10417.4"/>
    <n v="2.35"/>
    <n v="24480.89"/>
    <n v="24480.89"/>
    <n v="0"/>
    <x v="2"/>
    <x v="174"/>
    <x v="2"/>
    <m/>
  </r>
  <r>
    <x v="1896"/>
    <x v="173"/>
    <x v="23"/>
    <s v="CLI_1"/>
    <x v="82"/>
    <s v="Pollo desnudo de primera "/>
    <n v="6281"/>
    <n v="6079"/>
    <n v="2.35"/>
    <n v="14285.65"/>
    <n v="14285.65"/>
    <n v="0"/>
    <x v="2"/>
    <x v="174"/>
    <x v="2"/>
    <m/>
  </r>
  <r>
    <x v="1897"/>
    <x v="173"/>
    <x v="23"/>
    <s v="CLI_1"/>
    <x v="82"/>
    <s v="Pollo desnudo de primera "/>
    <n v="3384.8"/>
    <n v="3285.44"/>
    <n v="2.35"/>
    <n v="7720.7840000000006"/>
    <n v="7720.7840000000006"/>
    <n v="0"/>
    <x v="2"/>
    <x v="174"/>
    <x v="2"/>
    <m/>
  </r>
  <r>
    <x v="1898"/>
    <x v="173"/>
    <x v="19"/>
    <s v="CLI_25"/>
    <x v="137"/>
    <s v="Pollo de Primera"/>
    <n v="1616"/>
    <n v="1616"/>
    <n v="2.2999999999999998"/>
    <n v="3716.7999999999997"/>
    <n v="3716.8"/>
    <n v="0"/>
    <x v="2"/>
    <x v="174"/>
    <x v="2"/>
    <s v="CRUCE CRIA DE POLLOS"/>
  </r>
  <r>
    <x v="1899"/>
    <x v="173"/>
    <x v="19"/>
    <s v="CLI_25"/>
    <x v="137"/>
    <s v="HIGADO"/>
    <n v="48.7"/>
    <n v="48.7"/>
    <n v="1.3"/>
    <n v="63.310000000000009"/>
    <n v="63.31"/>
    <n v="0"/>
    <x v="2"/>
    <x v="174"/>
    <x v="2"/>
    <s v="CRUCE CRIA DE POLLOS"/>
  </r>
  <r>
    <x v="1900"/>
    <x v="173"/>
    <x v="10"/>
    <s v="CLI_6"/>
    <x v="27"/>
    <s v="Pollo de Primera"/>
    <n v="751.35"/>
    <n v="751.35"/>
    <n v="2.25"/>
    <n v="1690.5375000000001"/>
    <n v="1690.5375000000001"/>
    <n v="0"/>
    <x v="2"/>
    <x v="174"/>
    <x v="2"/>
    <m/>
  </r>
  <r>
    <x v="1901"/>
    <x v="173"/>
    <x v="5"/>
    <s v="CLI_2"/>
    <x v="40"/>
    <s v="Pollo desnudo de primera "/>
    <n v="771.3"/>
    <n v="727.4"/>
    <n v="2.4700000000000002"/>
    <n v="1796.6780000000001"/>
    <n v="1796.6780000000001"/>
    <n v="0"/>
    <x v="2"/>
    <x v="174"/>
    <x v="2"/>
    <m/>
  </r>
  <r>
    <x v="1902"/>
    <x v="173"/>
    <x v="5"/>
    <s v="CLI_2"/>
    <x v="42"/>
    <s v="Pollo de Primera"/>
    <n v="615.6"/>
    <n v="612"/>
    <n v="2.2000000000000002"/>
    <n v="1346.4"/>
    <n v="1346.4"/>
    <n v="0"/>
    <x v="2"/>
    <x v="174"/>
    <x v="2"/>
    <m/>
  </r>
  <r>
    <x v="1903"/>
    <x v="173"/>
    <x v="5"/>
    <s v="CLI_2"/>
    <x v="107"/>
    <s v="Pollo desnudo de primera "/>
    <n v="5453.9"/>
    <n v="5139.6000000000004"/>
    <n v="2.4700000000000002"/>
    <n v="12694.812000000002"/>
    <n v="12694.812000000002"/>
    <n v="0"/>
    <x v="2"/>
    <x v="174"/>
    <x v="2"/>
    <m/>
  </r>
  <r>
    <x v="1904"/>
    <x v="173"/>
    <x v="5"/>
    <s v="CLI_2"/>
    <x v="80"/>
    <s v="Pollo desnudo de primera "/>
    <n v="1022.2"/>
    <n v="980.4"/>
    <n v="2.4700000000000002"/>
    <n v="2421.5880000000002"/>
    <n v="2421.5880000000002"/>
    <n v="0"/>
    <x v="2"/>
    <x v="174"/>
    <x v="2"/>
    <m/>
  </r>
  <r>
    <x v="1905"/>
    <x v="173"/>
    <x v="2"/>
    <s v="CLI_68"/>
    <x v="150"/>
    <s v="Pollo de Primera"/>
    <n v="60.4"/>
    <n v="60.4"/>
    <n v="2.4500000000000002"/>
    <n v="147.98000000000002"/>
    <n v="147.98000000000002"/>
    <n v="0"/>
    <x v="2"/>
    <x v="174"/>
    <x v="2"/>
    <m/>
  </r>
  <r>
    <x v="1906"/>
    <x v="173"/>
    <x v="2"/>
    <s v="CLI_68"/>
    <x v="74"/>
    <s v="Pollo de Primera"/>
    <n v="125.6"/>
    <n v="125.6"/>
    <n v="2.4500000000000002"/>
    <n v="307.72000000000003"/>
    <n v="307.72000000000003"/>
    <n v="0"/>
    <x v="2"/>
    <x v="174"/>
    <x v="2"/>
    <m/>
  </r>
  <r>
    <x v="1907"/>
    <x v="173"/>
    <x v="51"/>
    <s v="CLI_54"/>
    <x v="149"/>
    <s v="Gallina desnuda "/>
    <n v="4285.3999999999996"/>
    <n v="4285.3999999999996"/>
    <n v="1.05"/>
    <n v="4499.67"/>
    <n v="4499.67"/>
    <n v="0"/>
    <x v="2"/>
    <x v="174"/>
    <x v="2"/>
    <s v="CRUCE"/>
  </r>
  <r>
    <x v="1908"/>
    <x v="173"/>
    <x v="2"/>
    <s v="CLI_68"/>
    <x v="90"/>
    <s v="Patas"/>
    <n v="107.8"/>
    <n v="107.8"/>
    <n v="1.4"/>
    <n v="150.91999999999999"/>
    <n v="150.91999999999999"/>
    <n v="0"/>
    <x v="2"/>
    <x v="174"/>
    <x v="2"/>
    <m/>
  </r>
  <r>
    <x v="1909"/>
    <x v="173"/>
    <x v="2"/>
    <s v="CLI_68"/>
    <x v="90"/>
    <s v="HIGADO"/>
    <n v="106.7"/>
    <n v="106.7"/>
    <n v="1.3"/>
    <n v="138.71"/>
    <n v="138.71"/>
    <n v="0"/>
    <x v="2"/>
    <x v="174"/>
    <x v="2"/>
    <m/>
  </r>
  <r>
    <x v="1910"/>
    <x v="174"/>
    <x v="2"/>
    <s v="CLI_68"/>
    <x v="9"/>
    <s v="Pollo de Primera"/>
    <n v="80"/>
    <n v="80"/>
    <n v="2.4500000000000002"/>
    <n v="196"/>
    <n v="196"/>
    <n v="0"/>
    <x v="2"/>
    <x v="175"/>
    <x v="2"/>
    <m/>
  </r>
  <r>
    <x v="1910"/>
    <x v="174"/>
    <x v="2"/>
    <s v="CLI_68"/>
    <x v="9"/>
    <s v="Pollo Grado B"/>
    <n v="91.7"/>
    <n v="91.7"/>
    <n v="2.4500000000000002"/>
    <n v="224.66500000000002"/>
    <n v="224.66500000000002"/>
    <n v="0"/>
    <x v="2"/>
    <x v="175"/>
    <x v="2"/>
    <m/>
  </r>
  <r>
    <x v="1911"/>
    <x v="175"/>
    <x v="5"/>
    <s v="CLI_2"/>
    <x v="94"/>
    <s v="Pollo de Primera"/>
    <n v="2904.5"/>
    <n v="2893.3"/>
    <n v="2.2000000000000002"/>
    <n v="6365.2600000000011"/>
    <n v="6365.2600000000011"/>
    <n v="0"/>
    <x v="2"/>
    <x v="176"/>
    <x v="2"/>
    <m/>
  </r>
  <r>
    <x v="1911"/>
    <x v="175"/>
    <x v="5"/>
    <s v="CLI_2"/>
    <x v="94"/>
    <s v="Pollo desnudo de primera "/>
    <n v="1862.5"/>
    <n v="1840.3"/>
    <n v="2.4700000000000002"/>
    <n v="4545.5410000000002"/>
    <n v="4545.5410000000002"/>
    <n v="0"/>
    <x v="2"/>
    <x v="176"/>
    <x v="2"/>
    <m/>
  </r>
  <r>
    <x v="1912"/>
    <x v="175"/>
    <x v="5"/>
    <s v="CLI_2"/>
    <x v="113"/>
    <s v="Pollo de Primera"/>
    <n v="2892.5"/>
    <n v="2866.7"/>
    <n v="2.2000000000000002"/>
    <n v="6306.74"/>
    <n v="6306.74"/>
    <n v="0"/>
    <x v="2"/>
    <x v="176"/>
    <x v="2"/>
    <m/>
  </r>
  <r>
    <x v="1912"/>
    <x v="175"/>
    <x v="5"/>
    <s v="CLI_2"/>
    <x v="113"/>
    <s v="Pollo desnudo de primera "/>
    <n v="1891.5"/>
    <n v="1867.5"/>
    <n v="2.4700000000000002"/>
    <n v="4612.7250000000004"/>
    <n v="4612.7250000000004"/>
    <n v="0"/>
    <x v="2"/>
    <x v="176"/>
    <x v="2"/>
    <m/>
  </r>
  <r>
    <x v="1913"/>
    <x v="175"/>
    <x v="1"/>
    <s v="CLI_55"/>
    <x v="1"/>
    <s v="Pollo desnudo de primera "/>
    <n v="4400.3999999999996"/>
    <n v="4351.8"/>
    <n v="2.4700000000000002"/>
    <n v="10748.946000000002"/>
    <n v="10748.946000000002"/>
    <n v="0"/>
    <x v="2"/>
    <x v="176"/>
    <x v="2"/>
    <m/>
  </r>
  <r>
    <x v="1913"/>
    <x v="175"/>
    <x v="1"/>
    <s v="CLI_55"/>
    <x v="1"/>
    <s v="Pollo Grado B"/>
    <n v="5629"/>
    <n v="5446.4"/>
    <n v="2.15"/>
    <n v="11709.759999999998"/>
    <n v="11709.759999999998"/>
    <n v="0"/>
    <x v="2"/>
    <x v="176"/>
    <x v="2"/>
    <m/>
  </r>
  <r>
    <x v="1914"/>
    <x v="175"/>
    <x v="1"/>
    <s v="CLI_55"/>
    <x v="1"/>
    <s v="Molleja"/>
    <n v="475"/>
    <n v="474"/>
    <n v="1.8"/>
    <n v="853.2"/>
    <n v="853.2"/>
    <n v="0"/>
    <x v="2"/>
    <x v="176"/>
    <x v="2"/>
    <m/>
  </r>
  <r>
    <x v="1914"/>
    <x v="175"/>
    <x v="1"/>
    <s v="CLI_55"/>
    <x v="1"/>
    <s v="HIGADO"/>
    <n v="476.7"/>
    <n v="470"/>
    <n v="1"/>
    <n v="470"/>
    <n v="470"/>
    <n v="0"/>
    <x v="2"/>
    <x v="176"/>
    <x v="2"/>
    <m/>
  </r>
  <r>
    <x v="1915"/>
    <x v="176"/>
    <x v="8"/>
    <s v="CLI_30"/>
    <x v="17"/>
    <s v="HIGADO"/>
    <n v="86.5"/>
    <n v="86.5"/>
    <n v="1.3"/>
    <n v="112.45"/>
    <n v="112.45"/>
    <n v="0"/>
    <x v="2"/>
    <x v="177"/>
    <x v="2"/>
    <m/>
  </r>
  <r>
    <x v="1916"/>
    <x v="176"/>
    <x v="5"/>
    <s v="CLI_2"/>
    <x v="80"/>
    <s v="Pollo desnudo de primera "/>
    <n v="570"/>
    <n v="562.79999999999995"/>
    <n v="2.4700000000000002"/>
    <n v="1390.116"/>
    <n v="1390.116"/>
    <n v="0"/>
    <x v="2"/>
    <x v="177"/>
    <x v="2"/>
    <m/>
  </r>
  <r>
    <x v="1917"/>
    <x v="176"/>
    <x v="5"/>
    <s v="CLI_2"/>
    <x v="42"/>
    <s v="Pollo de Primera"/>
    <n v="1613"/>
    <n v="1608.3"/>
    <n v="2.2000000000000002"/>
    <n v="3538.26"/>
    <n v="3538.26"/>
    <n v="0"/>
    <x v="2"/>
    <x v="177"/>
    <x v="2"/>
    <m/>
  </r>
  <r>
    <x v="1918"/>
    <x v="176"/>
    <x v="5"/>
    <s v="CLI_2"/>
    <x v="41"/>
    <s v="Pollo de Primera"/>
    <n v="323"/>
    <n v="312"/>
    <n v="2.2000000000000002"/>
    <n v="686.40000000000009"/>
    <n v="686.40000000000009"/>
    <n v="0"/>
    <x v="2"/>
    <x v="177"/>
    <x v="2"/>
    <m/>
  </r>
  <r>
    <x v="1919"/>
    <x v="176"/>
    <x v="5"/>
    <s v="CLI_2"/>
    <x v="40"/>
    <s v="Pollo de Primera"/>
    <n v="957"/>
    <n v="875.4"/>
    <n v="2.2000000000000002"/>
    <n v="1925.88"/>
    <n v="1925.88"/>
    <n v="0"/>
    <x v="2"/>
    <x v="177"/>
    <x v="2"/>
    <m/>
  </r>
  <r>
    <x v="1920"/>
    <x v="176"/>
    <x v="48"/>
    <s v="CLI_20"/>
    <x v="144"/>
    <s v="Pollo desnudo de primera "/>
    <n v="5218.6000000000004"/>
    <n v="5189.3999999999996"/>
    <n v="2.58"/>
    <n v="13388.652"/>
    <n v="13388.652"/>
    <n v="0"/>
    <x v="2"/>
    <x v="177"/>
    <x v="2"/>
    <m/>
  </r>
  <r>
    <x v="1921"/>
    <x v="176"/>
    <x v="5"/>
    <s v="CLI_2"/>
    <x v="38"/>
    <s v="Pollo de Primera"/>
    <n v="1592"/>
    <n v="1580.7"/>
    <n v="2.2000000000000002"/>
    <n v="3477.5400000000004"/>
    <n v="3477.5400000000004"/>
    <n v="0"/>
    <x v="2"/>
    <x v="177"/>
    <x v="2"/>
    <m/>
  </r>
  <r>
    <x v="1922"/>
    <x v="176"/>
    <x v="53"/>
    <s v="CLI_56"/>
    <x v="161"/>
    <s v="Pollo de Primera"/>
    <n v="504.9"/>
    <n v="502.3"/>
    <n v="2.25"/>
    <n v="1130.175"/>
    <n v="1130.175"/>
    <n v="0"/>
    <x v="2"/>
    <x v="177"/>
    <x v="2"/>
    <m/>
  </r>
  <r>
    <x v="1923"/>
    <x v="176"/>
    <x v="5"/>
    <s v="CLI_2"/>
    <x v="113"/>
    <s v="Pollo de Primera"/>
    <n v="1856.5"/>
    <n v="1852.8"/>
    <n v="2.25"/>
    <n v="4168.8"/>
    <n v="4168.8"/>
    <n v="0"/>
    <x v="2"/>
    <x v="177"/>
    <x v="2"/>
    <m/>
  </r>
  <r>
    <x v="1923"/>
    <x v="176"/>
    <x v="5"/>
    <s v="CLI_2"/>
    <x v="113"/>
    <s v="Pollo desnudo de primera "/>
    <n v="2238.5"/>
    <n v="2199"/>
    <n v="2.52"/>
    <n v="5541.4800000000005"/>
    <n v="5541.4800000000005"/>
    <n v="0"/>
    <x v="2"/>
    <x v="177"/>
    <x v="2"/>
    <m/>
  </r>
  <r>
    <x v="1924"/>
    <x v="176"/>
    <x v="29"/>
    <s v="CLI_3"/>
    <x v="72"/>
    <s v="Pollo desnudo de primera "/>
    <n v="2113.1999999999998"/>
    <n v="2021.1"/>
    <n v="2.58"/>
    <n v="5214.4380000000001"/>
    <n v="5214.4380000000001"/>
    <n v="0"/>
    <x v="2"/>
    <x v="177"/>
    <x v="2"/>
    <m/>
  </r>
  <r>
    <x v="1925"/>
    <x v="176"/>
    <x v="29"/>
    <s v="CLI_3"/>
    <x v="58"/>
    <s v="Pollo desnudo de primera "/>
    <n v="2100"/>
    <n v="1995.2"/>
    <n v="2.58"/>
    <n v="5147.616"/>
    <n v="5147.616"/>
    <n v="0"/>
    <x v="2"/>
    <x v="177"/>
    <x v="2"/>
    <m/>
  </r>
  <r>
    <x v="1926"/>
    <x v="176"/>
    <x v="29"/>
    <s v="CLI_3"/>
    <x v="58"/>
    <s v="Pollo desnudo de primera "/>
    <n v="3212.2"/>
    <n v="3063.8"/>
    <n v="2.58"/>
    <n v="7904.6040000000003"/>
    <n v="7904.6040000000003"/>
    <n v="0"/>
    <x v="2"/>
    <x v="177"/>
    <x v="2"/>
    <m/>
  </r>
  <r>
    <x v="1927"/>
    <x v="176"/>
    <x v="12"/>
    <s v="CLI_17"/>
    <x v="162"/>
    <s v="Pollo de Primera"/>
    <n v="687.1"/>
    <n v="687.1"/>
    <n v="2.2999999999999998"/>
    <n v="1580.33"/>
    <n v="1580.33"/>
    <n v="0"/>
    <x v="2"/>
    <x v="177"/>
    <x v="2"/>
    <m/>
  </r>
  <r>
    <x v="1928"/>
    <x v="176"/>
    <x v="2"/>
    <s v="CLI_68"/>
    <x v="4"/>
    <s v="Pollo Grado B"/>
    <n v="278.2"/>
    <n v="278.2"/>
    <n v="2.4500000000000002"/>
    <n v="681.59"/>
    <n v="681.59"/>
    <n v="0"/>
    <x v="2"/>
    <x v="177"/>
    <x v="2"/>
    <m/>
  </r>
  <r>
    <x v="1929"/>
    <x v="176"/>
    <x v="4"/>
    <s v="CLI_26"/>
    <x v="10"/>
    <s v="Pollo Grado B"/>
    <n v="720.3"/>
    <n v="720.3"/>
    <n v="2.4"/>
    <n v="1728.7199999999998"/>
    <n v="1728.7199999999998"/>
    <n v="0"/>
    <x v="2"/>
    <x v="177"/>
    <x v="2"/>
    <m/>
  </r>
  <r>
    <x v="1930"/>
    <x v="176"/>
    <x v="4"/>
    <s v="CLI_26"/>
    <x v="10"/>
    <s v="Molleja"/>
    <n v="46.9"/>
    <n v="46.9"/>
    <n v="1.8"/>
    <n v="84.42"/>
    <n v="84.42"/>
    <n v="0"/>
    <x v="2"/>
    <x v="177"/>
    <x v="2"/>
    <m/>
  </r>
  <r>
    <x v="1930"/>
    <x v="176"/>
    <x v="4"/>
    <s v="CLI_26"/>
    <x v="10"/>
    <s v="HIGADO"/>
    <n v="85.4"/>
    <n v="85.4"/>
    <n v="1.3"/>
    <n v="111.02000000000001"/>
    <n v="111.02000000000001"/>
    <n v="0"/>
    <x v="2"/>
    <x v="177"/>
    <x v="2"/>
    <m/>
  </r>
  <r>
    <x v="1930"/>
    <x v="176"/>
    <x v="4"/>
    <s v="CLI_26"/>
    <x v="10"/>
    <s v="Patas"/>
    <n v="216"/>
    <n v="216"/>
    <n v="1.4"/>
    <n v="302.39999999999998"/>
    <n v="302.39999999999998"/>
    <n v="0"/>
    <x v="2"/>
    <x v="177"/>
    <x v="2"/>
    <m/>
  </r>
  <r>
    <x v="1931"/>
    <x v="176"/>
    <x v="51"/>
    <s v="CLI_54"/>
    <x v="149"/>
    <s v="Gallina desnuda "/>
    <n v="21996"/>
    <n v="21996"/>
    <n v="1.5"/>
    <n v="32994"/>
    <n v="32994"/>
    <n v="0"/>
    <x v="2"/>
    <x v="177"/>
    <x v="2"/>
    <s v="CRUCE"/>
  </r>
  <r>
    <x v="1932"/>
    <x v="176"/>
    <x v="2"/>
    <s v="CLI_68"/>
    <x v="55"/>
    <s v="Molleja"/>
    <n v="3.7"/>
    <n v="3.7"/>
    <n v="2"/>
    <n v="7.4"/>
    <n v="7.4"/>
    <n v="0"/>
    <x v="2"/>
    <x v="177"/>
    <x v="2"/>
    <m/>
  </r>
  <r>
    <x v="1932"/>
    <x v="176"/>
    <x v="2"/>
    <s v="CLI_68"/>
    <x v="55"/>
    <s v="Pollo de Primera"/>
    <n v="19.399999999999999"/>
    <n v="19.399999999999999"/>
    <n v="2.4500000000000002"/>
    <n v="47.53"/>
    <n v="47.53"/>
    <n v="0"/>
    <x v="2"/>
    <x v="177"/>
    <x v="2"/>
    <m/>
  </r>
  <r>
    <x v="1932"/>
    <x v="176"/>
    <x v="2"/>
    <s v="CLI_68"/>
    <x v="55"/>
    <s v="Patas"/>
    <n v="3.6"/>
    <n v="3.6"/>
    <n v="1.4"/>
    <n v="5.04"/>
    <n v="5.04"/>
    <n v="0"/>
    <x v="2"/>
    <x v="177"/>
    <x v="2"/>
    <m/>
  </r>
  <r>
    <x v="1933"/>
    <x v="176"/>
    <x v="13"/>
    <s v="CLI_5"/>
    <x v="105"/>
    <s v="Pollo de Primera"/>
    <n v="7177.4"/>
    <n v="7177.4"/>
    <n v="2.2799999999999998"/>
    <n v="16364.471999999998"/>
    <n v="16364.471999999998"/>
    <n v="0"/>
    <x v="2"/>
    <x v="177"/>
    <x v="2"/>
    <m/>
  </r>
  <r>
    <x v="1934"/>
    <x v="176"/>
    <x v="2"/>
    <s v="CLI_68"/>
    <x v="14"/>
    <s v="Pollo de Primera"/>
    <n v="199.9"/>
    <n v="199.9"/>
    <n v="2.4500000000000002"/>
    <n v="489.75500000000005"/>
    <n v="489.75500000000005"/>
    <n v="0"/>
    <x v="2"/>
    <x v="177"/>
    <x v="2"/>
    <m/>
  </r>
  <r>
    <x v="1934"/>
    <x v="176"/>
    <x v="2"/>
    <s v="CLI_68"/>
    <x v="14"/>
    <s v="Pollo Grado B"/>
    <n v="97.2"/>
    <n v="97.2"/>
    <n v="2.4500000000000002"/>
    <n v="238.14000000000001"/>
    <n v="238.14000000000001"/>
    <n v="0"/>
    <x v="2"/>
    <x v="177"/>
    <x v="2"/>
    <m/>
  </r>
  <r>
    <x v="1935"/>
    <x v="176"/>
    <x v="2"/>
    <s v="CLI_68"/>
    <x v="7"/>
    <s v="Pollo Grado B"/>
    <n v="150.19999999999999"/>
    <n v="150.19999999999999"/>
    <n v="2.4500000000000002"/>
    <n v="367.99"/>
    <n v="367.99"/>
    <n v="0"/>
    <x v="2"/>
    <x v="177"/>
    <x v="2"/>
    <m/>
  </r>
  <r>
    <x v="1936"/>
    <x v="176"/>
    <x v="2"/>
    <s v="CLI_68"/>
    <x v="31"/>
    <s v="Gallina desnuda "/>
    <n v="5.0999999999999996"/>
    <n v="5.0999999999999996"/>
    <n v="2"/>
    <n v="10.199999999999999"/>
    <n v="10.199999999999999"/>
    <n v="0"/>
    <x v="2"/>
    <x v="177"/>
    <x v="2"/>
    <m/>
  </r>
  <r>
    <x v="1937"/>
    <x v="176"/>
    <x v="2"/>
    <s v="CLI_68"/>
    <x v="19"/>
    <s v="Pollo de Primera"/>
    <n v="24.4"/>
    <n v="24.4"/>
    <n v="2.4500000000000002"/>
    <n v="59.78"/>
    <n v="59.78"/>
    <n v="0"/>
    <x v="2"/>
    <x v="177"/>
    <x v="2"/>
    <m/>
  </r>
  <r>
    <x v="1938"/>
    <x v="176"/>
    <x v="2"/>
    <s v="CLI_68"/>
    <x v="19"/>
    <s v="Patas"/>
    <n v="11.7"/>
    <n v="11.7"/>
    <n v="1.4"/>
    <n v="16.38"/>
    <n v="16.38"/>
    <n v="0"/>
    <x v="2"/>
    <x v="177"/>
    <x v="2"/>
    <m/>
  </r>
  <r>
    <x v="1939"/>
    <x v="176"/>
    <x v="2"/>
    <s v="CLI_68"/>
    <x v="5"/>
    <s v="Pollo de Primera"/>
    <n v="4.7"/>
    <n v="4.7"/>
    <n v="2.4500000000000002"/>
    <n v="11.515000000000001"/>
    <n v="11.515000000000001"/>
    <n v="0"/>
    <x v="2"/>
    <x v="177"/>
    <x v="2"/>
    <m/>
  </r>
  <r>
    <x v="1940"/>
    <x v="176"/>
    <x v="2"/>
    <s v="CLI_68"/>
    <x v="159"/>
    <s v="Pollo de Primera"/>
    <n v="10.8"/>
    <n v="10.8"/>
    <n v="2.4500000000000002"/>
    <n v="26.460000000000004"/>
    <n v="26.460000000000004"/>
    <n v="0"/>
    <x v="2"/>
    <x v="177"/>
    <x v="2"/>
    <m/>
  </r>
  <r>
    <x v="1941"/>
    <x v="176"/>
    <x v="2"/>
    <s v="CLI_68"/>
    <x v="32"/>
    <s v="Grasa"/>
    <n v="133.9"/>
    <n v="133.9"/>
    <n v="0.55000000000000004"/>
    <n v="73.64500000000001"/>
    <n v="73.64500000000001"/>
    <n v="0"/>
    <x v="2"/>
    <x v="177"/>
    <x v="2"/>
    <m/>
  </r>
  <r>
    <x v="1942"/>
    <x v="176"/>
    <x v="2"/>
    <s v="CLI_68"/>
    <x v="90"/>
    <s v="Patas"/>
    <n v="106.3"/>
    <n v="106.3"/>
    <n v="1.4"/>
    <n v="148.82"/>
    <n v="148.82"/>
    <n v="0"/>
    <x v="2"/>
    <x v="177"/>
    <x v="2"/>
    <m/>
  </r>
  <r>
    <x v="1943"/>
    <x v="176"/>
    <x v="2"/>
    <s v="CLI_68"/>
    <x v="163"/>
    <s v="Pollo de Primera"/>
    <n v="7.6"/>
    <n v="7.6"/>
    <n v="2.4500000000000002"/>
    <n v="18.62"/>
    <n v="18.62"/>
    <n v="0"/>
    <x v="2"/>
    <x v="177"/>
    <x v="2"/>
    <m/>
  </r>
  <r>
    <x v="1944"/>
    <x v="176"/>
    <x v="2"/>
    <s v="CLI_68"/>
    <x v="164"/>
    <s v="Pollo de Primera"/>
    <n v="7.6"/>
    <n v="7.6"/>
    <n v="2.4500000000000002"/>
    <n v="18.62"/>
    <n v="18.62"/>
    <n v="0"/>
    <x v="2"/>
    <x v="177"/>
    <x v="2"/>
    <m/>
  </r>
  <r>
    <x v="1945"/>
    <x v="176"/>
    <x v="2"/>
    <s v="CLI_68"/>
    <x v="9"/>
    <s v="Pollo Grado B"/>
    <n v="95.5"/>
    <n v="95.5"/>
    <n v="2.4500000000000002"/>
    <n v="233.97500000000002"/>
    <n v="233.97500000000002"/>
    <n v="0"/>
    <x v="2"/>
    <x v="177"/>
    <x v="2"/>
    <m/>
  </r>
  <r>
    <x v="1946"/>
    <x v="176"/>
    <x v="2"/>
    <s v="CLI_68"/>
    <x v="130"/>
    <s v="Pollo de Primera"/>
    <n v="10.199999999999999"/>
    <n v="10.199999999999999"/>
    <n v="2.4500000000000002"/>
    <n v="24.99"/>
    <n v="24.99"/>
    <n v="0"/>
    <x v="2"/>
    <x v="177"/>
    <x v="2"/>
    <m/>
  </r>
  <r>
    <x v="1947"/>
    <x v="176"/>
    <x v="13"/>
    <s v="CLI_5"/>
    <x v="105"/>
    <s v="Pollo de Primera"/>
    <n v="16551.8"/>
    <n v="16314.5"/>
    <n v="2.2799999999999998"/>
    <n v="37197.06"/>
    <n v="37197.06"/>
    <n v="0"/>
    <x v="2"/>
    <x v="177"/>
    <x v="2"/>
    <m/>
  </r>
  <r>
    <x v="1948"/>
    <x v="176"/>
    <x v="2"/>
    <s v="CLI_68"/>
    <x v="24"/>
    <s v="Pollo de Primera"/>
    <n v="7.5"/>
    <n v="7.5"/>
    <n v="2.4500000000000002"/>
    <n v="18.375"/>
    <n v="18.375"/>
    <n v="0"/>
    <x v="2"/>
    <x v="177"/>
    <x v="2"/>
    <m/>
  </r>
  <r>
    <x v="1949"/>
    <x v="176"/>
    <x v="2"/>
    <s v="CLI_68"/>
    <x v="87"/>
    <s v="Pollo de Primera"/>
    <n v="15.5"/>
    <n v="15.5"/>
    <n v="2.4500000000000002"/>
    <n v="37.975000000000001"/>
    <n v="37.975000000000001"/>
    <n v="0"/>
    <x v="2"/>
    <x v="177"/>
    <x v="2"/>
    <m/>
  </r>
  <r>
    <x v="1950"/>
    <x v="176"/>
    <x v="5"/>
    <s v="CLI_2"/>
    <x v="42"/>
    <s v="Pollo de Primera"/>
    <n v="2409.6"/>
    <n v="2389.6"/>
    <n v="2.2000000000000002"/>
    <n v="5257.12"/>
    <n v="5257.12"/>
    <n v="0"/>
    <x v="2"/>
    <x v="177"/>
    <x v="2"/>
    <m/>
  </r>
  <r>
    <x v="1951"/>
    <x v="176"/>
    <x v="5"/>
    <s v="CLI_2"/>
    <x v="41"/>
    <s v="Pollo de Primera"/>
    <n v="494.7"/>
    <n v="482.14"/>
    <n v="2.2000000000000002"/>
    <n v="1060.7080000000001"/>
    <n v="1060.7080000000001"/>
    <n v="0"/>
    <x v="2"/>
    <x v="177"/>
    <x v="2"/>
    <m/>
  </r>
  <r>
    <x v="1952"/>
    <x v="176"/>
    <x v="5"/>
    <s v="CLI_2"/>
    <x v="40"/>
    <s v="Pollo de Primera"/>
    <n v="630.9"/>
    <n v="627.79999999999995"/>
    <n v="2.2000000000000002"/>
    <n v="1381.16"/>
    <n v="1381.16"/>
    <n v="0"/>
    <x v="2"/>
    <x v="177"/>
    <x v="2"/>
    <m/>
  </r>
  <r>
    <x v="1952"/>
    <x v="176"/>
    <x v="5"/>
    <s v="CLI_2"/>
    <x v="40"/>
    <s v="Pollo desnudo de primera "/>
    <n v="603.9"/>
    <n v="582.79999999999995"/>
    <n v="2.4700000000000002"/>
    <n v="1439.5160000000001"/>
    <n v="1439.5160000000001"/>
    <n v="0"/>
    <x v="2"/>
    <x v="177"/>
    <x v="2"/>
    <m/>
  </r>
  <r>
    <x v="1953"/>
    <x v="176"/>
    <x v="5"/>
    <s v="CLI_2"/>
    <x v="38"/>
    <s v="Pollo de Primera"/>
    <n v="2313.9"/>
    <n v="2298"/>
    <n v="2.2000000000000002"/>
    <n v="5055.6000000000004"/>
    <n v="5055.6000000000004"/>
    <n v="0"/>
    <x v="2"/>
    <x v="177"/>
    <x v="2"/>
    <m/>
  </r>
  <r>
    <x v="1953"/>
    <x v="176"/>
    <x v="5"/>
    <s v="CLI_2"/>
    <x v="38"/>
    <s v="Pollo desnudo de primera "/>
    <n v="729.4"/>
    <n v="699.8"/>
    <n v="2.4700000000000002"/>
    <n v="1728.5060000000001"/>
    <n v="1728.5060000000001"/>
    <n v="0"/>
    <x v="2"/>
    <x v="177"/>
    <x v="2"/>
    <m/>
  </r>
  <r>
    <x v="1954"/>
    <x v="176"/>
    <x v="5"/>
    <s v="CLI_2"/>
    <x v="77"/>
    <s v="Pollo de Primera"/>
    <n v="572.4"/>
    <n v="566.6"/>
    <n v="2.2000000000000002"/>
    <n v="1246.5200000000002"/>
    <n v="1246.5200000000002"/>
    <n v="0"/>
    <x v="2"/>
    <x v="177"/>
    <x v="2"/>
    <m/>
  </r>
  <r>
    <x v="1954"/>
    <x v="176"/>
    <x v="5"/>
    <s v="CLI_2"/>
    <x v="77"/>
    <s v="Pollo desnudo de primera "/>
    <n v="722.8"/>
    <n v="703.6"/>
    <n v="2.4700000000000002"/>
    <n v="1737.8920000000003"/>
    <n v="1737.8920000000003"/>
    <n v="0"/>
    <x v="2"/>
    <x v="177"/>
    <x v="2"/>
    <m/>
  </r>
  <r>
    <x v="1955"/>
    <x v="176"/>
    <x v="2"/>
    <s v="CLI_68"/>
    <x v="128"/>
    <s v="Pollo de Primera"/>
    <n v="2.1"/>
    <n v="2.1"/>
    <n v="2.4500000000000002"/>
    <n v="5.1450000000000005"/>
    <n v="5.1450000000000005"/>
    <n v="0"/>
    <x v="2"/>
    <x v="177"/>
    <x v="2"/>
    <m/>
  </r>
  <r>
    <x v="1956"/>
    <x v="176"/>
    <x v="5"/>
    <s v="CLI_2"/>
    <x v="107"/>
    <s v="Pollo desnudo de primera "/>
    <n v="4945"/>
    <n v="4826.1000000000004"/>
    <n v="2.4700000000000002"/>
    <n v="11920.467000000002"/>
    <n v="11920.467000000002"/>
    <n v="0"/>
    <x v="2"/>
    <x v="177"/>
    <x v="2"/>
    <m/>
  </r>
  <r>
    <x v="1957"/>
    <x v="176"/>
    <x v="5"/>
    <s v="CLI_2"/>
    <x v="80"/>
    <s v="Pollo desnudo de primera "/>
    <n v="1221"/>
    <n v="1193.9000000000001"/>
    <n v="2.4700000000000002"/>
    <n v="2948.9330000000004"/>
    <n v="2948.9330000000004"/>
    <n v="0"/>
    <x v="2"/>
    <x v="177"/>
    <x v="2"/>
    <m/>
  </r>
  <r>
    <x v="1958"/>
    <x v="176"/>
    <x v="5"/>
    <s v="CLI_2"/>
    <x v="107"/>
    <s v="Pollo de Primera"/>
    <n v="1436.1"/>
    <n v="1417.1"/>
    <n v="2.2000000000000002"/>
    <n v="3117.62"/>
    <n v="3117.62"/>
    <n v="0"/>
    <x v="2"/>
    <x v="177"/>
    <x v="2"/>
    <m/>
  </r>
  <r>
    <x v="1959"/>
    <x v="176"/>
    <x v="5"/>
    <s v="CLI_2"/>
    <x v="80"/>
    <s v="Pollo de Primera"/>
    <n v="1041.8"/>
    <n v="1032.9000000000001"/>
    <n v="2.2000000000000002"/>
    <n v="2272.3800000000006"/>
    <n v="2272.3800000000006"/>
    <n v="0"/>
    <x v="2"/>
    <x v="177"/>
    <x v="2"/>
    <m/>
  </r>
  <r>
    <x v="1960"/>
    <x v="176"/>
    <x v="1"/>
    <s v="CLI_55"/>
    <x v="1"/>
    <s v="Pollo desnudo de primera "/>
    <n v="10481.700000000001"/>
    <n v="10221.9"/>
    <n v="2.4700000000000002"/>
    <n v="25248.093000000001"/>
    <n v="25248.093000000001"/>
    <n v="0"/>
    <x v="2"/>
    <x v="177"/>
    <x v="2"/>
    <m/>
  </r>
  <r>
    <x v="1961"/>
    <x v="176"/>
    <x v="1"/>
    <s v="CLI_55"/>
    <x v="1"/>
    <s v="Pollo Grado B"/>
    <n v="10115.200000000001"/>
    <n v="9903.6"/>
    <n v="2.15"/>
    <n v="21292.74"/>
    <n v="21292.74"/>
    <n v="0"/>
    <x v="2"/>
    <x v="177"/>
    <x v="2"/>
    <m/>
  </r>
  <r>
    <x v="1962"/>
    <x v="177"/>
    <x v="5"/>
    <s v="CLI_2"/>
    <x v="80"/>
    <s v="Pollo de Primera"/>
    <n v="839.8"/>
    <n v="833.8"/>
    <n v="2.2000000000000002"/>
    <n v="1834.3600000000001"/>
    <n v="1834.3600000000001"/>
    <n v="0"/>
    <x v="2"/>
    <x v="178"/>
    <x v="2"/>
    <m/>
  </r>
  <r>
    <x v="1962"/>
    <x v="177"/>
    <x v="5"/>
    <s v="CLI_2"/>
    <x v="80"/>
    <s v="Pollo desnudo de primera "/>
    <n v="729.5"/>
    <n v="720.1"/>
    <n v="2.4700000000000002"/>
    <n v="1778.6470000000002"/>
    <n v="1778.6470000000002"/>
    <n v="0"/>
    <x v="2"/>
    <x v="178"/>
    <x v="2"/>
    <m/>
  </r>
  <r>
    <x v="1963"/>
    <x v="177"/>
    <x v="5"/>
    <s v="CLI_2"/>
    <x v="94"/>
    <s v="Pollo de Primera"/>
    <n v="1423.5"/>
    <n v="1413.6"/>
    <n v="2.2000000000000002"/>
    <n v="3109.92"/>
    <n v="3109.92"/>
    <n v="0"/>
    <x v="2"/>
    <x v="178"/>
    <x v="2"/>
    <m/>
  </r>
  <r>
    <x v="1963"/>
    <x v="177"/>
    <x v="5"/>
    <s v="CLI_2"/>
    <x v="94"/>
    <s v="Pollo desnudo de primera "/>
    <n v="2491.5"/>
    <n v="2444.3000000000002"/>
    <n v="2.4700000000000002"/>
    <n v="6037.4210000000012"/>
    <n v="6037.4210000000012"/>
    <n v="0"/>
    <x v="2"/>
    <x v="178"/>
    <x v="2"/>
    <m/>
  </r>
  <r>
    <x v="1964"/>
    <x v="177"/>
    <x v="5"/>
    <s v="CLI_2"/>
    <x v="42"/>
    <s v="Pollo de Primera"/>
    <n v="1704.8"/>
    <n v="1695"/>
    <n v="2.2000000000000002"/>
    <n v="3729.0000000000005"/>
    <n v="3729.0000000000005"/>
    <n v="0"/>
    <x v="2"/>
    <x v="178"/>
    <x v="2"/>
    <m/>
  </r>
  <r>
    <x v="1965"/>
    <x v="177"/>
    <x v="5"/>
    <s v="CLI_2"/>
    <x v="41"/>
    <s v="Pollo de Primera"/>
    <n v="709.5"/>
    <n v="700.76"/>
    <n v="2.2000000000000002"/>
    <n v="1541.672"/>
    <n v="1541.672"/>
    <n v="0"/>
    <x v="2"/>
    <x v="178"/>
    <x v="2"/>
    <m/>
  </r>
  <r>
    <x v="1966"/>
    <x v="177"/>
    <x v="5"/>
    <s v="CLI_2"/>
    <x v="40"/>
    <s v="Pollo de Primera"/>
    <n v="706.8"/>
    <n v="713"/>
    <n v="2.2000000000000002"/>
    <n v="1568.6000000000001"/>
    <n v="1568.6000000000001"/>
    <n v="0"/>
    <x v="2"/>
    <x v="178"/>
    <x v="2"/>
    <m/>
  </r>
  <r>
    <x v="1967"/>
    <x v="177"/>
    <x v="5"/>
    <s v="CLI_2"/>
    <x v="38"/>
    <s v="Pollo de Primera"/>
    <n v="1712"/>
    <n v="1702.5"/>
    <n v="2.2000000000000002"/>
    <n v="3745.5000000000005"/>
    <n v="3745.5000000000005"/>
    <n v="0"/>
    <x v="2"/>
    <x v="178"/>
    <x v="2"/>
    <m/>
  </r>
  <r>
    <x v="1968"/>
    <x v="177"/>
    <x v="5"/>
    <s v="CLI_2"/>
    <x v="113"/>
    <s v="Pollo desnudo de primera "/>
    <n v="2507"/>
    <n v="2507"/>
    <n v="2.4700000000000002"/>
    <n v="6192.2900000000009"/>
    <n v="6192.2900000000009"/>
    <n v="0"/>
    <x v="2"/>
    <x v="178"/>
    <x v="2"/>
    <m/>
  </r>
  <r>
    <x v="1968"/>
    <x v="177"/>
    <x v="5"/>
    <s v="CLI_2"/>
    <x v="113"/>
    <s v="Pollo de Primera"/>
    <n v="1426"/>
    <n v="1426"/>
    <n v="2.2000000000000002"/>
    <n v="3137.2000000000003"/>
    <n v="3137.2000000000003"/>
    <n v="0"/>
    <x v="2"/>
    <x v="178"/>
    <x v="2"/>
    <m/>
  </r>
  <r>
    <x v="1969"/>
    <x v="177"/>
    <x v="5"/>
    <s v="CLI_2"/>
    <x v="77"/>
    <s v="Pollo desnudo de primera "/>
    <n v="1691.7"/>
    <n v="1660.3"/>
    <n v="2.4700000000000002"/>
    <n v="4100.9409999999998"/>
    <n v="4100.9409999999998"/>
    <n v="0"/>
    <x v="2"/>
    <x v="178"/>
    <x v="2"/>
    <m/>
  </r>
  <r>
    <x v="1970"/>
    <x v="177"/>
    <x v="5"/>
    <s v="CLI_2"/>
    <x v="107"/>
    <s v="Patas"/>
    <n v="1807.2"/>
    <n v="1799"/>
    <n v="1"/>
    <n v="1799"/>
    <n v="1799"/>
    <n v="0"/>
    <x v="2"/>
    <x v="178"/>
    <x v="2"/>
    <m/>
  </r>
  <r>
    <x v="1970"/>
    <x v="177"/>
    <x v="5"/>
    <s v="CLI_2"/>
    <x v="107"/>
    <s v="Molleja"/>
    <n v="474.6"/>
    <n v="471.9"/>
    <n v="1.7"/>
    <n v="802.2299999999999"/>
    <n v="802.2299999999999"/>
    <n v="0"/>
    <x v="2"/>
    <x v="178"/>
    <x v="2"/>
    <m/>
  </r>
  <r>
    <x v="1971"/>
    <x v="177"/>
    <x v="22"/>
    <s v="CLI_28"/>
    <x v="86"/>
    <s v="Pollo de Segunda"/>
    <n v="13162.7"/>
    <n v="13101.2"/>
    <n v="2.0499999999999998"/>
    <n v="26857.46"/>
    <n v="26857.46"/>
    <n v="0"/>
    <x v="2"/>
    <x v="178"/>
    <x v="2"/>
    <m/>
  </r>
  <r>
    <x v="1972"/>
    <x v="177"/>
    <x v="22"/>
    <s v="CLI_28"/>
    <x v="86"/>
    <s v="Pollo Grado B"/>
    <n v="11563"/>
    <n v="11501.5"/>
    <n v="2.0499999999999998"/>
    <n v="23578.074999999997"/>
    <n v="23578.074999999997"/>
    <n v="0"/>
    <x v="2"/>
    <x v="178"/>
    <x v="2"/>
    <m/>
  </r>
  <r>
    <x v="1973"/>
    <x v="177"/>
    <x v="2"/>
    <s v="CLI_68"/>
    <x v="112"/>
    <s v="Pollo de Primera"/>
    <n v="204.6"/>
    <n v="204.6"/>
    <n v="2.2999999999999998"/>
    <n v="470.57999999999993"/>
    <n v="470.57999999999993"/>
    <n v="0"/>
    <x v="2"/>
    <x v="178"/>
    <x v="2"/>
    <m/>
  </r>
  <r>
    <x v="1974"/>
    <x v="177"/>
    <x v="54"/>
    <s v="CLI_40"/>
    <x v="165"/>
    <s v="Pollo de Primera"/>
    <n v="1175.0999999999999"/>
    <n v="1175.0999999999999"/>
    <n v="2"/>
    <n v="2350.1999999999998"/>
    <m/>
    <n v="2350.1999999999998"/>
    <x v="1"/>
    <x v="178"/>
    <x v="2"/>
    <m/>
  </r>
  <r>
    <x v="1975"/>
    <x v="177"/>
    <x v="2"/>
    <s v="CLI_68"/>
    <x v="7"/>
    <s v="Pollo Grado B"/>
    <n v="143.4"/>
    <n v="143.4"/>
    <n v="2.4500000000000002"/>
    <n v="351.33000000000004"/>
    <n v="351.33000000000004"/>
    <n v="0"/>
    <x v="2"/>
    <x v="178"/>
    <x v="2"/>
    <m/>
  </r>
  <r>
    <x v="1976"/>
    <x v="177"/>
    <x v="54"/>
    <s v="CLI_40"/>
    <x v="165"/>
    <s v="Pollo de Primera"/>
    <n v="3356"/>
    <n v="3356"/>
    <n v="2"/>
    <n v="6712"/>
    <m/>
    <n v="6712"/>
    <x v="1"/>
    <x v="178"/>
    <x v="2"/>
    <m/>
  </r>
  <r>
    <x v="1977"/>
    <x v="177"/>
    <x v="2"/>
    <s v="CLI_68"/>
    <x v="39"/>
    <s v="Pollo Grado B"/>
    <n v="143.69999999999999"/>
    <n v="143.69999999999999"/>
    <n v="2.4500000000000002"/>
    <n v="352.065"/>
    <n v="352.065"/>
    <n v="0"/>
    <x v="2"/>
    <x v="178"/>
    <x v="2"/>
    <m/>
  </r>
  <r>
    <x v="1978"/>
    <x v="177"/>
    <x v="2"/>
    <s v="CLI_68"/>
    <x v="32"/>
    <s v="Grasa"/>
    <n v="248.2"/>
    <n v="248.2"/>
    <n v="0.55000000000000004"/>
    <n v="136.51"/>
    <n v="136.51"/>
    <n v="0"/>
    <x v="2"/>
    <x v="178"/>
    <x v="2"/>
    <m/>
  </r>
  <r>
    <x v="1979"/>
    <x v="177"/>
    <x v="2"/>
    <s v="CLI_68"/>
    <x v="39"/>
    <s v="HIGADO"/>
    <n v="58.1"/>
    <n v="58.1"/>
    <n v="1.3"/>
    <n v="75.53"/>
    <n v="75.53"/>
    <n v="0"/>
    <x v="2"/>
    <x v="178"/>
    <x v="2"/>
    <m/>
  </r>
  <r>
    <x v="1979"/>
    <x v="177"/>
    <x v="2"/>
    <s v="CLI_68"/>
    <x v="39"/>
    <s v="Patas"/>
    <n v="61.5"/>
    <n v="61.5"/>
    <n v="1.4"/>
    <n v="86.1"/>
    <n v="86.1"/>
    <n v="0"/>
    <x v="2"/>
    <x v="178"/>
    <x v="2"/>
    <m/>
  </r>
  <r>
    <x v="1980"/>
    <x v="177"/>
    <x v="2"/>
    <s v="CLI_68"/>
    <x v="109"/>
    <s v="Pollo de Primera"/>
    <n v="31.7"/>
    <n v="31.7"/>
    <n v="2.4500000000000002"/>
    <n v="77.665000000000006"/>
    <n v="77.665000000000006"/>
    <n v="0"/>
    <x v="2"/>
    <x v="178"/>
    <x v="2"/>
    <m/>
  </r>
  <r>
    <x v="1981"/>
    <x v="177"/>
    <x v="6"/>
    <s v="CLI_15"/>
    <x v="13"/>
    <s v="Patas"/>
    <n v="4143.8"/>
    <n v="4143.8"/>
    <n v="0.5"/>
    <n v="2071.9"/>
    <n v="2071.9"/>
    <n v="0"/>
    <x v="2"/>
    <x v="178"/>
    <x v="2"/>
    <m/>
  </r>
  <r>
    <x v="1982"/>
    <x v="177"/>
    <x v="2"/>
    <s v="CLI_68"/>
    <x v="166"/>
    <s v="Pollo Grado B"/>
    <n v="10.6"/>
    <n v="10.6"/>
    <n v="2.4500000000000002"/>
    <n v="25.970000000000002"/>
    <n v="25.970000000000002"/>
    <n v="0"/>
    <x v="2"/>
    <x v="178"/>
    <x v="2"/>
    <m/>
  </r>
  <r>
    <x v="1983"/>
    <x v="177"/>
    <x v="2"/>
    <s v="CLI_68"/>
    <x v="66"/>
    <s v="Pollo Grado B"/>
    <n v="8.5"/>
    <n v="8.5"/>
    <n v="2.4500000000000002"/>
    <n v="20.825000000000003"/>
    <n v="20.825000000000003"/>
    <n v="0"/>
    <x v="2"/>
    <x v="178"/>
    <x v="2"/>
    <m/>
  </r>
  <r>
    <x v="1984"/>
    <x v="177"/>
    <x v="6"/>
    <s v="CLI_15"/>
    <x v="13"/>
    <s v="Pollo de Primera"/>
    <n v="21797.8"/>
    <n v="21797.8"/>
    <n v="2.15"/>
    <n v="46865.27"/>
    <n v="46865.27"/>
    <n v="0"/>
    <x v="2"/>
    <x v="178"/>
    <x v="2"/>
    <m/>
  </r>
  <r>
    <x v="1985"/>
    <x v="177"/>
    <x v="6"/>
    <s v="CLI_15"/>
    <x v="13"/>
    <s v="HIGADO"/>
    <n v="7271.45"/>
    <n v="7271.45"/>
    <n v="0.5"/>
    <n v="3635.7249999999999"/>
    <n v="3635.7249999999999"/>
    <n v="0"/>
    <x v="2"/>
    <x v="178"/>
    <x v="2"/>
    <m/>
  </r>
  <r>
    <x v="1985"/>
    <x v="177"/>
    <x v="6"/>
    <s v="CLI_15"/>
    <x v="13"/>
    <s v="Patas"/>
    <n v="2799.75"/>
    <n v="2799.75"/>
    <n v="0.5"/>
    <n v="1399.875"/>
    <n v="1399.875"/>
    <n v="0"/>
    <x v="2"/>
    <x v="178"/>
    <x v="2"/>
    <m/>
  </r>
  <r>
    <x v="1985"/>
    <x v="177"/>
    <x v="6"/>
    <s v="CLI_15"/>
    <x v="13"/>
    <s v="Molleja"/>
    <n v="1706.9"/>
    <n v="1706.9"/>
    <n v="1.3"/>
    <n v="2218.9700000000003"/>
    <n v="2218.9700000000003"/>
    <n v="0"/>
    <x v="2"/>
    <x v="178"/>
    <x v="2"/>
    <m/>
  </r>
  <r>
    <x v="1986"/>
    <x v="177"/>
    <x v="2"/>
    <s v="CLI_68"/>
    <x v="90"/>
    <s v="Pollo de Primera"/>
    <n v="6.4"/>
    <n v="6.4"/>
    <n v="2.4500000000000002"/>
    <n v="15.680000000000001"/>
    <n v="15.680000000000001"/>
    <n v="0"/>
    <x v="2"/>
    <x v="178"/>
    <x v="2"/>
    <m/>
  </r>
  <r>
    <x v="1987"/>
    <x v="177"/>
    <x v="2"/>
    <s v="CLI_68"/>
    <x v="11"/>
    <s v="Pollo de Primera"/>
    <n v="8.4"/>
    <n v="8.4"/>
    <n v="2.4500000000000002"/>
    <n v="20.580000000000002"/>
    <n v="20.580000000000002"/>
    <n v="0"/>
    <x v="2"/>
    <x v="178"/>
    <x v="2"/>
    <m/>
  </r>
  <r>
    <x v="1988"/>
    <x v="178"/>
    <x v="8"/>
    <s v="CLI_30"/>
    <x v="17"/>
    <s v="HIGADO"/>
    <n v="149"/>
    <n v="149"/>
    <n v="1.3"/>
    <n v="193.70000000000002"/>
    <n v="193.70000000000002"/>
    <n v="0"/>
    <x v="2"/>
    <x v="179"/>
    <x v="2"/>
    <m/>
  </r>
  <r>
    <x v="1988"/>
    <x v="178"/>
    <x v="8"/>
    <s v="CLI_30"/>
    <x v="17"/>
    <s v="Patas"/>
    <n v="97.2"/>
    <n v="97.2"/>
    <n v="1.4"/>
    <n v="136.07999999999998"/>
    <n v="136.07999999999998"/>
    <n v="0"/>
    <x v="2"/>
    <x v="179"/>
    <x v="2"/>
    <m/>
  </r>
  <r>
    <x v="1988"/>
    <x v="178"/>
    <x v="8"/>
    <s v="CLI_30"/>
    <x v="17"/>
    <s v="Molleja"/>
    <n v="46.8"/>
    <n v="46.8"/>
    <n v="1.8"/>
    <n v="84.24"/>
    <n v="84.24"/>
    <n v="0"/>
    <x v="2"/>
    <x v="179"/>
    <x v="2"/>
    <m/>
  </r>
  <r>
    <x v="1989"/>
    <x v="178"/>
    <x v="5"/>
    <s v="CLI_2"/>
    <x v="107"/>
    <s v="Patas"/>
    <n v="1328.1"/>
    <n v="1324.4"/>
    <n v="1"/>
    <n v="1324.4"/>
    <n v="1324.4"/>
    <n v="0"/>
    <x v="2"/>
    <x v="179"/>
    <x v="2"/>
    <m/>
  </r>
  <r>
    <x v="1989"/>
    <x v="178"/>
    <x v="5"/>
    <s v="CLI_2"/>
    <x v="107"/>
    <s v="HIGADO"/>
    <n v="1691.4"/>
    <n v="1677.6"/>
    <n v="1"/>
    <n v="1677.6"/>
    <n v="1677.6"/>
    <n v="0"/>
    <x v="2"/>
    <x v="179"/>
    <x v="2"/>
    <m/>
  </r>
  <r>
    <x v="1990"/>
    <x v="178"/>
    <x v="5"/>
    <s v="CLI_2"/>
    <x v="107"/>
    <s v="Pollo desnudo de primera "/>
    <n v="5177.1000000000004"/>
    <n v="5079.3999999999996"/>
    <n v="2.4700000000000002"/>
    <n v="12546.118"/>
    <n v="12546.118"/>
    <n v="0"/>
    <x v="2"/>
    <x v="179"/>
    <x v="2"/>
    <m/>
  </r>
  <r>
    <x v="1991"/>
    <x v="178"/>
    <x v="5"/>
    <s v="CLI_2"/>
    <x v="42"/>
    <s v="Pollo de Primera"/>
    <n v="1492.5"/>
    <n v="1485"/>
    <n v="2.2000000000000002"/>
    <n v="3267.0000000000005"/>
    <n v="3267.0000000000005"/>
    <n v="0"/>
    <x v="2"/>
    <x v="179"/>
    <x v="2"/>
    <m/>
  </r>
  <r>
    <x v="1992"/>
    <x v="178"/>
    <x v="5"/>
    <s v="CLI_2"/>
    <x v="38"/>
    <s v="Pollo de Primera"/>
    <n v="1440.8"/>
    <n v="1438.3"/>
    <n v="2.2000000000000002"/>
    <n v="3164.26"/>
    <n v="3164.26"/>
    <n v="0"/>
    <x v="2"/>
    <x v="179"/>
    <x v="2"/>
    <m/>
  </r>
  <r>
    <x v="1993"/>
    <x v="178"/>
    <x v="54"/>
    <s v="CLI_40"/>
    <x v="165"/>
    <s v="Pollo de Primera"/>
    <n v="5681.8"/>
    <n v="5681.8"/>
    <n v="2"/>
    <n v="11363.6"/>
    <m/>
    <n v="11363.6"/>
    <x v="1"/>
    <x v="179"/>
    <x v="2"/>
    <m/>
  </r>
  <r>
    <x v="1994"/>
    <x v="178"/>
    <x v="2"/>
    <s v="CLI_68"/>
    <x v="2"/>
    <s v="HIGADO"/>
    <n v="59"/>
    <n v="59"/>
    <n v="1.3"/>
    <n v="76.7"/>
    <n v="76.7"/>
    <n v="0"/>
    <x v="2"/>
    <x v="179"/>
    <x v="2"/>
    <m/>
  </r>
  <r>
    <x v="1994"/>
    <x v="178"/>
    <x v="2"/>
    <s v="CLI_68"/>
    <x v="2"/>
    <s v="Patas"/>
    <n v="22.8"/>
    <n v="22.8"/>
    <n v="1.4"/>
    <n v="31.919999999999998"/>
    <n v="31.919999999999998"/>
    <n v="0"/>
    <x v="2"/>
    <x v="179"/>
    <x v="2"/>
    <m/>
  </r>
  <r>
    <x v="1994"/>
    <x v="178"/>
    <x v="2"/>
    <s v="CLI_68"/>
    <x v="2"/>
    <s v="Molleja"/>
    <n v="23.9"/>
    <n v="23.9"/>
    <n v="2"/>
    <n v="47.8"/>
    <n v="47.8"/>
    <n v="0"/>
    <x v="2"/>
    <x v="179"/>
    <x v="2"/>
    <m/>
  </r>
  <r>
    <x v="1995"/>
    <x v="178"/>
    <x v="2"/>
    <s v="CLI_68"/>
    <x v="2"/>
    <s v="Pollo de Primera"/>
    <n v="295.39999999999998"/>
    <n v="295.39999999999998"/>
    <n v="2.4500000000000002"/>
    <n v="723.73"/>
    <n v="723.73"/>
    <n v="0"/>
    <x v="2"/>
    <x v="179"/>
    <x v="2"/>
    <m/>
  </r>
  <r>
    <x v="1996"/>
    <x v="178"/>
    <x v="2"/>
    <s v="CLI_68"/>
    <x v="76"/>
    <s v="Pollo de Primera"/>
    <n v="163.1"/>
    <n v="163.1"/>
    <n v="2.4500000000000002"/>
    <n v="399.59500000000003"/>
    <n v="399.59500000000003"/>
    <n v="0"/>
    <x v="2"/>
    <x v="179"/>
    <x v="2"/>
    <m/>
  </r>
  <r>
    <x v="1997"/>
    <x v="178"/>
    <x v="11"/>
    <s v="CLI_31"/>
    <x v="33"/>
    <s v="Pollo de Primera"/>
    <n v="18066.599999999999"/>
    <n v="17402.900000000001"/>
    <n v="2.1"/>
    <n v="36546.090000000004"/>
    <n v="36546.089999999997"/>
    <n v="0"/>
    <x v="2"/>
    <x v="179"/>
    <x v="2"/>
    <m/>
  </r>
  <r>
    <x v="1998"/>
    <x v="178"/>
    <x v="2"/>
    <s v="CLI_68"/>
    <x v="32"/>
    <s v="Grasa"/>
    <n v="107.4"/>
    <n v="107.4"/>
    <n v="0.55000000000000004"/>
    <n v="59.070000000000007"/>
    <n v="59.070000000000007"/>
    <n v="0"/>
    <x v="2"/>
    <x v="179"/>
    <x v="2"/>
    <m/>
  </r>
  <r>
    <x v="1999"/>
    <x v="178"/>
    <x v="11"/>
    <s v="CLI_31"/>
    <x v="33"/>
    <s v="HIGADO"/>
    <n v="285.5"/>
    <n v="285.5"/>
    <n v="1.3"/>
    <n v="371.15000000000003"/>
    <n v="371.15000000000003"/>
    <n v="0"/>
    <x v="2"/>
    <x v="179"/>
    <x v="2"/>
    <m/>
  </r>
  <r>
    <x v="1999"/>
    <x v="178"/>
    <x v="11"/>
    <s v="CLI_31"/>
    <x v="33"/>
    <s v="Molleja"/>
    <n v="462.1"/>
    <n v="462.1"/>
    <n v="2"/>
    <n v="924.2"/>
    <n v="924.2"/>
    <n v="0"/>
    <x v="2"/>
    <x v="179"/>
    <x v="2"/>
    <m/>
  </r>
  <r>
    <x v="2000"/>
    <x v="178"/>
    <x v="11"/>
    <s v="CLI_31"/>
    <x v="33"/>
    <s v="Molleja"/>
    <n v="468.5"/>
    <n v="468.5"/>
    <n v="2"/>
    <n v="937"/>
    <n v="937"/>
    <n v="0"/>
    <x v="2"/>
    <x v="179"/>
    <x v="2"/>
    <m/>
  </r>
  <r>
    <x v="2000"/>
    <x v="178"/>
    <x v="11"/>
    <s v="CLI_31"/>
    <x v="33"/>
    <s v="HIGADO"/>
    <n v="268"/>
    <n v="268"/>
    <n v="1.3"/>
    <n v="348.40000000000003"/>
    <n v="348.40000000000003"/>
    <n v="0"/>
    <x v="2"/>
    <x v="179"/>
    <x v="2"/>
    <m/>
  </r>
  <r>
    <x v="2001"/>
    <x v="178"/>
    <x v="11"/>
    <s v="CLI_31"/>
    <x v="33"/>
    <s v="Pollo de Primera"/>
    <n v="1367.7"/>
    <n v="1367.7"/>
    <n v="2.1"/>
    <n v="2872.17"/>
    <n v="2872.17"/>
    <n v="0"/>
    <x v="2"/>
    <x v="179"/>
    <x v="2"/>
    <m/>
  </r>
  <r>
    <x v="2002"/>
    <x v="178"/>
    <x v="2"/>
    <s v="CLI_68"/>
    <x v="7"/>
    <s v="Pollo Grado B"/>
    <n v="140.5"/>
    <n v="140.5"/>
    <n v="2.4500000000000002"/>
    <n v="344.22500000000002"/>
    <n v="344.22500000000002"/>
    <n v="0"/>
    <x v="2"/>
    <x v="179"/>
    <x v="2"/>
    <m/>
  </r>
  <r>
    <x v="2003"/>
    <x v="178"/>
    <x v="11"/>
    <s v="CLI_31"/>
    <x v="33"/>
    <s v="Pollo de Primera"/>
    <n v="17105.3"/>
    <n v="16502.25"/>
    <n v="2.1"/>
    <n v="34654.724999999999"/>
    <n v="34654.724999999999"/>
    <n v="0"/>
    <x v="2"/>
    <x v="179"/>
    <x v="2"/>
    <m/>
  </r>
  <r>
    <x v="2004"/>
    <x v="178"/>
    <x v="11"/>
    <s v="CLI_31"/>
    <x v="33"/>
    <s v="Pollo de Primera"/>
    <n v="21690"/>
    <n v="21568.799999999999"/>
    <n v="2.1"/>
    <n v="45294.48"/>
    <n v="45294.48"/>
    <n v="0"/>
    <x v="2"/>
    <x v="179"/>
    <x v="2"/>
    <m/>
  </r>
  <r>
    <x v="2005"/>
    <x v="178"/>
    <x v="5"/>
    <s v="CLI_2"/>
    <x v="107"/>
    <s v="Pollo desnudo de primera "/>
    <n v="7662.9"/>
    <n v="7444.4"/>
    <n v="2.4700000000000002"/>
    <n v="18387.668000000001"/>
    <n v="18387.668000000001"/>
    <n v="0"/>
    <x v="2"/>
    <x v="179"/>
    <x v="2"/>
    <m/>
  </r>
  <r>
    <x v="2006"/>
    <x v="178"/>
    <x v="11"/>
    <s v="CLI_31"/>
    <x v="33"/>
    <s v="Pollo de Primera"/>
    <n v="21761"/>
    <n v="21688.799999999999"/>
    <n v="2.1"/>
    <n v="45546.48"/>
    <n v="45546.48"/>
    <n v="0"/>
    <x v="2"/>
    <x v="179"/>
    <x v="2"/>
    <m/>
  </r>
  <r>
    <x v="2007"/>
    <x v="178"/>
    <x v="5"/>
    <s v="CLI_2"/>
    <x v="107"/>
    <s v="Molleja"/>
    <n v="230.20000000000002"/>
    <n v="227"/>
    <n v="1.7"/>
    <n v="385.9"/>
    <n v="385.9"/>
    <n v="0"/>
    <x v="2"/>
    <x v="179"/>
    <x v="2"/>
    <m/>
  </r>
  <r>
    <x v="2007"/>
    <x v="178"/>
    <x v="5"/>
    <s v="CLI_2"/>
    <x v="107"/>
    <s v="HIGADO"/>
    <n v="2146.6999999999998"/>
    <n v="2104.9"/>
    <n v="1"/>
    <n v="2104.9"/>
    <n v="2104.9"/>
    <n v="0"/>
    <x v="2"/>
    <x v="179"/>
    <x v="2"/>
    <m/>
  </r>
  <r>
    <x v="2008"/>
    <x v="178"/>
    <x v="1"/>
    <s v="CLI_55"/>
    <x v="1"/>
    <s v="Pollo desnudo de primera "/>
    <n v="10181.700000000001"/>
    <n v="9752.1"/>
    <n v="2.4700000000000002"/>
    <n v="24087.687000000002"/>
    <n v="24087.687000000002"/>
    <n v="0"/>
    <x v="2"/>
    <x v="179"/>
    <x v="2"/>
    <m/>
  </r>
  <r>
    <x v="2009"/>
    <x v="178"/>
    <x v="1"/>
    <s v="CLI_55"/>
    <x v="1"/>
    <s v="Pollo de Segunda"/>
    <n v="10067.1"/>
    <n v="9890"/>
    <n v="2.15"/>
    <n v="21263.5"/>
    <n v="21263.5"/>
    <n v="0"/>
    <x v="2"/>
    <x v="179"/>
    <x v="2"/>
    <m/>
  </r>
  <r>
    <x v="2010"/>
    <x v="179"/>
    <x v="23"/>
    <s v="CLI_1"/>
    <x v="82"/>
    <s v="Pollo desnudo de primera "/>
    <n v="10174.6"/>
    <n v="9828.41"/>
    <n v="2.4"/>
    <n v="23588.183999999997"/>
    <n v="23588.183999999997"/>
    <n v="0"/>
    <x v="2"/>
    <x v="180"/>
    <x v="2"/>
    <m/>
  </r>
  <r>
    <x v="2011"/>
    <x v="179"/>
    <x v="14"/>
    <s v="CLI_42"/>
    <x v="48"/>
    <s v="Pollo de Primera"/>
    <n v="790.4"/>
    <n v="790.4"/>
    <n v="2.2999999999999998"/>
    <n v="1817.9199999999998"/>
    <n v="1817.9199999999998"/>
    <n v="0"/>
    <x v="2"/>
    <x v="180"/>
    <x v="2"/>
    <m/>
  </r>
  <r>
    <x v="2012"/>
    <x v="179"/>
    <x v="22"/>
    <s v="CLI_28"/>
    <x v="86"/>
    <s v="Pollo de Segunda"/>
    <n v="2268.1999999999998"/>
    <n v="2268.1999999999998"/>
    <n v="2.0499999999999998"/>
    <n v="4649.8099999999995"/>
    <n v="4649.8099999999995"/>
    <n v="0"/>
    <x v="2"/>
    <x v="180"/>
    <x v="2"/>
    <m/>
  </r>
  <r>
    <x v="2013"/>
    <x v="179"/>
    <x v="22"/>
    <s v="CLI_28"/>
    <x v="86"/>
    <s v="Pollo de Segunda"/>
    <n v="14135"/>
    <n v="14095.400000000001"/>
    <n v="2.0499999999999998"/>
    <n v="28895.57"/>
    <n v="28895.57"/>
    <n v="0"/>
    <x v="2"/>
    <x v="180"/>
    <x v="2"/>
    <m/>
  </r>
  <r>
    <x v="2014"/>
    <x v="179"/>
    <x v="51"/>
    <s v="CLI_54"/>
    <x v="149"/>
    <s v="Gallina desnuda "/>
    <n v="10178.1"/>
    <n v="10178.1"/>
    <n v="1.5"/>
    <n v="15267.150000000001"/>
    <n v="15267.150000000001"/>
    <n v="0"/>
    <x v="2"/>
    <x v="180"/>
    <x v="2"/>
    <s v="CRUCE"/>
  </r>
  <r>
    <x v="2015"/>
    <x v="179"/>
    <x v="51"/>
    <s v="CLI_54"/>
    <x v="149"/>
    <s v="Gallina desnuda "/>
    <n v="2264"/>
    <n v="2264"/>
    <n v="1.5"/>
    <n v="3396"/>
    <n v="3396"/>
    <n v="0"/>
    <x v="2"/>
    <x v="180"/>
    <x v="2"/>
    <s v="CRUCE"/>
  </r>
  <r>
    <x v="2016"/>
    <x v="179"/>
    <x v="19"/>
    <s v="CLI_25"/>
    <x v="167"/>
    <s v="Pollo de Primera"/>
    <n v="1648.7"/>
    <n v="1648.7"/>
    <n v="2.2999999999999998"/>
    <n v="3792.0099999999998"/>
    <n v="3792.01"/>
    <n v="0"/>
    <x v="2"/>
    <x v="180"/>
    <x v="2"/>
    <s v="CRUCE CRIA DE POLLOS"/>
  </r>
  <r>
    <x v="2017"/>
    <x v="179"/>
    <x v="2"/>
    <s v="CLI_68"/>
    <x v="4"/>
    <s v="Pollo de Segunda"/>
    <n v="271.60000000000002"/>
    <n v="271.60000000000002"/>
    <n v="2.4"/>
    <n v="651.84"/>
    <n v="651.84"/>
    <n v="0"/>
    <x v="2"/>
    <x v="180"/>
    <x v="2"/>
    <m/>
  </r>
  <r>
    <x v="2018"/>
    <x v="179"/>
    <x v="2"/>
    <s v="CLI_68"/>
    <x v="32"/>
    <s v="Grasa"/>
    <n v="112.4"/>
    <n v="112.4"/>
    <n v="0.55000000000000004"/>
    <n v="61.820000000000007"/>
    <n v="61.82"/>
    <n v="0"/>
    <x v="2"/>
    <x v="180"/>
    <x v="2"/>
    <m/>
  </r>
  <r>
    <x v="2019"/>
    <x v="179"/>
    <x v="2"/>
    <s v="CLI_68"/>
    <x v="4"/>
    <s v="HIGADO"/>
    <n v="28.6"/>
    <n v="28.6"/>
    <n v="1.3"/>
    <n v="37.18"/>
    <n v="37.18"/>
    <n v="0"/>
    <x v="2"/>
    <x v="180"/>
    <x v="2"/>
    <m/>
  </r>
  <r>
    <x v="2020"/>
    <x v="179"/>
    <x v="48"/>
    <s v="CLI_20"/>
    <x v="144"/>
    <s v="Pollo desnudo de primera "/>
    <n v="10240.5"/>
    <n v="9631.6"/>
    <n v="2.58"/>
    <n v="24849.528000000002"/>
    <n v="24849.528000000002"/>
    <n v="0"/>
    <x v="2"/>
    <x v="180"/>
    <x v="2"/>
    <m/>
  </r>
  <r>
    <x v="2021"/>
    <x v="179"/>
    <x v="11"/>
    <s v="CLI_31"/>
    <x v="33"/>
    <s v="Pollo de Primera"/>
    <n v="18062.900000000001"/>
    <n v="18060.400000000001"/>
    <n v="2.1"/>
    <n v="37926.840000000004"/>
    <n v="37926.840000000004"/>
    <n v="0"/>
    <x v="2"/>
    <x v="180"/>
    <x v="2"/>
    <m/>
  </r>
  <r>
    <x v="2022"/>
    <x v="179"/>
    <x v="11"/>
    <s v="CLI_31"/>
    <x v="33"/>
    <s v="Molleja"/>
    <n v="462.5"/>
    <n v="462.5"/>
    <n v="2"/>
    <n v="925"/>
    <n v="925"/>
    <n v="0"/>
    <x v="2"/>
    <x v="180"/>
    <x v="2"/>
    <m/>
  </r>
  <r>
    <x v="2022"/>
    <x v="179"/>
    <x v="11"/>
    <s v="CLI_31"/>
    <x v="33"/>
    <s v="HIGADO"/>
    <n v="275"/>
    <n v="275"/>
    <n v="1.3"/>
    <n v="357.5"/>
    <n v="357.5"/>
    <n v="0"/>
    <x v="2"/>
    <x v="180"/>
    <x v="2"/>
    <m/>
  </r>
  <r>
    <x v="2023"/>
    <x v="179"/>
    <x v="51"/>
    <s v="CLI_54"/>
    <x v="149"/>
    <s v="Gallina desnuda "/>
    <n v="5096.3999999999996"/>
    <n v="5096.3999999999996"/>
    <n v="1.5"/>
    <n v="7644.5999999999995"/>
    <n v="7644.5999999999995"/>
    <n v="0"/>
    <x v="2"/>
    <x v="180"/>
    <x v="2"/>
    <s v="CRUCE"/>
  </r>
  <r>
    <x v="2024"/>
    <x v="179"/>
    <x v="11"/>
    <s v="CLI_31"/>
    <x v="33"/>
    <s v="Pollo de Primera"/>
    <n v="18450.900000000001"/>
    <n v="18448.599999999999"/>
    <n v="2.1"/>
    <n v="38742.06"/>
    <n v="38742.06"/>
    <n v="0"/>
    <x v="2"/>
    <x v="180"/>
    <x v="2"/>
    <m/>
  </r>
  <r>
    <x v="2025"/>
    <x v="179"/>
    <x v="2"/>
    <s v="CLI_68"/>
    <x v="67"/>
    <s v="Pollo de Primera"/>
    <n v="15.9"/>
    <n v="15.9"/>
    <n v="2.4500000000000002"/>
    <n v="38.955000000000005"/>
    <n v="38.955000000000005"/>
    <n v="0"/>
    <x v="2"/>
    <x v="180"/>
    <x v="2"/>
    <m/>
  </r>
  <r>
    <x v="2026"/>
    <x v="179"/>
    <x v="2"/>
    <s v="CLI_68"/>
    <x v="168"/>
    <s v="Pollo de Primera"/>
    <n v="4.9000000000000004"/>
    <n v="4.9000000000000004"/>
    <n v="2.4500000000000002"/>
    <n v="12.005000000000003"/>
    <n v="12.005000000000003"/>
    <n v="0"/>
    <x v="2"/>
    <x v="180"/>
    <x v="2"/>
    <m/>
  </r>
  <r>
    <x v="2027"/>
    <x v="180"/>
    <x v="23"/>
    <s v="CLI_1"/>
    <x v="82"/>
    <s v="Pollo desnudo de primera "/>
    <n v="9967.6"/>
    <n v="9890.2000000000007"/>
    <n v="2.4"/>
    <n v="23736.48"/>
    <n v="23736.48"/>
    <n v="0"/>
    <x v="2"/>
    <x v="181"/>
    <x v="2"/>
    <m/>
  </r>
  <r>
    <x v="2028"/>
    <x v="180"/>
    <x v="5"/>
    <s v="CLI_2"/>
    <x v="38"/>
    <s v="Pollo desnudo de primera "/>
    <n v="432"/>
    <n v="418.8"/>
    <n v="2.52"/>
    <n v="1055.376"/>
    <n v="1055.376"/>
    <n v="0"/>
    <x v="2"/>
    <x v="181"/>
    <x v="2"/>
    <m/>
  </r>
  <r>
    <x v="2029"/>
    <x v="180"/>
    <x v="5"/>
    <s v="CLI_2"/>
    <x v="107"/>
    <s v="Pollo desnudo de primera "/>
    <n v="3901"/>
    <n v="3842.3"/>
    <n v="2.52"/>
    <n v="9682.5960000000014"/>
    <n v="9682.5960000000014"/>
    <n v="0"/>
    <x v="2"/>
    <x v="181"/>
    <x v="2"/>
    <m/>
  </r>
  <r>
    <x v="2030"/>
    <x v="180"/>
    <x v="54"/>
    <s v="CLI_40"/>
    <x v="165"/>
    <s v="Pollo de Primera"/>
    <n v="5100.3999999999996"/>
    <n v="5100.3999999999996"/>
    <n v="2"/>
    <n v="10200.799999999999"/>
    <m/>
    <n v="10200.799999999999"/>
    <x v="1"/>
    <x v="181"/>
    <x v="2"/>
    <m/>
  </r>
  <r>
    <x v="2031"/>
    <x v="180"/>
    <x v="5"/>
    <s v="CLI_2"/>
    <x v="107"/>
    <s v="Patas"/>
    <n v="1649"/>
    <n v="1646.8"/>
    <n v="1.4"/>
    <n v="2305.52"/>
    <n v="2305.52"/>
    <n v="0"/>
    <x v="2"/>
    <x v="181"/>
    <x v="2"/>
    <m/>
  </r>
  <r>
    <x v="2032"/>
    <x v="180"/>
    <x v="3"/>
    <s v="CLI_41"/>
    <x v="8"/>
    <s v="HIGADO"/>
    <n v="421.7"/>
    <n v="421.7"/>
    <n v="1.3"/>
    <n v="548.21"/>
    <n v="548.21"/>
    <n v="0"/>
    <x v="2"/>
    <x v="181"/>
    <x v="2"/>
    <m/>
  </r>
  <r>
    <x v="2033"/>
    <x v="180"/>
    <x v="13"/>
    <s v="CLI_5"/>
    <x v="105"/>
    <s v="Pollo de Primera"/>
    <n v="27240.3"/>
    <n v="26967.89"/>
    <n v="2.2799999999999998"/>
    <n v="61486.789199999992"/>
    <n v="61486.789199999992"/>
    <n v="0"/>
    <x v="2"/>
    <x v="181"/>
    <x v="2"/>
    <m/>
  </r>
  <r>
    <x v="2034"/>
    <x v="180"/>
    <x v="2"/>
    <s v="CLI_68"/>
    <x v="68"/>
    <s v="Gallina desnuda "/>
    <n v="14.3"/>
    <n v="14.3"/>
    <n v="2"/>
    <n v="28.6"/>
    <n v="28.6"/>
    <n v="0"/>
    <x v="2"/>
    <x v="181"/>
    <x v="2"/>
    <m/>
  </r>
  <r>
    <x v="2035"/>
    <x v="180"/>
    <x v="2"/>
    <s v="CLI_68"/>
    <x v="97"/>
    <s v="Molleja"/>
    <n v="14.5"/>
    <n v="14.5"/>
    <n v="2"/>
    <n v="29"/>
    <n v="29"/>
    <n v="0"/>
    <x v="2"/>
    <x v="181"/>
    <x v="2"/>
    <m/>
  </r>
  <r>
    <x v="2036"/>
    <x v="180"/>
    <x v="54"/>
    <s v="CLI_40"/>
    <x v="165"/>
    <s v="Pollo de Primera"/>
    <n v="5591.3"/>
    <n v="5591.3"/>
    <n v="2"/>
    <n v="11182.6"/>
    <m/>
    <n v="11182.6"/>
    <x v="1"/>
    <x v="181"/>
    <x v="2"/>
    <m/>
  </r>
  <r>
    <x v="2037"/>
    <x v="180"/>
    <x v="2"/>
    <s v="CLI_68"/>
    <x v="29"/>
    <s v="Gallina desnuda "/>
    <n v="9.5"/>
    <n v="9.5"/>
    <n v="2"/>
    <n v="19"/>
    <n v="19"/>
    <n v="0"/>
    <x v="2"/>
    <x v="181"/>
    <x v="2"/>
    <m/>
  </r>
  <r>
    <x v="2038"/>
    <x v="180"/>
    <x v="2"/>
    <s v="CLI_68"/>
    <x v="169"/>
    <s v="Pollo de Primera"/>
    <n v="26.9"/>
    <n v="26.9"/>
    <n v="2.4500000000000002"/>
    <n v="65.905000000000001"/>
    <n v="65.905000000000001"/>
    <n v="0"/>
    <x v="2"/>
    <x v="181"/>
    <x v="2"/>
    <m/>
  </r>
  <r>
    <x v="2039"/>
    <x v="180"/>
    <x v="2"/>
    <s v="CLI_68"/>
    <x v="24"/>
    <s v="Pollo de Primera"/>
    <n v="5.4"/>
    <n v="5.4"/>
    <n v="2.4500000000000002"/>
    <n v="13.230000000000002"/>
    <n v="13.23"/>
    <n v="0"/>
    <x v="2"/>
    <x v="181"/>
    <x v="2"/>
    <m/>
  </r>
  <r>
    <x v="2040"/>
    <x v="180"/>
    <x v="2"/>
    <s v="CLI_68"/>
    <x v="19"/>
    <s v="Patas"/>
    <n v="6.8"/>
    <n v="6.8"/>
    <n v="1.4"/>
    <n v="9.52"/>
    <n v="9.52"/>
    <n v="0"/>
    <x v="2"/>
    <x v="181"/>
    <x v="2"/>
    <m/>
  </r>
  <r>
    <x v="2040"/>
    <x v="180"/>
    <x v="2"/>
    <s v="CLI_68"/>
    <x v="19"/>
    <s v="Molleja"/>
    <n v="8"/>
    <n v="8"/>
    <n v="2"/>
    <n v="16"/>
    <n v="16"/>
    <n v="0"/>
    <x v="2"/>
    <x v="181"/>
    <x v="2"/>
    <m/>
  </r>
  <r>
    <x v="2040"/>
    <x v="180"/>
    <x v="2"/>
    <s v="CLI_68"/>
    <x v="19"/>
    <s v="Pollo de Primera"/>
    <n v="20.6"/>
    <n v="20.6"/>
    <n v="2.4500000000000002"/>
    <n v="50.470000000000006"/>
    <n v="50.47"/>
    <n v="0"/>
    <x v="2"/>
    <x v="181"/>
    <x v="2"/>
    <m/>
  </r>
  <r>
    <x v="2041"/>
    <x v="181"/>
    <x v="5"/>
    <s v="CLI_2"/>
    <x v="113"/>
    <s v="Pollo desnudo de primera "/>
    <n v="3068.3"/>
    <n v="3042.7"/>
    <n v="2.52"/>
    <n v="7667.6039999999994"/>
    <n v="7667.6039999999994"/>
    <n v="0"/>
    <x v="2"/>
    <x v="182"/>
    <x v="2"/>
    <m/>
  </r>
  <r>
    <x v="2041"/>
    <x v="181"/>
    <x v="5"/>
    <s v="CLI_2"/>
    <x v="113"/>
    <s v="Pollo de Primera"/>
    <n v="1020.4"/>
    <n v="1018.2"/>
    <n v="2.25"/>
    <n v="2290.9500000000003"/>
    <n v="2290.9500000000003"/>
    <n v="0"/>
    <x v="2"/>
    <x v="182"/>
    <x v="2"/>
    <m/>
  </r>
  <r>
    <x v="2042"/>
    <x v="181"/>
    <x v="5"/>
    <s v="CLI_2"/>
    <x v="94"/>
    <s v="Pollo desnudo de primera "/>
    <n v="2733.9"/>
    <n v="2695"/>
    <n v="2.52"/>
    <n v="6791.4"/>
    <n v="6791.4"/>
    <n v="0"/>
    <x v="2"/>
    <x v="182"/>
    <x v="2"/>
    <m/>
  </r>
  <r>
    <x v="2042"/>
    <x v="181"/>
    <x v="5"/>
    <s v="CLI_2"/>
    <x v="94"/>
    <s v="Pollo de Primera"/>
    <n v="1477"/>
    <n v="1484"/>
    <n v="2.25"/>
    <n v="3339"/>
    <n v="3339"/>
    <n v="0"/>
    <x v="2"/>
    <x v="182"/>
    <x v="2"/>
    <m/>
  </r>
  <r>
    <x v="2043"/>
    <x v="181"/>
    <x v="22"/>
    <s v="CLI_28"/>
    <x v="86"/>
    <s v="Pollo de Segunda"/>
    <n v="13962.3"/>
    <n v="13824.6"/>
    <n v="2.0499999999999998"/>
    <n v="28340.429999999997"/>
    <n v="28340.429999999997"/>
    <n v="0"/>
    <x v="2"/>
    <x v="182"/>
    <x v="2"/>
    <m/>
  </r>
  <r>
    <x v="2044"/>
    <x v="181"/>
    <x v="29"/>
    <s v="CLI_3"/>
    <x v="72"/>
    <s v="Pollo desnudo de primera "/>
    <n v="1602.9"/>
    <n v="1580.2"/>
    <n v="2.52"/>
    <n v="3982.1040000000003"/>
    <n v="3982.1040000000003"/>
    <n v="0"/>
    <x v="2"/>
    <x v="182"/>
    <x v="2"/>
    <m/>
  </r>
  <r>
    <x v="2045"/>
    <x v="181"/>
    <x v="29"/>
    <s v="CLI_3"/>
    <x v="57"/>
    <s v="Pollo desnudo de primera "/>
    <n v="1159.5999999999999"/>
    <n v="1151.2"/>
    <n v="2.52"/>
    <n v="2901.0240000000003"/>
    <n v="2901.0240000000003"/>
    <n v="0"/>
    <x v="2"/>
    <x v="182"/>
    <x v="2"/>
    <m/>
  </r>
  <r>
    <x v="2046"/>
    <x v="181"/>
    <x v="29"/>
    <s v="CLI_3"/>
    <x v="58"/>
    <s v="Pollo desnudo de primera "/>
    <n v="2101.5"/>
    <n v="2079.8000000000002"/>
    <n v="2.52"/>
    <n v="5241.0960000000005"/>
    <n v="5241.0960000000005"/>
    <n v="0"/>
    <x v="2"/>
    <x v="182"/>
    <x v="2"/>
    <m/>
  </r>
  <r>
    <x v="2047"/>
    <x v="181"/>
    <x v="29"/>
    <s v="CLI_3"/>
    <x v="72"/>
    <s v="HIGADO"/>
    <n v="57.3"/>
    <n v="56.6"/>
    <n v="1.3"/>
    <n v="73.58"/>
    <n v="73.58"/>
    <n v="0"/>
    <x v="2"/>
    <x v="182"/>
    <x v="2"/>
    <m/>
  </r>
  <r>
    <x v="2048"/>
    <x v="181"/>
    <x v="4"/>
    <s v="CLI_26"/>
    <x v="10"/>
    <s v="Molleja"/>
    <n v="360.2"/>
    <n v="360.2"/>
    <n v="1.8"/>
    <n v="648.36"/>
    <n v="648.36"/>
    <n v="0"/>
    <x v="2"/>
    <x v="182"/>
    <x v="2"/>
    <m/>
  </r>
  <r>
    <x v="2048"/>
    <x v="181"/>
    <x v="4"/>
    <s v="CLI_26"/>
    <x v="10"/>
    <s v="HIGADO"/>
    <n v="647.79999999999995"/>
    <n v="647.79999999999995"/>
    <n v="1.3"/>
    <n v="842.14"/>
    <n v="842.14"/>
    <n v="0"/>
    <x v="2"/>
    <x v="182"/>
    <x v="2"/>
    <m/>
  </r>
  <r>
    <x v="2048"/>
    <x v="181"/>
    <x v="4"/>
    <s v="CLI_26"/>
    <x v="10"/>
    <s v="Patas"/>
    <n v="336.1"/>
    <n v="336.1"/>
    <n v="1.4"/>
    <n v="470.54"/>
    <n v="470.54"/>
    <n v="0"/>
    <x v="2"/>
    <x v="182"/>
    <x v="2"/>
    <m/>
  </r>
  <r>
    <x v="2049"/>
    <x v="181"/>
    <x v="4"/>
    <s v="CLI_26"/>
    <x v="10"/>
    <s v="Pollo de Segunda"/>
    <n v="1647.6"/>
    <n v="1647.6"/>
    <n v="2.4"/>
    <n v="3954.24"/>
    <n v="3954.24"/>
    <n v="0"/>
    <x v="2"/>
    <x v="182"/>
    <x v="2"/>
    <m/>
  </r>
  <r>
    <x v="2050"/>
    <x v="181"/>
    <x v="34"/>
    <s v="CLI_34"/>
    <x v="111"/>
    <s v="Pollo de Primera"/>
    <n v="653.9"/>
    <n v="653.9"/>
    <n v="2.2999999999999998"/>
    <n v="1503.9699999999998"/>
    <n v="1503.9699999999998"/>
    <n v="0"/>
    <x v="2"/>
    <x v="182"/>
    <x v="2"/>
    <m/>
  </r>
  <r>
    <x v="2051"/>
    <x v="181"/>
    <x v="54"/>
    <s v="CLI_40"/>
    <x v="165"/>
    <s v="Pollo de Primera"/>
    <n v="5522.8"/>
    <n v="5522.8"/>
    <n v="2"/>
    <n v="11045.6"/>
    <m/>
    <n v="11045.6"/>
    <x v="1"/>
    <x v="182"/>
    <x v="2"/>
    <m/>
  </r>
  <r>
    <x v="2052"/>
    <x v="181"/>
    <x v="2"/>
    <s v="CLI_68"/>
    <x v="4"/>
    <s v="Pollo de Segunda"/>
    <n v="285"/>
    <n v="285"/>
    <n v="2.4500000000000002"/>
    <n v="698.25"/>
    <n v="698.25"/>
    <n v="0"/>
    <x v="2"/>
    <x v="182"/>
    <x v="2"/>
    <m/>
  </r>
  <r>
    <x v="2053"/>
    <x v="181"/>
    <x v="1"/>
    <s v="CLI_55"/>
    <x v="1"/>
    <s v="Pollo de Segunda"/>
    <n v="1055.7"/>
    <n v="1032"/>
    <n v="2.58"/>
    <n v="2662.56"/>
    <n v="2662.56"/>
    <n v="0"/>
    <x v="2"/>
    <x v="182"/>
    <x v="2"/>
    <m/>
  </r>
  <r>
    <x v="2054"/>
    <x v="181"/>
    <x v="1"/>
    <s v="CLI_55"/>
    <x v="1"/>
    <s v="Pollo desnudo de primera "/>
    <n v="5195.2"/>
    <n v="5195.2"/>
    <n v="2.58"/>
    <n v="13403.616"/>
    <n v="13403.616"/>
    <n v="0"/>
    <x v="2"/>
    <x v="182"/>
    <x v="2"/>
    <m/>
  </r>
  <r>
    <x v="2055"/>
    <x v="181"/>
    <x v="1"/>
    <s v="CLI_55"/>
    <x v="1"/>
    <s v="Pollo desnudo de primera "/>
    <n v="9013.2999999999993"/>
    <n v="8727.7999999999993"/>
    <n v="2.58"/>
    <n v="22517.723999999998"/>
    <n v="22517.723999999998"/>
    <n v="0"/>
    <x v="2"/>
    <x v="182"/>
    <x v="2"/>
    <m/>
  </r>
  <r>
    <x v="2056"/>
    <x v="182"/>
    <x v="5"/>
    <s v="CLI_2"/>
    <x v="80"/>
    <s v="Pollo desnudo de primera "/>
    <n v="553.4"/>
    <n v="548.20000000000005"/>
    <n v="2.52"/>
    <n v="1381.4640000000002"/>
    <n v="1381.4640000000002"/>
    <n v="0"/>
    <x v="2"/>
    <x v="183"/>
    <x v="2"/>
    <m/>
  </r>
  <r>
    <x v="2057"/>
    <x v="182"/>
    <x v="5"/>
    <s v="CLI_2"/>
    <x v="42"/>
    <s v="Pollo de Primera"/>
    <n v="750.6"/>
    <n v="750.6"/>
    <n v="2.25"/>
    <n v="1688.8500000000001"/>
    <n v="1688.8500000000001"/>
    <n v="0"/>
    <x v="2"/>
    <x v="183"/>
    <x v="2"/>
    <m/>
  </r>
  <r>
    <x v="2058"/>
    <x v="182"/>
    <x v="5"/>
    <s v="CLI_2"/>
    <x v="38"/>
    <s v="Pollo de Primera"/>
    <n v="1192.7"/>
    <n v="1193.4000000000001"/>
    <n v="2.25"/>
    <n v="2685.15"/>
    <n v="2685.15"/>
    <n v="0"/>
    <x v="2"/>
    <x v="183"/>
    <x v="2"/>
    <m/>
  </r>
  <r>
    <x v="2059"/>
    <x v="182"/>
    <x v="5"/>
    <s v="CLI_2"/>
    <x v="107"/>
    <s v="Pollo de Primera"/>
    <n v="1041.3"/>
    <n v="1039.4000000000001"/>
    <n v="2.25"/>
    <n v="2338.65"/>
    <n v="2338.65"/>
    <n v="0"/>
    <x v="2"/>
    <x v="183"/>
    <x v="2"/>
    <m/>
  </r>
  <r>
    <x v="2060"/>
    <x v="182"/>
    <x v="5"/>
    <s v="CLI_2"/>
    <x v="107"/>
    <s v="Pollo desnudo de primera "/>
    <n v="7757.4"/>
    <n v="7670.4"/>
    <n v="2.52"/>
    <n v="19329.407999999999"/>
    <n v="19329.407999999999"/>
    <n v="0"/>
    <x v="2"/>
    <x v="183"/>
    <x v="2"/>
    <m/>
  </r>
  <r>
    <x v="2061"/>
    <x v="182"/>
    <x v="54"/>
    <s v="CLI_40"/>
    <x v="165"/>
    <s v="Pollo de Primera"/>
    <n v="3540.9"/>
    <n v="3540.9"/>
    <n v="2"/>
    <n v="7081.8"/>
    <m/>
    <n v="7081.8"/>
    <x v="1"/>
    <x v="183"/>
    <x v="2"/>
    <m/>
  </r>
  <r>
    <x v="2062"/>
    <x v="182"/>
    <x v="11"/>
    <s v="CLI_31"/>
    <x v="33"/>
    <s v="Pollo de Primera"/>
    <n v="18020.8"/>
    <n v="17729"/>
    <n v="2.1"/>
    <n v="37230.9"/>
    <n v="37230.9"/>
    <n v="0"/>
    <x v="2"/>
    <x v="183"/>
    <x v="2"/>
    <m/>
  </r>
  <r>
    <x v="2063"/>
    <x v="182"/>
    <x v="2"/>
    <s v="CLI_68"/>
    <x v="78"/>
    <s v="Patas"/>
    <n v="104.7"/>
    <n v="104.7"/>
    <n v="1.4"/>
    <n v="146.57999999999998"/>
    <n v="146.57999999999998"/>
    <n v="0"/>
    <x v="2"/>
    <x v="183"/>
    <x v="2"/>
    <m/>
  </r>
  <r>
    <x v="2064"/>
    <x v="182"/>
    <x v="5"/>
    <s v="CLI_2"/>
    <x v="107"/>
    <s v="Pollo desnudo de primera "/>
    <n v="7357.6"/>
    <n v="6918.4"/>
    <n v="2.52"/>
    <n v="17434.367999999999"/>
    <n v="17434.367999999999"/>
    <n v="0"/>
    <x v="2"/>
    <x v="183"/>
    <x v="2"/>
    <m/>
  </r>
  <r>
    <x v="2065"/>
    <x v="182"/>
    <x v="5"/>
    <s v="CLI_2"/>
    <x v="41"/>
    <s v="Pollo de Primera"/>
    <n v="601.5"/>
    <n v="597.12"/>
    <n v="2.25"/>
    <n v="1343.52"/>
    <n v="1343.52"/>
    <n v="0"/>
    <x v="2"/>
    <x v="183"/>
    <x v="2"/>
    <m/>
  </r>
  <r>
    <x v="2066"/>
    <x v="182"/>
    <x v="5"/>
    <s v="CLI_2"/>
    <x v="42"/>
    <s v="Pollo de Primera"/>
    <n v="1334.3"/>
    <n v="1345.4"/>
    <n v="2.25"/>
    <n v="3027.15"/>
    <n v="3027.15"/>
    <n v="0"/>
    <x v="2"/>
    <x v="183"/>
    <x v="2"/>
    <m/>
  </r>
  <r>
    <x v="2067"/>
    <x v="182"/>
    <x v="5"/>
    <s v="CLI_2"/>
    <x v="80"/>
    <s v="Pollo desnudo de primera "/>
    <n v="555.29999999999995"/>
    <n v="521"/>
    <n v="2.52"/>
    <n v="1312.92"/>
    <n v="1312.92"/>
    <n v="0"/>
    <x v="2"/>
    <x v="183"/>
    <x v="2"/>
    <m/>
  </r>
  <r>
    <x v="2068"/>
    <x v="182"/>
    <x v="1"/>
    <s v="CLI_55"/>
    <x v="1"/>
    <s v="Pollo desnudo de primera "/>
    <n v="10367.4"/>
    <n v="10279.6"/>
    <n v="2.58"/>
    <n v="26521.368000000002"/>
    <n v="26521.368000000002"/>
    <n v="0"/>
    <x v="2"/>
    <x v="183"/>
    <x v="2"/>
    <m/>
  </r>
  <r>
    <x v="2069"/>
    <x v="183"/>
    <x v="23"/>
    <s v="CLI_1"/>
    <x v="82"/>
    <s v="Pollo desnudo de primera "/>
    <n v="10419.6"/>
    <n v="9951.7999999999993"/>
    <n v="2.4"/>
    <n v="23884.319999999996"/>
    <n v="23884.319999999996"/>
    <n v="0"/>
    <x v="2"/>
    <x v="184"/>
    <x v="2"/>
    <m/>
  </r>
  <r>
    <x v="2070"/>
    <x v="183"/>
    <x v="5"/>
    <s v="CLI_2"/>
    <x v="94"/>
    <s v="Pollo de Primera"/>
    <n v="1952.5"/>
    <n v="1950.4"/>
    <n v="2.25"/>
    <n v="4388.4000000000005"/>
    <n v="4388.4000000000005"/>
    <n v="0"/>
    <x v="2"/>
    <x v="184"/>
    <x v="2"/>
    <m/>
  </r>
  <r>
    <x v="2071"/>
    <x v="183"/>
    <x v="5"/>
    <s v="CLI_2"/>
    <x v="94"/>
    <s v="Pollo desnudo de primera "/>
    <n v="3011.5"/>
    <n v="2992.7"/>
    <n v="2.52"/>
    <n v="7541.6039999999994"/>
    <n v="7541.6039999999994"/>
    <n v="0"/>
    <x v="2"/>
    <x v="184"/>
    <x v="2"/>
    <m/>
  </r>
  <r>
    <x v="2072"/>
    <x v="183"/>
    <x v="5"/>
    <s v="CLI_2"/>
    <x v="113"/>
    <s v="Pollo de Primera"/>
    <n v="1609.5"/>
    <n v="1609.9"/>
    <n v="2.25"/>
    <n v="3622.2750000000001"/>
    <n v="3622.2750000000001"/>
    <n v="0"/>
    <x v="2"/>
    <x v="184"/>
    <x v="2"/>
    <m/>
  </r>
  <r>
    <x v="2073"/>
    <x v="183"/>
    <x v="5"/>
    <s v="CLI_2"/>
    <x v="113"/>
    <s v="Pollo desnudo de primera "/>
    <n v="3030"/>
    <n v="2988.7"/>
    <n v="2.52"/>
    <n v="7531.5239999999994"/>
    <n v="7531.5239999999994"/>
    <n v="0"/>
    <x v="2"/>
    <x v="184"/>
    <x v="2"/>
    <m/>
  </r>
  <r>
    <x v="2074"/>
    <x v="183"/>
    <x v="22"/>
    <s v="CLI_28"/>
    <x v="86"/>
    <s v="Pollo de Segunda"/>
    <n v="15051.8"/>
    <n v="14961.8"/>
    <n v="2.0499999999999998"/>
    <n v="30671.689999999995"/>
    <n v="30671.689999999995"/>
    <n v="0"/>
    <x v="2"/>
    <x v="184"/>
    <x v="2"/>
    <m/>
  </r>
  <r>
    <x v="2075"/>
    <x v="183"/>
    <x v="5"/>
    <s v="CLI_2"/>
    <x v="77"/>
    <s v="Pollo desnudo de primera "/>
    <n v="1761.5"/>
    <n v="1743.8"/>
    <n v="2.52"/>
    <n v="4394.3760000000002"/>
    <n v="4394.3760000000002"/>
    <n v="0"/>
    <x v="2"/>
    <x v="184"/>
    <x v="2"/>
    <m/>
  </r>
  <r>
    <x v="2076"/>
    <x v="183"/>
    <x v="5"/>
    <s v="CLI_2"/>
    <x v="80"/>
    <s v="Pollo de Primera"/>
    <n v="668.9"/>
    <n v="662"/>
    <n v="2.25"/>
    <n v="1489.5"/>
    <n v="1489.5"/>
    <n v="0"/>
    <x v="2"/>
    <x v="184"/>
    <x v="2"/>
    <m/>
  </r>
  <r>
    <x v="2077"/>
    <x v="183"/>
    <x v="5"/>
    <s v="CLI_2"/>
    <x v="80"/>
    <s v="Pollo desnudo de primera "/>
    <n v="606.70000000000005"/>
    <n v="587.20000000000005"/>
    <n v="2.52"/>
    <n v="1479.7440000000001"/>
    <n v="1479.7440000000001"/>
    <n v="0"/>
    <x v="2"/>
    <x v="184"/>
    <x v="2"/>
    <m/>
  </r>
  <r>
    <x v="2078"/>
    <x v="183"/>
    <x v="5"/>
    <s v="CLI_2"/>
    <x v="41"/>
    <s v="Pollo de Primera"/>
    <n v="691"/>
    <n v="688.8"/>
    <n v="2.25"/>
    <n v="1549.8"/>
    <n v="1549.8"/>
    <n v="0"/>
    <x v="2"/>
    <x v="184"/>
    <x v="2"/>
    <m/>
  </r>
  <r>
    <x v="2079"/>
    <x v="183"/>
    <x v="5"/>
    <s v="CLI_2"/>
    <x v="40"/>
    <s v="Pollo desnudo de primera "/>
    <n v="606.79999999999995"/>
    <n v="601"/>
    <n v="2.52"/>
    <n v="1514.52"/>
    <n v="1514.52"/>
    <n v="0"/>
    <x v="2"/>
    <x v="184"/>
    <x v="2"/>
    <m/>
  </r>
  <r>
    <x v="2080"/>
    <x v="183"/>
    <x v="5"/>
    <s v="CLI_2"/>
    <x v="42"/>
    <s v="Pollo de Primera"/>
    <n v="1670.1"/>
    <n v="1661.7"/>
    <n v="2.25"/>
    <n v="3738.8250000000003"/>
    <n v="3738.8250000000003"/>
    <n v="0"/>
    <x v="2"/>
    <x v="184"/>
    <x v="2"/>
    <m/>
  </r>
  <r>
    <x v="2081"/>
    <x v="183"/>
    <x v="5"/>
    <s v="CLI_2"/>
    <x v="107"/>
    <s v="Molleja"/>
    <n v="598.70000000000005"/>
    <n v="597"/>
    <n v="1.8"/>
    <n v="1074.6000000000001"/>
    <n v="1074.6000000000001"/>
    <n v="0"/>
    <x v="2"/>
    <x v="184"/>
    <x v="2"/>
    <m/>
  </r>
  <r>
    <x v="2081"/>
    <x v="183"/>
    <x v="5"/>
    <s v="CLI_2"/>
    <x v="107"/>
    <s v="HIGADO"/>
    <n v="1118.7"/>
    <n v="1088.3"/>
    <n v="1"/>
    <n v="1088.3"/>
    <n v="1088.3"/>
    <n v="0"/>
    <x v="2"/>
    <x v="184"/>
    <x v="2"/>
    <m/>
  </r>
  <r>
    <x v="2081"/>
    <x v="183"/>
    <x v="5"/>
    <s v="CLI_2"/>
    <x v="107"/>
    <s v="Patas"/>
    <n v="193.1"/>
    <n v="191.7"/>
    <n v="1.4"/>
    <n v="268.38"/>
    <n v="268.38"/>
    <n v="0"/>
    <x v="2"/>
    <x v="184"/>
    <x v="2"/>
    <m/>
  </r>
  <r>
    <x v="2082"/>
    <x v="183"/>
    <x v="5"/>
    <s v="CLI_2"/>
    <x v="107"/>
    <s v="HIGADO"/>
    <n v="2018"/>
    <n v="2036.7"/>
    <n v="1"/>
    <n v="2036.7"/>
    <n v="2036.7"/>
    <n v="0"/>
    <x v="2"/>
    <x v="184"/>
    <x v="2"/>
    <m/>
  </r>
  <r>
    <x v="2083"/>
    <x v="183"/>
    <x v="32"/>
    <s v="CLI_11"/>
    <x v="103"/>
    <s v="Molleja"/>
    <n v="146.6"/>
    <n v="146.6"/>
    <n v="1.8"/>
    <n v="263.88"/>
    <n v="263.88"/>
    <n v="0"/>
    <x v="2"/>
    <x v="184"/>
    <x v="2"/>
    <m/>
  </r>
  <r>
    <x v="2083"/>
    <x v="183"/>
    <x v="32"/>
    <s v="CLI_11"/>
    <x v="103"/>
    <s v="HIGADO"/>
    <n v="430"/>
    <n v="428.5"/>
    <n v="1.3"/>
    <n v="557.05000000000007"/>
    <n v="557.05000000000007"/>
    <n v="0"/>
    <x v="2"/>
    <x v="184"/>
    <x v="2"/>
    <m/>
  </r>
  <r>
    <x v="2083"/>
    <x v="183"/>
    <x v="32"/>
    <s v="CLI_11"/>
    <x v="103"/>
    <s v="Patas"/>
    <n v="129.69999999999999"/>
    <n v="129.19999999999999"/>
    <n v="1.4"/>
    <n v="180.87999999999997"/>
    <n v="180.87999999999997"/>
    <n v="0"/>
    <x v="2"/>
    <x v="184"/>
    <x v="2"/>
    <m/>
  </r>
  <r>
    <x v="2084"/>
    <x v="183"/>
    <x v="32"/>
    <s v="CLI_11"/>
    <x v="103"/>
    <s v="Pollo de Segunda"/>
    <n v="958.6"/>
    <n v="943.6"/>
    <n v="2.2999999999999998"/>
    <n v="2170.2799999999997"/>
    <n v="2170.2799999999997"/>
    <n v="0"/>
    <x v="2"/>
    <x v="184"/>
    <x v="2"/>
    <s v="CRUCE"/>
  </r>
  <r>
    <x v="2085"/>
    <x v="183"/>
    <x v="2"/>
    <s v="CLI_68"/>
    <x v="32"/>
    <s v="Grasa"/>
    <n v="86.8"/>
    <n v="86.8"/>
    <n v="0.55000000000000004"/>
    <n v="47.74"/>
    <n v="47.74"/>
    <n v="0"/>
    <x v="2"/>
    <x v="184"/>
    <x v="2"/>
    <m/>
  </r>
  <r>
    <x v="2086"/>
    <x v="183"/>
    <x v="32"/>
    <s v="CLI_11"/>
    <x v="103"/>
    <s v="Pollo de Segunda"/>
    <n v="3264.6"/>
    <n v="3257.3"/>
    <n v="2.2999999999999998"/>
    <n v="7491.79"/>
    <n v="7491.79"/>
    <n v="0"/>
    <x v="2"/>
    <x v="184"/>
    <x v="2"/>
    <m/>
  </r>
  <r>
    <x v="2087"/>
    <x v="183"/>
    <x v="32"/>
    <s v="CLI_11"/>
    <x v="103"/>
    <s v="Pollo de Primera"/>
    <n v="5862.3"/>
    <n v="5856.5"/>
    <n v="2.2999999999999998"/>
    <n v="13469.949999999999"/>
    <n v="13469.949999999999"/>
    <n v="0"/>
    <x v="2"/>
    <x v="184"/>
    <x v="2"/>
    <m/>
  </r>
  <r>
    <x v="2088"/>
    <x v="183"/>
    <x v="2"/>
    <s v="CLI_68"/>
    <x v="68"/>
    <s v="Pollo de Primera"/>
    <n v="7.9"/>
    <n v="7.9"/>
    <n v="2.4500000000000002"/>
    <n v="19.355000000000004"/>
    <n v="19.355000000000004"/>
    <n v="0"/>
    <x v="2"/>
    <x v="184"/>
    <x v="2"/>
    <m/>
  </r>
  <r>
    <x v="2089"/>
    <x v="183"/>
    <x v="2"/>
    <s v="CLI_68"/>
    <x v="68"/>
    <s v="HIGADO"/>
    <n v="1.9"/>
    <n v="1.9"/>
    <n v="1.3"/>
    <n v="2.4699999999999998"/>
    <n v="2.4700000000000002"/>
    <n v="0"/>
    <x v="2"/>
    <x v="184"/>
    <x v="2"/>
    <m/>
  </r>
  <r>
    <x v="2089"/>
    <x v="183"/>
    <x v="2"/>
    <s v="CLI_68"/>
    <x v="68"/>
    <s v="Patas"/>
    <n v="1.8"/>
    <n v="1.8"/>
    <n v="1.4"/>
    <n v="2.52"/>
    <n v="2.52"/>
    <n v="0"/>
    <x v="2"/>
    <x v="184"/>
    <x v="2"/>
    <m/>
  </r>
  <r>
    <x v="2089"/>
    <x v="183"/>
    <x v="2"/>
    <s v="CLI_68"/>
    <x v="68"/>
    <s v="Molleja"/>
    <n v="1.9"/>
    <n v="1.9"/>
    <n v="2"/>
    <n v="3.8"/>
    <n v="3.8"/>
    <n v="0"/>
    <x v="2"/>
    <x v="184"/>
    <x v="2"/>
    <m/>
  </r>
  <r>
    <x v="2090"/>
    <x v="183"/>
    <x v="54"/>
    <s v="CLI_40"/>
    <x v="165"/>
    <s v="Pollo de Primera"/>
    <n v="5531.3"/>
    <n v="5531.3"/>
    <n v="2"/>
    <n v="11062.6"/>
    <m/>
    <n v="11062.6"/>
    <x v="1"/>
    <x v="184"/>
    <x v="2"/>
    <m/>
  </r>
  <r>
    <x v="2091"/>
    <x v="183"/>
    <x v="48"/>
    <s v="CLI_20"/>
    <x v="144"/>
    <s v="Pollo desnudo de primera "/>
    <n v="5211.8"/>
    <n v="5095.1000000000004"/>
    <n v="2.58"/>
    <n v="13145.358000000002"/>
    <n v="13145.358000000002"/>
    <n v="0"/>
    <x v="2"/>
    <x v="184"/>
    <x v="2"/>
    <m/>
  </r>
  <r>
    <x v="2092"/>
    <x v="183"/>
    <x v="2"/>
    <s v="CLI_68"/>
    <x v="6"/>
    <s v="Pollo de Primera"/>
    <n v="7.6"/>
    <n v="7.6"/>
    <n v="2.4500000000000002"/>
    <n v="18.62"/>
    <n v="18.62"/>
    <n v="0"/>
    <x v="2"/>
    <x v="184"/>
    <x v="2"/>
    <m/>
  </r>
  <r>
    <x v="2093"/>
    <x v="184"/>
    <x v="23"/>
    <s v="CLI_1"/>
    <x v="82"/>
    <s v="Pollo desnudo de primera "/>
    <n v="10432.299999999999"/>
    <n v="10160.6"/>
    <n v="2.4"/>
    <n v="24385.439999999999"/>
    <n v="24385.439999999999"/>
    <n v="0"/>
    <x v="2"/>
    <x v="185"/>
    <x v="2"/>
    <m/>
  </r>
  <r>
    <x v="2094"/>
    <x v="184"/>
    <x v="19"/>
    <s v="CLI_25"/>
    <x v="167"/>
    <s v="Pollo de Primera"/>
    <n v="1594.7"/>
    <n v="1594.7"/>
    <n v="2.2999999999999998"/>
    <n v="3667.81"/>
    <n v="3667.81"/>
    <n v="0"/>
    <x v="2"/>
    <x v="185"/>
    <x v="2"/>
    <s v="CRUCE CRIA DE POLLOS"/>
  </r>
  <r>
    <x v="2095"/>
    <x v="184"/>
    <x v="19"/>
    <s v="CLI_25"/>
    <x v="167"/>
    <s v="HIGADO"/>
    <n v="47.3"/>
    <n v="47.3"/>
    <n v="1.3"/>
    <n v="61.489999999999995"/>
    <n v="61.49"/>
    <n v="0"/>
    <x v="2"/>
    <x v="185"/>
    <x v="2"/>
    <s v="CRUCE CRIA DE POLLOS"/>
  </r>
  <r>
    <x v="2096"/>
    <x v="184"/>
    <x v="4"/>
    <s v="CLI_26"/>
    <x v="10"/>
    <s v="Molleja"/>
    <n v="48.1"/>
    <n v="48.1"/>
    <n v="1.8"/>
    <n v="86.58"/>
    <n v="86.58"/>
    <n v="0"/>
    <x v="2"/>
    <x v="185"/>
    <x v="2"/>
    <m/>
  </r>
  <r>
    <x v="2096"/>
    <x v="184"/>
    <x v="4"/>
    <s v="CLI_26"/>
    <x v="10"/>
    <s v="HIGADO"/>
    <n v="199.6"/>
    <n v="199.6"/>
    <n v="1.3"/>
    <n v="259.48"/>
    <n v="259.48"/>
    <n v="0"/>
    <x v="2"/>
    <x v="185"/>
    <x v="2"/>
    <m/>
  </r>
  <r>
    <x v="2096"/>
    <x v="184"/>
    <x v="4"/>
    <s v="CLI_26"/>
    <x v="10"/>
    <s v="Patas"/>
    <n v="204.6"/>
    <n v="204.6"/>
    <n v="1.4"/>
    <n v="286.44"/>
    <n v="286.44"/>
    <n v="0"/>
    <x v="2"/>
    <x v="185"/>
    <x v="2"/>
    <m/>
  </r>
  <r>
    <x v="2097"/>
    <x v="184"/>
    <x v="4"/>
    <s v="CLI_26"/>
    <x v="10"/>
    <s v="Pollo de Segunda"/>
    <n v="221.5"/>
    <n v="221.5"/>
    <n v="2.4"/>
    <n v="531.6"/>
    <n v="531.6"/>
    <n v="0"/>
    <x v="2"/>
    <x v="185"/>
    <x v="2"/>
    <m/>
  </r>
  <r>
    <x v="2098"/>
    <x v="184"/>
    <x v="2"/>
    <s v="CLI_68"/>
    <x v="45"/>
    <s v="Pollo de Primera"/>
    <n v="470.8"/>
    <n v="470.8"/>
    <n v="2.4500000000000002"/>
    <n v="1153.46"/>
    <n v="1153.46"/>
    <n v="0"/>
    <x v="2"/>
    <x v="185"/>
    <x v="2"/>
    <m/>
  </r>
  <r>
    <x v="2099"/>
    <x v="184"/>
    <x v="5"/>
    <s v="CLI_2"/>
    <x v="107"/>
    <s v="Pollo desnudo de primera "/>
    <n v="6046.3"/>
    <n v="5810.3"/>
    <n v="2.52"/>
    <n v="14641.956"/>
    <n v="14641.956"/>
    <n v="0"/>
    <x v="2"/>
    <x v="185"/>
    <x v="2"/>
    <m/>
  </r>
  <r>
    <x v="2100"/>
    <x v="184"/>
    <x v="2"/>
    <s v="CLI_68"/>
    <x v="32"/>
    <s v="Grasa"/>
    <n v="127.4"/>
    <n v="127.4"/>
    <n v="0.55000000000000004"/>
    <n v="70.070000000000007"/>
    <n v="70.069999999999993"/>
    <n v="0"/>
    <x v="2"/>
    <x v="185"/>
    <x v="2"/>
    <m/>
  </r>
  <r>
    <x v="2101"/>
    <x v="184"/>
    <x v="5"/>
    <s v="CLI_2"/>
    <x v="107"/>
    <s v="HIGADO"/>
    <n v="990.4"/>
    <n v="963.4"/>
    <n v="1"/>
    <n v="963.4"/>
    <n v="963.4"/>
    <n v="0"/>
    <x v="2"/>
    <x v="185"/>
    <x v="2"/>
    <m/>
  </r>
  <r>
    <x v="2101"/>
    <x v="184"/>
    <x v="5"/>
    <s v="CLI_2"/>
    <x v="107"/>
    <s v="Patas"/>
    <n v="1856.4"/>
    <n v="1821.2"/>
    <n v="1.4"/>
    <n v="2549.6799999999998"/>
    <n v="2549.6799999999998"/>
    <n v="0"/>
    <x v="2"/>
    <x v="185"/>
    <x v="2"/>
    <m/>
  </r>
  <r>
    <x v="2102"/>
    <x v="184"/>
    <x v="48"/>
    <s v="CLI_20"/>
    <x v="144"/>
    <s v="Pollo desnudo de primera "/>
    <n v="10189.799999999999"/>
    <n v="9942.2999999999993"/>
    <n v="2.58"/>
    <n v="25651.133999999998"/>
    <n v="25651.133999999998"/>
    <n v="0"/>
    <x v="2"/>
    <x v="185"/>
    <x v="2"/>
    <m/>
  </r>
  <r>
    <x v="2103"/>
    <x v="185"/>
    <x v="8"/>
    <s v="CLI_30"/>
    <x v="17"/>
    <s v="Molleja"/>
    <n v="24.5"/>
    <n v="24.5"/>
    <n v="1.8"/>
    <n v="44.1"/>
    <n v="44.1"/>
    <n v="0"/>
    <x v="2"/>
    <x v="186"/>
    <x v="2"/>
    <m/>
  </r>
  <r>
    <x v="2103"/>
    <x v="185"/>
    <x v="8"/>
    <s v="CLI_30"/>
    <x v="17"/>
    <s v="HIGADO"/>
    <n v="83.8"/>
    <n v="83.8"/>
    <n v="1.3"/>
    <n v="108.94"/>
    <n v="108.94"/>
    <n v="0"/>
    <x v="2"/>
    <x v="186"/>
    <x v="2"/>
    <m/>
  </r>
  <r>
    <x v="2104"/>
    <x v="185"/>
    <x v="5"/>
    <s v="CLI_2"/>
    <x v="80"/>
    <s v="Pollo de Primera"/>
    <n v="619.1"/>
    <n v="616"/>
    <n v="2.25"/>
    <n v="1386"/>
    <n v="1386"/>
    <n v="0"/>
    <x v="2"/>
    <x v="186"/>
    <x v="2"/>
    <m/>
  </r>
  <r>
    <x v="2105"/>
    <x v="185"/>
    <x v="5"/>
    <s v="CLI_2"/>
    <x v="80"/>
    <s v="Pollo desnudo de primera "/>
    <n v="504.5"/>
    <n v="506"/>
    <n v="2.52"/>
    <n v="1275.1200000000001"/>
    <n v="1275.1200000000001"/>
    <n v="0"/>
    <x v="2"/>
    <x v="186"/>
    <x v="2"/>
    <m/>
  </r>
  <r>
    <x v="2106"/>
    <x v="185"/>
    <x v="5"/>
    <s v="CLI_2"/>
    <x v="107"/>
    <s v="Pollo desnudo de primera "/>
    <n v="4141.8999999999996"/>
    <n v="4067.8"/>
    <n v="2.52"/>
    <n v="10250.856"/>
    <n v="10250.856"/>
    <n v="0"/>
    <x v="2"/>
    <x v="186"/>
    <x v="2"/>
    <m/>
  </r>
  <r>
    <x v="2107"/>
    <x v="185"/>
    <x v="5"/>
    <s v="CLI_2"/>
    <x v="94"/>
    <s v="Pollo de Primera"/>
    <n v="928"/>
    <n v="926"/>
    <n v="2.25"/>
    <n v="2083.5"/>
    <n v="2083.5"/>
    <n v="0"/>
    <x v="2"/>
    <x v="186"/>
    <x v="2"/>
    <m/>
  </r>
  <r>
    <x v="2108"/>
    <x v="185"/>
    <x v="5"/>
    <s v="CLI_2"/>
    <x v="94"/>
    <s v="Pollo desnudo de primera "/>
    <n v="3178"/>
    <n v="3146"/>
    <n v="2.52"/>
    <n v="7927.92"/>
    <n v="7927.92"/>
    <n v="0"/>
    <x v="2"/>
    <x v="186"/>
    <x v="2"/>
    <m/>
  </r>
  <r>
    <x v="2109"/>
    <x v="185"/>
    <x v="5"/>
    <s v="CLI_2"/>
    <x v="107"/>
    <s v="Molleja"/>
    <n v="1062.7"/>
    <n v="1061.32"/>
    <n v="1.8"/>
    <n v="1910.376"/>
    <n v="1910.376"/>
    <n v="0"/>
    <x v="2"/>
    <x v="186"/>
    <x v="2"/>
    <m/>
  </r>
  <r>
    <x v="2109"/>
    <x v="185"/>
    <x v="5"/>
    <s v="CLI_2"/>
    <x v="107"/>
    <s v="Patas"/>
    <n v="274.10000000000002"/>
    <n v="588.1"/>
    <n v="1.4"/>
    <n v="823.34"/>
    <n v="823.34"/>
    <n v="0"/>
    <x v="2"/>
    <x v="186"/>
    <x v="2"/>
    <m/>
  </r>
  <r>
    <x v="2109"/>
    <x v="185"/>
    <x v="5"/>
    <s v="CLI_2"/>
    <x v="107"/>
    <s v="HIGADO"/>
    <n v="1921.3"/>
    <n v="1915.3"/>
    <n v="1"/>
    <n v="1915.3"/>
    <n v="1915.3"/>
    <n v="0"/>
    <x v="2"/>
    <x v="186"/>
    <x v="2"/>
    <m/>
  </r>
  <r>
    <x v="2110"/>
    <x v="185"/>
    <x v="32"/>
    <s v="CLI_11"/>
    <x v="103"/>
    <s v="Pollo de Segunda"/>
    <n v="2438"/>
    <n v="2420"/>
    <n v="2.2999999999999998"/>
    <n v="5566"/>
    <n v="5566"/>
    <n v="0"/>
    <x v="2"/>
    <x v="186"/>
    <x v="2"/>
    <m/>
  </r>
  <r>
    <x v="2111"/>
    <x v="185"/>
    <x v="2"/>
    <s v="CLI_68"/>
    <x v="49"/>
    <s v="Pollo de Primera"/>
    <n v="161"/>
    <n v="161"/>
    <n v="2.4500000000000002"/>
    <n v="394.45000000000005"/>
    <n v="394.45000000000005"/>
    <n v="0"/>
    <x v="2"/>
    <x v="186"/>
    <x v="2"/>
    <m/>
  </r>
  <r>
    <x v="2112"/>
    <x v="185"/>
    <x v="15"/>
    <s v="CLI_51"/>
    <x v="53"/>
    <s v="Pollo de Primera"/>
    <n v="3486.3"/>
    <n v="3486.3"/>
    <n v="2.25"/>
    <n v="7844.1750000000002"/>
    <n v="7844.1750000000002"/>
    <n v="0"/>
    <x v="2"/>
    <x v="186"/>
    <x v="2"/>
    <m/>
  </r>
  <r>
    <x v="2113"/>
    <x v="185"/>
    <x v="55"/>
    <s v="CLI_53"/>
    <x v="170"/>
    <s v="Pollo de Primera"/>
    <n v="5074.8999999999996"/>
    <n v="5074.8999999999996"/>
    <n v="2.08"/>
    <n v="10555.791999999999"/>
    <n v="10555.791999999999"/>
    <n v="0"/>
    <x v="2"/>
    <x v="186"/>
    <x v="2"/>
    <m/>
  </r>
  <r>
    <x v="2114"/>
    <x v="185"/>
    <x v="2"/>
    <s v="CLI_68"/>
    <x v="4"/>
    <s v="Pollo de Segunda"/>
    <n v="305.8"/>
    <n v="305.8"/>
    <n v="2.4500000000000002"/>
    <n v="749.21"/>
    <n v="749.21"/>
    <n v="0"/>
    <x v="2"/>
    <x v="186"/>
    <x v="2"/>
    <m/>
  </r>
  <r>
    <x v="2115"/>
    <x v="185"/>
    <x v="5"/>
    <s v="CLI_2"/>
    <x v="113"/>
    <s v="Pollo de Primera"/>
    <n v="2468.1999999999998"/>
    <n v="2458.6999999999998"/>
    <n v="2.25"/>
    <n v="5532.0749999999998"/>
    <n v="5532.0749999999998"/>
    <n v="0"/>
    <x v="2"/>
    <x v="186"/>
    <x v="2"/>
    <m/>
  </r>
  <r>
    <x v="2116"/>
    <x v="185"/>
    <x v="5"/>
    <s v="CLI_2"/>
    <x v="113"/>
    <s v="Pollo desnudo de primera "/>
    <n v="1930.2"/>
    <n v="1866.6"/>
    <n v="2.52"/>
    <n v="4703.8319999999994"/>
    <n v="4703.8319999999994"/>
    <n v="0"/>
    <x v="2"/>
    <x v="186"/>
    <x v="2"/>
    <m/>
  </r>
  <r>
    <x v="2117"/>
    <x v="185"/>
    <x v="5"/>
    <s v="CLI_2"/>
    <x v="42"/>
    <s v="Pollo de Primera"/>
    <n v="1519.5"/>
    <n v="1490.8"/>
    <n v="2.25"/>
    <n v="3354.2999999999997"/>
    <n v="3354.2999999999997"/>
    <n v="0"/>
    <x v="2"/>
    <x v="186"/>
    <x v="2"/>
    <m/>
  </r>
  <r>
    <x v="2118"/>
    <x v="185"/>
    <x v="5"/>
    <s v="CLI_2"/>
    <x v="38"/>
    <s v="Pollo desnudo de primera "/>
    <n v="408"/>
    <n v="384.8"/>
    <n v="2.52"/>
    <n v="969.69600000000003"/>
    <n v="969.69600000000003"/>
    <n v="0"/>
    <x v="2"/>
    <x v="186"/>
    <x v="2"/>
    <m/>
  </r>
  <r>
    <x v="2119"/>
    <x v="185"/>
    <x v="5"/>
    <s v="CLI_2"/>
    <x v="107"/>
    <s v="Pollo de Primera"/>
    <n v="1502.7"/>
    <n v="1508.7"/>
    <n v="2.25"/>
    <n v="3394.5750000000003"/>
    <n v="3394.5750000000003"/>
    <n v="0"/>
    <x v="2"/>
    <x v="186"/>
    <x v="2"/>
    <m/>
  </r>
  <r>
    <x v="2120"/>
    <x v="185"/>
    <x v="6"/>
    <s v="CLI_15"/>
    <x v="13"/>
    <s v="HIGADO"/>
    <n v="1589.75"/>
    <n v="1589.75"/>
    <n v="1.2"/>
    <n v="1907.6999999999998"/>
    <n v="1907.6999999999998"/>
    <n v="0"/>
    <x v="2"/>
    <x v="186"/>
    <x v="2"/>
    <m/>
  </r>
  <r>
    <x v="2121"/>
    <x v="185"/>
    <x v="5"/>
    <s v="CLI_2"/>
    <x v="107"/>
    <s v="Pollo desnudo de primera "/>
    <n v="5833.5"/>
    <n v="5611.4"/>
    <n v="2.52"/>
    <n v="14140.727999999999"/>
    <n v="14140.727999999999"/>
    <n v="0"/>
    <x v="2"/>
    <x v="186"/>
    <x v="2"/>
    <m/>
  </r>
  <r>
    <x v="2122"/>
    <x v="185"/>
    <x v="54"/>
    <s v="CLI_40"/>
    <x v="165"/>
    <s v="Pollo de Primera"/>
    <n v="5594.8"/>
    <n v="5594.8"/>
    <n v="2"/>
    <n v="11189.6"/>
    <m/>
    <n v="11189.6"/>
    <x v="1"/>
    <x v="186"/>
    <x v="2"/>
    <m/>
  </r>
  <r>
    <x v="2123"/>
    <x v="185"/>
    <x v="6"/>
    <s v="CLI_15"/>
    <x v="13"/>
    <s v="HIGADO"/>
    <n v="883.4"/>
    <n v="883.4"/>
    <n v="1.2"/>
    <n v="1060.08"/>
    <n v="1060.08"/>
    <n v="0"/>
    <x v="2"/>
    <x v="186"/>
    <x v="2"/>
    <m/>
  </r>
  <r>
    <x v="2123"/>
    <x v="185"/>
    <x v="6"/>
    <s v="CLI_15"/>
    <x v="13"/>
    <s v="Molleja"/>
    <n v="476.4"/>
    <n v="476.4"/>
    <n v="1.7"/>
    <n v="809.88"/>
    <n v="809.88"/>
    <n v="0"/>
    <x v="2"/>
    <x v="186"/>
    <x v="2"/>
    <m/>
  </r>
  <r>
    <x v="2124"/>
    <x v="185"/>
    <x v="2"/>
    <s v="CLI_68"/>
    <x v="87"/>
    <s v="Pollo de Primera"/>
    <n v="21.6"/>
    <n v="21.6"/>
    <n v="2.4500000000000002"/>
    <n v="52.920000000000009"/>
    <n v="52.92"/>
    <n v="0"/>
    <x v="2"/>
    <x v="186"/>
    <x v="2"/>
    <m/>
  </r>
  <r>
    <x v="2125"/>
    <x v="185"/>
    <x v="2"/>
    <s v="CLI_68"/>
    <x v="31"/>
    <s v="HIGADO"/>
    <n v="4"/>
    <n v="4"/>
    <n v="1.3"/>
    <n v="5.2"/>
    <n v="5.2"/>
    <n v="0"/>
    <x v="2"/>
    <x v="186"/>
    <x v="2"/>
    <m/>
  </r>
  <r>
    <x v="2125"/>
    <x v="185"/>
    <x v="2"/>
    <s v="CLI_68"/>
    <x v="31"/>
    <s v="Patas"/>
    <n v="5.0999999999999996"/>
    <n v="5.0999999999999996"/>
    <n v="1.4"/>
    <n v="7.1399999999999988"/>
    <n v="7.14"/>
    <n v="0"/>
    <x v="2"/>
    <x v="186"/>
    <x v="2"/>
    <m/>
  </r>
  <r>
    <x v="2126"/>
    <x v="185"/>
    <x v="11"/>
    <s v="CLI_31"/>
    <x v="33"/>
    <s v="Pollo de Primera"/>
    <n v="17985.400000000001"/>
    <n v="17556.400000000001"/>
    <n v="2.1"/>
    <n v="36868.44"/>
    <n v="36868.44"/>
    <n v="0"/>
    <x v="2"/>
    <x v="186"/>
    <x v="2"/>
    <m/>
  </r>
  <r>
    <x v="2127"/>
    <x v="185"/>
    <x v="1"/>
    <s v="CLI_55"/>
    <x v="1"/>
    <s v="Pollo desnudo de primera "/>
    <n v="10194.4"/>
    <n v="10119.4"/>
    <n v="2.58"/>
    <n v="26108.052"/>
    <n v="26108.052"/>
    <n v="0"/>
    <x v="2"/>
    <x v="186"/>
    <x v="2"/>
    <m/>
  </r>
  <r>
    <x v="2128"/>
    <x v="186"/>
    <x v="48"/>
    <s v="CLI_20"/>
    <x v="144"/>
    <s v="Pollo desnudo de primera "/>
    <n v="5004.5"/>
    <n v="4945.7"/>
    <n v="2.58"/>
    <n v="12759.905999999999"/>
    <n v="12759.905999999999"/>
    <n v="0"/>
    <x v="2"/>
    <x v="187"/>
    <x v="2"/>
    <m/>
  </r>
  <r>
    <x v="2129"/>
    <x v="186"/>
    <x v="5"/>
    <s v="CLI_2"/>
    <x v="77"/>
    <s v="Pollo desnudo de primera "/>
    <n v="1053.0999999999999"/>
    <n v="1026.4000000000001"/>
    <n v="2.52"/>
    <n v="2586.5280000000002"/>
    <n v="2586.5280000000002"/>
    <n v="0"/>
    <x v="2"/>
    <x v="187"/>
    <x v="2"/>
    <m/>
  </r>
  <r>
    <x v="2130"/>
    <x v="186"/>
    <x v="5"/>
    <s v="CLI_2"/>
    <x v="80"/>
    <s v="Pollo desnudo de primera "/>
    <n v="787.6"/>
    <n v="771.8"/>
    <n v="2.52"/>
    <n v="1944.9359999999999"/>
    <n v="1944.9359999999999"/>
    <n v="0"/>
    <x v="2"/>
    <x v="187"/>
    <x v="2"/>
    <m/>
  </r>
  <r>
    <x v="2131"/>
    <x v="186"/>
    <x v="5"/>
    <s v="CLI_2"/>
    <x v="113"/>
    <s v="Pollo desnudo de primera "/>
    <n v="4172"/>
    <n v="4112.8"/>
    <n v="2.52"/>
    <n v="10364.256000000001"/>
    <n v="10364.256000000001"/>
    <n v="0"/>
    <x v="2"/>
    <x v="187"/>
    <x v="2"/>
    <m/>
  </r>
  <r>
    <x v="2132"/>
    <x v="186"/>
    <x v="5"/>
    <s v="CLI_2"/>
    <x v="42"/>
    <s v="Pollo de Primera"/>
    <n v="2848.3"/>
    <n v="2819.4"/>
    <n v="2.25"/>
    <n v="6343.6500000000005"/>
    <n v="6343.6500000000005"/>
    <n v="0"/>
    <x v="2"/>
    <x v="187"/>
    <x v="2"/>
    <m/>
  </r>
  <r>
    <x v="2133"/>
    <x v="186"/>
    <x v="5"/>
    <s v="CLI_2"/>
    <x v="41"/>
    <s v="Pollo de Primera"/>
    <n v="357.6"/>
    <n v="328.94"/>
    <n v="2.25"/>
    <n v="740.11500000000001"/>
    <n v="740.11500000000001"/>
    <n v="0"/>
    <x v="2"/>
    <x v="187"/>
    <x v="2"/>
    <m/>
  </r>
  <r>
    <x v="2134"/>
    <x v="186"/>
    <x v="5"/>
    <s v="CLI_2"/>
    <x v="40"/>
    <s v="Pollo de Primera"/>
    <n v="639.70000000000005"/>
    <n v="653.1"/>
    <n v="2.25"/>
    <n v="1469.4750000000001"/>
    <n v="1469.4750000000001"/>
    <n v="0"/>
    <x v="2"/>
    <x v="187"/>
    <x v="2"/>
    <m/>
  </r>
  <r>
    <x v="2135"/>
    <x v="186"/>
    <x v="5"/>
    <s v="CLI_2"/>
    <x v="38"/>
    <s v="Pollo de Primera"/>
    <n v="2233.1999999999998"/>
    <n v="2233.5"/>
    <n v="2.25"/>
    <n v="5025.375"/>
    <n v="5025.375"/>
    <n v="0"/>
    <x v="2"/>
    <x v="187"/>
    <x v="2"/>
    <m/>
  </r>
  <r>
    <x v="2136"/>
    <x v="186"/>
    <x v="29"/>
    <s v="CLI_3"/>
    <x v="72"/>
    <s v="Pollo desnudo de primera "/>
    <n v="2035.2"/>
    <n v="2007.3"/>
    <n v="2.52"/>
    <n v="5058.3959999999997"/>
    <n v="5058.3959999999997"/>
    <n v="0"/>
    <x v="2"/>
    <x v="187"/>
    <x v="2"/>
    <m/>
  </r>
  <r>
    <x v="2137"/>
    <x v="186"/>
    <x v="29"/>
    <s v="CLI_3"/>
    <x v="57"/>
    <s v="Pollo desnudo de primera "/>
    <n v="1465.6"/>
    <n v="1449.2"/>
    <n v="2.52"/>
    <n v="3651.9839999999999"/>
    <n v="3651.9839999999999"/>
    <n v="0"/>
    <x v="2"/>
    <x v="187"/>
    <x v="2"/>
    <m/>
  </r>
  <r>
    <x v="2138"/>
    <x v="186"/>
    <x v="29"/>
    <s v="CLI_3"/>
    <x v="58"/>
    <s v="Pollo desnudo de primera "/>
    <n v="1989.3"/>
    <n v="1963.3"/>
    <n v="2.52"/>
    <n v="4947.5159999999996"/>
    <n v="4947.5159999999996"/>
    <n v="0"/>
    <x v="2"/>
    <x v="187"/>
    <x v="2"/>
    <m/>
  </r>
  <r>
    <x v="2139"/>
    <x v="186"/>
    <x v="29"/>
    <s v="CLI_3"/>
    <x v="57"/>
    <s v="Patas"/>
    <n v="97.7"/>
    <n v="97.5"/>
    <n v="1.4"/>
    <n v="136.5"/>
    <n v="136.5"/>
    <n v="0"/>
    <x v="2"/>
    <x v="187"/>
    <x v="2"/>
    <m/>
  </r>
  <r>
    <x v="2140"/>
    <x v="186"/>
    <x v="29"/>
    <s v="CLI_3"/>
    <x v="58"/>
    <s v="Patas"/>
    <n v="97.8"/>
    <n v="97.5"/>
    <n v="1.4"/>
    <n v="136.5"/>
    <n v="136.5"/>
    <n v="0"/>
    <x v="2"/>
    <x v="187"/>
    <x v="2"/>
    <m/>
  </r>
  <r>
    <x v="2141"/>
    <x v="186"/>
    <x v="29"/>
    <s v="CLI_3"/>
    <x v="72"/>
    <s v="Patas"/>
    <n v="98.1"/>
    <n v="97"/>
    <n v="1.4"/>
    <n v="135.79999999999998"/>
    <n v="135.79999999999998"/>
    <n v="0"/>
    <x v="2"/>
    <x v="187"/>
    <x v="2"/>
    <m/>
  </r>
  <r>
    <x v="2141"/>
    <x v="186"/>
    <x v="29"/>
    <s v="CLI_3"/>
    <x v="72"/>
    <s v="HIGADO"/>
    <n v="96.8"/>
    <n v="95"/>
    <n v="1.3"/>
    <n v="123.5"/>
    <n v="123.5"/>
    <n v="0"/>
    <x v="2"/>
    <x v="187"/>
    <x v="2"/>
    <m/>
  </r>
  <r>
    <x v="2142"/>
    <x v="186"/>
    <x v="13"/>
    <s v="CLI_5"/>
    <x v="105"/>
    <s v="Pollo de Primera"/>
    <n v="20101.7"/>
    <n v="20101.7"/>
    <n v="2.2799999999999998"/>
    <n v="45831.875999999997"/>
    <n v="45831.875999999997"/>
    <n v="0"/>
    <x v="2"/>
    <x v="187"/>
    <x v="2"/>
    <m/>
  </r>
  <r>
    <x v="2143"/>
    <x v="186"/>
    <x v="13"/>
    <s v="CLI_5"/>
    <x v="105"/>
    <s v="Patas"/>
    <n v="1473.5"/>
    <n v="1473.5"/>
    <n v="1.1000000000000001"/>
    <n v="1620.8500000000001"/>
    <n v="1620.8500000000001"/>
    <n v="0"/>
    <x v="2"/>
    <x v="187"/>
    <x v="2"/>
    <m/>
  </r>
  <r>
    <x v="2144"/>
    <x v="186"/>
    <x v="2"/>
    <s v="CLI_68"/>
    <x v="19"/>
    <s v="Pollo de Primera"/>
    <n v="22.6"/>
    <n v="22.6"/>
    <n v="2.4500000000000002"/>
    <n v="55.370000000000005"/>
    <n v="55.37"/>
    <n v="0"/>
    <x v="2"/>
    <x v="187"/>
    <x v="2"/>
    <m/>
  </r>
  <r>
    <x v="2145"/>
    <x v="186"/>
    <x v="2"/>
    <s v="CLI_68"/>
    <x v="19"/>
    <s v="Patas"/>
    <n v="13.2"/>
    <n v="13.2"/>
    <n v="1.4"/>
    <n v="18.479999999999997"/>
    <n v="18.48"/>
    <n v="0"/>
    <x v="2"/>
    <x v="187"/>
    <x v="2"/>
    <m/>
  </r>
  <r>
    <x v="2146"/>
    <x v="186"/>
    <x v="22"/>
    <s v="CLI_28"/>
    <x v="86"/>
    <s v="Pollo de Segunda"/>
    <n v="9641.5"/>
    <n v="9559"/>
    <n v="2.0499999999999998"/>
    <n v="19595.949999999997"/>
    <n v="19595.949999999997"/>
    <n v="0"/>
    <x v="2"/>
    <x v="187"/>
    <x v="2"/>
    <m/>
  </r>
  <r>
    <x v="2147"/>
    <x v="186"/>
    <x v="2"/>
    <s v="CLI_45"/>
    <x v="99"/>
    <s v="Pollo de Primera"/>
    <n v="37.6"/>
    <n v="37.6"/>
    <n v="2.4500000000000002"/>
    <n v="92.12"/>
    <n v="92.12"/>
    <n v="0"/>
    <x v="2"/>
    <x v="187"/>
    <x v="2"/>
    <m/>
  </r>
  <r>
    <x v="2148"/>
    <x v="186"/>
    <x v="14"/>
    <s v="CLI_42"/>
    <x v="48"/>
    <s v="Pollo de Primera"/>
    <n v="1482.6"/>
    <n v="1482.6"/>
    <n v="2.2999999999999998"/>
    <n v="3409.9799999999996"/>
    <n v="3409.9799999999996"/>
    <n v="0"/>
    <x v="2"/>
    <x v="187"/>
    <x v="2"/>
    <m/>
  </r>
  <r>
    <x v="2149"/>
    <x v="186"/>
    <x v="14"/>
    <s v="CLI_42"/>
    <x v="48"/>
    <s v="Mortadela"/>
    <n v="370.99"/>
    <n v="370.99"/>
    <n v="1.85"/>
    <n v="686.33150000000001"/>
    <n v="686.33150000000001"/>
    <n v="0"/>
    <x v="2"/>
    <x v="187"/>
    <x v="2"/>
    <m/>
  </r>
  <r>
    <x v="2150"/>
    <x v="187"/>
    <x v="23"/>
    <s v="CLI_1"/>
    <x v="82"/>
    <s v="Pollo de Segunda"/>
    <n v="6641.7999999999993"/>
    <n v="6596.8"/>
    <n v="2.1"/>
    <n v="13853.28"/>
    <n v="13853.28"/>
    <n v="0"/>
    <x v="2"/>
    <x v="188"/>
    <x v="2"/>
    <m/>
  </r>
  <r>
    <x v="2151"/>
    <x v="187"/>
    <x v="5"/>
    <s v="CLI_2"/>
    <x v="93"/>
    <s v="Pollo de Primera"/>
    <n v="1906.6"/>
    <n v="1892.8"/>
    <n v="2.25"/>
    <n v="4258.8"/>
    <n v="4258.8"/>
    <n v="0"/>
    <x v="2"/>
    <x v="188"/>
    <x v="2"/>
    <m/>
  </r>
  <r>
    <x v="2152"/>
    <x v="187"/>
    <x v="5"/>
    <s v="CLI_2"/>
    <x v="93"/>
    <s v="Pollo desnudo de primera "/>
    <n v="2593"/>
    <n v="2559.9"/>
    <n v="2.52"/>
    <n v="6450.9480000000003"/>
    <n v="6450.9480000000003"/>
    <n v="0"/>
    <x v="2"/>
    <x v="188"/>
    <x v="2"/>
    <m/>
  </r>
  <r>
    <x v="2153"/>
    <x v="187"/>
    <x v="5"/>
    <s v="CLI_2"/>
    <x v="107"/>
    <s v="Molleja"/>
    <n v="1105.5999999999999"/>
    <n v="1102.6400000000001"/>
    <n v="1.8"/>
    <n v="1984.7520000000002"/>
    <n v="1984.7520000000002"/>
    <n v="0"/>
    <x v="2"/>
    <x v="188"/>
    <x v="2"/>
    <m/>
  </r>
  <r>
    <x v="2153"/>
    <x v="187"/>
    <x v="5"/>
    <s v="CLI_2"/>
    <x v="107"/>
    <s v="HIGADO"/>
    <n v="2226.9"/>
    <n v="2195.4"/>
    <n v="1"/>
    <n v="2195.4"/>
    <n v="2195.4"/>
    <n v="0"/>
    <x v="2"/>
    <x v="188"/>
    <x v="2"/>
    <m/>
  </r>
  <r>
    <x v="2153"/>
    <x v="187"/>
    <x v="5"/>
    <s v="CLI_2"/>
    <x v="107"/>
    <s v="Patas"/>
    <n v="1624.4"/>
    <n v="1617"/>
    <n v="1.4"/>
    <n v="2263.7999999999997"/>
    <n v="2263.7999999999997"/>
    <n v="0"/>
    <x v="2"/>
    <x v="188"/>
    <x v="2"/>
    <m/>
  </r>
  <r>
    <x v="2154"/>
    <x v="187"/>
    <x v="5"/>
    <s v="CLI_2"/>
    <x v="107"/>
    <s v="Pollo desnudo de primera "/>
    <n v="293.8"/>
    <n v="290.60000000000002"/>
    <n v="2.52"/>
    <n v="732.31200000000001"/>
    <n v="732.31200000000001"/>
    <n v="0"/>
    <x v="2"/>
    <x v="188"/>
    <x v="2"/>
    <m/>
  </r>
  <r>
    <x v="2155"/>
    <x v="187"/>
    <x v="5"/>
    <s v="CLI_2"/>
    <x v="42"/>
    <s v="Pollo de Primera"/>
    <n v="1896"/>
    <n v="1893.3"/>
    <n v="2.25"/>
    <n v="4259.9250000000002"/>
    <n v="4259.9250000000002"/>
    <n v="0"/>
    <x v="2"/>
    <x v="188"/>
    <x v="2"/>
    <m/>
  </r>
  <r>
    <x v="2156"/>
    <x v="187"/>
    <x v="5"/>
    <s v="CLI_2"/>
    <x v="38"/>
    <s v="Pollo de Primera"/>
    <n v="1915.7"/>
    <n v="1899.3"/>
    <n v="2.25"/>
    <n v="4273.4250000000002"/>
    <n v="4273.4250000000002"/>
    <n v="0"/>
    <x v="2"/>
    <x v="188"/>
    <x v="2"/>
    <m/>
  </r>
  <r>
    <x v="2157"/>
    <x v="187"/>
    <x v="2"/>
    <s v="CLI_68"/>
    <x v="112"/>
    <s v="Pollo de Primera"/>
    <n v="208.9"/>
    <n v="208.9"/>
    <n v="2.2999999999999998"/>
    <n v="480.46999999999997"/>
    <n v="480.46999999999997"/>
    <n v="0"/>
    <x v="2"/>
    <x v="188"/>
    <x v="2"/>
    <m/>
  </r>
  <r>
    <x v="2158"/>
    <x v="187"/>
    <x v="6"/>
    <s v="CLI_15"/>
    <x v="13"/>
    <s v="Pollo de Primera"/>
    <n v="24080.199999999997"/>
    <n v="24080.199999999997"/>
    <n v="2.2799999999999998"/>
    <n v="54902.855999999985"/>
    <n v="54902.855999999985"/>
    <n v="0"/>
    <x v="2"/>
    <x v="188"/>
    <x v="2"/>
    <m/>
  </r>
  <r>
    <x v="2159"/>
    <x v="187"/>
    <x v="6"/>
    <s v="CLI_15"/>
    <x v="13"/>
    <s v="Molleja"/>
    <n v="1002.4"/>
    <n v="1002.4"/>
    <n v="1.7"/>
    <n v="1704.08"/>
    <n v="1704.08"/>
    <n v="0"/>
    <x v="2"/>
    <x v="188"/>
    <x v="2"/>
    <m/>
  </r>
  <r>
    <x v="2159"/>
    <x v="187"/>
    <x v="6"/>
    <s v="CLI_15"/>
    <x v="13"/>
    <s v="HIGADO"/>
    <n v="1549.15"/>
    <n v="1549.15"/>
    <n v="1.2"/>
    <n v="1858.98"/>
    <n v="1858.98"/>
    <n v="0"/>
    <x v="2"/>
    <x v="188"/>
    <x v="2"/>
    <m/>
  </r>
  <r>
    <x v="2159"/>
    <x v="187"/>
    <x v="6"/>
    <s v="CLI_15"/>
    <x v="13"/>
    <s v="Patas"/>
    <n v="1043.5"/>
    <n v="1043.5"/>
    <n v="1.2"/>
    <n v="1252.2"/>
    <n v="1252.2"/>
    <n v="0"/>
    <x v="2"/>
    <x v="188"/>
    <x v="2"/>
    <m/>
  </r>
  <r>
    <x v="2160"/>
    <x v="187"/>
    <x v="11"/>
    <s v="CLI_31"/>
    <x v="33"/>
    <s v="Pollo de Primera"/>
    <n v="17867"/>
    <n v="17579.599999999999"/>
    <n v="2.1"/>
    <n v="36917.159999999996"/>
    <n v="36917.159999999996"/>
    <n v="0"/>
    <x v="2"/>
    <x v="188"/>
    <x v="2"/>
    <m/>
  </r>
  <r>
    <x v="2161"/>
    <x v="187"/>
    <x v="32"/>
    <s v="CLI_11"/>
    <x v="103"/>
    <s v="Pollo de Segunda"/>
    <n v="1000.5"/>
    <n v="998"/>
    <n v="2.2999999999999998"/>
    <n v="2295.3999999999996"/>
    <n v="2295.3999999999996"/>
    <n v="0"/>
    <x v="2"/>
    <x v="188"/>
    <x v="2"/>
    <m/>
  </r>
  <r>
    <x v="2162"/>
    <x v="187"/>
    <x v="5"/>
    <s v="CLI_2"/>
    <x v="107"/>
    <s v="HIGADO"/>
    <n v="1653.6000000000001"/>
    <n v="1660.2"/>
    <n v="1"/>
    <n v="1660.2"/>
    <n v="1660.2"/>
    <n v="0"/>
    <x v="2"/>
    <x v="188"/>
    <x v="2"/>
    <m/>
  </r>
  <r>
    <x v="2163"/>
    <x v="187"/>
    <x v="5"/>
    <s v="CLI_2"/>
    <x v="107"/>
    <s v="Pollo de Primera"/>
    <n v="701.9"/>
    <n v="696.7"/>
    <n v="2.25"/>
    <n v="1567.575"/>
    <n v="1567.575"/>
    <n v="0"/>
    <x v="2"/>
    <x v="188"/>
    <x v="2"/>
    <m/>
  </r>
  <r>
    <x v="2164"/>
    <x v="187"/>
    <x v="5"/>
    <s v="CLI_2"/>
    <x v="107"/>
    <s v="Pollo desnudo de primera "/>
    <n v="7755.7"/>
    <n v="7505.8"/>
    <n v="2.52"/>
    <n v="18914.616000000002"/>
    <n v="18914.616000000002"/>
    <n v="0"/>
    <x v="2"/>
    <x v="188"/>
    <x v="2"/>
    <m/>
  </r>
  <r>
    <x v="2165"/>
    <x v="187"/>
    <x v="2"/>
    <s v="CLI_68"/>
    <x v="31"/>
    <s v="Molleja"/>
    <n v="3.7"/>
    <n v="3.7"/>
    <n v="2"/>
    <n v="7.4"/>
    <n v="7.4"/>
    <n v="0"/>
    <x v="2"/>
    <x v="188"/>
    <x v="2"/>
    <m/>
  </r>
  <r>
    <x v="2165"/>
    <x v="187"/>
    <x v="2"/>
    <s v="CLI_68"/>
    <x v="31"/>
    <s v="Patas"/>
    <n v="4.8"/>
    <n v="4.8"/>
    <n v="1.4"/>
    <n v="6.72"/>
    <n v="6.72"/>
    <n v="0"/>
    <x v="2"/>
    <x v="188"/>
    <x v="2"/>
    <m/>
  </r>
  <r>
    <x v="2166"/>
    <x v="187"/>
    <x v="38"/>
    <s v="CLI_22"/>
    <x v="119"/>
    <s v="Pollo de Primera"/>
    <n v="861.1"/>
    <n v="862.9"/>
    <n v="2.35"/>
    <n v="2027.8150000000001"/>
    <n v="2027.8150000000001"/>
    <n v="0"/>
    <x v="2"/>
    <x v="188"/>
    <x v="2"/>
    <m/>
  </r>
  <r>
    <x v="2167"/>
    <x v="188"/>
    <x v="5"/>
    <s v="CLI_2"/>
    <x v="94"/>
    <s v="Pollo desnudo de primera "/>
    <n v="4386"/>
    <n v="4338.1000000000004"/>
    <n v="2.52"/>
    <n v="10932.012000000001"/>
    <n v="10932.012000000001"/>
    <n v="0"/>
    <x v="2"/>
    <x v="189"/>
    <x v="2"/>
    <m/>
  </r>
  <r>
    <x v="2168"/>
    <x v="188"/>
    <x v="5"/>
    <s v="CLI_2"/>
    <x v="107"/>
    <s v="Pollo desnudo de primera "/>
    <n v="4699.3"/>
    <n v="4628.8"/>
    <n v="2.52"/>
    <n v="11664.576000000001"/>
    <n v="11664.576000000001"/>
    <n v="0"/>
    <x v="2"/>
    <x v="189"/>
    <x v="2"/>
    <m/>
  </r>
  <r>
    <x v="2169"/>
    <x v="188"/>
    <x v="5"/>
    <s v="CLI_2"/>
    <x v="113"/>
    <s v="Pollo de Primera"/>
    <n v="2714.5"/>
    <n v="2711.9"/>
    <n v="2.25"/>
    <n v="6101.7750000000005"/>
    <n v="6101.7750000000005"/>
    <n v="0"/>
    <x v="2"/>
    <x v="189"/>
    <x v="2"/>
    <m/>
  </r>
  <r>
    <x v="2170"/>
    <x v="188"/>
    <x v="5"/>
    <s v="CLI_2"/>
    <x v="113"/>
    <s v="Pollo desnudo de primera "/>
    <n v="1732.5"/>
    <n v="1714.8"/>
    <n v="2.52"/>
    <n v="4321.2960000000003"/>
    <n v="4321.2960000000003"/>
    <n v="0"/>
    <x v="2"/>
    <x v="189"/>
    <x v="2"/>
    <m/>
  </r>
  <r>
    <x v="2171"/>
    <x v="188"/>
    <x v="4"/>
    <s v="CLI_26"/>
    <x v="10"/>
    <s v="Molleja"/>
    <n v="74.099999999999994"/>
    <n v="74.099999999999994"/>
    <n v="1.8"/>
    <n v="133.38"/>
    <n v="133.38"/>
    <n v="0"/>
    <x v="2"/>
    <x v="189"/>
    <x v="2"/>
    <m/>
  </r>
  <r>
    <x v="2171"/>
    <x v="188"/>
    <x v="4"/>
    <s v="CLI_26"/>
    <x v="10"/>
    <s v="HIGADO"/>
    <n v="174.1"/>
    <n v="174.1"/>
    <n v="1.3"/>
    <n v="226.33"/>
    <n v="226.33"/>
    <n v="0"/>
    <x v="2"/>
    <x v="189"/>
    <x v="2"/>
    <m/>
  </r>
  <r>
    <x v="2171"/>
    <x v="188"/>
    <x v="4"/>
    <s v="CLI_26"/>
    <x v="10"/>
    <s v="Patas"/>
    <n v="153.30000000000001"/>
    <n v="153.30000000000001"/>
    <n v="1.4"/>
    <n v="214.62"/>
    <n v="214.62"/>
    <n v="0"/>
    <x v="2"/>
    <x v="189"/>
    <x v="2"/>
    <m/>
  </r>
  <r>
    <x v="2172"/>
    <x v="188"/>
    <x v="12"/>
    <s v="CLI_17"/>
    <x v="162"/>
    <s v="Pollo de Primera"/>
    <n v="7182.2"/>
    <n v="7182.2"/>
    <n v="2.14"/>
    <n v="15369.908000000001"/>
    <n v="15369.908000000001"/>
    <n v="0"/>
    <x v="2"/>
    <x v="189"/>
    <x v="2"/>
    <m/>
  </r>
  <r>
    <x v="2173"/>
    <x v="188"/>
    <x v="19"/>
    <s v="CLI_25"/>
    <x v="167"/>
    <s v="Pollo de Primera"/>
    <n v="260.5"/>
    <n v="260.5"/>
    <n v="2.2999999999999998"/>
    <n v="599.15"/>
    <n v="599.15"/>
    <n v="0"/>
    <x v="2"/>
    <x v="189"/>
    <x v="2"/>
    <s v="CRUCE CRIA DE POLLOS"/>
  </r>
  <r>
    <x v="2174"/>
    <x v="188"/>
    <x v="2"/>
    <s v="CLI_68"/>
    <x v="21"/>
    <s v="Pollo de Segunda"/>
    <n v="1683"/>
    <n v="1683"/>
    <n v="2.4"/>
    <n v="4039.2"/>
    <n v="4039.2"/>
    <n v="0"/>
    <x v="2"/>
    <x v="189"/>
    <x v="2"/>
    <m/>
  </r>
  <r>
    <x v="2175"/>
    <x v="188"/>
    <x v="2"/>
    <s v="CLI_68"/>
    <x v="21"/>
    <s v="HIGADO"/>
    <n v="403.9"/>
    <n v="403.9"/>
    <n v="1.3"/>
    <n v="525.06999999999994"/>
    <n v="525.07000000000005"/>
    <n v="0"/>
    <x v="2"/>
    <x v="189"/>
    <x v="2"/>
    <m/>
  </r>
  <r>
    <x v="2175"/>
    <x v="188"/>
    <x v="2"/>
    <s v="CLI_68"/>
    <x v="21"/>
    <s v="Patas"/>
    <n v="265.2"/>
    <n v="265.2"/>
    <n v="1.4"/>
    <n v="371.28"/>
    <n v="371.28"/>
    <n v="0"/>
    <x v="2"/>
    <x v="189"/>
    <x v="2"/>
    <m/>
  </r>
  <r>
    <x v="2175"/>
    <x v="188"/>
    <x v="2"/>
    <s v="CLI_68"/>
    <x v="21"/>
    <s v="Molleja"/>
    <n v="74.2"/>
    <n v="74.2"/>
    <n v="1.8"/>
    <n v="133.56"/>
    <n v="133.56"/>
    <n v="0"/>
    <x v="2"/>
    <x v="189"/>
    <x v="2"/>
    <m/>
  </r>
  <r>
    <x v="2176"/>
    <x v="188"/>
    <x v="2"/>
    <s v="CLI_68"/>
    <x v="74"/>
    <s v="Pollo de Primera"/>
    <n v="151.19999999999999"/>
    <n v="151.19999999999999"/>
    <n v="2.4500000000000002"/>
    <n v="370.44"/>
    <n v="370.44"/>
    <n v="0"/>
    <x v="2"/>
    <x v="189"/>
    <x v="2"/>
    <m/>
  </r>
  <r>
    <x v="2177"/>
    <x v="188"/>
    <x v="2"/>
    <s v="CLI_68"/>
    <x v="21"/>
    <s v="Pollo de Primera"/>
    <n v="30.1"/>
    <n v="30.1"/>
    <n v="2.4"/>
    <n v="72.239999999999995"/>
    <n v="72.239999999999995"/>
    <n v="0"/>
    <x v="2"/>
    <x v="189"/>
    <x v="2"/>
    <m/>
  </r>
  <r>
    <x v="2178"/>
    <x v="188"/>
    <x v="2"/>
    <s v="CLI_68"/>
    <x v="14"/>
    <s v="Pollo de Primera"/>
    <n v="299.5"/>
    <n v="299.5"/>
    <n v="2.4500000000000002"/>
    <n v="733.77500000000009"/>
    <n v="733.77500000000009"/>
    <n v="0"/>
    <x v="2"/>
    <x v="189"/>
    <x v="2"/>
    <m/>
  </r>
  <r>
    <x v="2178"/>
    <x v="188"/>
    <x v="2"/>
    <s v="CLI_68"/>
    <x v="14"/>
    <s v="Pollo de Segunda"/>
    <n v="196.2"/>
    <n v="196.2"/>
    <n v="2.4500000000000002"/>
    <n v="480.69"/>
    <n v="480.69"/>
    <n v="0"/>
    <x v="2"/>
    <x v="189"/>
    <x v="2"/>
    <m/>
  </r>
  <r>
    <x v="2179"/>
    <x v="188"/>
    <x v="3"/>
    <s v="CLI_41"/>
    <x v="8"/>
    <s v="HIGADO"/>
    <n v="117.6"/>
    <n v="117.6"/>
    <n v="1.3"/>
    <n v="152.88"/>
    <n v="152.88"/>
    <n v="0"/>
    <x v="2"/>
    <x v="189"/>
    <x v="2"/>
    <m/>
  </r>
  <r>
    <x v="2180"/>
    <x v="188"/>
    <x v="5"/>
    <s v="CLI_2"/>
    <x v="107"/>
    <s v="Pollo desnudo de primera "/>
    <n v="10314"/>
    <n v="10030.5"/>
    <n v="2.52"/>
    <n v="25276.86"/>
    <n v="25276.86"/>
    <n v="0"/>
    <x v="2"/>
    <x v="189"/>
    <x v="2"/>
    <m/>
  </r>
  <r>
    <x v="2181"/>
    <x v="188"/>
    <x v="56"/>
    <s v="CLI_52"/>
    <x v="171"/>
    <s v="Pollo de Primera"/>
    <n v="3945.7999999999997"/>
    <n v="3945.7999999999997"/>
    <n v="2.1"/>
    <n v="8286.18"/>
    <n v="8005.14"/>
    <n v="281.03999999999996"/>
    <x v="1"/>
    <x v="189"/>
    <x v="2"/>
    <m/>
  </r>
  <r>
    <x v="2182"/>
    <x v="188"/>
    <x v="1"/>
    <s v="CLI_55"/>
    <x v="1"/>
    <s v="Pollo desnudo de primera "/>
    <n v="5069.1000000000004"/>
    <n v="5017"/>
    <n v="2.58"/>
    <n v="12943.86"/>
    <n v="12943.86"/>
    <n v="0"/>
    <x v="2"/>
    <x v="189"/>
    <x v="2"/>
    <m/>
  </r>
  <r>
    <x v="2183"/>
    <x v="189"/>
    <x v="2"/>
    <s v="CLI_68"/>
    <x v="51"/>
    <s v="Pollo de Primera"/>
    <n v="20.7"/>
    <n v="20.7"/>
    <n v="2.2999999999999998"/>
    <n v="47.609999999999992"/>
    <n v="47.61"/>
    <n v="0"/>
    <x v="2"/>
    <x v="190"/>
    <x v="2"/>
    <m/>
  </r>
  <r>
    <x v="2184"/>
    <x v="189"/>
    <x v="12"/>
    <s v="CLI_17"/>
    <x v="162"/>
    <s v="Pollo de Primera"/>
    <n v="5031.8"/>
    <n v="5031.8"/>
    <n v="2.14"/>
    <n v="10768.052000000001"/>
    <n v="10768.052000000001"/>
    <n v="0"/>
    <x v="2"/>
    <x v="190"/>
    <x v="2"/>
    <m/>
  </r>
  <r>
    <x v="2185"/>
    <x v="189"/>
    <x v="2"/>
    <s v="CLI_68"/>
    <x v="4"/>
    <s v="Pollo de Segunda"/>
    <n v="338.3"/>
    <n v="338.3"/>
    <n v="2.4"/>
    <n v="811.92"/>
    <n v="811.92"/>
    <n v="0"/>
    <x v="2"/>
    <x v="190"/>
    <x v="2"/>
    <m/>
  </r>
  <r>
    <x v="2186"/>
    <x v="189"/>
    <x v="48"/>
    <s v="CLI_20"/>
    <x v="144"/>
    <s v="Pollo desnudo de primera "/>
    <n v="10510.9"/>
    <n v="10233.700000000001"/>
    <n v="2.58"/>
    <n v="26402.946000000004"/>
    <n v="26402.946000000004"/>
    <n v="0"/>
    <x v="2"/>
    <x v="190"/>
    <x v="2"/>
    <m/>
  </r>
  <r>
    <x v="2187"/>
    <x v="189"/>
    <x v="5"/>
    <s v="CLI_2"/>
    <x v="80"/>
    <s v="Pollo desnudo de primera "/>
    <n v="880.3"/>
    <n v="855.3"/>
    <n v="2.52"/>
    <n v="2155.3559999999998"/>
    <n v="2155.3559999999998"/>
    <n v="0"/>
    <x v="2"/>
    <x v="190"/>
    <x v="2"/>
    <m/>
  </r>
  <r>
    <x v="2188"/>
    <x v="189"/>
    <x v="5"/>
    <s v="CLI_2"/>
    <x v="42"/>
    <s v="Pollo de Primera"/>
    <n v="2027.4"/>
    <n v="2018.8"/>
    <n v="2.25"/>
    <n v="4542.3"/>
    <n v="4542.3"/>
    <n v="0"/>
    <x v="2"/>
    <x v="190"/>
    <x v="2"/>
    <m/>
  </r>
  <r>
    <x v="2189"/>
    <x v="189"/>
    <x v="5"/>
    <s v="CLI_2"/>
    <x v="41"/>
    <s v="Pollo de Primera"/>
    <n v="275.5"/>
    <n v="273.39999999999998"/>
    <n v="2.25"/>
    <n v="615.15"/>
    <n v="615.15"/>
    <n v="0"/>
    <x v="2"/>
    <x v="190"/>
    <x v="2"/>
    <m/>
  </r>
  <r>
    <x v="2190"/>
    <x v="189"/>
    <x v="5"/>
    <s v="CLI_2"/>
    <x v="40"/>
    <s v="Pollo desnudo de primera "/>
    <n v="878.5"/>
    <n v="854.2"/>
    <n v="2.52"/>
    <n v="2152.5840000000003"/>
    <n v="2152.5840000000003"/>
    <n v="0"/>
    <x v="2"/>
    <x v="190"/>
    <x v="2"/>
    <m/>
  </r>
  <r>
    <x v="2191"/>
    <x v="189"/>
    <x v="5"/>
    <s v="CLI_2"/>
    <x v="38"/>
    <s v="Pollo de Primera"/>
    <n v="900.1"/>
    <n v="896.6"/>
    <n v="2.25"/>
    <n v="2017.3500000000001"/>
    <n v="2017.3500000000001"/>
    <n v="0"/>
    <x v="2"/>
    <x v="190"/>
    <x v="2"/>
    <m/>
  </r>
  <r>
    <x v="2192"/>
    <x v="189"/>
    <x v="5"/>
    <s v="CLI_2"/>
    <x v="77"/>
    <s v="Pollo desnudo de primera "/>
    <n v="2045.2"/>
    <n v="1997.9"/>
    <n v="2.52"/>
    <n v="5034.7080000000005"/>
    <n v="5034.7080000000005"/>
    <n v="0"/>
    <x v="2"/>
    <x v="190"/>
    <x v="2"/>
    <m/>
  </r>
  <r>
    <x v="2193"/>
    <x v="189"/>
    <x v="2"/>
    <s v="CLI_68"/>
    <x v="159"/>
    <s v="Pollo de Primera"/>
    <n v="8.6"/>
    <n v="8.6"/>
    <n v="2.4500000000000002"/>
    <n v="21.07"/>
    <n v="21.07"/>
    <n v="0"/>
    <x v="2"/>
    <x v="190"/>
    <x v="2"/>
    <m/>
  </r>
  <r>
    <x v="2194"/>
    <x v="190"/>
    <x v="5"/>
    <s v="CLI_2"/>
    <x v="113"/>
    <s v="Pollo de Primera"/>
    <n v="893.4"/>
    <n v="880.6"/>
    <n v="2.25"/>
    <n v="1981.3500000000001"/>
    <n v="1981.35"/>
    <n v="0"/>
    <x v="2"/>
    <x v="191"/>
    <x v="2"/>
    <m/>
  </r>
  <r>
    <x v="2195"/>
    <x v="190"/>
    <x v="5"/>
    <s v="CLI_2"/>
    <x v="113"/>
    <s v="Pollo desnudo de primera "/>
    <n v="3257.3"/>
    <n v="3229"/>
    <n v="2.52"/>
    <n v="8137.08"/>
    <n v="8137.08"/>
    <n v="0"/>
    <x v="2"/>
    <x v="191"/>
    <x v="2"/>
    <m/>
  </r>
  <r>
    <x v="2196"/>
    <x v="190"/>
    <x v="5"/>
    <s v="CLI_2"/>
    <x v="94"/>
    <s v="Pollo de Primera"/>
    <n v="3031.2"/>
    <n v="3024.6"/>
    <n v="2.25"/>
    <n v="6805.3499999999995"/>
    <n v="6805.3499999999995"/>
    <n v="0"/>
    <x v="2"/>
    <x v="191"/>
    <x v="2"/>
    <m/>
  </r>
  <r>
    <x v="2197"/>
    <x v="190"/>
    <x v="5"/>
    <s v="CLI_2"/>
    <x v="107"/>
    <s v="Patas"/>
    <n v="977.7"/>
    <n v="972.2"/>
    <n v="1.2"/>
    <n v="1166.6400000000001"/>
    <n v="1166.6400000000001"/>
    <n v="0"/>
    <x v="2"/>
    <x v="191"/>
    <x v="2"/>
    <m/>
  </r>
  <r>
    <x v="2197"/>
    <x v="190"/>
    <x v="5"/>
    <s v="CLI_2"/>
    <x v="107"/>
    <s v="Molleja"/>
    <n v="373.1"/>
    <n v="372.4"/>
    <n v="1.8"/>
    <n v="670.31999999999994"/>
    <n v="670.31999999999994"/>
    <n v="0"/>
    <x v="2"/>
    <x v="191"/>
    <x v="2"/>
    <m/>
  </r>
  <r>
    <x v="2198"/>
    <x v="190"/>
    <x v="5"/>
    <s v="CLI_2"/>
    <x v="107"/>
    <s v="Pollo desnudo de primera "/>
    <n v="5471.2"/>
    <n v="5414.5"/>
    <n v="2.52"/>
    <n v="13644.54"/>
    <n v="13644.54"/>
    <n v="0"/>
    <x v="2"/>
    <x v="191"/>
    <x v="2"/>
    <m/>
  </r>
  <r>
    <x v="2199"/>
    <x v="190"/>
    <x v="5"/>
    <s v="CLI_2"/>
    <x v="42"/>
    <s v="Pollo de Primera"/>
    <n v="1566.8"/>
    <n v="1538"/>
    <n v="2.25"/>
    <n v="3460.5"/>
    <n v="3460.5"/>
    <n v="0"/>
    <x v="2"/>
    <x v="191"/>
    <x v="2"/>
    <m/>
  </r>
  <r>
    <x v="2200"/>
    <x v="190"/>
    <x v="5"/>
    <s v="CLI_2"/>
    <x v="38"/>
    <s v="Pollo de Primera"/>
    <n v="609.6"/>
    <n v="615.70000000000005"/>
    <n v="2.25"/>
    <n v="1385.325"/>
    <n v="1385.325"/>
    <n v="0"/>
    <x v="2"/>
    <x v="191"/>
    <x v="2"/>
    <m/>
  </r>
  <r>
    <x v="2201"/>
    <x v="191"/>
    <x v="29"/>
    <s v="CLI_3"/>
    <x v="72"/>
    <s v="HIGADO"/>
    <n v="48"/>
    <n v="48"/>
    <n v="1.3"/>
    <n v="62.400000000000006"/>
    <n v="62.4"/>
    <n v="0"/>
    <x v="2"/>
    <x v="192"/>
    <x v="2"/>
    <m/>
  </r>
  <r>
    <x v="2201"/>
    <x v="191"/>
    <x v="29"/>
    <s v="CLI_3"/>
    <x v="72"/>
    <s v="Patas"/>
    <n v="48"/>
    <n v="48"/>
    <n v="1.4"/>
    <n v="67.199999999999989"/>
    <n v="67.2"/>
    <n v="0"/>
    <x v="2"/>
    <x v="192"/>
    <x v="2"/>
    <m/>
  </r>
  <r>
    <x v="2202"/>
    <x v="191"/>
    <x v="29"/>
    <s v="CLI_3"/>
    <x v="72"/>
    <s v="Pollo desnudo de primera "/>
    <n v="1550"/>
    <n v="1533"/>
    <n v="2.58"/>
    <n v="3955.1400000000003"/>
    <n v="3955.14"/>
    <n v="0"/>
    <x v="2"/>
    <x v="192"/>
    <x v="2"/>
    <m/>
  </r>
  <r>
    <x v="2203"/>
    <x v="191"/>
    <x v="29"/>
    <s v="CLI_3"/>
    <x v="57"/>
    <s v="Pollo desnudo de primera "/>
    <n v="1590.3"/>
    <n v="1587.6"/>
    <n v="2.4"/>
    <n v="3810.24"/>
    <n v="3810.24"/>
    <n v="0"/>
    <x v="2"/>
    <x v="192"/>
    <x v="2"/>
    <m/>
  </r>
  <r>
    <x v="2204"/>
    <x v="191"/>
    <x v="29"/>
    <s v="CLI_3"/>
    <x v="58"/>
    <s v="Pollo desnudo de primera "/>
    <n v="1987.7"/>
    <n v="1954"/>
    <n v="2.52"/>
    <n v="4924.08"/>
    <n v="4924.08"/>
    <n v="0"/>
    <x v="2"/>
    <x v="192"/>
    <x v="2"/>
    <m/>
  </r>
  <r>
    <x v="2205"/>
    <x v="191"/>
    <x v="5"/>
    <s v="CLI_2"/>
    <x v="94"/>
    <s v="Pollo desnudo de primera "/>
    <n v="3087"/>
    <n v="3047.6"/>
    <n v="2.52"/>
    <n v="7679.9520000000002"/>
    <n v="7679.9520000000002"/>
    <n v="0"/>
    <x v="2"/>
    <x v="192"/>
    <x v="2"/>
    <m/>
  </r>
  <r>
    <x v="2206"/>
    <x v="191"/>
    <x v="5"/>
    <s v="CLI_2"/>
    <x v="94"/>
    <s v="Pollo de Primera"/>
    <n v="878"/>
    <n v="868.6"/>
    <n v="2.25"/>
    <n v="1954.3500000000001"/>
    <n v="1954.3500000000001"/>
    <n v="0"/>
    <x v="2"/>
    <x v="192"/>
    <x v="2"/>
    <m/>
  </r>
  <r>
    <x v="2207"/>
    <x v="191"/>
    <x v="5"/>
    <s v="CLI_2"/>
    <x v="107"/>
    <s v="Molleja"/>
    <n v="94.9"/>
    <n v="94.9"/>
    <n v="1"/>
    <n v="94.9"/>
    <n v="94.9"/>
    <n v="0"/>
    <x v="2"/>
    <x v="192"/>
    <x v="2"/>
    <m/>
  </r>
  <r>
    <x v="2207"/>
    <x v="191"/>
    <x v="5"/>
    <s v="CLI_2"/>
    <x v="107"/>
    <s v="Patas"/>
    <n v="1534.2"/>
    <n v="1534.2"/>
    <n v="0.9"/>
    <n v="1380.78"/>
    <n v="1380.78"/>
    <n v="0"/>
    <x v="2"/>
    <x v="192"/>
    <x v="2"/>
    <m/>
  </r>
  <r>
    <x v="2207"/>
    <x v="191"/>
    <x v="5"/>
    <s v="CLI_2"/>
    <x v="107"/>
    <s v="HIGADO"/>
    <n v="1379.5"/>
    <n v="1373.4"/>
    <n v="0.9"/>
    <n v="1236.0600000000002"/>
    <n v="1236.0600000000002"/>
    <n v="0"/>
    <x v="2"/>
    <x v="192"/>
    <x v="2"/>
    <m/>
  </r>
  <r>
    <x v="2208"/>
    <x v="191"/>
    <x v="5"/>
    <s v="CLI_2"/>
    <x v="113"/>
    <s v="Pollo de Primera"/>
    <n v="2211.5"/>
    <n v="2212.9"/>
    <n v="2.25"/>
    <n v="4979.0250000000005"/>
    <n v="4979.0250000000005"/>
    <n v="0"/>
    <x v="2"/>
    <x v="192"/>
    <x v="2"/>
    <m/>
  </r>
  <r>
    <x v="2209"/>
    <x v="191"/>
    <x v="5"/>
    <s v="CLI_2"/>
    <x v="113"/>
    <s v="Pollo desnudo de primera "/>
    <n v="1890"/>
    <n v="1873.8"/>
    <n v="2.52"/>
    <n v="4721.9759999999997"/>
    <n v="4721.9759999999997"/>
    <n v="0"/>
    <x v="2"/>
    <x v="192"/>
    <x v="2"/>
    <m/>
  </r>
  <r>
    <x v="2210"/>
    <x v="191"/>
    <x v="5"/>
    <s v="CLI_2"/>
    <x v="107"/>
    <s v="Molleja"/>
    <n v="341.3"/>
    <n v="341.1"/>
    <n v="1"/>
    <n v="341.1"/>
    <n v="341.1"/>
    <n v="0"/>
    <x v="2"/>
    <x v="192"/>
    <x v="2"/>
    <m/>
  </r>
  <r>
    <x v="2210"/>
    <x v="191"/>
    <x v="5"/>
    <s v="CLI_2"/>
    <x v="107"/>
    <s v="Patas"/>
    <n v="1327.7"/>
    <n v="1317"/>
    <n v="0.9"/>
    <n v="1185.3"/>
    <n v="1185.3"/>
    <n v="0"/>
    <x v="2"/>
    <x v="192"/>
    <x v="2"/>
    <m/>
  </r>
  <r>
    <x v="2211"/>
    <x v="191"/>
    <x v="5"/>
    <s v="CLI_2"/>
    <x v="41"/>
    <s v="Pollo de Primera"/>
    <n v="733.8"/>
    <n v="732.22"/>
    <n v="2.25"/>
    <n v="1647.4950000000001"/>
    <n v="1647.4950000000001"/>
    <n v="0"/>
    <x v="2"/>
    <x v="192"/>
    <x v="2"/>
    <m/>
  </r>
  <r>
    <x v="2212"/>
    <x v="191"/>
    <x v="5"/>
    <s v="CLI_2"/>
    <x v="40"/>
    <s v="Pollo desnudo de primera "/>
    <n v="630.4"/>
    <n v="632.6"/>
    <n v="2.52"/>
    <n v="1594.152"/>
    <n v="1594.152"/>
    <n v="0"/>
    <x v="2"/>
    <x v="192"/>
    <x v="2"/>
    <m/>
  </r>
  <r>
    <x v="2213"/>
    <x v="191"/>
    <x v="5"/>
    <s v="CLI_2"/>
    <x v="40"/>
    <s v="Pollo de Primera"/>
    <n v="585"/>
    <n v="577.20000000000005"/>
    <n v="2.25"/>
    <n v="1298.7"/>
    <n v="1298.7"/>
    <n v="0"/>
    <x v="2"/>
    <x v="192"/>
    <x v="2"/>
    <m/>
  </r>
  <r>
    <x v="2214"/>
    <x v="191"/>
    <x v="5"/>
    <s v="CLI_2"/>
    <x v="80"/>
    <s v="Pollo desnudo de primera "/>
    <n v="752.7"/>
    <n v="746.1"/>
    <n v="2.52"/>
    <n v="1880.172"/>
    <n v="1880.172"/>
    <n v="0"/>
    <x v="2"/>
    <x v="192"/>
    <x v="2"/>
    <m/>
  </r>
  <r>
    <x v="2215"/>
    <x v="191"/>
    <x v="5"/>
    <s v="CLI_2"/>
    <x v="77"/>
    <s v="Pollo desnudo de primera "/>
    <n v="1269.7"/>
    <n v="1230.0999999999999"/>
    <n v="2.52"/>
    <n v="3099.8519999999999"/>
    <n v="3099.8519999999999"/>
    <n v="0"/>
    <x v="2"/>
    <x v="192"/>
    <x v="2"/>
    <m/>
  </r>
  <r>
    <x v="2216"/>
    <x v="191"/>
    <x v="4"/>
    <s v="CLI_26"/>
    <x v="10"/>
    <s v="Molleja"/>
    <n v="307.7"/>
    <n v="307.7"/>
    <n v="1.8"/>
    <n v="553.86"/>
    <n v="553.86"/>
    <n v="0"/>
    <x v="2"/>
    <x v="192"/>
    <x v="2"/>
    <m/>
  </r>
  <r>
    <x v="2216"/>
    <x v="191"/>
    <x v="4"/>
    <s v="CLI_26"/>
    <x v="10"/>
    <s v="HIGADO"/>
    <n v="474.4"/>
    <n v="474.4"/>
    <n v="1.3"/>
    <n v="616.72"/>
    <n v="616.72"/>
    <n v="0"/>
    <x v="2"/>
    <x v="192"/>
    <x v="2"/>
    <m/>
  </r>
  <r>
    <x v="2216"/>
    <x v="191"/>
    <x v="4"/>
    <s v="CLI_26"/>
    <x v="10"/>
    <s v="Patas"/>
    <n v="310.7"/>
    <n v="310.7"/>
    <n v="1.4"/>
    <n v="434.97999999999996"/>
    <n v="434.97999999999996"/>
    <n v="0"/>
    <x v="2"/>
    <x v="192"/>
    <x v="2"/>
    <m/>
  </r>
  <r>
    <x v="2217"/>
    <x v="191"/>
    <x v="4"/>
    <s v="CLI_26"/>
    <x v="10"/>
    <s v="Pollo de Segunda"/>
    <n v="1112.5999999999999"/>
    <n v="1112.5999999999999"/>
    <n v="2.4"/>
    <n v="2670.24"/>
    <n v="2670.24"/>
    <n v="0"/>
    <x v="2"/>
    <x v="192"/>
    <x v="2"/>
    <m/>
  </r>
  <r>
    <x v="2218"/>
    <x v="191"/>
    <x v="2"/>
    <s v="CLI_68"/>
    <x v="9"/>
    <s v="Pollo de Segunda"/>
    <n v="109.7"/>
    <n v="109.7"/>
    <n v="2.4500000000000002"/>
    <n v="268.76500000000004"/>
    <n v="268.76500000000004"/>
    <n v="0"/>
    <x v="2"/>
    <x v="192"/>
    <x v="2"/>
    <m/>
  </r>
  <r>
    <x v="2219"/>
    <x v="191"/>
    <x v="2"/>
    <s v="CLI_68"/>
    <x v="164"/>
    <s v="Pollo de Primera"/>
    <n v="5.3"/>
    <n v="5.3"/>
    <n v="2.4500000000000002"/>
    <n v="12.985000000000001"/>
    <n v="12.985000000000001"/>
    <n v="0"/>
    <x v="2"/>
    <x v="192"/>
    <x v="2"/>
    <m/>
  </r>
  <r>
    <x v="2220"/>
    <x v="191"/>
    <x v="2"/>
    <s v="CLI_68"/>
    <x v="67"/>
    <s v="Pollo de Primera"/>
    <n v="11.8"/>
    <n v="11.8"/>
    <n v="2.4500000000000002"/>
    <n v="28.910000000000004"/>
    <n v="28.91"/>
    <n v="0"/>
    <x v="2"/>
    <x v="192"/>
    <x v="2"/>
    <m/>
  </r>
  <r>
    <x v="2221"/>
    <x v="192"/>
    <x v="15"/>
    <s v="CLI_51"/>
    <x v="53"/>
    <s v="Pollo de Primera"/>
    <n v="476.8"/>
    <n v="476.6"/>
    <n v="2.25"/>
    <n v="1072.3500000000001"/>
    <n v="1072.3500000000001"/>
    <n v="0"/>
    <x v="2"/>
    <x v="193"/>
    <x v="2"/>
    <m/>
  </r>
  <r>
    <x v="2222"/>
    <x v="192"/>
    <x v="12"/>
    <s v="CLI_17"/>
    <x v="162"/>
    <s v="Pollo de Primera"/>
    <n v="28.4"/>
    <n v="28.4"/>
    <n v="2.14"/>
    <n v="60.776000000000003"/>
    <n v="60.776000000000003"/>
    <n v="0"/>
    <x v="2"/>
    <x v="193"/>
    <x v="2"/>
    <m/>
  </r>
  <r>
    <x v="2223"/>
    <x v="192"/>
    <x v="5"/>
    <s v="CLI_2"/>
    <x v="107"/>
    <s v="Pollo desnudo de primera "/>
    <n v="8165.1"/>
    <n v="7864.1"/>
    <n v="2.3633000000000002"/>
    <n v="18585.227530000004"/>
    <n v="18585.227530000004"/>
    <n v="0"/>
    <x v="2"/>
    <x v="193"/>
    <x v="2"/>
    <m/>
  </r>
  <r>
    <x v="2224"/>
    <x v="192"/>
    <x v="2"/>
    <s v="CLI_68"/>
    <x v="4"/>
    <s v="Pollo de Segunda"/>
    <n v="309.7"/>
    <n v="309.7"/>
    <n v="2.4"/>
    <n v="743.28"/>
    <n v="743.28"/>
    <n v="0"/>
    <x v="2"/>
    <x v="193"/>
    <x v="2"/>
    <m/>
  </r>
  <r>
    <x v="2225"/>
    <x v="192"/>
    <x v="32"/>
    <s v="CLI_11"/>
    <x v="103"/>
    <s v="Pollo de Segunda"/>
    <n v="1211"/>
    <n v="1227"/>
    <n v="2.2999999999999998"/>
    <n v="2822.1"/>
    <n v="2822.1"/>
    <n v="0"/>
    <x v="2"/>
    <x v="193"/>
    <x v="2"/>
    <m/>
  </r>
  <r>
    <x v="2226"/>
    <x v="192"/>
    <x v="2"/>
    <s v="CLI_68"/>
    <x v="4"/>
    <s v="HIGADO"/>
    <n v="29.2"/>
    <n v="29.2"/>
    <n v="1.3"/>
    <n v="37.96"/>
    <n v="37.96"/>
    <n v="0"/>
    <x v="2"/>
    <x v="193"/>
    <x v="2"/>
    <m/>
  </r>
  <r>
    <x v="2227"/>
    <x v="192"/>
    <x v="32"/>
    <s v="CLI_11"/>
    <x v="103"/>
    <s v="Pollo de Segunda"/>
    <n v="1304.2"/>
    <n v="1279.5"/>
    <n v="2.2999999999999998"/>
    <n v="2942.85"/>
    <n v="2942.85"/>
    <n v="0"/>
    <x v="2"/>
    <x v="193"/>
    <x v="2"/>
    <m/>
  </r>
  <r>
    <x v="2228"/>
    <x v="192"/>
    <x v="2"/>
    <s v="CLI_68"/>
    <x v="31"/>
    <s v="HIGADO"/>
    <n v="2"/>
    <n v="2"/>
    <n v="1.3"/>
    <n v="2.6"/>
    <n v="2.6"/>
    <n v="0"/>
    <x v="2"/>
    <x v="193"/>
    <x v="2"/>
    <m/>
  </r>
  <r>
    <x v="2228"/>
    <x v="192"/>
    <x v="2"/>
    <s v="CLI_68"/>
    <x v="31"/>
    <s v="Patas"/>
    <n v="7.5"/>
    <n v="7.5"/>
    <n v="1.4"/>
    <n v="10.5"/>
    <n v="10.5"/>
    <n v="0"/>
    <x v="2"/>
    <x v="193"/>
    <x v="2"/>
    <m/>
  </r>
  <r>
    <x v="2229"/>
    <x v="192"/>
    <x v="48"/>
    <s v="CLI_20"/>
    <x v="144"/>
    <s v="Pollo desnudo de primera "/>
    <n v="10266.5"/>
    <n v="9829.9"/>
    <n v="2.58"/>
    <n v="25361.142"/>
    <n v="25361.142"/>
    <n v="0"/>
    <x v="2"/>
    <x v="193"/>
    <x v="2"/>
    <m/>
  </r>
  <r>
    <x v="2230"/>
    <x v="192"/>
    <x v="2"/>
    <s v="CLI_68"/>
    <x v="19"/>
    <s v="Pollo de Primera"/>
    <n v="18.5"/>
    <n v="18.5"/>
    <n v="2.4500000000000002"/>
    <n v="45.325000000000003"/>
    <n v="45.325000000000003"/>
    <n v="0"/>
    <x v="2"/>
    <x v="193"/>
    <x v="2"/>
    <m/>
  </r>
  <r>
    <x v="2231"/>
    <x v="192"/>
    <x v="2"/>
    <s v="CLI_68"/>
    <x v="19"/>
    <s v="Patas"/>
    <n v="13.8"/>
    <n v="13.8"/>
    <n v="1.4"/>
    <n v="19.32"/>
    <n v="19.32"/>
    <n v="0"/>
    <x v="2"/>
    <x v="193"/>
    <x v="2"/>
    <m/>
  </r>
  <r>
    <x v="2232"/>
    <x v="193"/>
    <x v="5"/>
    <s v="CLI_2"/>
    <x v="113"/>
    <s v="Pollo de Primera"/>
    <n v="953.4"/>
    <n v="952.8"/>
    <n v="2.25"/>
    <n v="2143.7999999999997"/>
    <n v="2143.7999999999997"/>
    <n v="0"/>
    <x v="2"/>
    <x v="194"/>
    <x v="2"/>
    <m/>
  </r>
  <r>
    <x v="2233"/>
    <x v="193"/>
    <x v="5"/>
    <s v="CLI_2"/>
    <x v="113"/>
    <s v="Pollo desnudo de primera "/>
    <n v="3366.7"/>
    <n v="3329.1"/>
    <n v="2.52"/>
    <n v="8389.3320000000003"/>
    <n v="8389.3320000000003"/>
    <n v="0"/>
    <x v="2"/>
    <x v="194"/>
    <x v="2"/>
    <m/>
  </r>
  <r>
    <x v="2234"/>
    <x v="193"/>
    <x v="5"/>
    <s v="CLI_2"/>
    <x v="107"/>
    <s v="Pollo desnudo de primera "/>
    <n v="9984"/>
    <n v="9875.9"/>
    <n v="2.3633000000000002"/>
    <n v="23339.714470000003"/>
    <n v="23339.714470000003"/>
    <n v="0"/>
    <x v="2"/>
    <x v="194"/>
    <x v="2"/>
    <m/>
  </r>
  <r>
    <x v="2235"/>
    <x v="193"/>
    <x v="5"/>
    <s v="CLI_2"/>
    <x v="107"/>
    <s v="Pollo desnudo de primera "/>
    <n v="1410.8"/>
    <n v="1393.2"/>
    <n v="2.3633000000000002"/>
    <n v="3292.5495600000004"/>
    <n v="3292.5495600000004"/>
    <n v="0"/>
    <x v="2"/>
    <x v="194"/>
    <x v="2"/>
    <m/>
  </r>
  <r>
    <x v="2236"/>
    <x v="193"/>
    <x v="5"/>
    <s v="CLI_2"/>
    <x v="42"/>
    <s v="Pollo de Primera"/>
    <n v="1600.5"/>
    <n v="1597.8"/>
    <n v="2.25"/>
    <n v="3595.0499999999997"/>
    <n v="3595.05"/>
    <n v="0"/>
    <x v="2"/>
    <x v="194"/>
    <x v="2"/>
    <m/>
  </r>
  <r>
    <x v="2237"/>
    <x v="193"/>
    <x v="5"/>
    <s v="CLI_2"/>
    <x v="94"/>
    <s v="Pollo de Primera"/>
    <n v="2249.4"/>
    <n v="2247"/>
    <n v="2.25"/>
    <n v="5055.75"/>
    <n v="5055.75"/>
    <n v="0"/>
    <x v="2"/>
    <x v="194"/>
    <x v="2"/>
    <m/>
  </r>
  <r>
    <x v="2238"/>
    <x v="193"/>
    <x v="5"/>
    <s v="CLI_2"/>
    <x v="94"/>
    <s v="Pollo desnudo de primera "/>
    <n v="2274.6999999999998"/>
    <n v="2266"/>
    <n v="2.52"/>
    <n v="5710.32"/>
    <n v="5710.32"/>
    <n v="0"/>
    <x v="2"/>
    <x v="194"/>
    <x v="2"/>
    <m/>
  </r>
  <r>
    <x v="2239"/>
    <x v="193"/>
    <x v="4"/>
    <s v="CLI_26"/>
    <x v="10"/>
    <s v="HIGADO"/>
    <n v="287.39999999999998"/>
    <n v="287.39999999999998"/>
    <n v="1.3"/>
    <n v="373.62"/>
    <n v="373.62"/>
    <n v="0"/>
    <x v="2"/>
    <x v="194"/>
    <x v="2"/>
    <m/>
  </r>
  <r>
    <x v="2239"/>
    <x v="193"/>
    <x v="4"/>
    <s v="CLI_26"/>
    <x v="10"/>
    <s v="Patas"/>
    <n v="248.4"/>
    <n v="248.4"/>
    <n v="1.4"/>
    <n v="347.76"/>
    <n v="347.76"/>
    <n v="0"/>
    <x v="2"/>
    <x v="194"/>
    <x v="2"/>
    <m/>
  </r>
  <r>
    <x v="2239"/>
    <x v="193"/>
    <x v="4"/>
    <s v="CLI_26"/>
    <x v="10"/>
    <s v="Molleja"/>
    <n v="122.3"/>
    <n v="122.3"/>
    <n v="1.8"/>
    <n v="220.14"/>
    <n v="220.14"/>
    <n v="0"/>
    <x v="2"/>
    <x v="194"/>
    <x v="2"/>
    <m/>
  </r>
  <r>
    <x v="2240"/>
    <x v="193"/>
    <x v="2"/>
    <s v="CLI_68"/>
    <x v="39"/>
    <s v="Pollo de Segunda"/>
    <n v="161"/>
    <n v="161"/>
    <n v="2.4500000000000002"/>
    <n v="394.45000000000005"/>
    <n v="394.45000000000005"/>
    <n v="0"/>
    <x v="2"/>
    <x v="194"/>
    <x v="2"/>
    <m/>
  </r>
  <r>
    <x v="2241"/>
    <x v="193"/>
    <x v="2"/>
    <s v="CLI_68"/>
    <x v="39"/>
    <s v="HIGADO"/>
    <n v="29.1"/>
    <n v="29.1"/>
    <n v="1.3"/>
    <n v="37.830000000000005"/>
    <n v="37.83"/>
    <n v="0"/>
    <x v="2"/>
    <x v="194"/>
    <x v="2"/>
    <m/>
  </r>
  <r>
    <x v="2241"/>
    <x v="193"/>
    <x v="2"/>
    <s v="CLI_68"/>
    <x v="39"/>
    <s v="Patas"/>
    <n v="44.3"/>
    <n v="44.3"/>
    <n v="1.4"/>
    <n v="62.019999999999989"/>
    <n v="62.02"/>
    <n v="0"/>
    <x v="2"/>
    <x v="194"/>
    <x v="2"/>
    <m/>
  </r>
  <r>
    <x v="2242"/>
    <x v="194"/>
    <x v="19"/>
    <s v="CLI_25"/>
    <x v="167"/>
    <s v="Pollo de Primera"/>
    <n v="934.72"/>
    <n v="934.72"/>
    <n v="2.2999999999999998"/>
    <n v="2149.8559999999998"/>
    <n v="2149.8559999999998"/>
    <n v="0"/>
    <x v="2"/>
    <x v="195"/>
    <x v="2"/>
    <s v="CRUCE CRIA DE POLLOS"/>
  </r>
  <r>
    <x v="2243"/>
    <x v="194"/>
    <x v="19"/>
    <s v="CLI_25"/>
    <x v="167"/>
    <s v="HIGADO"/>
    <n v="48.3"/>
    <n v="48.3"/>
    <n v="1.3"/>
    <n v="62.79"/>
    <n v="62.79"/>
    <n v="0"/>
    <x v="2"/>
    <x v="195"/>
    <x v="2"/>
    <s v="CRUCE CRIA DE POLLOS"/>
  </r>
  <r>
    <x v="2244"/>
    <x v="194"/>
    <x v="2"/>
    <s v="CLI_68"/>
    <x v="24"/>
    <s v="Gallina desnuda "/>
    <n v="9.5"/>
    <n v="9.5"/>
    <n v="2"/>
    <n v="19"/>
    <n v="19"/>
    <n v="0"/>
    <x v="2"/>
    <x v="195"/>
    <x v="2"/>
    <m/>
  </r>
  <r>
    <x v="2245"/>
    <x v="194"/>
    <x v="2"/>
    <s v="CLI_68"/>
    <x v="22"/>
    <s v="Pollo de Primera"/>
    <n v="5.4"/>
    <n v="5.4"/>
    <n v="2.4500000000000002"/>
    <n v="13.230000000000002"/>
    <n v="13.23"/>
    <n v="0"/>
    <x v="2"/>
    <x v="195"/>
    <x v="2"/>
    <m/>
  </r>
  <r>
    <x v="2246"/>
    <x v="194"/>
    <x v="13"/>
    <s v="CLI_5"/>
    <x v="105"/>
    <s v="Pollo de Primera"/>
    <n v="23791.29"/>
    <n v="23791.29"/>
    <n v="2.2799999999999998"/>
    <n v="54244.141199999998"/>
    <n v="54244.141199999998"/>
    <n v="0"/>
    <x v="2"/>
    <x v="195"/>
    <x v="2"/>
    <m/>
  </r>
  <r>
    <x v="2247"/>
    <x v="195"/>
    <x v="5"/>
    <s v="CLI_2"/>
    <x v="107"/>
    <s v="Pollo desnudo de primera "/>
    <n v="11267"/>
    <n v="11132.2"/>
    <n v="2.3633000000000002"/>
    <n v="26308.728260000004"/>
    <n v="26308.728260000004"/>
    <n v="0"/>
    <x v="2"/>
    <x v="196"/>
    <x v="2"/>
    <m/>
  </r>
  <r>
    <x v="2248"/>
    <x v="195"/>
    <x v="5"/>
    <s v="CLI_2"/>
    <x v="107"/>
    <s v="HIGADO"/>
    <n v="2379.6"/>
    <n v="2360.9"/>
    <n v="0.9"/>
    <n v="2124.81"/>
    <n v="2124.81"/>
    <n v="0"/>
    <x v="2"/>
    <x v="196"/>
    <x v="2"/>
    <m/>
  </r>
  <r>
    <x v="2248"/>
    <x v="195"/>
    <x v="5"/>
    <s v="CLI_2"/>
    <x v="107"/>
    <s v="Patas"/>
    <n v="846.7"/>
    <n v="845.6"/>
    <n v="0.9"/>
    <n v="761.04000000000008"/>
    <n v="761.04000000000008"/>
    <n v="0"/>
    <x v="2"/>
    <x v="196"/>
    <x v="2"/>
    <m/>
  </r>
  <r>
    <x v="2248"/>
    <x v="195"/>
    <x v="5"/>
    <s v="CLI_2"/>
    <x v="107"/>
    <s v="Molleja"/>
    <n v="704.6"/>
    <n v="697.1"/>
    <n v="1"/>
    <n v="697.1"/>
    <n v="697.1"/>
    <n v="0"/>
    <x v="2"/>
    <x v="196"/>
    <x v="2"/>
    <m/>
  </r>
  <r>
    <x v="2249"/>
    <x v="195"/>
    <x v="5"/>
    <s v="CLI_2"/>
    <x v="113"/>
    <s v="Pollo de Primera"/>
    <n v="2521.5"/>
    <n v="2520.1999999999998"/>
    <n v="2.25"/>
    <n v="5670.45"/>
    <n v="5670.45"/>
    <n v="0"/>
    <x v="2"/>
    <x v="196"/>
    <x v="2"/>
    <m/>
  </r>
  <r>
    <x v="2250"/>
    <x v="195"/>
    <x v="5"/>
    <s v="CLI_2"/>
    <x v="113"/>
    <s v="Pollo desnudo de primera "/>
    <n v="2232"/>
    <n v="2208.6"/>
    <n v="2.52"/>
    <n v="5565.6719999999996"/>
    <n v="5565.6719999999996"/>
    <n v="0"/>
    <x v="2"/>
    <x v="196"/>
    <x v="2"/>
    <m/>
  </r>
  <r>
    <x v="2251"/>
    <x v="195"/>
    <x v="5"/>
    <s v="CLI_2"/>
    <x v="94"/>
    <s v="Pollo de Primera"/>
    <n v="2525.5"/>
    <n v="2521.4"/>
    <n v="2.25"/>
    <n v="5673.1500000000005"/>
    <n v="5673.1500000000005"/>
    <n v="0"/>
    <x v="2"/>
    <x v="196"/>
    <x v="2"/>
    <m/>
  </r>
  <r>
    <x v="2252"/>
    <x v="195"/>
    <x v="5"/>
    <s v="CLI_2"/>
    <x v="94"/>
    <s v="Pollo desnudo de primera "/>
    <n v="2096.5"/>
    <n v="2078.9"/>
    <n v="2.52"/>
    <n v="5238.8280000000004"/>
    <n v="5238.8280000000004"/>
    <n v="0"/>
    <x v="2"/>
    <x v="196"/>
    <x v="2"/>
    <m/>
  </r>
  <r>
    <x v="2253"/>
    <x v="195"/>
    <x v="5"/>
    <s v="CLI_2"/>
    <x v="107"/>
    <s v="Pollo de Primera"/>
    <n v="353.3"/>
    <n v="347.6"/>
    <n v="2.15"/>
    <n v="747.34"/>
    <n v="747.34"/>
    <n v="0"/>
    <x v="2"/>
    <x v="196"/>
    <x v="2"/>
    <m/>
  </r>
  <r>
    <x v="2254"/>
    <x v="195"/>
    <x v="5"/>
    <s v="CLI_2"/>
    <x v="42"/>
    <s v="Pollo de Primera"/>
    <n v="1977.8"/>
    <n v="1989"/>
    <n v="2.25"/>
    <n v="4475.25"/>
    <n v="4475.25"/>
    <n v="0"/>
    <x v="2"/>
    <x v="196"/>
    <x v="2"/>
    <m/>
  </r>
  <r>
    <x v="2255"/>
    <x v="195"/>
    <x v="5"/>
    <s v="CLI_2"/>
    <x v="41"/>
    <s v="Pollo de Primera"/>
    <n v="332.5"/>
    <n v="337.48"/>
    <n v="2.25"/>
    <n v="759.33"/>
    <n v="759.33"/>
    <n v="0"/>
    <x v="2"/>
    <x v="196"/>
    <x v="2"/>
    <m/>
  </r>
  <r>
    <x v="2256"/>
    <x v="195"/>
    <x v="5"/>
    <s v="CLI_2"/>
    <x v="38"/>
    <s v="Pollo de Primera"/>
    <n v="2013.7"/>
    <n v="1982.9"/>
    <n v="2.25"/>
    <n v="4461.5250000000005"/>
    <n v="4461.5250000000005"/>
    <n v="0"/>
    <x v="2"/>
    <x v="196"/>
    <x v="2"/>
    <m/>
  </r>
  <r>
    <x v="2257"/>
    <x v="195"/>
    <x v="5"/>
    <s v="CLI_2"/>
    <x v="80"/>
    <s v="Pollo desnudo de primera "/>
    <n v="586.9"/>
    <n v="578.9"/>
    <n v="2.52"/>
    <n v="1458.828"/>
    <n v="1458.828"/>
    <n v="0"/>
    <x v="2"/>
    <x v="196"/>
    <x v="2"/>
    <m/>
  </r>
  <r>
    <x v="2258"/>
    <x v="195"/>
    <x v="5"/>
    <s v="CLI_2"/>
    <x v="80"/>
    <s v="Pollo de Primera"/>
    <n v="335.7"/>
    <n v="333.2"/>
    <n v="2.25"/>
    <n v="749.69999999999993"/>
    <n v="749.7"/>
    <n v="0"/>
    <x v="2"/>
    <x v="196"/>
    <x v="2"/>
    <m/>
  </r>
  <r>
    <x v="2259"/>
    <x v="196"/>
    <x v="8"/>
    <s v="CLI_30"/>
    <x v="17"/>
    <s v="Molleja"/>
    <n v="24"/>
    <n v="24"/>
    <n v="1.8"/>
    <n v="43.2"/>
    <n v="43.2"/>
    <n v="0"/>
    <x v="2"/>
    <x v="197"/>
    <x v="2"/>
    <m/>
  </r>
  <r>
    <x v="2259"/>
    <x v="196"/>
    <x v="8"/>
    <s v="CLI_30"/>
    <x v="17"/>
    <s v="HIGADO"/>
    <n v="57.1"/>
    <n v="57.1"/>
    <n v="1.3"/>
    <n v="74.23"/>
    <n v="74.23"/>
    <n v="0"/>
    <x v="2"/>
    <x v="197"/>
    <x v="2"/>
    <m/>
  </r>
  <r>
    <x v="2259"/>
    <x v="196"/>
    <x v="8"/>
    <s v="CLI_30"/>
    <x v="17"/>
    <s v="Patas"/>
    <n v="76.7"/>
    <n v="76.7"/>
    <n v="1.4"/>
    <n v="107.38"/>
    <n v="107.38"/>
    <n v="0"/>
    <x v="2"/>
    <x v="197"/>
    <x v="2"/>
    <m/>
  </r>
  <r>
    <x v="2260"/>
    <x v="196"/>
    <x v="8"/>
    <s v="CLI_30"/>
    <x v="17"/>
    <s v="HIGADO"/>
    <n v="187.8"/>
    <n v="187.8"/>
    <n v="1.3"/>
    <n v="244.14000000000001"/>
    <n v="244.14"/>
    <n v="0"/>
    <x v="2"/>
    <x v="197"/>
    <x v="2"/>
    <m/>
  </r>
  <r>
    <x v="2260"/>
    <x v="196"/>
    <x v="8"/>
    <s v="CLI_30"/>
    <x v="17"/>
    <s v="Patas"/>
    <n v="48.2"/>
    <n v="48.2"/>
    <n v="1.4"/>
    <n v="67.48"/>
    <n v="67.48"/>
    <n v="0"/>
    <x v="2"/>
    <x v="197"/>
    <x v="2"/>
    <m/>
  </r>
  <r>
    <x v="2261"/>
    <x v="196"/>
    <x v="2"/>
    <s v="CLI_22"/>
    <x v="119"/>
    <s v="Pollo de Primera"/>
    <n v="605.1"/>
    <n v="605.95000000000005"/>
    <n v="2.35"/>
    <n v="1423.9825000000001"/>
    <n v="1423.9825000000001"/>
    <n v="0"/>
    <x v="2"/>
    <x v="197"/>
    <x v="2"/>
    <m/>
  </r>
  <r>
    <x v="2262"/>
    <x v="196"/>
    <x v="29"/>
    <s v="CLI_3"/>
    <x v="72"/>
    <s v="HIGADO"/>
    <n v="105.9"/>
    <n v="105.4"/>
    <n v="1.3"/>
    <n v="137.02000000000001"/>
    <n v="137.02000000000001"/>
    <n v="0"/>
    <x v="2"/>
    <x v="197"/>
    <x v="2"/>
    <m/>
  </r>
  <r>
    <x v="2262"/>
    <x v="196"/>
    <x v="29"/>
    <s v="CLI_3"/>
    <x v="72"/>
    <s v="Patas"/>
    <n v="101.4"/>
    <n v="101.3"/>
    <n v="1.4"/>
    <n v="141.82"/>
    <n v="141.82"/>
    <n v="0"/>
    <x v="2"/>
    <x v="197"/>
    <x v="2"/>
    <m/>
  </r>
  <r>
    <x v="2263"/>
    <x v="196"/>
    <x v="29"/>
    <s v="CLI_3"/>
    <x v="72"/>
    <s v="Pollo desnudo de primera "/>
    <n v="1550.9"/>
    <n v="1482.3"/>
    <n v="2.52"/>
    <n v="3735.3959999999997"/>
    <n v="3735.3959999999997"/>
    <n v="0"/>
    <x v="2"/>
    <x v="197"/>
    <x v="2"/>
    <m/>
  </r>
  <r>
    <x v="2264"/>
    <x v="196"/>
    <x v="29"/>
    <s v="CLI_3"/>
    <x v="57"/>
    <s v="Pollo desnudo de primera "/>
    <n v="1647.2"/>
    <n v="1600"/>
    <n v="2.52"/>
    <n v="4032"/>
    <n v="4032"/>
    <n v="0"/>
    <x v="2"/>
    <x v="197"/>
    <x v="2"/>
    <m/>
  </r>
  <r>
    <x v="2265"/>
    <x v="196"/>
    <x v="29"/>
    <s v="CLI_3"/>
    <x v="58"/>
    <s v="Pollo desnudo de primera "/>
    <n v="2590.1"/>
    <n v="2526.6"/>
    <n v="2.52"/>
    <n v="6367.0320000000002"/>
    <n v="6367.0320000000002"/>
    <n v="0"/>
    <x v="2"/>
    <x v="197"/>
    <x v="2"/>
    <m/>
  </r>
  <r>
    <x v="2266"/>
    <x v="196"/>
    <x v="46"/>
    <s v="CLI_21"/>
    <x v="141"/>
    <s v="Pollo de Primera"/>
    <n v="21588"/>
    <n v="21588"/>
    <n v="2.2799999999999998"/>
    <n v="49220.639999999999"/>
    <n v="49220.639999999999"/>
    <n v="0"/>
    <x v="2"/>
    <x v="197"/>
    <x v="2"/>
    <m/>
  </r>
  <r>
    <x v="2267"/>
    <x v="196"/>
    <x v="46"/>
    <s v="CLI_21"/>
    <x v="141"/>
    <s v="Molleja"/>
    <n v="642.4"/>
    <n v="642.4"/>
    <n v="1.8"/>
    <n v="1156.32"/>
    <n v="1156.32"/>
    <n v="0"/>
    <x v="2"/>
    <x v="197"/>
    <x v="2"/>
    <m/>
  </r>
  <r>
    <x v="2267"/>
    <x v="196"/>
    <x v="46"/>
    <s v="CLI_21"/>
    <x v="141"/>
    <s v="Patas"/>
    <n v="1575.1"/>
    <n v="1575.1"/>
    <n v="1.4"/>
    <n v="2205.14"/>
    <n v="2205.14"/>
    <n v="0"/>
    <x v="2"/>
    <x v="197"/>
    <x v="2"/>
    <m/>
  </r>
  <r>
    <x v="2267"/>
    <x v="196"/>
    <x v="46"/>
    <s v="CLI_21"/>
    <x v="141"/>
    <s v="HIGADO"/>
    <n v="1103"/>
    <n v="1103"/>
    <n v="1.3"/>
    <n v="1433.9"/>
    <n v="1433.9"/>
    <n v="0"/>
    <x v="2"/>
    <x v="197"/>
    <x v="2"/>
    <m/>
  </r>
  <r>
    <x v="2268"/>
    <x v="196"/>
    <x v="2"/>
    <s v="CLI_68"/>
    <x v="4"/>
    <s v="Pollo de Segunda"/>
    <n v="274"/>
    <n v="274"/>
    <n v="2.4"/>
    <n v="657.6"/>
    <n v="657.6"/>
    <n v="0"/>
    <x v="2"/>
    <x v="197"/>
    <x v="2"/>
    <m/>
  </r>
  <r>
    <x v="2269"/>
    <x v="196"/>
    <x v="32"/>
    <s v="CLI_11"/>
    <x v="103"/>
    <s v="Pollo de Segunda"/>
    <n v="830"/>
    <n v="832"/>
    <n v="2.2999999999999998"/>
    <n v="1913.6"/>
    <n v="1913.6"/>
    <n v="0"/>
    <x v="2"/>
    <x v="197"/>
    <x v="2"/>
    <m/>
  </r>
  <r>
    <x v="2270"/>
    <x v="196"/>
    <x v="2"/>
    <s v="CLI_68"/>
    <x v="11"/>
    <s v="HIGADO"/>
    <n v="5.8"/>
    <n v="5.8"/>
    <n v="1.3"/>
    <n v="7.54"/>
    <n v="7.54"/>
    <n v="0"/>
    <x v="2"/>
    <x v="197"/>
    <x v="2"/>
    <m/>
  </r>
  <r>
    <x v="2270"/>
    <x v="196"/>
    <x v="2"/>
    <s v="CLI_68"/>
    <x v="11"/>
    <s v="Patas"/>
    <n v="5.4"/>
    <n v="5.4"/>
    <n v="1.4"/>
    <n v="7.56"/>
    <n v="7.56"/>
    <n v="0"/>
    <x v="2"/>
    <x v="197"/>
    <x v="2"/>
    <m/>
  </r>
  <r>
    <x v="2270"/>
    <x v="196"/>
    <x v="2"/>
    <s v="CLI_68"/>
    <x v="11"/>
    <s v="Molleja"/>
    <n v="5.0999999999999996"/>
    <n v="5.0999999999999996"/>
    <n v="2"/>
    <n v="10.199999999999999"/>
    <n v="10.199999999999999"/>
    <n v="0"/>
    <x v="2"/>
    <x v="197"/>
    <x v="2"/>
    <m/>
  </r>
  <r>
    <x v="2271"/>
    <x v="196"/>
    <x v="2"/>
    <s v="CLI_68"/>
    <x v="78"/>
    <s v="Patas"/>
    <n v="107.6"/>
    <n v="107.6"/>
    <n v="1.4"/>
    <n v="150.63999999999999"/>
    <n v="150.63999999999999"/>
    <n v="0"/>
    <x v="2"/>
    <x v="197"/>
    <x v="2"/>
    <m/>
  </r>
  <r>
    <x v="2272"/>
    <x v="196"/>
    <x v="2"/>
    <s v="CLI_68"/>
    <x v="78"/>
    <s v="Pollo de Primera"/>
    <n v="34.6"/>
    <n v="34.6"/>
    <n v="2.4500000000000002"/>
    <n v="84.77000000000001"/>
    <n v="84.77"/>
    <n v="0"/>
    <x v="2"/>
    <x v="197"/>
    <x v="2"/>
    <m/>
  </r>
  <r>
    <x v="2273"/>
    <x v="196"/>
    <x v="11"/>
    <s v="CLI_32"/>
    <x v="33"/>
    <s v="Pollo de Primera"/>
    <n v="20142.599999999999"/>
    <n v="20102.400000000001"/>
    <n v="2.15"/>
    <n v="43220.160000000003"/>
    <n v="43220.160000000003"/>
    <n v="0"/>
    <x v="2"/>
    <x v="197"/>
    <x v="2"/>
    <m/>
  </r>
  <r>
    <x v="2274"/>
    <x v="196"/>
    <x v="2"/>
    <s v="CLI_68"/>
    <x v="97"/>
    <s v="HIGADO"/>
    <n v="3.3"/>
    <n v="3.3"/>
    <n v="1.3"/>
    <n v="4.29"/>
    <n v="4.29"/>
    <n v="0"/>
    <x v="2"/>
    <x v="197"/>
    <x v="2"/>
    <m/>
  </r>
  <r>
    <x v="2274"/>
    <x v="196"/>
    <x v="2"/>
    <s v="CLI_68"/>
    <x v="97"/>
    <s v="Patas"/>
    <n v="3.1"/>
    <n v="3.1"/>
    <n v="1.4"/>
    <n v="4.34"/>
    <n v="4.34"/>
    <n v="0"/>
    <x v="2"/>
    <x v="197"/>
    <x v="2"/>
    <m/>
  </r>
  <r>
    <x v="2274"/>
    <x v="196"/>
    <x v="2"/>
    <s v="CLI_68"/>
    <x v="97"/>
    <s v="Molleja"/>
    <n v="9.6999999999999993"/>
    <n v="9.6999999999999993"/>
    <n v="2"/>
    <n v="19.399999999999999"/>
    <n v="19.399999999999999"/>
    <n v="0"/>
    <x v="2"/>
    <x v="197"/>
    <x v="2"/>
    <m/>
  </r>
  <r>
    <x v="2275"/>
    <x v="197"/>
    <x v="5"/>
    <s v="CLI_2"/>
    <x v="107"/>
    <s v="Pollo desnudo de primera "/>
    <n v="11230.5"/>
    <n v="10731.6"/>
    <n v="2.3633000000000002"/>
    <n v="25361.990280000002"/>
    <n v="25361.990280000002"/>
    <n v="0"/>
    <x v="2"/>
    <x v="198"/>
    <x v="2"/>
    <m/>
  </r>
  <r>
    <x v="2276"/>
    <x v="197"/>
    <x v="12"/>
    <s v="CLI_17"/>
    <x v="162"/>
    <s v="Pollo de Primera"/>
    <n v="485.8"/>
    <n v="485.8"/>
    <n v="2.2999999999999998"/>
    <n v="1117.3399999999999"/>
    <n v="1117.3399999999999"/>
    <n v="0"/>
    <x v="2"/>
    <x v="198"/>
    <x v="2"/>
    <m/>
  </r>
  <r>
    <x v="2277"/>
    <x v="197"/>
    <x v="2"/>
    <s v="CLI_68"/>
    <x v="112"/>
    <s v="Pollo de Primera"/>
    <n v="215.2"/>
    <n v="215.2"/>
    <n v="2.2999999999999998"/>
    <n v="494.95999999999992"/>
    <n v="494.96"/>
    <n v="0"/>
    <x v="2"/>
    <x v="198"/>
    <x v="2"/>
    <m/>
  </r>
  <r>
    <x v="2278"/>
    <x v="197"/>
    <x v="5"/>
    <s v="CLI_2"/>
    <x v="42"/>
    <s v="Pollo de Primera"/>
    <n v="1827.8"/>
    <n v="1811.6"/>
    <n v="2.25"/>
    <n v="4076.1"/>
    <n v="4076.1"/>
    <n v="0"/>
    <x v="2"/>
    <x v="198"/>
    <x v="2"/>
    <m/>
  </r>
  <r>
    <x v="2279"/>
    <x v="197"/>
    <x v="5"/>
    <s v="CLI_2"/>
    <x v="40"/>
    <s v="Pollo desnudo de primera "/>
    <n v="652.29999999999995"/>
    <n v="599"/>
    <n v="2.52"/>
    <n v="1509.48"/>
    <n v="1509.48"/>
    <n v="0"/>
    <x v="2"/>
    <x v="198"/>
    <x v="2"/>
    <m/>
  </r>
  <r>
    <x v="2280"/>
    <x v="197"/>
    <x v="5"/>
    <s v="CLI_2"/>
    <x v="40"/>
    <s v="Pollo de Primera"/>
    <n v="985.5"/>
    <n v="978.9"/>
    <n v="2.25"/>
    <n v="2202.5250000000001"/>
    <n v="2202.5250000000001"/>
    <n v="0"/>
    <x v="2"/>
    <x v="198"/>
    <x v="2"/>
    <m/>
  </r>
  <r>
    <x v="2281"/>
    <x v="197"/>
    <x v="5"/>
    <s v="CLI_2"/>
    <x v="38"/>
    <s v="Pollo de Primera"/>
    <n v="1654.5"/>
    <n v="1631"/>
    <n v="2.25"/>
    <n v="3669.75"/>
    <n v="3669.75"/>
    <n v="0"/>
    <x v="2"/>
    <x v="198"/>
    <x v="2"/>
    <m/>
  </r>
  <r>
    <x v="2282"/>
    <x v="197"/>
    <x v="5"/>
    <s v="CLI_2"/>
    <x v="80"/>
    <s v="Pollo desnudo de primera "/>
    <n v="976.2"/>
    <n v="910.3"/>
    <n v="2.52"/>
    <n v="2293.9559999999997"/>
    <n v="2293.9559999999997"/>
    <n v="0"/>
    <x v="2"/>
    <x v="198"/>
    <x v="2"/>
    <m/>
  </r>
  <r>
    <x v="2283"/>
    <x v="197"/>
    <x v="5"/>
    <s v="CLI_2"/>
    <x v="77"/>
    <s v="Pollo desnudo de primera "/>
    <n v="1645.9"/>
    <n v="1546.3"/>
    <n v="2.52"/>
    <n v="3896.6759999999999"/>
    <n v="3896.6759999999999"/>
    <n v="0"/>
    <x v="2"/>
    <x v="198"/>
    <x v="2"/>
    <m/>
  </r>
  <r>
    <x v="2284"/>
    <x v="197"/>
    <x v="5"/>
    <s v="CLI_2"/>
    <x v="94"/>
    <s v="Pollo de Primera"/>
    <n v="2666.8"/>
    <n v="2649.5"/>
    <n v="2.25"/>
    <n v="5961.375"/>
    <n v="5961.375"/>
    <n v="0"/>
    <x v="2"/>
    <x v="198"/>
    <x v="2"/>
    <m/>
  </r>
  <r>
    <x v="2285"/>
    <x v="197"/>
    <x v="5"/>
    <s v="CLI_2"/>
    <x v="94"/>
    <s v="Pollo de Primera"/>
    <n v="2563.8000000000002"/>
    <n v="2437.6999999999998"/>
    <n v="2.25"/>
    <n v="5484.8249999999998"/>
    <n v="5484.8249999999998"/>
    <n v="0"/>
    <x v="2"/>
    <x v="198"/>
    <x v="2"/>
    <m/>
  </r>
  <r>
    <x v="2286"/>
    <x v="197"/>
    <x v="5"/>
    <s v="CLI_2"/>
    <x v="113"/>
    <s v="Pollo de Primera"/>
    <n v="1156.2"/>
    <n v="1151.8"/>
    <n v="2.25"/>
    <n v="2591.5499999999997"/>
    <n v="2591.5499999999997"/>
    <n v="0"/>
    <x v="2"/>
    <x v="198"/>
    <x v="2"/>
    <m/>
  </r>
  <r>
    <x v="2287"/>
    <x v="197"/>
    <x v="5"/>
    <s v="CLI_2"/>
    <x v="113"/>
    <s v="Pollo desnudo de primera "/>
    <n v="3752.6"/>
    <n v="3613.6"/>
    <n v="2.52"/>
    <n v="9106.271999999999"/>
    <n v="9106.271999999999"/>
    <n v="0"/>
    <x v="2"/>
    <x v="198"/>
    <x v="2"/>
    <m/>
  </r>
  <r>
    <x v="2288"/>
    <x v="197"/>
    <x v="2"/>
    <s v="CLI_68"/>
    <x v="21"/>
    <s v="Pollo de Segunda"/>
    <n v="1427.1"/>
    <n v="1427.1"/>
    <n v="2.4"/>
    <n v="3425.0399999999995"/>
    <n v="3425.0399999999995"/>
    <n v="0"/>
    <x v="2"/>
    <x v="198"/>
    <x v="2"/>
    <m/>
  </r>
  <r>
    <x v="2289"/>
    <x v="197"/>
    <x v="2"/>
    <s v="CLI_68"/>
    <x v="21"/>
    <s v="Pollo de Primera"/>
    <n v="102.7"/>
    <n v="102.7"/>
    <n v="2.4"/>
    <n v="246.48"/>
    <n v="246.48"/>
    <n v="0"/>
    <x v="2"/>
    <x v="198"/>
    <x v="2"/>
    <m/>
  </r>
  <r>
    <x v="2290"/>
    <x v="197"/>
    <x v="2"/>
    <s v="CLI_68"/>
    <x v="21"/>
    <s v="Molleja"/>
    <n v="98"/>
    <n v="98"/>
    <n v="1.8"/>
    <n v="176.4"/>
    <n v="176.4"/>
    <n v="0"/>
    <x v="2"/>
    <x v="198"/>
    <x v="2"/>
    <m/>
  </r>
  <r>
    <x v="2290"/>
    <x v="197"/>
    <x v="2"/>
    <s v="CLI_68"/>
    <x v="21"/>
    <s v="HIGADO"/>
    <n v="316.2"/>
    <n v="316.2"/>
    <n v="1.3"/>
    <n v="411.06"/>
    <n v="411.06"/>
    <n v="0"/>
    <x v="2"/>
    <x v="198"/>
    <x v="2"/>
    <m/>
  </r>
  <r>
    <x v="2290"/>
    <x v="197"/>
    <x v="2"/>
    <s v="CLI_68"/>
    <x v="21"/>
    <s v="Patas"/>
    <n v="236.6"/>
    <n v="236.6"/>
    <n v="1.4"/>
    <n v="331.23999999999995"/>
    <n v="331.24"/>
    <n v="0"/>
    <x v="2"/>
    <x v="198"/>
    <x v="2"/>
    <m/>
  </r>
  <r>
    <x v="2291"/>
    <x v="197"/>
    <x v="2"/>
    <s v="CLI_68"/>
    <x v="172"/>
    <s v="Pollo de Segunda"/>
    <n v="25.1"/>
    <n v="25.1"/>
    <n v="2.4500000000000002"/>
    <n v="61.495000000000005"/>
    <n v="61.495000000000005"/>
    <n v="0"/>
    <x v="2"/>
    <x v="198"/>
    <x v="2"/>
    <m/>
  </r>
  <r>
    <x v="2292"/>
    <x v="197"/>
    <x v="2"/>
    <s v="CLI_68"/>
    <x v="14"/>
    <s v="Pollo de Primera"/>
    <n v="299.2"/>
    <n v="299.2"/>
    <n v="2.4500000000000002"/>
    <n v="733.04000000000008"/>
    <n v="733.04000000000008"/>
    <n v="0"/>
    <x v="2"/>
    <x v="198"/>
    <x v="2"/>
    <m/>
  </r>
  <r>
    <x v="2293"/>
    <x v="197"/>
    <x v="2"/>
    <s v="CLI_68"/>
    <x v="14"/>
    <s v="Pollo de Segunda"/>
    <n v="198.9"/>
    <n v="198.9"/>
    <n v="2.4500000000000002"/>
    <n v="487.30500000000006"/>
    <n v="487.30500000000006"/>
    <n v="0"/>
    <x v="2"/>
    <x v="198"/>
    <x v="2"/>
    <m/>
  </r>
  <r>
    <x v="2294"/>
    <x v="197"/>
    <x v="2"/>
    <s v="CLI_68"/>
    <x v="30"/>
    <s v="Pollo de Primera"/>
    <n v="5.4"/>
    <n v="5.4"/>
    <n v="2.4500000000000002"/>
    <n v="13.230000000000002"/>
    <n v="13.23"/>
    <n v="0"/>
    <x v="2"/>
    <x v="198"/>
    <x v="2"/>
    <m/>
  </r>
  <r>
    <x v="2295"/>
    <x v="198"/>
    <x v="5"/>
    <s v="CLI_2"/>
    <x v="107"/>
    <s v="Pollo de Primera"/>
    <n v="3070.1"/>
    <n v="3049.9"/>
    <n v="2.25"/>
    <n v="6862.2750000000005"/>
    <n v="6862.2750000000005"/>
    <n v="0"/>
    <x v="2"/>
    <x v="199"/>
    <x v="2"/>
    <m/>
  </r>
  <r>
    <x v="2296"/>
    <x v="198"/>
    <x v="5"/>
    <s v="CLI_2"/>
    <x v="113"/>
    <s v="Pollo de Primera"/>
    <n v="1062.0999999999999"/>
    <n v="1065.5"/>
    <n v="2.25"/>
    <n v="2397.375"/>
    <n v="2397.375"/>
    <n v="0"/>
    <x v="2"/>
    <x v="199"/>
    <x v="2"/>
    <m/>
  </r>
  <r>
    <x v="2297"/>
    <x v="198"/>
    <x v="5"/>
    <s v="CLI_2"/>
    <x v="42"/>
    <s v="Pollo de Primera"/>
    <n v="1503.6"/>
    <n v="1496"/>
    <n v="2.25"/>
    <n v="3366"/>
    <n v="3366"/>
    <n v="0"/>
    <x v="2"/>
    <x v="199"/>
    <x v="2"/>
    <m/>
  </r>
  <r>
    <x v="2298"/>
    <x v="198"/>
    <x v="5"/>
    <s v="CLI_2"/>
    <x v="41"/>
    <s v="Pollo de Primera"/>
    <n v="311.39999999999998"/>
    <n v="308.60000000000002"/>
    <n v="2.25"/>
    <n v="694.35"/>
    <n v="694.35"/>
    <n v="0"/>
    <x v="2"/>
    <x v="199"/>
    <x v="2"/>
    <m/>
  </r>
  <r>
    <x v="2299"/>
    <x v="198"/>
    <x v="5"/>
    <s v="CLI_2"/>
    <x v="40"/>
    <s v="Pollo de Primera"/>
    <n v="614"/>
    <n v="602"/>
    <n v="2.25"/>
    <n v="1354.5"/>
    <n v="1354.5"/>
    <n v="0"/>
    <x v="2"/>
    <x v="199"/>
    <x v="2"/>
    <m/>
  </r>
  <r>
    <x v="2300"/>
    <x v="198"/>
    <x v="5"/>
    <s v="CLI_2"/>
    <x v="38"/>
    <s v="Pollo de Primera"/>
    <n v="901.8"/>
    <n v="917.2"/>
    <n v="2.25"/>
    <n v="2063.7000000000003"/>
    <n v="2063.6999999999998"/>
    <n v="0"/>
    <x v="2"/>
    <x v="199"/>
    <x v="2"/>
    <m/>
  </r>
  <r>
    <x v="2301"/>
    <x v="198"/>
    <x v="48"/>
    <s v="CLI_20"/>
    <x v="144"/>
    <s v="Pollo desnudo de primera "/>
    <n v="10241.9"/>
    <n v="10177.6"/>
    <n v="2.58"/>
    <n v="26258.208000000002"/>
    <n v="26258.208000000002"/>
    <n v="0"/>
    <x v="2"/>
    <x v="199"/>
    <x v="2"/>
    <m/>
  </r>
  <r>
    <x v="2302"/>
    <x v="198"/>
    <x v="5"/>
    <s v="CLI_2"/>
    <x v="107"/>
    <s v="HIGADO"/>
    <n v="2159.1999999999998"/>
    <n v="2155.5"/>
    <n v="1.3"/>
    <n v="2802.15"/>
    <n v="2802.15"/>
    <n v="0"/>
    <x v="2"/>
    <x v="199"/>
    <x v="2"/>
    <m/>
  </r>
  <r>
    <x v="2302"/>
    <x v="198"/>
    <x v="5"/>
    <s v="CLI_2"/>
    <x v="107"/>
    <s v="Patas"/>
    <n v="814.8"/>
    <n v="814.6"/>
    <n v="1.4"/>
    <n v="1140.44"/>
    <n v="1140.44"/>
    <n v="0"/>
    <x v="2"/>
    <x v="199"/>
    <x v="2"/>
    <m/>
  </r>
  <r>
    <x v="2302"/>
    <x v="198"/>
    <x v="5"/>
    <s v="CLI_2"/>
    <x v="107"/>
    <s v="Molleja"/>
    <n v="294.5"/>
    <n v="234.2"/>
    <n v="1.8"/>
    <n v="421.56"/>
    <n v="421.56"/>
    <n v="0"/>
    <x v="2"/>
    <x v="199"/>
    <x v="2"/>
    <m/>
  </r>
  <r>
    <x v="2303"/>
    <x v="198"/>
    <x v="22"/>
    <s v="CLI_28"/>
    <x v="86"/>
    <s v="Pollo de Segunda"/>
    <n v="13102.9"/>
    <n v="12986.4"/>
    <n v="2.0499999999999998"/>
    <n v="26622.119999999995"/>
    <n v="26622.119999999995"/>
    <n v="0"/>
    <x v="2"/>
    <x v="199"/>
    <x v="2"/>
    <m/>
  </r>
  <r>
    <x v="2304"/>
    <x v="198"/>
    <x v="5"/>
    <s v="CLI_2"/>
    <x v="107"/>
    <s v="Pollo desnudo de primera "/>
    <n v="4790.6000000000004"/>
    <n v="4748.1000000000004"/>
    <n v="2.52"/>
    <n v="11965.212000000001"/>
    <n v="11965.212000000001"/>
    <n v="0"/>
    <x v="2"/>
    <x v="199"/>
    <x v="2"/>
    <m/>
  </r>
  <r>
    <x v="2305"/>
    <x v="198"/>
    <x v="5"/>
    <s v="CLI_2"/>
    <x v="80"/>
    <s v="Pollo desnudo de primera "/>
    <n v="528.29999999999995"/>
    <n v="520.20000000000005"/>
    <n v="2.52"/>
    <n v="1310.9040000000002"/>
    <n v="1310.9040000000002"/>
    <n v="0"/>
    <x v="2"/>
    <x v="199"/>
    <x v="2"/>
    <m/>
  </r>
  <r>
    <x v="2306"/>
    <x v="198"/>
    <x v="2"/>
    <s v="CLI_68"/>
    <x v="4"/>
    <s v="Pollo de Segunda"/>
    <n v="152.5"/>
    <n v="152.5"/>
    <n v="2.4"/>
    <n v="366"/>
    <n v="366"/>
    <n v="0"/>
    <x v="2"/>
    <x v="199"/>
    <x v="2"/>
    <m/>
  </r>
  <r>
    <x v="2307"/>
    <x v="198"/>
    <x v="2"/>
    <s v="CLI_68"/>
    <x v="122"/>
    <s v="Gallina desnuda "/>
    <n v="8.9"/>
    <n v="8.9"/>
    <n v="2"/>
    <n v="17.8"/>
    <n v="17.8"/>
    <n v="0"/>
    <x v="2"/>
    <x v="199"/>
    <x v="2"/>
    <m/>
  </r>
  <r>
    <x v="2308"/>
    <x v="199"/>
    <x v="5"/>
    <s v="CLI_2"/>
    <x v="113"/>
    <s v="Pollo desnudo de primera "/>
    <n v="4325"/>
    <n v="4290.3"/>
    <n v="2.52"/>
    <n v="10811.556"/>
    <n v="10811.556"/>
    <n v="0"/>
    <x v="2"/>
    <x v="200"/>
    <x v="2"/>
    <m/>
  </r>
  <r>
    <x v="2309"/>
    <x v="199"/>
    <x v="5"/>
    <s v="CLI_2"/>
    <x v="42"/>
    <s v="Pollo de Primera"/>
    <n v="1218.2"/>
    <n v="1229"/>
    <n v="2.25"/>
    <n v="2765.25"/>
    <n v="2765.25"/>
    <n v="0"/>
    <x v="2"/>
    <x v="200"/>
    <x v="2"/>
    <m/>
  </r>
  <r>
    <x v="2310"/>
    <x v="199"/>
    <x v="5"/>
    <s v="CLI_2"/>
    <x v="41"/>
    <s v="Pollo de Primera"/>
    <n v="313"/>
    <n v="318"/>
    <n v="2.25"/>
    <n v="715.5"/>
    <n v="715.5"/>
    <n v="0"/>
    <x v="2"/>
    <x v="200"/>
    <x v="2"/>
    <m/>
  </r>
  <r>
    <x v="2311"/>
    <x v="199"/>
    <x v="5"/>
    <s v="CLI_2"/>
    <x v="40"/>
    <s v="Pollo desnudo de primera "/>
    <n v="875.4"/>
    <n v="870.8"/>
    <n v="2.52"/>
    <n v="2194.4159999999997"/>
    <n v="2194.4159999999997"/>
    <n v="0"/>
    <x v="2"/>
    <x v="200"/>
    <x v="2"/>
    <m/>
  </r>
  <r>
    <x v="2312"/>
    <x v="199"/>
    <x v="5"/>
    <s v="CLI_2"/>
    <x v="38"/>
    <s v="Pollo de Primera"/>
    <n v="1248.5999999999999"/>
    <n v="1251.3"/>
    <n v="2.25"/>
    <n v="2815.4249999999997"/>
    <n v="2815.4249999999997"/>
    <n v="0"/>
    <x v="2"/>
    <x v="200"/>
    <x v="2"/>
    <m/>
  </r>
  <r>
    <x v="2313"/>
    <x v="199"/>
    <x v="5"/>
    <s v="CLI_2"/>
    <x v="94"/>
    <s v="Pollo de Primera"/>
    <n v="1254.5"/>
    <n v="1251.9000000000001"/>
    <n v="2.25"/>
    <n v="2816.7750000000001"/>
    <n v="2816.7750000000001"/>
    <n v="0"/>
    <x v="2"/>
    <x v="200"/>
    <x v="2"/>
    <m/>
  </r>
  <r>
    <x v="2314"/>
    <x v="199"/>
    <x v="5"/>
    <s v="CLI_2"/>
    <x v="80"/>
    <s v="Pollo desnudo de primera "/>
    <n v="870.2"/>
    <n v="878.6"/>
    <n v="2.52"/>
    <n v="2214.0720000000001"/>
    <n v="2214.0720000000001"/>
    <n v="0"/>
    <x v="2"/>
    <x v="200"/>
    <x v="2"/>
    <m/>
  </r>
  <r>
    <x v="2315"/>
    <x v="199"/>
    <x v="5"/>
    <s v="CLI_2"/>
    <x v="80"/>
    <s v="Pollo de Primera"/>
    <n v="631"/>
    <n v="601.9"/>
    <n v="2.25"/>
    <n v="1354.2749999999999"/>
    <n v="1354.2749999999999"/>
    <n v="0"/>
    <x v="2"/>
    <x v="200"/>
    <x v="2"/>
    <m/>
  </r>
  <r>
    <x v="2316"/>
    <x v="199"/>
    <x v="5"/>
    <s v="CLI_2"/>
    <x v="94"/>
    <s v="Pollo desnudo de primera "/>
    <n v="3129.5"/>
    <n v="3092.8"/>
    <n v="2.52"/>
    <n v="7793.8560000000007"/>
    <n v="7793.8560000000007"/>
    <n v="0"/>
    <x v="2"/>
    <x v="200"/>
    <x v="2"/>
    <m/>
  </r>
  <r>
    <x v="2317"/>
    <x v="199"/>
    <x v="5"/>
    <s v="CLI_2"/>
    <x v="77"/>
    <s v="Pollo desnudo de primera "/>
    <n v="1173.7"/>
    <n v="1130.3"/>
    <n v="2.52"/>
    <n v="2848.3559999999998"/>
    <n v="2848.3559999999998"/>
    <n v="0"/>
    <x v="2"/>
    <x v="200"/>
    <x v="2"/>
    <m/>
  </r>
  <r>
    <x v="2318"/>
    <x v="199"/>
    <x v="32"/>
    <s v="CLI_11"/>
    <x v="103"/>
    <s v="Pollo de Segunda"/>
    <n v="2093"/>
    <n v="2068.1"/>
    <n v="2.2999999999999998"/>
    <n v="4756.6299999999992"/>
    <n v="4756.6299999999992"/>
    <n v="0"/>
    <x v="2"/>
    <x v="200"/>
    <x v="2"/>
    <m/>
  </r>
  <r>
    <x v="2319"/>
    <x v="199"/>
    <x v="2"/>
    <s v="CLI_68"/>
    <x v="76"/>
    <s v="Pollo de Primera"/>
    <n v="262.7"/>
    <n v="262.7"/>
    <n v="2.2999999999999998"/>
    <n v="604.20999999999992"/>
    <n v="604.20999999999992"/>
    <n v="0"/>
    <x v="2"/>
    <x v="200"/>
    <x v="2"/>
    <m/>
  </r>
  <r>
    <x v="2320"/>
    <x v="199"/>
    <x v="2"/>
    <s v="CLI_68"/>
    <x v="2"/>
    <s v="Pollo de Primera"/>
    <n v="222.7"/>
    <n v="222.7"/>
    <n v="2.35"/>
    <n v="523.34500000000003"/>
    <n v="523.34500000000003"/>
    <n v="0"/>
    <x v="2"/>
    <x v="200"/>
    <x v="2"/>
    <m/>
  </r>
  <r>
    <x v="2321"/>
    <x v="199"/>
    <x v="2"/>
    <s v="CLI_68"/>
    <x v="2"/>
    <s v="HIGADO"/>
    <n v="56.4"/>
    <n v="56.4"/>
    <n v="1.3"/>
    <n v="73.320000000000007"/>
    <n v="73.319999999999993"/>
    <n v="0"/>
    <x v="2"/>
    <x v="200"/>
    <x v="2"/>
    <m/>
  </r>
  <r>
    <x v="2321"/>
    <x v="199"/>
    <x v="2"/>
    <s v="CLI_68"/>
    <x v="2"/>
    <s v="Patas"/>
    <n v="42.2"/>
    <n v="42.2"/>
    <n v="1.4"/>
    <n v="59.08"/>
    <n v="59.08"/>
    <n v="0"/>
    <x v="2"/>
    <x v="200"/>
    <x v="2"/>
    <m/>
  </r>
  <r>
    <x v="2321"/>
    <x v="199"/>
    <x v="2"/>
    <s v="CLI_68"/>
    <x v="2"/>
    <s v="Molleja"/>
    <n v="22.2"/>
    <n v="22.2"/>
    <n v="2"/>
    <n v="44.4"/>
    <n v="44.4"/>
    <n v="0"/>
    <x v="2"/>
    <x v="200"/>
    <x v="2"/>
    <m/>
  </r>
  <r>
    <x v="2322"/>
    <x v="200"/>
    <x v="33"/>
    <s v="CLI_52"/>
    <x v="104"/>
    <s v="Pollo desnudo de primera "/>
    <n v="14952.7"/>
    <n v="14932"/>
    <n v="2.25"/>
    <n v="33597"/>
    <n v="33597"/>
    <n v="0"/>
    <x v="2"/>
    <x v="201"/>
    <x v="2"/>
    <m/>
  </r>
  <r>
    <x v="2323"/>
    <x v="200"/>
    <x v="19"/>
    <s v="CLI_25"/>
    <x v="167"/>
    <s v="Pollo de Primera"/>
    <n v="1712.3"/>
    <n v="1712.3"/>
    <n v="2.2999999999999998"/>
    <n v="3938.2899999999995"/>
    <n v="3938.29"/>
    <n v="0"/>
    <x v="2"/>
    <x v="201"/>
    <x v="2"/>
    <s v="CRUCE CRIA DE POLLOS"/>
  </r>
  <r>
    <x v="2324"/>
    <x v="200"/>
    <x v="2"/>
    <s v="CLI_68"/>
    <x v="51"/>
    <s v="Pollo de Primera"/>
    <n v="15.8"/>
    <n v="15.8"/>
    <n v="2.2999999999999998"/>
    <n v="36.339999999999996"/>
    <n v="36.339999999999996"/>
    <n v="0"/>
    <x v="2"/>
    <x v="201"/>
    <x v="2"/>
    <m/>
  </r>
  <r>
    <x v="2325"/>
    <x v="200"/>
    <x v="13"/>
    <s v="CLI_5"/>
    <x v="105"/>
    <s v="Pollo de Primera"/>
    <n v="20268.3"/>
    <n v="20065.62"/>
    <n v="2.2799999999999998"/>
    <n v="45749.613599999997"/>
    <n v="45749.613599999997"/>
    <n v="0"/>
    <x v="2"/>
    <x v="201"/>
    <x v="2"/>
    <m/>
  </r>
  <r>
    <x v="2326"/>
    <x v="200"/>
    <x v="48"/>
    <s v="CLI_20"/>
    <x v="144"/>
    <s v="Pollo desnudo de primera "/>
    <n v="10478.700000000001"/>
    <n v="10215.299999999999"/>
    <n v="2.58"/>
    <n v="26355.473999999998"/>
    <n v="26355.473999999998"/>
    <n v="0"/>
    <x v="2"/>
    <x v="201"/>
    <x v="2"/>
    <m/>
  </r>
  <r>
    <x v="2327"/>
    <x v="200"/>
    <x v="13"/>
    <s v="CLI_5"/>
    <x v="105"/>
    <s v="Pollo de Primera"/>
    <n v="4617"/>
    <n v="4570.83"/>
    <n v="2.2799999999999998"/>
    <n v="10421.492399999999"/>
    <n v="10421.492399999999"/>
    <n v="0"/>
    <x v="2"/>
    <x v="201"/>
    <x v="2"/>
    <m/>
  </r>
  <r>
    <x v="2328"/>
    <x v="200"/>
    <x v="2"/>
    <s v="CLI_68"/>
    <x v="31"/>
    <s v="Molleja"/>
    <n v="1.9"/>
    <n v="1.9"/>
    <n v="2"/>
    <n v="3.8"/>
    <n v="3.8"/>
    <n v="0"/>
    <x v="2"/>
    <x v="201"/>
    <x v="2"/>
    <m/>
  </r>
  <r>
    <x v="2328"/>
    <x v="200"/>
    <x v="2"/>
    <s v="CLI_68"/>
    <x v="31"/>
    <s v="HIGADO"/>
    <n v="2"/>
    <n v="2"/>
    <n v="1.3"/>
    <n v="2.6"/>
    <n v="2.6"/>
    <n v="0"/>
    <x v="2"/>
    <x v="201"/>
    <x v="2"/>
    <m/>
  </r>
  <r>
    <x v="2328"/>
    <x v="200"/>
    <x v="2"/>
    <s v="CLI_68"/>
    <x v="31"/>
    <s v="Patas"/>
    <n v="3"/>
    <n v="3"/>
    <n v="1.4"/>
    <n v="4.1999999999999993"/>
    <n v="4.2"/>
    <n v="0"/>
    <x v="2"/>
    <x v="201"/>
    <x v="2"/>
    <m/>
  </r>
  <r>
    <x v="2329"/>
    <x v="200"/>
    <x v="5"/>
    <s v="CLI_2"/>
    <x v="107"/>
    <s v="Molleja"/>
    <n v="72.5"/>
    <n v="72.5"/>
    <n v="1.8"/>
    <n v="130.5"/>
    <n v="130.5"/>
    <n v="0"/>
    <x v="2"/>
    <x v="201"/>
    <x v="2"/>
    <m/>
  </r>
  <r>
    <x v="2329"/>
    <x v="200"/>
    <x v="5"/>
    <s v="CLI_2"/>
    <x v="107"/>
    <s v="HIGADO"/>
    <n v="996.7"/>
    <n v="962.1"/>
    <n v="1.3"/>
    <n v="1250.73"/>
    <n v="1250.73"/>
    <n v="0"/>
    <x v="2"/>
    <x v="201"/>
    <x v="2"/>
    <m/>
  </r>
  <r>
    <x v="2329"/>
    <x v="200"/>
    <x v="5"/>
    <s v="CLI_2"/>
    <x v="107"/>
    <s v="Patas"/>
    <n v="1251.7"/>
    <n v="1240.2"/>
    <n v="1.4"/>
    <n v="1736.28"/>
    <n v="1736.28"/>
    <n v="0"/>
    <x v="2"/>
    <x v="201"/>
    <x v="2"/>
    <m/>
  </r>
  <r>
    <x v="2330"/>
    <x v="200"/>
    <x v="5"/>
    <s v="CLI_2"/>
    <x v="107"/>
    <s v="Pollo desnudo de primera "/>
    <n v="7040.2"/>
    <n v="6873.5"/>
    <n v="2.52"/>
    <n v="17321.22"/>
    <n v="17321.22"/>
    <n v="0"/>
    <x v="2"/>
    <x v="201"/>
    <x v="2"/>
    <m/>
  </r>
  <r>
    <x v="2331"/>
    <x v="200"/>
    <x v="6"/>
    <s v="CLI_15"/>
    <x v="13"/>
    <s v="Pollo de Primera"/>
    <n v="21871.7"/>
    <n v="21871.7"/>
    <n v="2.2799999999999998"/>
    <n v="49867.475999999995"/>
    <n v="49867.475999999995"/>
    <n v="0"/>
    <x v="2"/>
    <x v="201"/>
    <x v="2"/>
    <m/>
  </r>
  <r>
    <x v="2332"/>
    <x v="200"/>
    <x v="11"/>
    <s v="CLI_32"/>
    <x v="33"/>
    <s v="Pollo de Primera"/>
    <n v="20091.900000000001"/>
    <n v="19755.599999999999"/>
    <n v="2.15"/>
    <n v="42474.539999999994"/>
    <n v="42474.539999999994"/>
    <n v="0"/>
    <x v="2"/>
    <x v="201"/>
    <x v="2"/>
    <m/>
  </r>
  <r>
    <x v="2333"/>
    <x v="200"/>
    <x v="6"/>
    <s v="CLI_15"/>
    <x v="13"/>
    <s v="HIGADO"/>
    <n v="1118.5"/>
    <n v="1118.5"/>
    <n v="1.3"/>
    <n v="1454.05"/>
    <n v="1454.05"/>
    <n v="0"/>
    <x v="2"/>
    <x v="201"/>
    <x v="2"/>
    <m/>
  </r>
  <r>
    <x v="2333"/>
    <x v="200"/>
    <x v="6"/>
    <s v="CLI_15"/>
    <x v="13"/>
    <s v="Patas"/>
    <n v="454.55"/>
    <n v="454.55"/>
    <n v="1.4"/>
    <n v="636.37"/>
    <n v="636.37"/>
    <n v="0"/>
    <x v="2"/>
    <x v="201"/>
    <x v="2"/>
    <m/>
  </r>
  <r>
    <x v="2333"/>
    <x v="200"/>
    <x v="6"/>
    <s v="CLI_15"/>
    <x v="13"/>
    <s v="Molleja"/>
    <n v="1513.85"/>
    <n v="1513.85"/>
    <n v="2"/>
    <n v="3027.7"/>
    <n v="3027.7"/>
    <n v="0"/>
    <x v="2"/>
    <x v="201"/>
    <x v="2"/>
    <m/>
  </r>
  <r>
    <x v="2334"/>
    <x v="201"/>
    <x v="5"/>
    <s v="CLI_2"/>
    <x v="42"/>
    <s v="Pollo de Primera"/>
    <n v="1626.3"/>
    <n v="1620.5"/>
    <n v="2.25"/>
    <n v="3646.125"/>
    <n v="3646.125"/>
    <n v="0"/>
    <x v="2"/>
    <x v="202"/>
    <x v="2"/>
    <m/>
  </r>
  <r>
    <x v="2335"/>
    <x v="201"/>
    <x v="5"/>
    <s v="CLI_2"/>
    <x v="41"/>
    <s v="Pollo de Primera"/>
    <n v="496"/>
    <n v="485.9"/>
    <n v="2.25"/>
    <n v="1093.2749999999999"/>
    <n v="1093.2749999999999"/>
    <n v="0"/>
    <x v="2"/>
    <x v="202"/>
    <x v="2"/>
    <m/>
  </r>
  <r>
    <x v="2336"/>
    <x v="201"/>
    <x v="5"/>
    <s v="CLI_2"/>
    <x v="38"/>
    <s v="Pollo de Primera"/>
    <n v="819"/>
    <n v="826.2"/>
    <n v="2.25"/>
    <n v="1858.95"/>
    <n v="1858.95"/>
    <n v="0"/>
    <x v="2"/>
    <x v="202"/>
    <x v="2"/>
    <m/>
  </r>
  <r>
    <x v="2337"/>
    <x v="201"/>
    <x v="22"/>
    <s v="CLI_28"/>
    <x v="86"/>
    <s v="Pollo de Segunda"/>
    <n v="11512.9"/>
    <n v="11476.7"/>
    <n v="2.0499999999999998"/>
    <n v="23527.235000000001"/>
    <n v="23527.235000000001"/>
    <n v="0"/>
    <x v="2"/>
    <x v="202"/>
    <x v="2"/>
    <m/>
  </r>
  <r>
    <x v="2338"/>
    <x v="201"/>
    <x v="5"/>
    <s v="CLI_2"/>
    <x v="77"/>
    <s v="Pollo desnudo de primera "/>
    <n v="580.5"/>
    <n v="576.29999999999995"/>
    <n v="2.52"/>
    <n v="1452.2759999999998"/>
    <n v="1452.2759999999998"/>
    <n v="0"/>
    <x v="2"/>
    <x v="202"/>
    <x v="2"/>
    <m/>
  </r>
  <r>
    <x v="2339"/>
    <x v="201"/>
    <x v="5"/>
    <s v="CLI_2"/>
    <x v="77"/>
    <s v="Pollo de Primera"/>
    <n v="647.79999999999995"/>
    <n v="645.79999999999995"/>
    <n v="2.25"/>
    <n v="1453.05"/>
    <n v="1453.05"/>
    <n v="0"/>
    <x v="2"/>
    <x v="202"/>
    <x v="2"/>
    <s v="TRANSFERENCIA"/>
  </r>
  <r>
    <x v="2340"/>
    <x v="201"/>
    <x v="5"/>
    <s v="CLI_2"/>
    <x v="94"/>
    <s v="Pollo de Primera"/>
    <n v="1345.8"/>
    <n v="1343.6"/>
    <n v="2.25"/>
    <n v="3023.1"/>
    <n v="3023.1"/>
    <n v="0"/>
    <x v="2"/>
    <x v="202"/>
    <x v="2"/>
    <m/>
  </r>
  <r>
    <x v="2341"/>
    <x v="201"/>
    <x v="5"/>
    <s v="CLI_2"/>
    <x v="94"/>
    <s v="Pollo desnudo de primera "/>
    <n v="2911.3"/>
    <n v="2889.6"/>
    <n v="2.52"/>
    <n v="7281.7919999999995"/>
    <n v="7281.7919999999995"/>
    <n v="0"/>
    <x v="2"/>
    <x v="202"/>
    <x v="2"/>
    <m/>
  </r>
  <r>
    <x v="2342"/>
    <x v="201"/>
    <x v="22"/>
    <s v="CLI_28"/>
    <x v="86"/>
    <s v="Pollo de Segunda"/>
    <n v="2854.3"/>
    <n v="2854.3"/>
    <n v="2.0499999999999998"/>
    <n v="5851.3149999999996"/>
    <n v="5851.3149999999996"/>
    <n v="0"/>
    <x v="2"/>
    <x v="202"/>
    <x v="2"/>
    <m/>
  </r>
  <r>
    <x v="2343"/>
    <x v="201"/>
    <x v="4"/>
    <s v="CLI_26"/>
    <x v="10"/>
    <s v="Pollo de Segunda"/>
    <n v="270.60000000000002"/>
    <n v="270.60000000000002"/>
    <n v="2.4"/>
    <n v="649.44000000000005"/>
    <n v="649.44000000000005"/>
    <n v="0"/>
    <x v="2"/>
    <x v="202"/>
    <x v="2"/>
    <m/>
  </r>
  <r>
    <x v="2344"/>
    <x v="201"/>
    <x v="4"/>
    <s v="CLI_26"/>
    <x v="10"/>
    <s v="Molleja"/>
    <n v="24.6"/>
    <n v="24.6"/>
    <n v="1.8"/>
    <n v="44.28"/>
    <n v="44.28"/>
    <n v="0"/>
    <x v="2"/>
    <x v="202"/>
    <x v="2"/>
    <m/>
  </r>
  <r>
    <x v="2344"/>
    <x v="201"/>
    <x v="4"/>
    <s v="CLI_26"/>
    <x v="10"/>
    <s v="HIGADO"/>
    <n v="201"/>
    <n v="201"/>
    <n v="1.3"/>
    <n v="261.3"/>
    <n v="261.3"/>
    <n v="0"/>
    <x v="2"/>
    <x v="202"/>
    <x v="2"/>
    <m/>
  </r>
  <r>
    <x v="2344"/>
    <x v="201"/>
    <x v="4"/>
    <s v="CLI_26"/>
    <x v="10"/>
    <s v="Patas"/>
    <n v="21.5"/>
    <n v="21.5"/>
    <n v="1.4"/>
    <n v="30.099999999999998"/>
    <n v="30.099999999999998"/>
    <n v="0"/>
    <x v="2"/>
    <x v="202"/>
    <x v="2"/>
    <m/>
  </r>
  <r>
    <x v="2345"/>
    <x v="201"/>
    <x v="46"/>
    <s v="CLI_21"/>
    <x v="141"/>
    <s v="Patas"/>
    <n v="1618.9"/>
    <n v="1618.9"/>
    <n v="1.4"/>
    <n v="2266.46"/>
    <n v="2266.46"/>
    <n v="0"/>
    <x v="2"/>
    <x v="202"/>
    <x v="2"/>
    <m/>
  </r>
  <r>
    <x v="2346"/>
    <x v="201"/>
    <x v="11"/>
    <s v="CLI_32"/>
    <x v="33"/>
    <s v="Pollo de Primera"/>
    <n v="1554"/>
    <n v="1554"/>
    <n v="2.15"/>
    <n v="3341.1"/>
    <n v="3341.1"/>
    <n v="0"/>
    <x v="2"/>
    <x v="202"/>
    <x v="2"/>
    <m/>
  </r>
  <r>
    <x v="2347"/>
    <x v="201"/>
    <x v="46"/>
    <s v="CLI_21"/>
    <x v="141"/>
    <s v="HIGADO"/>
    <n v="483.6"/>
    <n v="483.6"/>
    <n v="1.3"/>
    <n v="628.68000000000006"/>
    <n v="628.68000000000006"/>
    <n v="0"/>
    <x v="2"/>
    <x v="202"/>
    <x v="2"/>
    <m/>
  </r>
  <r>
    <x v="2348"/>
    <x v="201"/>
    <x v="5"/>
    <s v="CLI_2"/>
    <x v="113"/>
    <s v="Pollo desnudo de primera "/>
    <n v="2086.4"/>
    <n v="1959.9"/>
    <n v="2.52"/>
    <n v="4938.9480000000003"/>
    <n v="4938.9480000000003"/>
    <n v="0"/>
    <x v="2"/>
    <x v="202"/>
    <x v="2"/>
    <m/>
  </r>
  <r>
    <x v="2349"/>
    <x v="201"/>
    <x v="5"/>
    <s v="CLI_2"/>
    <x v="113"/>
    <s v="Pollo de Primera"/>
    <n v="2292.9"/>
    <n v="2282.6"/>
    <n v="2.25"/>
    <n v="5135.8499999999995"/>
    <n v="5135.8499999999995"/>
    <n v="0"/>
    <x v="2"/>
    <x v="202"/>
    <x v="2"/>
    <m/>
  </r>
  <r>
    <x v="2350"/>
    <x v="201"/>
    <x v="46"/>
    <s v="CLI_21"/>
    <x v="141"/>
    <s v="Pollo de Primera"/>
    <n v="19948.7"/>
    <n v="19948.7"/>
    <n v="2.2799999999999998"/>
    <n v="45483.036"/>
    <n v="45483.036"/>
    <n v="0"/>
    <x v="2"/>
    <x v="202"/>
    <x v="2"/>
    <m/>
  </r>
  <r>
    <x v="2351"/>
    <x v="201"/>
    <x v="11"/>
    <s v="CLI_32"/>
    <x v="33"/>
    <s v="Pollo de Primera"/>
    <n v="18664.8"/>
    <n v="18576.3"/>
    <n v="2.15"/>
    <n v="39939.044999999998"/>
    <n v="39939.044999999998"/>
    <n v="0"/>
    <x v="2"/>
    <x v="202"/>
    <x v="2"/>
    <m/>
  </r>
  <r>
    <x v="2352"/>
    <x v="201"/>
    <x v="33"/>
    <s v="CLI_52"/>
    <x v="104"/>
    <s v="Pollo de Primera"/>
    <n v="10254.1"/>
    <n v="10047.5"/>
    <n v="2.6"/>
    <n v="26123.5"/>
    <n v="26123.5"/>
    <n v="0"/>
    <x v="2"/>
    <x v="202"/>
    <x v="2"/>
    <m/>
  </r>
  <r>
    <x v="2353"/>
    <x v="201"/>
    <x v="2"/>
    <s v="CLI_68"/>
    <x v="19"/>
    <s v="Pollo de Primera"/>
    <n v="20.6"/>
    <n v="20.6"/>
    <n v="2.4500000000000002"/>
    <n v="50.470000000000006"/>
    <n v="50.47"/>
    <n v="0"/>
    <x v="2"/>
    <x v="202"/>
    <x v="2"/>
    <m/>
  </r>
  <r>
    <x v="2354"/>
    <x v="201"/>
    <x v="2"/>
    <s v="CLI_68"/>
    <x v="24"/>
    <s v="Pollo de Segunda"/>
    <n v="7.4"/>
    <n v="7.4"/>
    <n v="2.4500000000000002"/>
    <n v="18.130000000000003"/>
    <n v="18.130000000000003"/>
    <n v="0"/>
    <x v="2"/>
    <x v="202"/>
    <x v="2"/>
    <m/>
  </r>
  <r>
    <x v="2355"/>
    <x v="201"/>
    <x v="2"/>
    <s v="CLI_68"/>
    <x v="24"/>
    <s v="Patas"/>
    <n v="1.7"/>
    <n v="1.7"/>
    <n v="1.4"/>
    <n v="2.38"/>
    <n v="2.38"/>
    <n v="0"/>
    <x v="2"/>
    <x v="202"/>
    <x v="2"/>
    <m/>
  </r>
  <r>
    <x v="2356"/>
    <x v="201"/>
    <x v="32"/>
    <s v="CLI_11"/>
    <x v="103"/>
    <s v="Pollo de Segunda"/>
    <n v="2589.1"/>
    <n v="2563"/>
    <n v="2.2999999999999998"/>
    <n v="5894.9"/>
    <n v="5894.9"/>
    <n v="0"/>
    <x v="2"/>
    <x v="202"/>
    <x v="2"/>
    <m/>
  </r>
  <r>
    <x v="2357"/>
    <x v="201"/>
    <x v="5"/>
    <s v="CLI_2"/>
    <x v="40"/>
    <s v="Pollo de Primera"/>
    <n v="456.8"/>
    <n v="453.3"/>
    <n v="2.25"/>
    <n v="1019.9250000000001"/>
    <n v="1019.9250000000001"/>
    <n v="0"/>
    <x v="2"/>
    <x v="202"/>
    <x v="2"/>
    <m/>
  </r>
  <r>
    <x v="2358"/>
    <x v="201"/>
    <x v="5"/>
    <s v="CLI_2"/>
    <x v="42"/>
    <s v="Pollo de Primera"/>
    <n v="1229"/>
    <n v="1223"/>
    <n v="2.25"/>
    <n v="2751.75"/>
    <n v="2751.75"/>
    <n v="0"/>
    <x v="2"/>
    <x v="202"/>
    <x v="2"/>
    <m/>
  </r>
  <r>
    <x v="2359"/>
    <x v="201"/>
    <x v="5"/>
    <s v="CLI_2"/>
    <x v="107"/>
    <s v="Pollo desnudo de primera "/>
    <n v="2021.9"/>
    <n v="1953.9"/>
    <n v="2.52"/>
    <n v="4923.8280000000004"/>
    <n v="4923.8280000000004"/>
    <n v="0"/>
    <x v="2"/>
    <x v="202"/>
    <x v="2"/>
    <m/>
  </r>
  <r>
    <x v="2360"/>
    <x v="201"/>
    <x v="5"/>
    <s v="CLI_2"/>
    <x v="107"/>
    <s v="Pollo de Primera"/>
    <n v="617.70000000000005"/>
    <n v="612.79999999999995"/>
    <n v="2.25"/>
    <n v="1378.8"/>
    <n v="1378.8"/>
    <n v="0"/>
    <x v="2"/>
    <x v="202"/>
    <x v="2"/>
    <m/>
  </r>
  <r>
    <x v="2361"/>
    <x v="202"/>
    <x v="5"/>
    <s v="CLI_2"/>
    <x v="113"/>
    <s v="Pollo desnudo de primera "/>
    <n v="3956.5"/>
    <n v="3915.5"/>
    <n v="2.52"/>
    <n v="9867.06"/>
    <n v="9867.06"/>
    <n v="0"/>
    <x v="2"/>
    <x v="203"/>
    <x v="2"/>
    <m/>
  </r>
  <r>
    <x v="2362"/>
    <x v="202"/>
    <x v="5"/>
    <s v="CLI_2"/>
    <x v="42"/>
    <s v="Pollo de Primera"/>
    <n v="2212.6"/>
    <n v="2210"/>
    <n v="2.25"/>
    <n v="4972.5"/>
    <n v="4972.5"/>
    <n v="0"/>
    <x v="2"/>
    <x v="203"/>
    <x v="2"/>
    <m/>
  </r>
  <r>
    <x v="2363"/>
    <x v="202"/>
    <x v="5"/>
    <s v="CLI_2"/>
    <x v="38"/>
    <s v="Pollo de Primera"/>
    <n v="1843"/>
    <n v="1841.8"/>
    <n v="2.25"/>
    <n v="4144.05"/>
    <n v="4144.05"/>
    <n v="0"/>
    <x v="2"/>
    <x v="203"/>
    <x v="2"/>
    <m/>
  </r>
  <r>
    <x v="2364"/>
    <x v="202"/>
    <x v="5"/>
    <s v="CLI_2"/>
    <x v="80"/>
    <s v="Pollo desnudo de primera "/>
    <n v="787.2"/>
    <n v="779.3"/>
    <n v="2.52"/>
    <n v="1963.836"/>
    <n v="1963.836"/>
    <n v="0"/>
    <x v="2"/>
    <x v="203"/>
    <x v="2"/>
    <m/>
  </r>
  <r>
    <x v="2365"/>
    <x v="202"/>
    <x v="5"/>
    <s v="CLI_2"/>
    <x v="80"/>
    <s v="Pollo de Primera"/>
    <n v="634.1"/>
    <n v="633.4"/>
    <n v="2.25"/>
    <n v="1425.1499999999999"/>
    <n v="1425.1499999999999"/>
    <n v="0"/>
    <x v="2"/>
    <x v="203"/>
    <x v="2"/>
    <m/>
  </r>
  <r>
    <x v="2366"/>
    <x v="202"/>
    <x v="22"/>
    <s v="CLI_28"/>
    <x v="86"/>
    <s v="Gallina desnuda "/>
    <n v="18377.3"/>
    <n v="18377.3"/>
    <n v="1.9"/>
    <n v="34916.869999999995"/>
    <n v="34916.869999999995"/>
    <n v="0"/>
    <x v="2"/>
    <x v="203"/>
    <x v="2"/>
    <m/>
  </r>
  <r>
    <x v="2367"/>
    <x v="202"/>
    <x v="22"/>
    <s v="CLI_28"/>
    <x v="86"/>
    <s v="Gallina desnuda "/>
    <n v="5511.6"/>
    <n v="5364.2"/>
    <n v="1.9"/>
    <n v="10191.98"/>
    <n v="10191.98"/>
    <n v="0"/>
    <x v="2"/>
    <x v="203"/>
    <x v="2"/>
    <m/>
  </r>
  <r>
    <x v="2368"/>
    <x v="202"/>
    <x v="3"/>
    <s v="CLI_40"/>
    <x v="8"/>
    <s v="Patas"/>
    <n v="42.9"/>
    <n v="42.9"/>
    <n v="1.4"/>
    <n v="60.059999999999995"/>
    <n v="60.06"/>
    <n v="0"/>
    <x v="2"/>
    <x v="203"/>
    <x v="2"/>
    <m/>
  </r>
  <r>
    <x v="2369"/>
    <x v="202"/>
    <x v="4"/>
    <s v="CLI_26"/>
    <x v="10"/>
    <s v="Patas"/>
    <n v="311.39999999999998"/>
    <n v="311.39999999999998"/>
    <n v="1.4"/>
    <n v="435.95999999999992"/>
    <n v="435.95999999999992"/>
    <n v="0"/>
    <x v="2"/>
    <x v="203"/>
    <x v="2"/>
    <m/>
  </r>
  <r>
    <x v="2370"/>
    <x v="202"/>
    <x v="5"/>
    <s v="CLI_2"/>
    <x v="80"/>
    <s v="Pollo desnudo de primera "/>
    <n v="1182.3"/>
    <n v="1148.4000000000001"/>
    <n v="2.52"/>
    <n v="2893.9680000000003"/>
    <n v="2893.9680000000003"/>
    <n v="0"/>
    <x v="2"/>
    <x v="203"/>
    <x v="2"/>
    <m/>
  </r>
  <r>
    <x v="2371"/>
    <x v="202"/>
    <x v="5"/>
    <s v="CLI_2"/>
    <x v="107"/>
    <s v="Pollo desnudo de primera "/>
    <n v="5635.3"/>
    <n v="5476.3"/>
    <n v="2.52"/>
    <n v="13800.276"/>
    <n v="13800.276"/>
    <n v="0"/>
    <x v="2"/>
    <x v="203"/>
    <x v="2"/>
    <m/>
  </r>
  <r>
    <x v="2372"/>
    <x v="203"/>
    <x v="22"/>
    <s v="CLI_28"/>
    <x v="86"/>
    <s v="Pollo de Segunda"/>
    <n v="15584.2"/>
    <n v="15528.2"/>
    <n v="2.0499999999999998"/>
    <n v="31832.809999999998"/>
    <n v="31832.809999999998"/>
    <n v="0"/>
    <x v="2"/>
    <x v="204"/>
    <x v="2"/>
    <m/>
  </r>
  <r>
    <x v="2373"/>
    <x v="203"/>
    <x v="5"/>
    <s v="CLI_2"/>
    <x v="40"/>
    <s v="Pollo desnudo de primera "/>
    <n v="598.5"/>
    <n v="563.6"/>
    <n v="2.52"/>
    <n v="1420.2720000000002"/>
    <n v="1420.2720000000002"/>
    <n v="0"/>
    <x v="2"/>
    <x v="204"/>
    <x v="2"/>
    <m/>
  </r>
  <r>
    <x v="2374"/>
    <x v="203"/>
    <x v="5"/>
    <s v="CLI_2"/>
    <x v="80"/>
    <s v="Pollo desnudo de primera "/>
    <n v="917.9"/>
    <n v="878"/>
    <n v="2.52"/>
    <n v="2212.56"/>
    <n v="2212.56"/>
    <n v="0"/>
    <x v="2"/>
    <x v="204"/>
    <x v="2"/>
    <m/>
  </r>
  <r>
    <x v="2375"/>
    <x v="203"/>
    <x v="5"/>
    <s v="CLI_2"/>
    <x v="77"/>
    <s v="Pollo desnudo de primera "/>
    <n v="886.6"/>
    <n v="866.6"/>
    <n v="2.52"/>
    <n v="2183.8319999999999"/>
    <n v="2183.8319999999999"/>
    <n v="0"/>
    <x v="2"/>
    <x v="204"/>
    <x v="2"/>
    <s v="TRANSFERENCIA"/>
  </r>
  <r>
    <x v="2376"/>
    <x v="203"/>
    <x v="29"/>
    <s v="CLI_3"/>
    <x v="72"/>
    <s v="Pollo desnudo de primera "/>
    <n v="1571.2"/>
    <n v="1481.9"/>
    <n v="2.52"/>
    <n v="3734.3880000000004"/>
    <n v="3734.3880000000004"/>
    <n v="0"/>
    <x v="2"/>
    <x v="204"/>
    <x v="2"/>
    <m/>
  </r>
  <r>
    <x v="2377"/>
    <x v="203"/>
    <x v="29"/>
    <s v="CLI_3"/>
    <x v="57"/>
    <s v="Pollo desnudo de primera "/>
    <n v="1526"/>
    <n v="1473.5"/>
    <n v="2.52"/>
    <n v="3713.22"/>
    <n v="3713.22"/>
    <n v="0"/>
    <x v="2"/>
    <x v="204"/>
    <x v="2"/>
    <m/>
  </r>
  <r>
    <x v="2378"/>
    <x v="203"/>
    <x v="29"/>
    <s v="CLI_3"/>
    <x v="58"/>
    <s v="Pollo desnudo de primera "/>
    <n v="3024.4"/>
    <n v="2926.1"/>
    <n v="2.52"/>
    <n v="7373.7719999999999"/>
    <n v="7373.7719999999999"/>
    <n v="0"/>
    <x v="2"/>
    <x v="204"/>
    <x v="2"/>
    <m/>
  </r>
  <r>
    <x v="2379"/>
    <x v="203"/>
    <x v="4"/>
    <s v="CLI_26"/>
    <x v="10"/>
    <s v="Molleja"/>
    <n v="324.60000000000002"/>
    <n v="324.60000000000002"/>
    <n v="1.8"/>
    <n v="584.28000000000009"/>
    <n v="584.28"/>
    <n v="0"/>
    <x v="2"/>
    <x v="204"/>
    <x v="2"/>
    <m/>
  </r>
  <r>
    <x v="2379"/>
    <x v="203"/>
    <x v="4"/>
    <s v="CLI_26"/>
    <x v="10"/>
    <s v="HIGADO"/>
    <n v="571.1"/>
    <n v="571.1"/>
    <n v="1.3"/>
    <n v="742.43000000000006"/>
    <n v="742.43"/>
    <n v="0"/>
    <x v="2"/>
    <x v="204"/>
    <x v="2"/>
    <m/>
  </r>
  <r>
    <x v="2380"/>
    <x v="203"/>
    <x v="4"/>
    <s v="CLI_26"/>
    <x v="10"/>
    <s v="Pollo de Segunda"/>
    <n v="607.5"/>
    <n v="607.5"/>
    <n v="2.4"/>
    <n v="1458"/>
    <n v="1458"/>
    <n v="0"/>
    <x v="2"/>
    <x v="204"/>
    <x v="2"/>
    <m/>
  </r>
  <r>
    <x v="2381"/>
    <x v="203"/>
    <x v="19"/>
    <s v="CLI_25"/>
    <x v="167"/>
    <s v="Pollo de Primera"/>
    <n v="613.5"/>
    <n v="613.5"/>
    <n v="2.2999999999999998"/>
    <n v="1411.05"/>
    <n v="1411.05"/>
    <n v="0"/>
    <x v="2"/>
    <x v="204"/>
    <x v="2"/>
    <s v="CRUCE CRIA DE POLLOS"/>
  </r>
  <r>
    <x v="2382"/>
    <x v="203"/>
    <x v="2"/>
    <s v="CLI_68"/>
    <x v="14"/>
    <s v="Pollo de Primera"/>
    <n v="197.6"/>
    <n v="197.6"/>
    <n v="2.4500000000000002"/>
    <n v="484.12"/>
    <n v="484.12"/>
    <n v="0"/>
    <x v="2"/>
    <x v="204"/>
    <x v="2"/>
    <m/>
  </r>
  <r>
    <x v="2382"/>
    <x v="203"/>
    <x v="2"/>
    <s v="CLI_68"/>
    <x v="14"/>
    <s v="Pollo de Segunda"/>
    <n v="90.3"/>
    <n v="90.3"/>
    <n v="2.4500000000000002"/>
    <n v="221.23500000000001"/>
    <n v="221.23500000000001"/>
    <n v="0"/>
    <x v="2"/>
    <x v="204"/>
    <x v="2"/>
    <m/>
  </r>
  <r>
    <x v="2383"/>
    <x v="203"/>
    <x v="5"/>
    <s v="CLI_2"/>
    <x v="107"/>
    <s v="Molleja"/>
    <n v="487"/>
    <n v="484.5"/>
    <n v="1.8"/>
    <n v="872.1"/>
    <n v="872.1"/>
    <n v="0"/>
    <x v="2"/>
    <x v="204"/>
    <x v="2"/>
    <m/>
  </r>
  <r>
    <x v="2384"/>
    <x v="203"/>
    <x v="5"/>
    <s v="CLI_2"/>
    <x v="107"/>
    <s v="Pollo de Primera"/>
    <n v="613.5"/>
    <n v="4299.3"/>
    <n v="2.2999999999999998"/>
    <n v="9888.39"/>
    <n v="9888.39"/>
    <n v="0"/>
    <x v="2"/>
    <x v="204"/>
    <x v="2"/>
    <m/>
  </r>
  <r>
    <x v="2385"/>
    <x v="204"/>
    <x v="5"/>
    <s v="CLI_2"/>
    <x v="94"/>
    <s v="Pollo desnudo de primera "/>
    <n v="4603.5"/>
    <n v="4575.1000000000004"/>
    <n v="2.52"/>
    <n v="11529.252"/>
    <n v="11529.252"/>
    <n v="0"/>
    <x v="2"/>
    <x v="205"/>
    <x v="2"/>
    <m/>
  </r>
  <r>
    <x v="2386"/>
    <x v="204"/>
    <x v="5"/>
    <s v="CLI_2"/>
    <x v="41"/>
    <s v="Pollo de Primera"/>
    <n v="169.3"/>
    <n v="167.96"/>
    <n v="2.25"/>
    <n v="377.91"/>
    <n v="377.91"/>
    <n v="0"/>
    <x v="2"/>
    <x v="205"/>
    <x v="2"/>
    <m/>
  </r>
  <r>
    <x v="2387"/>
    <x v="204"/>
    <x v="5"/>
    <s v="CLI_2"/>
    <x v="40"/>
    <s v="Pollo desnudo de primera "/>
    <n v="955"/>
    <n v="943.1"/>
    <n v="2.52"/>
    <n v="2376.6120000000001"/>
    <n v="2376.6120000000001"/>
    <n v="0"/>
    <x v="2"/>
    <x v="205"/>
    <x v="2"/>
    <m/>
  </r>
  <r>
    <x v="2388"/>
    <x v="204"/>
    <x v="5"/>
    <s v="CLI_2"/>
    <x v="42"/>
    <s v="Pollo de Primera"/>
    <n v="1614.3"/>
    <n v="1603"/>
    <n v="2.25"/>
    <n v="3606.75"/>
    <n v="3606.75"/>
    <n v="0"/>
    <x v="2"/>
    <x v="205"/>
    <x v="2"/>
    <m/>
  </r>
  <r>
    <x v="2389"/>
    <x v="204"/>
    <x v="5"/>
    <s v="CLI_2"/>
    <x v="80"/>
    <s v="Pollo desnudo de primera "/>
    <n v="950.6"/>
    <n v="940.5"/>
    <n v="2.52"/>
    <n v="2370.06"/>
    <n v="2370.06"/>
    <n v="0"/>
    <x v="2"/>
    <x v="205"/>
    <x v="2"/>
    <m/>
  </r>
  <r>
    <x v="2390"/>
    <x v="204"/>
    <x v="5"/>
    <s v="CLI_2"/>
    <x v="113"/>
    <s v="Pollo de Primera"/>
    <n v="2474"/>
    <n v="2473"/>
    <n v="2.25"/>
    <n v="5564.25"/>
    <n v="5564.25"/>
    <n v="0"/>
    <x v="2"/>
    <x v="205"/>
    <x v="2"/>
    <m/>
  </r>
  <r>
    <x v="2391"/>
    <x v="204"/>
    <x v="5"/>
    <s v="CLI_2"/>
    <x v="77"/>
    <s v="Pollo de Primera"/>
    <n v="619.1"/>
    <n v="616.20000000000005"/>
    <n v="2.25"/>
    <n v="1386.45"/>
    <n v="1386.45"/>
    <n v="0"/>
    <x v="2"/>
    <x v="205"/>
    <x v="2"/>
    <s v="TRANSFERENCIA"/>
  </r>
  <r>
    <x v="2392"/>
    <x v="204"/>
    <x v="5"/>
    <s v="CLI_2"/>
    <x v="77"/>
    <s v="Pollo desnudo de primera "/>
    <n v="944.9"/>
    <n v="937.6"/>
    <n v="2.52"/>
    <n v="2362.752"/>
    <n v="2362.752"/>
    <n v="0"/>
    <x v="2"/>
    <x v="205"/>
    <x v="2"/>
    <s v="TRANSFERENCIA"/>
  </r>
  <r>
    <x v="2393"/>
    <x v="204"/>
    <x v="5"/>
    <s v="CLI_2"/>
    <x v="113"/>
    <s v="Pollo desnudo de primera "/>
    <n v="2341.5"/>
    <n v="2326.1999999999998"/>
    <n v="2.52"/>
    <n v="5862.0239999999994"/>
    <n v="5862.0239999999994"/>
    <n v="0"/>
    <x v="2"/>
    <x v="205"/>
    <x v="2"/>
    <m/>
  </r>
  <r>
    <x v="2394"/>
    <x v="204"/>
    <x v="11"/>
    <s v="CLI_32"/>
    <x v="33"/>
    <s v="Pollo de Primera"/>
    <n v="23102.799999999999"/>
    <n v="23100"/>
    <n v="2.15"/>
    <n v="49665"/>
    <n v="49665"/>
    <n v="0"/>
    <x v="2"/>
    <x v="205"/>
    <x v="2"/>
    <m/>
  </r>
  <r>
    <x v="2395"/>
    <x v="204"/>
    <x v="48"/>
    <s v="CLI_20"/>
    <x v="144"/>
    <s v="Pollo desnudo de primera "/>
    <n v="8438.9"/>
    <n v="7965.5"/>
    <n v="2.58"/>
    <n v="20550.990000000002"/>
    <n v="20550.990000000002"/>
    <n v="0"/>
    <x v="2"/>
    <x v="205"/>
    <x v="2"/>
    <m/>
  </r>
  <r>
    <x v="2396"/>
    <x v="204"/>
    <x v="5"/>
    <s v="CLI_2"/>
    <x v="107"/>
    <s v="HIGADO"/>
    <n v="2457"/>
    <n v="1312"/>
    <n v="1.3"/>
    <n v="1705.6000000000001"/>
    <n v="1705.6000000000001"/>
    <n v="0"/>
    <x v="2"/>
    <x v="205"/>
    <x v="2"/>
    <m/>
  </r>
  <r>
    <x v="2396"/>
    <x v="204"/>
    <x v="5"/>
    <s v="CLI_2"/>
    <x v="107"/>
    <s v="Patas"/>
    <n v="639.79999999999995"/>
    <n v="635.1"/>
    <n v="1.4"/>
    <n v="889.14"/>
    <n v="889.14"/>
    <n v="0"/>
    <x v="2"/>
    <x v="205"/>
    <x v="2"/>
    <m/>
  </r>
  <r>
    <x v="2396"/>
    <x v="204"/>
    <x v="5"/>
    <s v="CLI_2"/>
    <x v="107"/>
    <s v="Molleja"/>
    <n v="505.20000000000005"/>
    <n v="502"/>
    <n v="1.8"/>
    <n v="903.6"/>
    <n v="903.6"/>
    <n v="0"/>
    <x v="2"/>
    <x v="205"/>
    <x v="2"/>
    <m/>
  </r>
  <r>
    <x v="2397"/>
    <x v="204"/>
    <x v="5"/>
    <s v="CLI_2"/>
    <x v="107"/>
    <s v="Pollo desnudo de primera "/>
    <n v="6510"/>
    <n v="6198.8"/>
    <n v="2.52"/>
    <n v="15620.976000000001"/>
    <n v="15620.976000000001"/>
    <n v="0"/>
    <x v="2"/>
    <x v="205"/>
    <x v="2"/>
    <m/>
  </r>
  <r>
    <x v="2398"/>
    <x v="205"/>
    <x v="44"/>
    <s v="CLI_14"/>
    <x v="129"/>
    <s v="HIGADO"/>
    <n v="297"/>
    <n v="291.2"/>
    <n v="1.3"/>
    <n v="378.56"/>
    <n v="378.56"/>
    <n v="0"/>
    <x v="2"/>
    <x v="206"/>
    <x v="2"/>
    <m/>
  </r>
  <r>
    <x v="2398"/>
    <x v="205"/>
    <x v="44"/>
    <s v="CLI_14"/>
    <x v="129"/>
    <s v="Patas"/>
    <n v="421.9"/>
    <n v="418.4"/>
    <n v="1.4"/>
    <n v="585.75999999999988"/>
    <n v="585.76"/>
    <n v="0"/>
    <x v="2"/>
    <x v="206"/>
    <x v="2"/>
    <m/>
  </r>
  <r>
    <x v="2398"/>
    <x v="205"/>
    <x v="44"/>
    <s v="CLI_14"/>
    <x v="129"/>
    <s v="Molleja"/>
    <n v="130.19999999999999"/>
    <n v="126.2"/>
    <n v="1.8"/>
    <n v="227.16"/>
    <n v="227.16"/>
    <n v="0"/>
    <x v="2"/>
    <x v="206"/>
    <x v="2"/>
    <m/>
  </r>
  <r>
    <x v="2399"/>
    <x v="205"/>
    <x v="44"/>
    <s v="CLI_14"/>
    <x v="129"/>
    <s v="Pollo desnudo de primera "/>
    <n v="3294.8"/>
    <n v="3187.4"/>
    <n v="2.63"/>
    <n v="8382.8619999999992"/>
    <n v="8382.8619999999992"/>
    <n v="0"/>
    <x v="2"/>
    <x v="206"/>
    <x v="2"/>
    <m/>
  </r>
  <r>
    <x v="2399"/>
    <x v="205"/>
    <x v="44"/>
    <s v="CLI_14"/>
    <x v="129"/>
    <s v="Pollo de Primera"/>
    <n v="1770.5"/>
    <n v="1752.9"/>
    <n v="2.35"/>
    <n v="4119.3150000000005"/>
    <n v="4119.3150000000005"/>
    <n v="0"/>
    <x v="2"/>
    <x v="206"/>
    <x v="2"/>
    <m/>
  </r>
  <r>
    <x v="2400"/>
    <x v="205"/>
    <x v="19"/>
    <s v="CLI_25"/>
    <x v="167"/>
    <s v="Pollo de Primera"/>
    <n v="1793.6"/>
    <n v="1793.6"/>
    <n v="2.2999999999999998"/>
    <n v="4125.28"/>
    <n v="4125.28"/>
    <n v="0"/>
    <x v="2"/>
    <x v="206"/>
    <x v="2"/>
    <s v="CRUCE CRIA DE POLLOS"/>
  </r>
  <r>
    <x v="2401"/>
    <x v="205"/>
    <x v="19"/>
    <s v="CLI_25"/>
    <x v="167"/>
    <s v="HIGADO"/>
    <n v="46.7"/>
    <n v="46.7"/>
    <n v="1.3"/>
    <n v="60.710000000000008"/>
    <n v="60.710000000000008"/>
    <n v="0"/>
    <x v="2"/>
    <x v="206"/>
    <x v="2"/>
    <s v="CRUCE CRIA DE POLLOS"/>
  </r>
  <r>
    <x v="2401"/>
    <x v="205"/>
    <x v="19"/>
    <s v="CLI_25"/>
    <x v="167"/>
    <s v="Molleja"/>
    <n v="47.6"/>
    <n v="47.6"/>
    <n v="2"/>
    <n v="95.2"/>
    <n v="95.2"/>
    <n v="0"/>
    <x v="2"/>
    <x v="206"/>
    <x v="2"/>
    <s v="CRUCE CRIA DE POLLOS"/>
  </r>
  <r>
    <x v="2402"/>
    <x v="205"/>
    <x v="48"/>
    <s v="CLI_20"/>
    <x v="144"/>
    <s v="Pollo desnudo de primera "/>
    <n v="10479.6"/>
    <n v="10179.200000000001"/>
    <n v="2.58"/>
    <n v="26262.336000000003"/>
    <n v="26262.336000000003"/>
    <n v="0"/>
    <x v="2"/>
    <x v="206"/>
    <x v="2"/>
    <m/>
  </r>
  <r>
    <x v="2403"/>
    <x v="205"/>
    <x v="5"/>
    <s v="CLI_2"/>
    <x v="107"/>
    <s v="Molleja"/>
    <n v="479.9"/>
    <n v="478.3"/>
    <n v="1.8"/>
    <n v="860.94"/>
    <n v="860.94"/>
    <n v="0"/>
    <x v="2"/>
    <x v="206"/>
    <x v="2"/>
    <m/>
  </r>
  <r>
    <x v="2403"/>
    <x v="205"/>
    <x v="5"/>
    <s v="CLI_2"/>
    <x v="107"/>
    <s v="HIGADO"/>
    <n v="1451.8"/>
    <n v="1407.4"/>
    <n v="1.3"/>
    <n v="1829.6200000000001"/>
    <n v="1829.6200000000001"/>
    <n v="0"/>
    <x v="2"/>
    <x v="206"/>
    <x v="2"/>
    <m/>
  </r>
  <r>
    <x v="2403"/>
    <x v="205"/>
    <x v="5"/>
    <s v="CLI_2"/>
    <x v="107"/>
    <s v="Patas"/>
    <n v="1293.7"/>
    <n v="1286.8"/>
    <n v="1.4"/>
    <n v="1801.5199999999998"/>
    <n v="1801.5199999999998"/>
    <n v="0"/>
    <x v="2"/>
    <x v="206"/>
    <x v="2"/>
    <m/>
  </r>
  <r>
    <x v="2404"/>
    <x v="205"/>
    <x v="5"/>
    <s v="CLI_2"/>
    <x v="107"/>
    <s v="Pollo desnudo de primera "/>
    <n v="7493.5"/>
    <n v="7241.61"/>
    <n v="2.52"/>
    <n v="18248.857199999999"/>
    <n v="18248.857199999999"/>
    <n v="0"/>
    <x v="2"/>
    <x v="206"/>
    <x v="2"/>
    <m/>
  </r>
  <r>
    <x v="2405"/>
    <x v="206"/>
    <x v="2"/>
    <s v="CLI_68"/>
    <x v="112"/>
    <s v="Pollo de Primera"/>
    <n v="193.1"/>
    <n v="193.1"/>
    <n v="2.2999999999999998"/>
    <n v="444.12999999999994"/>
    <n v="444.12999999999994"/>
    <n v="0"/>
    <x v="2"/>
    <x v="207"/>
    <x v="2"/>
    <m/>
  </r>
  <r>
    <x v="2406"/>
    <x v="206"/>
    <x v="5"/>
    <s v="CLI_2"/>
    <x v="80"/>
    <s v="Pollo de Primera"/>
    <n v="666.9"/>
    <n v="664"/>
    <n v="2.25"/>
    <n v="1494"/>
    <n v="1494"/>
    <n v="0"/>
    <x v="2"/>
    <x v="207"/>
    <x v="2"/>
    <m/>
  </r>
  <r>
    <x v="2407"/>
    <x v="206"/>
    <x v="5"/>
    <s v="CLI_2"/>
    <x v="80"/>
    <s v="Pollo desnudo de primera "/>
    <n v="599.6"/>
    <n v="569.4"/>
    <n v="2.52"/>
    <n v="1434.8879999999999"/>
    <n v="1434.8879999999999"/>
    <n v="0"/>
    <x v="2"/>
    <x v="207"/>
    <x v="2"/>
    <m/>
  </r>
  <r>
    <x v="2408"/>
    <x v="206"/>
    <x v="5"/>
    <s v="CLI_2"/>
    <x v="42"/>
    <s v="Pollo de Primera"/>
    <n v="1932.1"/>
    <n v="1918.9"/>
    <n v="2.25"/>
    <n v="4317.5250000000005"/>
    <n v="4317.5250000000005"/>
    <n v="0"/>
    <x v="2"/>
    <x v="207"/>
    <x v="2"/>
    <m/>
  </r>
  <r>
    <x v="2409"/>
    <x v="206"/>
    <x v="5"/>
    <s v="CLI_2"/>
    <x v="38"/>
    <s v="Pollo de Primera"/>
    <n v="1603.7"/>
    <n v="1592.6"/>
    <n v="2.25"/>
    <n v="3583.35"/>
    <n v="3583.35"/>
    <n v="0"/>
    <x v="2"/>
    <x v="207"/>
    <x v="2"/>
    <m/>
  </r>
  <r>
    <x v="2410"/>
    <x v="206"/>
    <x v="5"/>
    <s v="CLI_2"/>
    <x v="107"/>
    <s v="Pollo desnudo de primera "/>
    <n v="6029.6"/>
    <n v="5761.8"/>
    <n v="2.52"/>
    <n v="14519.736000000001"/>
    <n v="14519.736000000001"/>
    <n v="0"/>
    <x v="2"/>
    <x v="207"/>
    <x v="2"/>
    <m/>
  </r>
  <r>
    <x v="2411"/>
    <x v="206"/>
    <x v="5"/>
    <s v="CLI_2"/>
    <x v="94"/>
    <s v="Pollo de Primera"/>
    <n v="2233.3000000000002"/>
    <n v="2231.6"/>
    <n v="2.25"/>
    <n v="5021.0999999999995"/>
    <n v="5021.0999999999995"/>
    <n v="0"/>
    <x v="2"/>
    <x v="207"/>
    <x v="2"/>
    <m/>
  </r>
  <r>
    <x v="2412"/>
    <x v="206"/>
    <x v="5"/>
    <s v="CLI_2"/>
    <x v="94"/>
    <s v="Pollo desnudo de primera "/>
    <n v="2420.1999999999998"/>
    <n v="2360.1999999999998"/>
    <n v="2.52"/>
    <n v="5947.7039999999997"/>
    <n v="5947.7039999999997"/>
    <n v="0"/>
    <x v="2"/>
    <x v="207"/>
    <x v="2"/>
    <m/>
  </r>
  <r>
    <x v="2413"/>
    <x v="206"/>
    <x v="4"/>
    <s v="CLI_26"/>
    <x v="10"/>
    <s v="Pollo de Segunda"/>
    <n v="486.7"/>
    <n v="486.7"/>
    <n v="2.4"/>
    <n v="1168.08"/>
    <n v="1168.08"/>
    <n v="0"/>
    <x v="2"/>
    <x v="207"/>
    <x v="2"/>
    <m/>
  </r>
  <r>
    <x v="2414"/>
    <x v="206"/>
    <x v="4"/>
    <s v="CLI_26"/>
    <x v="10"/>
    <s v="HIGADO"/>
    <n v="57.6"/>
    <n v="57.6"/>
    <n v="1.3"/>
    <n v="74.88000000000001"/>
    <n v="74.88"/>
    <n v="0"/>
    <x v="2"/>
    <x v="207"/>
    <x v="2"/>
    <m/>
  </r>
  <r>
    <x v="2414"/>
    <x v="206"/>
    <x v="4"/>
    <s v="CLI_26"/>
    <x v="10"/>
    <s v="Patas"/>
    <n v="61.4"/>
    <n v="61.4"/>
    <n v="1.4"/>
    <n v="85.96"/>
    <n v="85.96"/>
    <n v="0"/>
    <x v="2"/>
    <x v="207"/>
    <x v="2"/>
    <m/>
  </r>
  <r>
    <x v="2415"/>
    <x v="206"/>
    <x v="4"/>
    <s v="CLI_26"/>
    <x v="10"/>
    <s v="Molleja"/>
    <n v="71.5"/>
    <n v="71.5"/>
    <n v="1.3"/>
    <n v="92.95"/>
    <n v="92.95"/>
    <n v="0"/>
    <x v="2"/>
    <x v="207"/>
    <x v="2"/>
    <m/>
  </r>
  <r>
    <x v="2415"/>
    <x v="206"/>
    <x v="4"/>
    <s v="CLI_26"/>
    <x v="10"/>
    <s v="HIGADO"/>
    <n v="146.1"/>
    <n v="146.1"/>
    <n v="1.3"/>
    <n v="189.93"/>
    <n v="189.93"/>
    <n v="0"/>
    <x v="2"/>
    <x v="207"/>
    <x v="2"/>
    <m/>
  </r>
  <r>
    <x v="2416"/>
    <x v="206"/>
    <x v="2"/>
    <s v="CLI_68"/>
    <x v="39"/>
    <s v="Pollo de Segunda"/>
    <n v="90.8"/>
    <n v="90.8"/>
    <n v="2.4500000000000002"/>
    <n v="222.46"/>
    <n v="222.46"/>
    <n v="0"/>
    <x v="2"/>
    <x v="207"/>
    <x v="2"/>
    <m/>
  </r>
  <r>
    <x v="2417"/>
    <x v="206"/>
    <x v="2"/>
    <s v="CLI_68"/>
    <x v="39"/>
    <s v="Patas"/>
    <n v="48.5"/>
    <n v="48.5"/>
    <n v="1.4"/>
    <n v="67.899999999999991"/>
    <n v="67.899999999999991"/>
    <n v="0"/>
    <x v="2"/>
    <x v="207"/>
    <x v="2"/>
    <m/>
  </r>
  <r>
    <x v="2417"/>
    <x v="206"/>
    <x v="2"/>
    <s v="CLI_68"/>
    <x v="39"/>
    <s v="HIGADO"/>
    <n v="56.1"/>
    <n v="56.1"/>
    <n v="1.3"/>
    <n v="72.930000000000007"/>
    <n v="72.930000000000007"/>
    <n v="0"/>
    <x v="2"/>
    <x v="207"/>
    <x v="2"/>
    <m/>
  </r>
  <r>
    <x v="2418"/>
    <x v="206"/>
    <x v="2"/>
    <s v="CLI_68"/>
    <x v="68"/>
    <s v="Pollo de Primera"/>
    <n v="7"/>
    <n v="7"/>
    <n v="2.4500000000000002"/>
    <n v="17.150000000000002"/>
    <n v="17.149999999999999"/>
    <n v="0"/>
    <x v="2"/>
    <x v="207"/>
    <x v="2"/>
    <m/>
  </r>
  <r>
    <x v="2419"/>
    <x v="206"/>
    <x v="2"/>
    <s v="CLI_68"/>
    <x v="68"/>
    <s v="HIGADO"/>
    <n v="1.9"/>
    <n v="1.9"/>
    <n v="1.3"/>
    <n v="2.4699999999999998"/>
    <n v="2.4700000000000002"/>
    <n v="0"/>
    <x v="2"/>
    <x v="207"/>
    <x v="2"/>
    <m/>
  </r>
  <r>
    <x v="2419"/>
    <x v="206"/>
    <x v="2"/>
    <s v="CLI_68"/>
    <x v="68"/>
    <s v="Patas"/>
    <n v="3.4"/>
    <n v="3.4"/>
    <n v="1.4"/>
    <n v="4.76"/>
    <n v="4.76"/>
    <n v="0"/>
    <x v="2"/>
    <x v="207"/>
    <x v="2"/>
    <m/>
  </r>
  <r>
    <x v="2420"/>
    <x v="206"/>
    <x v="5"/>
    <s v="CLI_2"/>
    <x v="107"/>
    <s v="HIGADO"/>
    <n v="1209.9000000000001"/>
    <n v="1209.9000000000001"/>
    <n v="1.3"/>
    <n v="1572.8700000000001"/>
    <n v="1572.8700000000001"/>
    <n v="0"/>
    <x v="2"/>
    <x v="207"/>
    <x v="2"/>
    <m/>
  </r>
  <r>
    <x v="2421"/>
    <x v="206"/>
    <x v="5"/>
    <s v="CLI_2"/>
    <x v="107"/>
    <s v="Molleja"/>
    <n v="601.6"/>
    <n v="594"/>
    <n v="1.8"/>
    <n v="1069.2"/>
    <n v="1069.2"/>
    <n v="0"/>
    <x v="2"/>
    <x v="207"/>
    <x v="2"/>
    <m/>
  </r>
  <r>
    <x v="2421"/>
    <x v="206"/>
    <x v="5"/>
    <s v="CLI_2"/>
    <x v="107"/>
    <s v="HIGADO"/>
    <n v="1441.2"/>
    <n v="1391.3"/>
    <n v="1.3"/>
    <n v="1808.69"/>
    <n v="1808.69"/>
    <n v="0"/>
    <x v="2"/>
    <x v="207"/>
    <x v="2"/>
    <m/>
  </r>
  <r>
    <x v="2421"/>
    <x v="206"/>
    <x v="5"/>
    <s v="CLI_2"/>
    <x v="107"/>
    <s v="Patas"/>
    <n v="1589.9"/>
    <n v="1577"/>
    <n v="1.4"/>
    <n v="2207.7999999999997"/>
    <n v="2207.7999999999997"/>
    <n v="0"/>
    <x v="2"/>
    <x v="207"/>
    <x v="2"/>
    <m/>
  </r>
  <r>
    <x v="2422"/>
    <x v="207"/>
    <x v="8"/>
    <s v="CLI_31"/>
    <x v="17"/>
    <s v="HIGADO"/>
    <n v="144.6"/>
    <n v="144.6"/>
    <n v="1.3"/>
    <n v="187.98"/>
    <n v="187.98"/>
    <n v="0"/>
    <x v="2"/>
    <x v="208"/>
    <x v="2"/>
    <m/>
  </r>
  <r>
    <x v="2422"/>
    <x v="207"/>
    <x v="8"/>
    <s v="CLI_31"/>
    <x v="17"/>
    <s v="Patas"/>
    <n v="124.2"/>
    <n v="124.2"/>
    <n v="1.4"/>
    <n v="173.88"/>
    <n v="173.88"/>
    <n v="0"/>
    <x v="2"/>
    <x v="208"/>
    <x v="2"/>
    <m/>
  </r>
  <r>
    <x v="2422"/>
    <x v="207"/>
    <x v="8"/>
    <s v="CLI_31"/>
    <x v="17"/>
    <s v="Molleja"/>
    <n v="49.8"/>
    <n v="49.8"/>
    <n v="2"/>
    <n v="99.6"/>
    <n v="99.6"/>
    <n v="0"/>
    <x v="2"/>
    <x v="208"/>
    <x v="2"/>
    <m/>
  </r>
  <r>
    <x v="2423"/>
    <x v="207"/>
    <x v="5"/>
    <s v="CLI_2"/>
    <x v="42"/>
    <s v="Pollo de Primera"/>
    <n v="1878.9"/>
    <n v="1868.9"/>
    <n v="2.25"/>
    <n v="4205.0250000000005"/>
    <n v="4205.0250000000005"/>
    <n v="0"/>
    <x v="2"/>
    <x v="208"/>
    <x v="2"/>
    <m/>
  </r>
  <r>
    <x v="2424"/>
    <x v="207"/>
    <x v="22"/>
    <s v="CLI_29"/>
    <x v="86"/>
    <s v="Pollo de Segunda"/>
    <n v="9656.1"/>
    <n v="9654.1"/>
    <n v="2.0499999999999998"/>
    <n v="19790.904999999999"/>
    <n v="19790.904999999999"/>
    <n v="0"/>
    <x v="2"/>
    <x v="208"/>
    <x v="2"/>
    <m/>
  </r>
  <r>
    <x v="2425"/>
    <x v="207"/>
    <x v="5"/>
    <s v="CLI_2"/>
    <x v="40"/>
    <s v="Pollo desnudo de primera "/>
    <n v="829.9"/>
    <n v="825"/>
    <n v="2.52"/>
    <n v="2079"/>
    <n v="2079"/>
    <n v="0"/>
    <x v="2"/>
    <x v="208"/>
    <x v="2"/>
    <m/>
  </r>
  <r>
    <x v="2426"/>
    <x v="207"/>
    <x v="5"/>
    <s v="CLI_2"/>
    <x v="40"/>
    <s v="Pollo de Primera"/>
    <n v="311.3"/>
    <n v="307.89999999999998"/>
    <n v="2.25"/>
    <n v="692.77499999999998"/>
    <n v="692.77499999999998"/>
    <n v="0"/>
    <x v="2"/>
    <x v="208"/>
    <x v="2"/>
    <m/>
  </r>
  <r>
    <x v="2427"/>
    <x v="207"/>
    <x v="5"/>
    <s v="CLI_2"/>
    <x v="38"/>
    <s v="Pollo desnudo de primera "/>
    <n v="272.3"/>
    <n v="266.8"/>
    <n v="2.52"/>
    <n v="672.33600000000001"/>
    <n v="672.33600000000001"/>
    <n v="0"/>
    <x v="2"/>
    <x v="208"/>
    <x v="2"/>
    <m/>
  </r>
  <r>
    <x v="2428"/>
    <x v="207"/>
    <x v="5"/>
    <s v="CLI_2"/>
    <x v="38"/>
    <s v="Pollo de Primera"/>
    <n v="1897.1"/>
    <n v="1891"/>
    <n v="2.25"/>
    <n v="4254.75"/>
    <n v="4254.75"/>
    <n v="0"/>
    <x v="2"/>
    <x v="208"/>
    <x v="2"/>
    <m/>
  </r>
  <r>
    <x v="2429"/>
    <x v="208"/>
    <x v="2"/>
    <s v="CLI_35"/>
    <x v="111"/>
    <s v="Pollo de Primera"/>
    <n v="719.6"/>
    <n v="719.6"/>
    <n v="2.2999999999999998"/>
    <n v="1655.08"/>
    <n v="1655.08"/>
    <n v="0"/>
    <x v="2"/>
    <x v="209"/>
    <x v="2"/>
    <m/>
  </r>
  <r>
    <x v="2430"/>
    <x v="208"/>
    <x v="5"/>
    <s v="CLI_2"/>
    <x v="107"/>
    <s v="Molleja"/>
    <n v="120"/>
    <n v="120"/>
    <n v="1.8"/>
    <n v="216"/>
    <n v="216"/>
    <n v="0"/>
    <x v="2"/>
    <x v="209"/>
    <x v="2"/>
    <m/>
  </r>
  <r>
    <x v="2430"/>
    <x v="208"/>
    <x v="5"/>
    <s v="CLI_2"/>
    <x v="107"/>
    <s v="Patas"/>
    <n v="626"/>
    <n v="626"/>
    <n v="1.4"/>
    <n v="876.4"/>
    <n v="876.4"/>
    <n v="0"/>
    <x v="2"/>
    <x v="209"/>
    <x v="2"/>
    <m/>
  </r>
  <r>
    <x v="2431"/>
    <x v="208"/>
    <x v="29"/>
    <s v="CLI_3"/>
    <x v="72"/>
    <s v="Pollo desnudo de primera "/>
    <n v="2075"/>
    <n v="2064"/>
    <n v="2.52"/>
    <n v="5201.28"/>
    <n v="5201.28"/>
    <n v="0"/>
    <x v="2"/>
    <x v="209"/>
    <x v="2"/>
    <m/>
  </r>
  <r>
    <x v="2432"/>
    <x v="208"/>
    <x v="29"/>
    <s v="CLI_3"/>
    <x v="58"/>
    <s v="Pollo desnudo de primera "/>
    <n v="2118.1"/>
    <n v="2118.5"/>
    <n v="2.52"/>
    <n v="5338.62"/>
    <n v="5338.62"/>
    <n v="0"/>
    <x v="2"/>
    <x v="209"/>
    <x v="2"/>
    <m/>
  </r>
  <r>
    <x v="2433"/>
    <x v="208"/>
    <x v="29"/>
    <s v="CLI_3"/>
    <x v="57"/>
    <s v="Pollo desnudo de primera "/>
    <n v="1580.1"/>
    <n v="1558.5"/>
    <n v="2.52"/>
    <n v="3927.42"/>
    <n v="3927.42"/>
    <n v="0"/>
    <x v="2"/>
    <x v="209"/>
    <x v="2"/>
    <m/>
  </r>
  <r>
    <x v="2434"/>
    <x v="208"/>
    <x v="5"/>
    <s v="CLI_2"/>
    <x v="107"/>
    <s v="HIGADO"/>
    <n v="1980.9"/>
    <n v="1964"/>
    <n v="1.3"/>
    <n v="2553.2000000000003"/>
    <n v="2553.2000000000003"/>
    <n v="0"/>
    <x v="2"/>
    <x v="209"/>
    <x v="2"/>
    <m/>
  </r>
  <r>
    <x v="2435"/>
    <x v="208"/>
    <x v="12"/>
    <s v="CLI_17"/>
    <x v="162"/>
    <s v="Pollo de Primera"/>
    <n v="351.4"/>
    <n v="351.4"/>
    <n v="2.2999999999999998"/>
    <n v="808.21999999999991"/>
    <n v="808.22"/>
    <n v="0"/>
    <x v="2"/>
    <x v="209"/>
    <x v="2"/>
    <m/>
  </r>
  <r>
    <x v="2436"/>
    <x v="208"/>
    <x v="12"/>
    <s v="CLI_48"/>
    <x v="34"/>
    <s v="Pollo de Primera"/>
    <n v="95.4"/>
    <n v="95.4"/>
    <n v="2.2999999999999998"/>
    <n v="219.42"/>
    <n v="219.42"/>
    <n v="0"/>
    <x v="2"/>
    <x v="209"/>
    <x v="2"/>
    <m/>
  </r>
  <r>
    <x v="2437"/>
    <x v="208"/>
    <x v="54"/>
    <s v="CLI_38"/>
    <x v="165"/>
    <s v="Pollo de Primera"/>
    <n v="1231.5"/>
    <n v="1231.5"/>
    <n v="2"/>
    <n v="2463"/>
    <m/>
    <n v="2463"/>
    <x v="1"/>
    <x v="209"/>
    <x v="2"/>
    <m/>
  </r>
  <r>
    <x v="2438"/>
    <x v="208"/>
    <x v="54"/>
    <s v="CLI_38"/>
    <x v="165"/>
    <s v="Pollo de Primera"/>
    <n v="1979.8"/>
    <n v="1979.8"/>
    <n v="2"/>
    <n v="3959.6"/>
    <m/>
    <n v="3959.6"/>
    <x v="1"/>
    <x v="209"/>
    <x v="2"/>
    <m/>
  </r>
  <r>
    <x v="2439"/>
    <x v="208"/>
    <x v="5"/>
    <s v="CLI_2"/>
    <x v="107"/>
    <s v="Molleja"/>
    <n v="368.7"/>
    <n v="361"/>
    <n v="1.8"/>
    <n v="649.80000000000007"/>
    <n v="649.80000000000007"/>
    <n v="0"/>
    <x v="2"/>
    <x v="209"/>
    <x v="2"/>
    <m/>
  </r>
  <r>
    <x v="2439"/>
    <x v="208"/>
    <x v="5"/>
    <s v="CLI_2"/>
    <x v="107"/>
    <s v="HIGADO"/>
    <n v="865.3"/>
    <n v="812.4"/>
    <n v="1.3"/>
    <n v="1056.1200000000001"/>
    <n v="1056.1200000000001"/>
    <n v="0"/>
    <x v="2"/>
    <x v="209"/>
    <x v="2"/>
    <m/>
  </r>
  <r>
    <x v="2439"/>
    <x v="208"/>
    <x v="5"/>
    <s v="CLI_2"/>
    <x v="107"/>
    <s v="Patas"/>
    <n v="891.5"/>
    <n v="878.81"/>
    <n v="1.4"/>
    <n v="1230.3339999999998"/>
    <n v="1230.3339999999998"/>
    <n v="0"/>
    <x v="2"/>
    <x v="209"/>
    <x v="2"/>
    <m/>
  </r>
  <r>
    <x v="2440"/>
    <x v="208"/>
    <x v="5"/>
    <s v="CLI_2"/>
    <x v="107"/>
    <s v="Pollo desnudo de primera "/>
    <n v="7980.9"/>
    <n v="7665.6"/>
    <n v="2.52"/>
    <n v="19317.312000000002"/>
    <n v="19317.312000000002"/>
    <n v="0"/>
    <x v="2"/>
    <x v="209"/>
    <x v="2"/>
    <m/>
  </r>
  <r>
    <x v="2441"/>
    <x v="209"/>
    <x v="5"/>
    <s v="CLI_2"/>
    <x v="41"/>
    <s v="Pollo de Primera"/>
    <n v="1025.5999999999999"/>
    <n v="968.9"/>
    <n v="2.25"/>
    <n v="2180.0250000000001"/>
    <n v="2180.0250000000001"/>
    <n v="0"/>
    <x v="2"/>
    <x v="210"/>
    <x v="2"/>
    <m/>
  </r>
  <r>
    <x v="2442"/>
    <x v="209"/>
    <x v="5"/>
    <s v="CLI_2"/>
    <x v="40"/>
    <s v="Pollo de Primera"/>
    <n v="611.79999999999995"/>
    <n v="655.6"/>
    <n v="2.25"/>
    <n v="1475.1000000000001"/>
    <n v="1475.1000000000001"/>
    <n v="0"/>
    <x v="2"/>
    <x v="210"/>
    <x v="2"/>
    <m/>
  </r>
  <r>
    <x v="2443"/>
    <x v="209"/>
    <x v="5"/>
    <s v="CLI_2"/>
    <x v="40"/>
    <s v="Pollo desnudo de primera "/>
    <n v="599.70000000000005"/>
    <n v="592.4"/>
    <n v="2.52"/>
    <n v="1492.848"/>
    <n v="1492.848"/>
    <n v="0"/>
    <x v="2"/>
    <x v="210"/>
    <x v="2"/>
    <m/>
  </r>
  <r>
    <x v="2444"/>
    <x v="209"/>
    <x v="5"/>
    <s v="CLI_2"/>
    <x v="38"/>
    <s v="Pollo de Primera"/>
    <n v="1851.6"/>
    <n v="1838.8"/>
    <n v="2.25"/>
    <n v="4137.3"/>
    <n v="4137.3"/>
    <n v="0"/>
    <x v="2"/>
    <x v="210"/>
    <x v="2"/>
    <m/>
  </r>
  <r>
    <x v="2445"/>
    <x v="209"/>
    <x v="5"/>
    <s v="CLI_2"/>
    <x v="40"/>
    <s v="Pollo de Primera"/>
    <n v="509.1"/>
    <n v="500.5"/>
    <n v="2.25"/>
    <n v="1126.125"/>
    <n v="1126.125"/>
    <n v="0"/>
    <x v="2"/>
    <x v="210"/>
    <x v="2"/>
    <m/>
  </r>
  <r>
    <x v="2446"/>
    <x v="209"/>
    <x v="5"/>
    <s v="CLI_2"/>
    <x v="38"/>
    <s v="Pollo de Primera"/>
    <n v="338.8"/>
    <n v="338.5"/>
    <n v="2.25"/>
    <n v="761.625"/>
    <n v="761.625"/>
    <n v="0"/>
    <x v="2"/>
    <x v="210"/>
    <x v="2"/>
    <m/>
  </r>
  <r>
    <x v="2447"/>
    <x v="209"/>
    <x v="5"/>
    <s v="CLI_2"/>
    <x v="38"/>
    <s v="Pollo desnudo de primera "/>
    <n v="1433.4"/>
    <n v="1374.9"/>
    <n v="2.52"/>
    <n v="3464.748"/>
    <n v="3464.748"/>
    <n v="0"/>
    <x v="2"/>
    <x v="210"/>
    <x v="2"/>
    <m/>
  </r>
  <r>
    <x v="2448"/>
    <x v="209"/>
    <x v="5"/>
    <s v="CLI_2"/>
    <x v="107"/>
    <s v="Pollo desnudo de primera "/>
    <n v="6259.5"/>
    <n v="6056.2"/>
    <n v="2.52"/>
    <n v="15261.624"/>
    <n v="15261.624"/>
    <n v="0"/>
    <x v="2"/>
    <x v="210"/>
    <x v="2"/>
    <m/>
  </r>
  <r>
    <x v="2449"/>
    <x v="209"/>
    <x v="2"/>
    <s v="CLI_68"/>
    <x v="87"/>
    <s v="Pollo de Primera"/>
    <n v="5.9"/>
    <n v="5.9"/>
    <n v="2.4500000000000002"/>
    <n v="14.455000000000002"/>
    <n v="14.455000000000002"/>
    <n v="0"/>
    <x v="2"/>
    <x v="210"/>
    <x v="2"/>
    <m/>
  </r>
  <r>
    <x v="2450"/>
    <x v="210"/>
    <x v="13"/>
    <s v="CLI_5"/>
    <x v="105"/>
    <s v="Pollo de Primera"/>
    <n v="18137.3"/>
    <n v="17955.28"/>
    <n v="2.2799999999999998"/>
    <n v="40938.03839999999"/>
    <n v="40938.03839999999"/>
    <n v="0"/>
    <x v="2"/>
    <x v="211"/>
    <x v="2"/>
    <m/>
  </r>
  <r>
    <x v="2451"/>
    <x v="210"/>
    <x v="13"/>
    <s v="CLI_5"/>
    <x v="105"/>
    <s v="Pollo de Primera"/>
    <n v="7014.3"/>
    <n v="7014.3"/>
    <n v="2.2799999999999998"/>
    <n v="15992.603999999999"/>
    <n v="15992.603999999999"/>
    <n v="0"/>
    <x v="2"/>
    <x v="211"/>
    <x v="2"/>
    <m/>
  </r>
  <r>
    <x v="2452"/>
    <x v="210"/>
    <x v="5"/>
    <s v="CLI_2"/>
    <x v="107"/>
    <s v="Pollo desnudo de primera "/>
    <n v="911.7"/>
    <n v="911.7"/>
    <n v="2.52"/>
    <n v="2297.4839999999999"/>
    <n v="2297.4839999999999"/>
    <n v="0"/>
    <x v="2"/>
    <x v="211"/>
    <x v="2"/>
    <m/>
  </r>
  <r>
    <x v="2453"/>
    <x v="210"/>
    <x v="5"/>
    <s v="CLI_2"/>
    <x v="107"/>
    <s v="Pollo desnudo de primera "/>
    <n v="6880.6"/>
    <n v="6552.9"/>
    <n v="2.52"/>
    <n v="16513.308000000001"/>
    <n v="16513.308000000001"/>
    <n v="0"/>
    <x v="2"/>
    <x v="211"/>
    <x v="2"/>
    <m/>
  </r>
  <r>
    <x v="2454"/>
    <x v="210"/>
    <x v="5"/>
    <s v="CLI_2"/>
    <x v="107"/>
    <s v="Patas"/>
    <n v="1279.9000000000001"/>
    <n v="1276"/>
    <n v="1.4"/>
    <n v="1786.3999999999999"/>
    <n v="1786.3999999999999"/>
    <n v="0"/>
    <x v="2"/>
    <x v="211"/>
    <x v="2"/>
    <m/>
  </r>
  <r>
    <x v="2454"/>
    <x v="210"/>
    <x v="5"/>
    <s v="CLI_2"/>
    <x v="107"/>
    <s v="Molleja"/>
    <n v="119.7"/>
    <n v="119.1"/>
    <n v="1.8"/>
    <n v="214.38"/>
    <n v="214.38"/>
    <n v="0"/>
    <x v="2"/>
    <x v="211"/>
    <x v="2"/>
    <m/>
  </r>
  <r>
    <x v="2454"/>
    <x v="210"/>
    <x v="5"/>
    <s v="CLI_2"/>
    <x v="107"/>
    <s v="HIGADO"/>
    <n v="889.3"/>
    <n v="853.1"/>
    <n v="1.3"/>
    <n v="1109.03"/>
    <n v="1109.03"/>
    <n v="0"/>
    <x v="2"/>
    <x v="211"/>
    <x v="2"/>
    <m/>
  </r>
  <r>
    <x v="2455"/>
    <x v="211"/>
    <x v="2"/>
    <s v="CLI_68"/>
    <x v="44"/>
    <s v="Pollo de Primera"/>
    <n v="108.6"/>
    <n v="108.6"/>
    <n v="2.2999999999999998"/>
    <n v="249.77999999999997"/>
    <n v="249.78"/>
    <n v="0"/>
    <x v="2"/>
    <x v="212"/>
    <x v="2"/>
    <m/>
  </r>
  <r>
    <x v="2456"/>
    <x v="211"/>
    <x v="4"/>
    <s v="CLI_27"/>
    <x v="10"/>
    <s v="Pollo de Segunda"/>
    <n v="558.6"/>
    <n v="558.6"/>
    <n v="2.4"/>
    <n v="1340.64"/>
    <n v="1340.64"/>
    <n v="0"/>
    <x v="2"/>
    <x v="212"/>
    <x v="2"/>
    <m/>
  </r>
  <r>
    <x v="2457"/>
    <x v="211"/>
    <x v="4"/>
    <s v="CLI_27"/>
    <x v="10"/>
    <s v="Patas"/>
    <n v="19.2"/>
    <n v="19.2"/>
    <n v="1.4"/>
    <n v="26.88"/>
    <n v="26.88"/>
    <n v="0"/>
    <x v="2"/>
    <x v="212"/>
    <x v="2"/>
    <m/>
  </r>
  <r>
    <x v="2457"/>
    <x v="211"/>
    <x v="4"/>
    <s v="CLI_27"/>
    <x v="10"/>
    <s v="Molleja"/>
    <n v="143.1"/>
    <n v="143.1"/>
    <n v="2"/>
    <n v="286.2"/>
    <n v="286.2"/>
    <n v="0"/>
    <x v="2"/>
    <x v="212"/>
    <x v="2"/>
    <m/>
  </r>
  <r>
    <x v="2457"/>
    <x v="211"/>
    <x v="4"/>
    <s v="CLI_27"/>
    <x v="10"/>
    <s v="HIGADO"/>
    <n v="56.9"/>
    <n v="56.9"/>
    <n v="1.3"/>
    <n v="73.97"/>
    <n v="73.97"/>
    <n v="0"/>
    <x v="2"/>
    <x v="212"/>
    <x v="2"/>
    <m/>
  </r>
  <r>
    <x v="2458"/>
    <x v="211"/>
    <x v="2"/>
    <s v="CLI_68"/>
    <x v="49"/>
    <s v="Pollo de Primera"/>
    <n v="178.1"/>
    <n v="178.1"/>
    <n v="2.4500000000000002"/>
    <n v="436.34500000000003"/>
    <n v="436.34500000000003"/>
    <n v="0"/>
    <x v="2"/>
    <x v="212"/>
    <x v="2"/>
    <m/>
  </r>
  <r>
    <x v="2459"/>
    <x v="211"/>
    <x v="54"/>
    <s v="CLI_38"/>
    <x v="165"/>
    <s v="Pollo de Primera"/>
    <n v="4437.8999999999996"/>
    <n v="4437.8999999999996"/>
    <n v="2.2999999999999998"/>
    <n v="10207.169999999998"/>
    <m/>
    <n v="10207.169999999998"/>
    <x v="1"/>
    <x v="212"/>
    <x v="2"/>
    <m/>
  </r>
  <r>
    <x v="2460"/>
    <x v="211"/>
    <x v="54"/>
    <s v="CLI_38"/>
    <x v="165"/>
    <s v="Pollo de Primera"/>
    <n v="245.1"/>
    <n v="245.1"/>
    <n v="2.2999999999999998"/>
    <n v="563.7299999999999"/>
    <m/>
    <n v="563.7299999999999"/>
    <x v="1"/>
    <x v="212"/>
    <x v="2"/>
    <m/>
  </r>
  <r>
    <x v="2461"/>
    <x v="211"/>
    <x v="5"/>
    <s v="CLI_2"/>
    <x v="107"/>
    <s v="Pollo desnudo de primera "/>
    <n v="5009.6000000000004"/>
    <n v="4889.1000000000004"/>
    <n v="2.52"/>
    <n v="12320.532000000001"/>
    <n v="12320.532000000001"/>
    <n v="0"/>
    <x v="2"/>
    <x v="212"/>
    <x v="2"/>
    <s v="TRANSFERENCIA"/>
  </r>
  <r>
    <x v="2462"/>
    <x v="211"/>
    <x v="5"/>
    <s v="CLI_2"/>
    <x v="107"/>
    <s v="HIGADO"/>
    <n v="2141"/>
    <n v="3196.5"/>
    <n v="1.3"/>
    <n v="4155.45"/>
    <n v="4155.45"/>
    <n v="0"/>
    <x v="2"/>
    <x v="212"/>
    <x v="2"/>
    <s v="TRANSFERENCIA"/>
  </r>
  <r>
    <x v="2462"/>
    <x v="211"/>
    <x v="5"/>
    <s v="CLI_2"/>
    <x v="107"/>
    <s v="Patas"/>
    <n v="1009.8"/>
    <n v="986"/>
    <n v="1.4"/>
    <n v="1380.3999999999999"/>
    <n v="1380.3999999999999"/>
    <n v="0"/>
    <x v="2"/>
    <x v="212"/>
    <x v="2"/>
    <s v="TRANSFERENCIA"/>
  </r>
  <r>
    <x v="2463"/>
    <x v="211"/>
    <x v="5"/>
    <s v="CLI_2"/>
    <x v="107"/>
    <s v="Patas"/>
    <n v="877.6"/>
    <n v="847.7"/>
    <n v="1.4"/>
    <n v="1186.78"/>
    <n v="1186.78"/>
    <n v="0"/>
    <x v="2"/>
    <x v="212"/>
    <x v="2"/>
    <s v="TRANSFERENCIA"/>
  </r>
  <r>
    <x v="2463"/>
    <x v="211"/>
    <x v="5"/>
    <s v="CLI_2"/>
    <x v="107"/>
    <s v="HIGADO"/>
    <n v="1076.9000000000001"/>
    <n v="1070.5"/>
    <n v="1.3"/>
    <n v="1391.65"/>
    <n v="1391.65"/>
    <n v="0"/>
    <x v="2"/>
    <x v="212"/>
    <x v="2"/>
    <s v="TRANSFERENCIA"/>
  </r>
  <r>
    <x v="2464"/>
    <x v="212"/>
    <x v="22"/>
    <s v="CLI_29"/>
    <x v="86"/>
    <s v="Pollo de Segunda"/>
    <n v="13820.9"/>
    <n v="13715.4"/>
    <n v="2.0499999999999998"/>
    <n v="28116.569999999996"/>
    <n v="28116.569999999996"/>
    <n v="0"/>
    <x v="2"/>
    <x v="213"/>
    <x v="2"/>
    <m/>
  </r>
  <r>
    <x v="2465"/>
    <x v="212"/>
    <x v="11"/>
    <s v="CLI_33"/>
    <x v="33"/>
    <s v="Pollo de Primera"/>
    <n v="8483.5"/>
    <n v="8483.5"/>
    <n v="2.15"/>
    <n v="18239.524999999998"/>
    <n v="18239.524999999998"/>
    <n v="0"/>
    <x v="2"/>
    <x v="213"/>
    <x v="2"/>
    <m/>
  </r>
  <r>
    <x v="2466"/>
    <x v="212"/>
    <x v="4"/>
    <s v="CLI_27"/>
    <x v="10"/>
    <s v="Patas"/>
    <n v="466.7"/>
    <n v="466.7"/>
    <n v="1.4"/>
    <n v="653.38"/>
    <n v="653.38"/>
    <n v="0"/>
    <x v="2"/>
    <x v="213"/>
    <x v="2"/>
    <m/>
  </r>
  <r>
    <x v="2466"/>
    <x v="212"/>
    <x v="4"/>
    <s v="CLI_27"/>
    <x v="10"/>
    <s v="Molleja"/>
    <n v="239.3"/>
    <n v="239.3"/>
    <n v="2"/>
    <n v="478.6"/>
    <n v="478.6"/>
    <n v="0"/>
    <x v="2"/>
    <x v="213"/>
    <x v="2"/>
    <m/>
  </r>
  <r>
    <x v="2466"/>
    <x v="212"/>
    <x v="4"/>
    <s v="CLI_27"/>
    <x v="10"/>
    <s v="HIGADO"/>
    <n v="690.8"/>
    <n v="690.8"/>
    <n v="1.3"/>
    <n v="898.04"/>
    <n v="898.04"/>
    <n v="0"/>
    <x v="2"/>
    <x v="213"/>
    <x v="2"/>
    <m/>
  </r>
  <r>
    <x v="2467"/>
    <x v="212"/>
    <x v="4"/>
    <s v="CLI_27"/>
    <x v="10"/>
    <s v="Pollo de Segunda"/>
    <n v="1649.9"/>
    <n v="1649.9"/>
    <n v="2.4"/>
    <n v="3959.76"/>
    <n v="3959.76"/>
    <n v="0"/>
    <x v="2"/>
    <x v="213"/>
    <x v="2"/>
    <m/>
  </r>
  <r>
    <x v="2468"/>
    <x v="212"/>
    <x v="11"/>
    <s v="CLI_33"/>
    <x v="33"/>
    <s v="Pollo de Primera"/>
    <n v="7851.9"/>
    <n v="7851.9"/>
    <n v="2.15"/>
    <n v="16881.584999999999"/>
    <n v="16881.584999999999"/>
    <n v="0"/>
    <x v="2"/>
    <x v="213"/>
    <x v="2"/>
    <m/>
  </r>
  <r>
    <x v="2469"/>
    <x v="212"/>
    <x v="11"/>
    <s v="CLI_33"/>
    <x v="33"/>
    <s v="Pollo de Primera"/>
    <n v="4579.8999999999996"/>
    <n v="4579.8999999999996"/>
    <n v="2.15"/>
    <n v="9846.784999999998"/>
    <n v="9846.784999999998"/>
    <n v="0"/>
    <x v="2"/>
    <x v="213"/>
    <x v="2"/>
    <m/>
  </r>
  <r>
    <x v="2470"/>
    <x v="212"/>
    <x v="11"/>
    <s v="CLI_33"/>
    <x v="33"/>
    <s v="Pollo de Primera"/>
    <n v="19569.8"/>
    <n v="19569.8"/>
    <n v="2.15"/>
    <n v="42075.07"/>
    <n v="42075.07"/>
    <n v="0"/>
    <x v="2"/>
    <x v="213"/>
    <x v="2"/>
    <m/>
  </r>
  <r>
    <x v="2471"/>
    <x v="212"/>
    <x v="11"/>
    <s v="CLI_33"/>
    <x v="33"/>
    <s v="Pollo de Primera"/>
    <n v="7614.5"/>
    <n v="7614.5"/>
    <n v="2.15"/>
    <n v="16371.174999999999"/>
    <n v="16371.174999999999"/>
    <n v="0"/>
    <x v="2"/>
    <x v="213"/>
    <x v="2"/>
    <m/>
  </r>
  <r>
    <x v="2472"/>
    <x v="212"/>
    <x v="5"/>
    <s v="CLI_2"/>
    <x v="107"/>
    <s v="Pollo desnudo de primera "/>
    <n v="6440.3"/>
    <n v="6228.6"/>
    <n v="2.52"/>
    <n v="15696.072000000002"/>
    <n v="15696.072000000002"/>
    <n v="0"/>
    <x v="2"/>
    <x v="213"/>
    <x v="2"/>
    <s v="TRANSFERENCIA"/>
  </r>
  <r>
    <x v="2473"/>
    <x v="212"/>
    <x v="2"/>
    <s v="CLI_68"/>
    <x v="128"/>
    <s v="HIGADO"/>
    <n v="2.1"/>
    <n v="2.1"/>
    <n v="1.3"/>
    <n v="2.7300000000000004"/>
    <n v="2.73"/>
    <n v="0"/>
    <x v="2"/>
    <x v="213"/>
    <x v="2"/>
    <m/>
  </r>
  <r>
    <x v="2474"/>
    <x v="213"/>
    <x v="29"/>
    <s v="CLI_3"/>
    <x v="58"/>
    <s v="Pollo desnudo de primera "/>
    <n v="2048.3000000000002"/>
    <n v="2083.1"/>
    <n v="2.52"/>
    <n v="5249.4120000000003"/>
    <n v="5249.4120000000003"/>
    <n v="0"/>
    <x v="2"/>
    <x v="214"/>
    <x v="2"/>
    <m/>
  </r>
  <r>
    <x v="2475"/>
    <x v="213"/>
    <x v="29"/>
    <s v="CLI_3"/>
    <x v="57"/>
    <s v="Pollo desnudo de primera "/>
    <n v="1142.5"/>
    <n v="1158.5999999999999"/>
    <n v="2.52"/>
    <n v="2919.6719999999996"/>
    <n v="2919.6719999999996"/>
    <n v="0"/>
    <x v="2"/>
    <x v="214"/>
    <x v="2"/>
    <m/>
  </r>
  <r>
    <x v="2476"/>
    <x v="213"/>
    <x v="29"/>
    <s v="CLI_3"/>
    <x v="58"/>
    <s v="HIGADO"/>
    <n v="59.4"/>
    <n v="57.4"/>
    <n v="1.3"/>
    <n v="74.62"/>
    <n v="74.62"/>
    <n v="0"/>
    <x v="2"/>
    <x v="214"/>
    <x v="2"/>
    <m/>
  </r>
  <r>
    <x v="2476"/>
    <x v="213"/>
    <x v="29"/>
    <s v="CLI_3"/>
    <x v="58"/>
    <s v="Patas"/>
    <n v="110.5"/>
    <n v="109.5"/>
    <n v="1.4"/>
    <n v="153.29999999999998"/>
    <n v="153.30000000000001"/>
    <n v="0"/>
    <x v="2"/>
    <x v="214"/>
    <x v="2"/>
    <m/>
  </r>
  <r>
    <x v="2476"/>
    <x v="213"/>
    <x v="29"/>
    <s v="CLI_3"/>
    <x v="58"/>
    <s v="Molleja"/>
    <n v="49.4"/>
    <n v="48"/>
    <n v="2"/>
    <n v="96"/>
    <n v="96"/>
    <n v="0"/>
    <x v="2"/>
    <x v="214"/>
    <x v="2"/>
    <m/>
  </r>
  <r>
    <x v="2477"/>
    <x v="213"/>
    <x v="29"/>
    <s v="CLI_3"/>
    <x v="57"/>
    <s v="HIGADO"/>
    <n v="59.4"/>
    <n v="57.4"/>
    <n v="1.3"/>
    <n v="74.62"/>
    <n v="74.62"/>
    <n v="0"/>
    <x v="2"/>
    <x v="214"/>
    <x v="2"/>
    <m/>
  </r>
  <r>
    <x v="2477"/>
    <x v="213"/>
    <x v="29"/>
    <s v="CLI_3"/>
    <x v="57"/>
    <s v="Patas"/>
    <n v="109"/>
    <n v="108.1"/>
    <n v="1.4"/>
    <n v="151.33999999999997"/>
    <n v="151.33999999999997"/>
    <n v="0"/>
    <x v="2"/>
    <x v="214"/>
    <x v="2"/>
    <m/>
  </r>
  <r>
    <x v="2477"/>
    <x v="213"/>
    <x v="29"/>
    <s v="CLI_3"/>
    <x v="57"/>
    <s v="Molleja"/>
    <n v="49.6"/>
    <n v="48.4"/>
    <n v="2"/>
    <n v="96.8"/>
    <n v="96.8"/>
    <n v="0"/>
    <x v="2"/>
    <x v="214"/>
    <x v="2"/>
    <m/>
  </r>
  <r>
    <x v="2478"/>
    <x v="213"/>
    <x v="57"/>
    <s v="CLI_39"/>
    <x v="2"/>
    <s v="Molleja"/>
    <n v="23.6"/>
    <n v="23.6"/>
    <n v="2"/>
    <n v="47.2"/>
    <n v="47.2"/>
    <n v="0"/>
    <x v="2"/>
    <x v="214"/>
    <x v="2"/>
    <m/>
  </r>
  <r>
    <x v="2478"/>
    <x v="213"/>
    <x v="57"/>
    <s v="CLI_39"/>
    <x v="2"/>
    <s v="HIGADO"/>
    <n v="56.9"/>
    <n v="56.9"/>
    <n v="1.3"/>
    <n v="73.97"/>
    <n v="73.97"/>
    <n v="0"/>
    <x v="2"/>
    <x v="214"/>
    <x v="2"/>
    <m/>
  </r>
  <r>
    <x v="2478"/>
    <x v="213"/>
    <x v="57"/>
    <s v="CLI_39"/>
    <x v="2"/>
    <s v="Patas"/>
    <n v="19.7"/>
    <n v="19.7"/>
    <n v="1.4"/>
    <n v="27.58"/>
    <n v="27.58"/>
    <n v="0"/>
    <x v="2"/>
    <x v="214"/>
    <x v="2"/>
    <m/>
  </r>
  <r>
    <x v="2479"/>
    <x v="213"/>
    <x v="57"/>
    <s v="CLI_39"/>
    <x v="2"/>
    <s v="Pollo de Primera"/>
    <n v="182.8"/>
    <n v="182.8"/>
    <n v="2.35"/>
    <n v="429.58000000000004"/>
    <n v="429.58000000000004"/>
    <n v="0"/>
    <x v="2"/>
    <x v="214"/>
    <x v="2"/>
    <m/>
  </r>
  <r>
    <x v="2480"/>
    <x v="213"/>
    <x v="2"/>
    <s v="CLI_68"/>
    <x v="76"/>
    <s v="Pollo de Primera"/>
    <n v="83.4"/>
    <n v="83.4"/>
    <n v="2.2999999999999998"/>
    <n v="191.82"/>
    <n v="191.82"/>
    <n v="0"/>
    <x v="2"/>
    <x v="214"/>
    <x v="2"/>
    <m/>
  </r>
  <r>
    <x v="2481"/>
    <x v="214"/>
    <x v="23"/>
    <s v="CLI_1"/>
    <x v="82"/>
    <s v="Pollo desnudo de primera "/>
    <n v="10278.9"/>
    <n v="10075"/>
    <n v="2.5"/>
    <n v="25187.5"/>
    <n v="25187.5"/>
    <n v="0"/>
    <x v="2"/>
    <x v="215"/>
    <x v="2"/>
    <m/>
  </r>
  <r>
    <x v="2482"/>
    <x v="214"/>
    <x v="11"/>
    <s v="CLI_33"/>
    <x v="33"/>
    <s v="Pollo de Primera"/>
    <n v="23288"/>
    <n v="23288"/>
    <n v="2.15"/>
    <n v="50069.2"/>
    <n v="50069.2"/>
    <n v="0"/>
    <x v="2"/>
    <x v="215"/>
    <x v="2"/>
    <m/>
  </r>
  <r>
    <x v="2483"/>
    <x v="214"/>
    <x v="22"/>
    <s v="CLI_29"/>
    <x v="86"/>
    <s v="Pollo de Segunda"/>
    <n v="1181.5"/>
    <n v="1181.5"/>
    <n v="2.0499999999999998"/>
    <n v="2422.0749999999998"/>
    <n v="2422.0749999999998"/>
    <n v="0"/>
    <x v="2"/>
    <x v="215"/>
    <x v="2"/>
    <m/>
  </r>
  <r>
    <x v="2484"/>
    <x v="214"/>
    <x v="22"/>
    <s v="CLI_29"/>
    <x v="86"/>
    <s v="Pollo de Segunda"/>
    <n v="8819.7000000000007"/>
    <n v="8813.2000000000007"/>
    <n v="2.0499999999999998"/>
    <n v="18067.060000000001"/>
    <n v="18067.060000000001"/>
    <n v="0"/>
    <x v="2"/>
    <x v="215"/>
    <x v="2"/>
    <m/>
  </r>
  <r>
    <x v="2485"/>
    <x v="215"/>
    <x v="19"/>
    <s v="CLI_25"/>
    <x v="167"/>
    <s v="HIGADO"/>
    <n v="98.2"/>
    <n v="98.2"/>
    <n v="1.3"/>
    <n v="127.66000000000001"/>
    <n v="474.1"/>
    <n v="-346.44"/>
    <x v="3"/>
    <x v="216"/>
    <x v="2"/>
    <s v="CRUCE CRIA DE POLLOS"/>
  </r>
  <r>
    <x v="2486"/>
    <x v="215"/>
    <x v="11"/>
    <s v="CLI_33"/>
    <x v="33"/>
    <s v="Pollo de Primera"/>
    <n v="23305"/>
    <n v="23305"/>
    <n v="2.1800000000000002"/>
    <n v="50804.9"/>
    <n v="50804.9"/>
    <n v="0"/>
    <x v="2"/>
    <x v="216"/>
    <x v="2"/>
    <m/>
  </r>
  <r>
    <x v="2487"/>
    <x v="216"/>
    <x v="23"/>
    <s v="CLI_1"/>
    <x v="82"/>
    <s v="Pollo de Primera"/>
    <n v="5025.8"/>
    <n v="5003.8"/>
    <n v="2.1"/>
    <n v="10507.980000000001"/>
    <n v="10507.98"/>
    <n v="0"/>
    <x v="2"/>
    <x v="217"/>
    <x v="2"/>
    <m/>
  </r>
  <r>
    <x v="2488"/>
    <x v="216"/>
    <x v="58"/>
    <s v="CLI_37"/>
    <x v="173"/>
    <s v="Pollo de Primera"/>
    <n v="2016.6"/>
    <n v="2070.4"/>
    <n v="2.1"/>
    <n v="4347.84"/>
    <n v="4347.84"/>
    <n v="0"/>
    <x v="2"/>
    <x v="217"/>
    <x v="2"/>
    <m/>
  </r>
  <r>
    <x v="2489"/>
    <x v="216"/>
    <x v="23"/>
    <s v="CLI_1"/>
    <x v="157"/>
    <s v="Pollo de Primera"/>
    <n v="5005.1000000000004"/>
    <n v="4929.6000000000004"/>
    <n v="2.1"/>
    <n v="10352.160000000002"/>
    <n v="10352.160000000002"/>
    <n v="0"/>
    <x v="2"/>
    <x v="217"/>
    <x v="2"/>
    <m/>
  </r>
  <r>
    <x v="2490"/>
    <x v="216"/>
    <x v="23"/>
    <s v="CLI_1"/>
    <x v="174"/>
    <s v="Pollo de Primera"/>
    <n v="1551.3"/>
    <n v="1539.5"/>
    <n v="2.1"/>
    <n v="3232.9500000000003"/>
    <n v="3232.9500000000003"/>
    <n v="0"/>
    <x v="2"/>
    <x v="217"/>
    <x v="2"/>
    <m/>
  </r>
  <r>
    <x v="2491"/>
    <x v="216"/>
    <x v="12"/>
    <s v="CLI_17"/>
    <x v="162"/>
    <s v="Pollo de Primera"/>
    <n v="219.5"/>
    <n v="219.5"/>
    <n v="2.2000000000000002"/>
    <n v="482.90000000000003"/>
    <n v="482.90000000000003"/>
    <n v="0"/>
    <x v="2"/>
    <x v="217"/>
    <x v="2"/>
    <m/>
  </r>
  <r>
    <x v="2492"/>
    <x v="216"/>
    <x v="2"/>
    <s v="CLI_68"/>
    <x v="175"/>
    <s v="Pollo de Primera"/>
    <n v="5.8"/>
    <n v="5.8"/>
    <n v="2.35"/>
    <n v="13.63"/>
    <n v="13.63"/>
    <n v="0"/>
    <x v="2"/>
    <x v="217"/>
    <x v="2"/>
    <m/>
  </r>
  <r>
    <x v="2493"/>
    <x v="216"/>
    <x v="13"/>
    <s v="CLI_5"/>
    <x v="105"/>
    <s v="Pollo de Primera"/>
    <n v="24415.599999999999"/>
    <n v="24171.448780487808"/>
    <n v="2.0499999999999998"/>
    <n v="49551.47"/>
    <n v="49551.47"/>
    <n v="0"/>
    <x v="2"/>
    <x v="217"/>
    <x v="2"/>
    <m/>
  </r>
  <r>
    <x v="2494"/>
    <x v="217"/>
    <x v="5"/>
    <s v="CLI_2"/>
    <x v="107"/>
    <s v="Molleja"/>
    <n v="549"/>
    <n v="547.70000000000005"/>
    <n v="1.5"/>
    <n v="821.55000000000007"/>
    <n v="821.55000000000007"/>
    <n v="0"/>
    <x v="2"/>
    <x v="218"/>
    <x v="2"/>
    <s v="EFECTIVO"/>
  </r>
  <r>
    <x v="2494"/>
    <x v="217"/>
    <x v="5"/>
    <s v="CLI_2"/>
    <x v="107"/>
    <s v="HIGADO"/>
    <n v="1191.0999999999999"/>
    <n v="1188"/>
    <n v="1.3"/>
    <n v="1544.4"/>
    <n v="1544.4"/>
    <n v="0"/>
    <x v="2"/>
    <x v="218"/>
    <x v="2"/>
    <s v="EFECTIVO"/>
  </r>
  <r>
    <x v="2494"/>
    <x v="217"/>
    <x v="5"/>
    <s v="CLI_2"/>
    <x v="107"/>
    <s v="Patas"/>
    <n v="1335.8"/>
    <n v="1335"/>
    <n v="1.1499999999999999"/>
    <n v="1535.2499999999998"/>
    <n v="1535.2499999999998"/>
    <n v="0"/>
    <x v="2"/>
    <x v="218"/>
    <x v="2"/>
    <s v="EFECTIVO"/>
  </r>
  <r>
    <x v="2495"/>
    <x v="217"/>
    <x v="32"/>
    <s v="CLI_11"/>
    <x v="103"/>
    <s v="Pollo de Segunda"/>
    <n v="6013.7"/>
    <n v="6010.6"/>
    <n v="2.2000000000000002"/>
    <n v="13223.320000000002"/>
    <n v="13223.320000000002"/>
    <n v="0"/>
    <x v="2"/>
    <x v="218"/>
    <x v="2"/>
    <m/>
  </r>
  <r>
    <x v="2496"/>
    <x v="217"/>
    <x v="5"/>
    <s v="CLI_2"/>
    <x v="107"/>
    <s v="Pollo desnudo de primera "/>
    <n v="4224.1000000000004"/>
    <n v="4203.1000000000004"/>
    <n v="2.4500000000000002"/>
    <n v="10297.595000000001"/>
    <n v="10297.595000000001"/>
    <n v="0"/>
    <x v="2"/>
    <x v="218"/>
    <x v="2"/>
    <s v="EFECTIVO"/>
  </r>
  <r>
    <x v="2497"/>
    <x v="217"/>
    <x v="32"/>
    <s v="CLI_11"/>
    <x v="103"/>
    <s v="Pollo de Segunda"/>
    <n v="1181.9000000000001"/>
    <n v="1181.9000000000001"/>
    <n v="2.2000000000000002"/>
    <n v="2600.1800000000003"/>
    <n v="2600.1800000000003"/>
    <n v="0"/>
    <x v="2"/>
    <x v="218"/>
    <x v="2"/>
    <m/>
  </r>
  <r>
    <x v="2498"/>
    <x v="217"/>
    <x v="22"/>
    <s v="CLI_29"/>
    <x v="86"/>
    <s v="Pollo de Segunda"/>
    <n v="8552"/>
    <n v="8544.5"/>
    <n v="1.75"/>
    <n v="14952.875"/>
    <n v="14952.875"/>
    <n v="0"/>
    <x v="2"/>
    <x v="218"/>
    <x v="2"/>
    <m/>
  </r>
  <r>
    <x v="2499"/>
    <x v="217"/>
    <x v="22"/>
    <s v="CLI_29"/>
    <x v="86"/>
    <s v="Pollo de Segunda"/>
    <n v="3298.2"/>
    <n v="3298.2"/>
    <n v="1.75"/>
    <n v="5771.8499999999995"/>
    <n v="5771.8499999999995"/>
    <n v="0"/>
    <x v="2"/>
    <x v="218"/>
    <x v="2"/>
    <m/>
  </r>
  <r>
    <x v="2500"/>
    <x v="218"/>
    <x v="5"/>
    <s v="CLI_2"/>
    <x v="107"/>
    <s v="Molleja"/>
    <n v="600.70000000000005"/>
    <n v="599.1"/>
    <n v="1.5"/>
    <n v="898.65000000000009"/>
    <n v="898.65"/>
    <n v="0"/>
    <x v="2"/>
    <x v="219"/>
    <x v="2"/>
    <s v="EFECTIVO"/>
  </r>
  <r>
    <x v="2500"/>
    <x v="218"/>
    <x v="5"/>
    <s v="CLI_2"/>
    <x v="107"/>
    <s v="HIGADO"/>
    <n v="1805.4"/>
    <n v="1808.9"/>
    <n v="1.3"/>
    <n v="2351.5700000000002"/>
    <n v="2351.5700000000002"/>
    <n v="0"/>
    <x v="2"/>
    <x v="219"/>
    <x v="2"/>
    <s v="EFECTIVO"/>
  </r>
  <r>
    <x v="2500"/>
    <x v="218"/>
    <x v="5"/>
    <s v="CLI_2"/>
    <x v="107"/>
    <s v="Patas"/>
    <n v="635.20000000000005"/>
    <n v="634.20000000000005"/>
    <n v="1.1499999999999999"/>
    <n v="729.33"/>
    <n v="729.33"/>
    <n v="0"/>
    <x v="2"/>
    <x v="219"/>
    <x v="2"/>
    <s v="EFECTIVO"/>
  </r>
  <r>
    <x v="2501"/>
    <x v="218"/>
    <x v="2"/>
    <s v="CLI_68"/>
    <x v="176"/>
    <s v="HIGADO"/>
    <n v="14.2"/>
    <n v="14.2"/>
    <n v="1.1000000000000001"/>
    <n v="15.620000000000001"/>
    <n v="15.620000000000001"/>
    <n v="0"/>
    <x v="2"/>
    <x v="219"/>
    <x v="2"/>
    <m/>
  </r>
  <r>
    <x v="2501"/>
    <x v="218"/>
    <x v="2"/>
    <s v="CLI_68"/>
    <x v="176"/>
    <s v="Patas"/>
    <n v="14.3"/>
    <n v="14.3"/>
    <n v="1.3"/>
    <n v="18.59"/>
    <n v="18.59"/>
    <n v="0"/>
    <x v="2"/>
    <x v="219"/>
    <x v="2"/>
    <m/>
  </r>
  <r>
    <x v="2502"/>
    <x v="219"/>
    <x v="23"/>
    <s v="CLI_1"/>
    <x v="174"/>
    <s v="Pollo de Primera"/>
    <n v="1501.2"/>
    <n v="1502.9"/>
    <n v="1.93"/>
    <n v="2900.5970000000002"/>
    <n v="2900.5970000000002"/>
    <n v="0"/>
    <x v="2"/>
    <x v="220"/>
    <x v="2"/>
    <m/>
  </r>
  <r>
    <x v="2503"/>
    <x v="219"/>
    <x v="23"/>
    <s v="CLI_1"/>
    <x v="157"/>
    <s v="Pollo de Primera"/>
    <n v="4994.7"/>
    <n v="5006.8999999999996"/>
    <n v="1.93"/>
    <n v="9663.3169999999991"/>
    <n v="9663.3169999999991"/>
    <n v="0"/>
    <x v="2"/>
    <x v="220"/>
    <x v="2"/>
    <m/>
  </r>
  <r>
    <x v="2504"/>
    <x v="219"/>
    <x v="19"/>
    <s v="CLI_25"/>
    <x v="167"/>
    <s v="Pollo de Primera"/>
    <n v="1648.5"/>
    <n v="1648.5"/>
    <n v="2.1"/>
    <n v="3461.8500000000004"/>
    <n v="3461.8500000000004"/>
    <n v="0"/>
    <x v="2"/>
    <x v="220"/>
    <x v="2"/>
    <s v="CRUCE CRIA DE POLLOS"/>
  </r>
  <r>
    <x v="2505"/>
    <x v="219"/>
    <x v="19"/>
    <s v="CLI_25"/>
    <x v="167"/>
    <s v="Patas"/>
    <n v="100.1"/>
    <n v="100.1"/>
    <n v="1.3"/>
    <n v="130.13"/>
    <n v="288.20000000000005"/>
    <n v="-158.07000000000005"/>
    <x v="3"/>
    <x v="220"/>
    <x v="2"/>
    <s v="CRUCE CRIA DE POLLOS"/>
  </r>
  <r>
    <x v="2505"/>
    <x v="219"/>
    <x v="19"/>
    <s v="CLI_25"/>
    <x v="167"/>
    <s v="HIGADO"/>
    <n v="99.4"/>
    <n v="99.4"/>
    <n v="1.1000000000000001"/>
    <n v="109.34000000000002"/>
    <n v="1417.26"/>
    <n v="-1307.92"/>
    <x v="3"/>
    <x v="220"/>
    <x v="2"/>
    <s v="CRUCE CRIA DE POLLOS"/>
  </r>
  <r>
    <x v="2506"/>
    <x v="219"/>
    <x v="5"/>
    <s v="CLI_2"/>
    <x v="107"/>
    <s v="Pollo desnudo de primera "/>
    <n v="7811"/>
    <n v="7561.5"/>
    <n v="2.2000000000000002"/>
    <n v="16635.300000000003"/>
    <n v="16635.3"/>
    <n v="0"/>
    <x v="2"/>
    <x v="220"/>
    <x v="2"/>
    <s v="EFECTIVO"/>
  </r>
  <r>
    <x v="2507"/>
    <x v="220"/>
    <x v="5"/>
    <s v="CLI_2"/>
    <x v="107"/>
    <s v="Pollo desnudo de primera "/>
    <n v="3797.6"/>
    <n v="3779.1"/>
    <n v="2.2000000000000002"/>
    <n v="8314.02"/>
    <n v="8314.02"/>
    <n v="0"/>
    <x v="2"/>
    <x v="221"/>
    <x v="2"/>
    <s v="EFECTIVO"/>
  </r>
  <r>
    <x v="2508"/>
    <x v="220"/>
    <x v="5"/>
    <s v="CLI_2"/>
    <x v="107"/>
    <s v="Patas"/>
    <n v="492.9"/>
    <n v="519.20000000000005"/>
    <n v="1.3"/>
    <n v="674.96"/>
    <n v="674.96"/>
    <n v="0"/>
    <x v="2"/>
    <x v="221"/>
    <x v="2"/>
    <s v="EFECTIVO"/>
  </r>
  <r>
    <x v="2509"/>
    <x v="220"/>
    <x v="13"/>
    <s v="CLI_5"/>
    <x v="105"/>
    <s v="Pollo de Primera"/>
    <n v="21023.1"/>
    <n v="21023.1"/>
    <n v="2.0499999999999998"/>
    <n v="43097.354999999996"/>
    <n v="43097.354999999996"/>
    <n v="0"/>
    <x v="2"/>
    <x v="221"/>
    <x v="2"/>
    <m/>
  </r>
  <r>
    <x v="2510"/>
    <x v="221"/>
    <x v="59"/>
    <s v="CLI_46"/>
    <x v="177"/>
    <s v="Pollo de Primera"/>
    <n v="12093.4"/>
    <n v="12093.4"/>
    <n v="2.04"/>
    <n v="24670.536"/>
    <n v="24670.536"/>
    <n v="0"/>
    <x v="2"/>
    <x v="222"/>
    <x v="2"/>
    <m/>
  </r>
  <r>
    <x v="2511"/>
    <x v="221"/>
    <x v="10"/>
    <s v="CLI_6"/>
    <x v="27"/>
    <s v="Molleja"/>
    <n v="23.95"/>
    <n v="23.95"/>
    <n v="1.7"/>
    <n v="40.714999999999996"/>
    <n v="40.715000000000003"/>
    <n v="0"/>
    <x v="2"/>
    <x v="222"/>
    <x v="2"/>
    <s v="CRUCE"/>
  </r>
  <r>
    <x v="2511"/>
    <x v="221"/>
    <x v="10"/>
    <s v="CLI_6"/>
    <x v="27"/>
    <s v="Patas"/>
    <n v="47.4"/>
    <n v="47.4"/>
    <n v="1.3"/>
    <n v="61.62"/>
    <n v="61.62"/>
    <n v="0"/>
    <x v="2"/>
    <x v="222"/>
    <x v="2"/>
    <s v="CRUCE"/>
  </r>
  <r>
    <x v="2512"/>
    <x v="221"/>
    <x v="10"/>
    <s v="CLI_6"/>
    <x v="27"/>
    <s v="Pollo de Primera"/>
    <n v="603.5"/>
    <n v="603.5"/>
    <n v="2.1"/>
    <n v="1267.3500000000001"/>
    <n v="1267.3499999999999"/>
    <n v="0"/>
    <x v="2"/>
    <x v="222"/>
    <x v="2"/>
    <s v="CRUCE"/>
  </r>
  <r>
    <x v="2513"/>
    <x v="222"/>
    <x v="5"/>
    <s v="CLI_2"/>
    <x v="107"/>
    <s v="Pollo desnudo de primera "/>
    <n v="8171.1"/>
    <n v="7861.9"/>
    <n v="2.2000000000000002"/>
    <n v="17296.18"/>
    <n v="17296.18"/>
    <n v="0"/>
    <x v="2"/>
    <x v="223"/>
    <x v="2"/>
    <s v="EFECTIVO"/>
  </r>
  <r>
    <x v="2514"/>
    <x v="223"/>
    <x v="44"/>
    <s v="CLI_14"/>
    <x v="129"/>
    <s v="Pollo desnudo de primera "/>
    <n v="2437"/>
    <n v="2411.4"/>
    <n v="2.35"/>
    <n v="5666.7900000000009"/>
    <n v="5666.79"/>
    <n v="0"/>
    <x v="2"/>
    <x v="224"/>
    <x v="2"/>
    <m/>
  </r>
  <r>
    <x v="2514"/>
    <x v="223"/>
    <x v="44"/>
    <s v="CLI_14"/>
    <x v="129"/>
    <s v="Pollo de Primera"/>
    <n v="1645"/>
    <n v="1634.98"/>
    <n v="2.1"/>
    <n v="3433.4580000000001"/>
    <n v="3433.4580000000001"/>
    <n v="0"/>
    <x v="2"/>
    <x v="224"/>
    <x v="2"/>
    <m/>
  </r>
  <r>
    <x v="2515"/>
    <x v="223"/>
    <x v="44"/>
    <s v="CLI_14"/>
    <x v="129"/>
    <s v="Patas"/>
    <n v="102"/>
    <n v="101.3"/>
    <n v="1.3"/>
    <n v="131.69"/>
    <n v="131.69"/>
    <n v="0"/>
    <x v="2"/>
    <x v="224"/>
    <x v="2"/>
    <m/>
  </r>
  <r>
    <x v="2515"/>
    <x v="223"/>
    <x v="44"/>
    <s v="CLI_14"/>
    <x v="129"/>
    <s v="HIGADO"/>
    <n v="143"/>
    <n v="142.6"/>
    <n v="1.1000000000000001"/>
    <n v="156.86000000000001"/>
    <n v="156.86000000000001"/>
    <n v="0"/>
    <x v="2"/>
    <x v="224"/>
    <x v="2"/>
    <m/>
  </r>
  <r>
    <x v="2515"/>
    <x v="223"/>
    <x v="44"/>
    <s v="CLI_14"/>
    <x v="129"/>
    <s v="Molleja"/>
    <n v="47.2"/>
    <n v="46.2"/>
    <n v="1.5"/>
    <n v="69.300000000000011"/>
    <n v="69.3"/>
    <n v="0"/>
    <x v="2"/>
    <x v="224"/>
    <x v="2"/>
    <m/>
  </r>
  <r>
    <x v="2516"/>
    <x v="223"/>
    <x v="32"/>
    <s v="CLI_11"/>
    <x v="103"/>
    <s v="Pollo de Segunda"/>
    <n v="414"/>
    <n v="414"/>
    <n v="2.1"/>
    <n v="869.40000000000009"/>
    <n v="869.4"/>
    <n v="0"/>
    <x v="2"/>
    <x v="224"/>
    <x v="2"/>
    <s v="CRUCE"/>
  </r>
  <r>
    <x v="2517"/>
    <x v="223"/>
    <x v="2"/>
    <s v="CLI_68"/>
    <x v="76"/>
    <s v="Pollo de Primera"/>
    <n v="265"/>
    <n v="265"/>
    <n v="2.1"/>
    <n v="556.5"/>
    <n v="556.5"/>
    <n v="0"/>
    <x v="2"/>
    <x v="224"/>
    <x v="2"/>
    <m/>
  </r>
  <r>
    <x v="2518"/>
    <x v="223"/>
    <x v="32"/>
    <s v="CLI_11"/>
    <x v="103"/>
    <s v="Pollo de Segunda"/>
    <n v="2053.6999999999998"/>
    <n v="2029.3"/>
    <n v="2.1"/>
    <n v="4261.53"/>
    <n v="4261.53"/>
    <n v="0"/>
    <x v="2"/>
    <x v="224"/>
    <x v="2"/>
    <s v="CRUCE"/>
  </r>
  <r>
    <x v="2519"/>
    <x v="224"/>
    <x v="23"/>
    <s v="CLI_1"/>
    <x v="157"/>
    <s v="Pollo de Primera"/>
    <n v="1527.6"/>
    <n v="1499"/>
    <n v="2"/>
    <n v="2998"/>
    <n v="2998"/>
    <n v="0"/>
    <x v="2"/>
    <x v="225"/>
    <x v="2"/>
    <m/>
  </r>
  <r>
    <x v="2520"/>
    <x v="224"/>
    <x v="22"/>
    <s v="CLI_28"/>
    <x v="86"/>
    <s v="Pollo de Segunda"/>
    <n v="3974.5"/>
    <n v="3974.5"/>
    <n v="1.75"/>
    <n v="6955.375"/>
    <n v="6955.375"/>
    <n v="0"/>
    <x v="2"/>
    <x v="225"/>
    <x v="2"/>
    <m/>
  </r>
  <r>
    <x v="2521"/>
    <x v="224"/>
    <x v="22"/>
    <s v="CLI_28"/>
    <x v="86"/>
    <s v="Pollo de Segunda"/>
    <n v="13750.2"/>
    <n v="13769.2"/>
    <n v="1.75"/>
    <n v="24096.100000000002"/>
    <n v="24096.100000000002"/>
    <n v="0"/>
    <x v="2"/>
    <x v="225"/>
    <x v="2"/>
    <m/>
  </r>
  <r>
    <x v="2522"/>
    <x v="224"/>
    <x v="2"/>
    <s v="CLI_29"/>
    <x v="92"/>
    <s v="Pollo de Primera"/>
    <n v="217.9"/>
    <n v="217.9"/>
    <n v="2.1"/>
    <n v="457.59000000000003"/>
    <n v="457.59"/>
    <n v="0"/>
    <x v="2"/>
    <x v="225"/>
    <x v="2"/>
    <m/>
  </r>
  <r>
    <x v="2523"/>
    <x v="224"/>
    <x v="19"/>
    <s v="CLI_25"/>
    <x v="167"/>
    <s v="Pollo de Primera"/>
    <n v="1604.4"/>
    <n v="1604.4"/>
    <n v="2"/>
    <n v="3208.8"/>
    <n v="3208.8"/>
    <n v="0"/>
    <x v="2"/>
    <x v="225"/>
    <x v="2"/>
    <s v="CRUCE CRIA DE POLLOS"/>
  </r>
  <r>
    <x v="2524"/>
    <x v="224"/>
    <x v="19"/>
    <s v="CLI_25"/>
    <x v="167"/>
    <s v="Pollo de Primera"/>
    <n v="460.9"/>
    <n v="460.9"/>
    <n v="2"/>
    <n v="921.8"/>
    <n v="921.8"/>
    <n v="0"/>
    <x v="2"/>
    <x v="225"/>
    <x v="2"/>
    <s v="CRUCE CRIA DE POLLOS"/>
  </r>
  <r>
    <x v="2525"/>
    <x v="225"/>
    <x v="22"/>
    <s v="CLI_28"/>
    <x v="86"/>
    <s v="Pollo de Segunda"/>
    <n v="22227.200000000001"/>
    <n v="22152.400000000001"/>
    <n v="1.65"/>
    <n v="36551.46"/>
    <n v="36551.46"/>
    <n v="0"/>
    <x v="2"/>
    <x v="226"/>
    <x v="2"/>
    <m/>
  </r>
  <r>
    <x v="2526"/>
    <x v="225"/>
    <x v="22"/>
    <s v="CLI_28"/>
    <x v="86"/>
    <s v="Pollo de Segunda"/>
    <n v="458.8"/>
    <n v="458.8"/>
    <n v="1.65"/>
    <n v="757.02"/>
    <n v="757.02"/>
    <n v="0"/>
    <x v="2"/>
    <x v="226"/>
    <x v="2"/>
    <m/>
  </r>
  <r>
    <x v="2527"/>
    <x v="225"/>
    <x v="32"/>
    <s v="CLI_11"/>
    <x v="103"/>
    <s v="Pollo de Segunda"/>
    <n v="3606.2"/>
    <n v="3585.9"/>
    <n v="2.1"/>
    <n v="7530.39"/>
    <n v="7530.39"/>
    <n v="0"/>
    <x v="2"/>
    <x v="226"/>
    <x v="2"/>
    <s v="CRUCE"/>
  </r>
  <r>
    <x v="2528"/>
    <x v="226"/>
    <x v="19"/>
    <s v="CLI_25"/>
    <x v="167"/>
    <s v="Pollo de Primera"/>
    <n v="1613"/>
    <n v="1613"/>
    <n v="2"/>
    <n v="3226"/>
    <n v="3226"/>
    <n v="0"/>
    <x v="2"/>
    <x v="227"/>
    <x v="2"/>
    <s v="CRUCE CRIA DE POLLOS"/>
  </r>
  <r>
    <x v="2529"/>
    <x v="227"/>
    <x v="22"/>
    <s v="CLI_28"/>
    <x v="86"/>
    <s v="Pollo de Segunda"/>
    <n v="14035.6"/>
    <n v="13950"/>
    <n v="1.65"/>
    <n v="23017.5"/>
    <n v="23017.5"/>
    <n v="0"/>
    <x v="2"/>
    <x v="228"/>
    <x v="2"/>
    <m/>
  </r>
  <r>
    <x v="2530"/>
    <x v="228"/>
    <x v="54"/>
    <s v="CLI_38"/>
    <x v="165"/>
    <s v="Pollo de Primera"/>
    <n v="4857.6000000000004"/>
    <n v="4857.6000000000004"/>
    <n v="2"/>
    <n v="9715.2000000000007"/>
    <n v="9715.2000000000007"/>
    <n v="0"/>
    <x v="2"/>
    <x v="229"/>
    <x v="2"/>
    <m/>
  </r>
  <r>
    <x v="2531"/>
    <x v="229"/>
    <x v="22"/>
    <s v="CLI_28"/>
    <x v="86"/>
    <s v="Pollo de Segunda"/>
    <n v="15233.2"/>
    <n v="15168.7"/>
    <n v="1.65"/>
    <n v="25028.355"/>
    <n v="25028.355"/>
    <n v="0"/>
    <x v="2"/>
    <x v="230"/>
    <x v="2"/>
    <m/>
  </r>
  <r>
    <x v="2532"/>
    <x v="230"/>
    <x v="22"/>
    <s v="CLI_28"/>
    <x v="86"/>
    <s v="Pollo de Segunda"/>
    <n v="14347.1"/>
    <n v="14127.6"/>
    <n v="1.65"/>
    <n v="23310.54"/>
    <n v="23310.54"/>
    <n v="0"/>
    <x v="2"/>
    <x v="231"/>
    <x v="2"/>
    <m/>
  </r>
  <r>
    <x v="2533"/>
    <x v="231"/>
    <x v="2"/>
    <s v="CLI_68"/>
    <x v="45"/>
    <s v="Pollo de Primera"/>
    <n v="416.2"/>
    <n v="416.2"/>
    <n v="2.2400000000000002"/>
    <n v="932.28800000000001"/>
    <n v="932.28800000000001"/>
    <n v="0"/>
    <x v="2"/>
    <x v="232"/>
    <x v="2"/>
    <m/>
  </r>
  <r>
    <x v="2534"/>
    <x v="231"/>
    <x v="54"/>
    <s v="CLI_38"/>
    <x v="165"/>
    <s v="Pollo de Primera"/>
    <n v="3467.3"/>
    <n v="3467.3"/>
    <n v="2"/>
    <n v="6934.6"/>
    <n v="6934.6"/>
    <n v="0"/>
    <x v="2"/>
    <x v="232"/>
    <x v="2"/>
    <m/>
  </r>
  <r>
    <x v="2535"/>
    <x v="232"/>
    <x v="22"/>
    <s v="CLI_28"/>
    <x v="86"/>
    <s v="Pollo de Segunda"/>
    <n v="16425.3"/>
    <n v="16384.3"/>
    <n v="1.65"/>
    <n v="27034.094999999998"/>
    <n v="27034.094999999998"/>
    <n v="0"/>
    <x v="2"/>
    <x v="233"/>
    <x v="2"/>
    <m/>
  </r>
  <r>
    <x v="2536"/>
    <x v="233"/>
    <x v="32"/>
    <s v="CLI_11"/>
    <x v="103"/>
    <s v="Pollo de Primera"/>
    <n v="3004.7"/>
    <n v="2993.7"/>
    <n v="2"/>
    <n v="5987.4"/>
    <n v="5987.4"/>
    <n v="0"/>
    <x v="2"/>
    <x v="234"/>
    <x v="2"/>
    <s v="CRUCE"/>
  </r>
  <r>
    <x v="2537"/>
    <x v="233"/>
    <x v="2"/>
    <s v="CLI_68"/>
    <x v="45"/>
    <s v="Pollo desnudo de primera "/>
    <n v="35.9"/>
    <n v="35.9"/>
    <n v="2.2400000000000002"/>
    <n v="80.416000000000011"/>
    <n v="80.416000000000011"/>
    <n v="0"/>
    <x v="2"/>
    <x v="234"/>
    <x v="2"/>
    <m/>
  </r>
  <r>
    <x v="2538"/>
    <x v="233"/>
    <x v="2"/>
    <s v="CLI_68"/>
    <x v="45"/>
    <s v="Pollo desnudo de primera "/>
    <n v="35.6"/>
    <n v="35.6"/>
    <n v="2.2400000000000002"/>
    <n v="79.744000000000014"/>
    <n v="79.744000000000014"/>
    <n v="0"/>
    <x v="2"/>
    <x v="234"/>
    <x v="2"/>
    <m/>
  </r>
  <r>
    <x v="2539"/>
    <x v="234"/>
    <x v="22"/>
    <s v="CLI_28"/>
    <x v="86"/>
    <s v="Pollo desnudo de primera "/>
    <n v="8250.2000000000007"/>
    <n v="8220.7000000000007"/>
    <n v="1.65"/>
    <n v="13564.155000000001"/>
    <n v="13564.155000000001"/>
    <n v="0"/>
    <x v="2"/>
    <x v="235"/>
    <x v="2"/>
    <m/>
  </r>
  <r>
    <x v="2540"/>
    <x v="235"/>
    <x v="22"/>
    <s v="CLI_28"/>
    <x v="86"/>
    <s v="Pollo de Segunda"/>
    <n v="14049.6"/>
    <n v="13976.6"/>
    <n v="1.65"/>
    <n v="23061.39"/>
    <n v="23061.39"/>
    <n v="0"/>
    <x v="2"/>
    <x v="236"/>
    <x v="2"/>
    <m/>
  </r>
  <r>
    <x v="2541"/>
    <x v="236"/>
    <x v="32"/>
    <s v="CLI_11"/>
    <x v="103"/>
    <s v="Pollo de Segunda"/>
    <n v="10208"/>
    <n v="10186.4"/>
    <n v="2.0499999999999998"/>
    <n v="20882.12"/>
    <n v="20882.12"/>
    <n v="0"/>
    <x v="2"/>
    <x v="237"/>
    <x v="2"/>
    <s v="CRUCE"/>
  </r>
  <r>
    <x v="2542"/>
    <x v="237"/>
    <x v="22"/>
    <s v="CLI_28"/>
    <x v="86"/>
    <s v="Pollo de Segunda"/>
    <n v="10542.2"/>
    <n v="10524.2"/>
    <n v="1.65"/>
    <n v="17364.93"/>
    <n v="17364.93"/>
    <n v="0"/>
    <x v="2"/>
    <x v="238"/>
    <x v="2"/>
    <m/>
  </r>
  <r>
    <x v="2543"/>
    <x v="238"/>
    <x v="22"/>
    <s v="CLI_28"/>
    <x v="86"/>
    <s v="Pollo de Segunda"/>
    <n v="18074.599999999999"/>
    <n v="18125.099999999999"/>
    <n v="1.65"/>
    <n v="29906.414999999997"/>
    <n v="29906.414999999997"/>
    <n v="0"/>
    <x v="2"/>
    <x v="239"/>
    <x v="2"/>
    <m/>
  </r>
  <r>
    <x v="2544"/>
    <x v="239"/>
    <x v="22"/>
    <s v="CLI_28"/>
    <x v="86"/>
    <s v="Pollo de Segunda"/>
    <n v="11696.7"/>
    <n v="11648.7"/>
    <n v="1.65"/>
    <n v="19220.355"/>
    <n v="19220.355"/>
    <n v="0"/>
    <x v="2"/>
    <x v="240"/>
    <x v="2"/>
    <m/>
  </r>
  <r>
    <x v="2545"/>
    <x v="240"/>
    <x v="22"/>
    <s v="CLI_28"/>
    <x v="86"/>
    <s v="Pollo de Segunda"/>
    <n v="17119"/>
    <n v="17076.8"/>
    <n v="1.65"/>
    <n v="28176.719999999998"/>
    <n v="28176.719999999998"/>
    <n v="0"/>
    <x v="2"/>
    <x v="241"/>
    <x v="2"/>
    <m/>
  </r>
  <r>
    <x v="2546"/>
    <x v="241"/>
    <x v="22"/>
    <s v="CLI_28"/>
    <x v="86"/>
    <s v="Pollo de Segunda"/>
    <n v="10784.1"/>
    <n v="10653.4"/>
    <n v="1.65"/>
    <n v="17578.109999999997"/>
    <n v="17578.109999999997"/>
    <n v="0"/>
    <x v="2"/>
    <x v="242"/>
    <x v="2"/>
    <m/>
  </r>
  <r>
    <x v="2547"/>
    <x v="241"/>
    <x v="22"/>
    <s v="CLI_28"/>
    <x v="86"/>
    <s v="Pollo de Segunda"/>
    <n v="2824.6"/>
    <n v="2824.6"/>
    <n v="1.65"/>
    <n v="4660.5899999999992"/>
    <n v="4660.5899999999992"/>
    <n v="0"/>
    <x v="2"/>
    <x v="242"/>
    <x v="2"/>
    <m/>
  </r>
  <r>
    <x v="2548"/>
    <x v="242"/>
    <x v="22"/>
    <s v="CLI_28"/>
    <x v="86"/>
    <s v="Pollo de Segunda"/>
    <n v="10138.6"/>
    <n v="10029.1"/>
    <n v="1.65"/>
    <n v="16548.014999999999"/>
    <n v="16548.014999999999"/>
    <n v="0"/>
    <x v="2"/>
    <x v="243"/>
    <x v="2"/>
    <m/>
  </r>
  <r>
    <x v="2549"/>
    <x v="243"/>
    <x v="10"/>
    <s v="CLI_6"/>
    <x v="27"/>
    <s v="Pollo de Primera"/>
    <n v="711.35"/>
    <n v="711.35"/>
    <n v="2"/>
    <n v="1422.7"/>
    <n v="1422.7"/>
    <n v="0"/>
    <x v="2"/>
    <x v="244"/>
    <x v="2"/>
    <s v="CRUCE"/>
  </r>
  <r>
    <x v="2550"/>
    <x v="243"/>
    <x v="10"/>
    <s v="CLI_6"/>
    <x v="27"/>
    <s v="Patas"/>
    <n v="21.95"/>
    <n v="21.95"/>
    <n v="1"/>
    <n v="21.95"/>
    <n v="21.95"/>
    <n v="0"/>
    <x v="2"/>
    <x v="244"/>
    <x v="2"/>
    <s v="CRUCE"/>
  </r>
  <r>
    <x v="2551"/>
    <x v="244"/>
    <x v="2"/>
    <s v="CLI_68"/>
    <x v="45"/>
    <s v="Pollo de Primera"/>
    <n v="329"/>
    <n v="329"/>
    <n v="2.1"/>
    <n v="690.9"/>
    <n v="690.9"/>
    <n v="0"/>
    <x v="2"/>
    <x v="245"/>
    <x v="2"/>
    <m/>
  </r>
  <r>
    <x v="2552"/>
    <x v="245"/>
    <x v="2"/>
    <s v="CLI_68"/>
    <x v="178"/>
    <s v="Pollo de Primera"/>
    <n v="35.700000000000003"/>
    <n v="35.700000000000003"/>
    <n v="2.1"/>
    <n v="74.970000000000013"/>
    <n v="74.97"/>
    <n v="0"/>
    <x v="2"/>
    <x v="246"/>
    <x v="2"/>
    <m/>
  </r>
  <r>
    <x v="2553"/>
    <x v="246"/>
    <x v="32"/>
    <s v="CLI_11"/>
    <x v="103"/>
    <s v="Pollo de Segunda"/>
    <n v="1492.7"/>
    <n v="1483.2"/>
    <n v="2.15"/>
    <n v="3188.88"/>
    <n v="3188.88"/>
    <n v="0"/>
    <x v="2"/>
    <x v="247"/>
    <x v="2"/>
    <s v="CRUCE"/>
  </r>
  <r>
    <x v="2554"/>
    <x v="246"/>
    <x v="32"/>
    <s v="CLI_11"/>
    <x v="103"/>
    <s v="Patas"/>
    <n v="129.4"/>
    <n v="129"/>
    <n v="1.1000000000000001"/>
    <n v="141.9"/>
    <n v="141.9"/>
    <n v="0"/>
    <x v="2"/>
    <x v="247"/>
    <x v="2"/>
    <s v="CRUCE"/>
  </r>
  <r>
    <x v="2554"/>
    <x v="246"/>
    <x v="32"/>
    <s v="CLI_11"/>
    <x v="103"/>
    <s v="HIGADO"/>
    <n v="837.2"/>
    <n v="831.8"/>
    <n v="1"/>
    <n v="831.8"/>
    <n v="831.8"/>
    <n v="0"/>
    <x v="2"/>
    <x v="247"/>
    <x v="2"/>
    <s v="CRUCE"/>
  </r>
  <r>
    <x v="2555"/>
    <x v="247"/>
    <x v="32"/>
    <s v="CLI_11"/>
    <x v="103"/>
    <s v="Pollo de Segunda"/>
    <n v="3096.2"/>
    <n v="3085.1"/>
    <n v="2.15"/>
    <n v="6632.9649999999992"/>
    <n v="6632.9649999999992"/>
    <n v="0"/>
    <x v="2"/>
    <x v="248"/>
    <x v="2"/>
    <m/>
  </r>
  <r>
    <x v="2556"/>
    <x v="248"/>
    <x v="2"/>
    <s v="CLI_68"/>
    <x v="145"/>
    <s v="Patas"/>
    <n v="41.5"/>
    <n v="41.5"/>
    <n v="1.1000000000000001"/>
    <n v="45.650000000000006"/>
    <n v="45.650000000000006"/>
    <n v="0"/>
    <x v="2"/>
    <x v="249"/>
    <x v="2"/>
    <m/>
  </r>
  <r>
    <x v="2557"/>
    <x v="249"/>
    <x v="2"/>
    <s v="CLI_68"/>
    <x v="145"/>
    <s v="Pollo de Primera"/>
    <n v="25.8"/>
    <n v="25.8"/>
    <n v="2.36"/>
    <n v="60.887999999999998"/>
    <n v="60.887999999999998"/>
    <n v="0"/>
    <x v="2"/>
    <x v="250"/>
    <x v="2"/>
    <m/>
  </r>
  <r>
    <x v="2558"/>
    <x v="249"/>
    <x v="2"/>
    <s v="CLI_68"/>
    <x v="145"/>
    <s v="Patas"/>
    <n v="40.6"/>
    <n v="40.6"/>
    <n v="1.1000000000000001"/>
    <n v="44.660000000000004"/>
    <n v="44.660000000000004"/>
    <n v="0"/>
    <x v="2"/>
    <x v="250"/>
    <x v="2"/>
    <m/>
  </r>
  <r>
    <x v="2559"/>
    <x v="250"/>
    <x v="2"/>
    <s v="CLI_68"/>
    <x v="145"/>
    <s v="Pollo de Primera"/>
    <n v="22.3"/>
    <n v="22.3"/>
    <n v="2.36"/>
    <n v="52.628"/>
    <n v="52.628"/>
    <n v="0"/>
    <x v="2"/>
    <x v="251"/>
    <x v="2"/>
    <m/>
  </r>
  <r>
    <x v="2560"/>
    <x v="250"/>
    <x v="2"/>
    <s v="CLI_68"/>
    <x v="145"/>
    <s v="Pollo de Primera"/>
    <n v="21.6"/>
    <n v="21.6"/>
    <n v="2.36"/>
    <n v="50.975999999999999"/>
    <n v="50.975999999999999"/>
    <n v="0"/>
    <x v="2"/>
    <x v="251"/>
    <x v="2"/>
    <m/>
  </r>
  <r>
    <x v="2561"/>
    <x v="251"/>
    <x v="10"/>
    <s v="CLI_6"/>
    <x v="27"/>
    <s v="Pollo de Primera"/>
    <n v="693.85"/>
    <n v="693.85"/>
    <n v="2.2000000000000002"/>
    <n v="1526.4700000000003"/>
    <n v="1526.47"/>
    <n v="0"/>
    <x v="2"/>
    <x v="252"/>
    <x v="2"/>
    <s v="CRUCE"/>
  </r>
  <r>
    <x v="2562"/>
    <x v="251"/>
    <x v="10"/>
    <s v="CLI_6"/>
    <x v="27"/>
    <s v="Molleja"/>
    <n v="23.95"/>
    <n v="23.95"/>
    <n v="1.3"/>
    <n v="31.135000000000002"/>
    <n v="31.135000000000002"/>
    <n v="0"/>
    <x v="2"/>
    <x v="252"/>
    <x v="2"/>
    <s v="CRUCE"/>
  </r>
  <r>
    <x v="2562"/>
    <x v="251"/>
    <x v="10"/>
    <s v="CLI_6"/>
    <x v="27"/>
    <s v="Patas"/>
    <n v="19.95"/>
    <n v="19.95"/>
    <n v="1.1000000000000001"/>
    <n v="21.945"/>
    <n v="21.945"/>
    <n v="0"/>
    <x v="2"/>
    <x v="252"/>
    <x v="2"/>
    <s v="CRUCE"/>
  </r>
  <r>
    <x v="2563"/>
    <x v="251"/>
    <x v="2"/>
    <s v="CLI_68"/>
    <x v="145"/>
    <s v="Pollo de Primera"/>
    <n v="28.7"/>
    <n v="28.7"/>
    <n v="2.25"/>
    <n v="64.575000000000003"/>
    <n v="64.575000000000003"/>
    <n v="0"/>
    <x v="2"/>
    <x v="252"/>
    <x v="2"/>
    <m/>
  </r>
  <r>
    <x v="2564"/>
    <x v="251"/>
    <x v="2"/>
    <s v="CLI_68"/>
    <x v="145"/>
    <s v="Patas"/>
    <n v="40.1"/>
    <n v="40.1"/>
    <n v="1.1000000000000001"/>
    <n v="44.110000000000007"/>
    <n v="44.110000000000007"/>
    <n v="0"/>
    <x v="2"/>
    <x v="252"/>
    <x v="2"/>
    <m/>
  </r>
  <r>
    <x v="2565"/>
    <x v="251"/>
    <x v="60"/>
    <s v="CLI_38"/>
    <x v="179"/>
    <s v="CABEZA"/>
    <n v="2385.3000000000002"/>
    <n v="2385.3000000000002"/>
    <n v="0.3"/>
    <n v="715.59"/>
    <n v="715.59"/>
    <n v="0"/>
    <x v="2"/>
    <x v="252"/>
    <x v="2"/>
    <m/>
  </r>
  <r>
    <x v="2566"/>
    <x v="252"/>
    <x v="60"/>
    <s v="CLI_38"/>
    <x v="179"/>
    <s v="CABEZA"/>
    <n v="1793.9"/>
    <n v="1793.9"/>
    <n v="0.3"/>
    <n v="538.16999999999996"/>
    <n v="538.16999999999996"/>
    <n v="0"/>
    <x v="2"/>
    <x v="253"/>
    <x v="2"/>
    <m/>
  </r>
  <r>
    <x v="2567"/>
    <x v="253"/>
    <x v="60"/>
    <s v="CLI_38"/>
    <x v="179"/>
    <s v="CABEZA"/>
    <n v="2431.1"/>
    <n v="2431.1"/>
    <n v="0.3"/>
    <n v="729.32999999999993"/>
    <n v="729.32999999999993"/>
    <n v="0"/>
    <x v="2"/>
    <x v="254"/>
    <x v="2"/>
    <m/>
  </r>
  <r>
    <x v="2568"/>
    <x v="254"/>
    <x v="17"/>
    <s v="CLI_4"/>
    <x v="70"/>
    <s v="Pollo de Primera"/>
    <n v="977.9"/>
    <n v="972.2"/>
    <n v="2.2000000000000002"/>
    <n v="2138.84"/>
    <n v="2138.84"/>
    <n v="0"/>
    <x v="2"/>
    <x v="255"/>
    <x v="2"/>
    <m/>
  </r>
  <r>
    <x v="2569"/>
    <x v="254"/>
    <x v="17"/>
    <s v="CLI_4"/>
    <x v="70"/>
    <s v="Pollo de Primera"/>
    <n v="682.6"/>
    <n v="692.9"/>
    <n v="2.2000000000000002"/>
    <n v="1524.38"/>
    <n v="1524.38"/>
    <n v="0"/>
    <x v="2"/>
    <x v="255"/>
    <x v="2"/>
    <m/>
  </r>
  <r>
    <x v="2570"/>
    <x v="254"/>
    <x v="60"/>
    <s v="CLI_38"/>
    <x v="179"/>
    <s v="CABEZA"/>
    <n v="1633.3"/>
    <n v="1633.3"/>
    <n v="0.3"/>
    <n v="489.98999999999995"/>
    <n v="489.98999999999995"/>
    <n v="0"/>
    <x v="2"/>
    <x v="255"/>
    <x v="2"/>
    <m/>
  </r>
  <r>
    <x v="2571"/>
    <x v="255"/>
    <x v="60"/>
    <s v="CLI_38"/>
    <x v="179"/>
    <s v="CABEZA"/>
    <n v="1724.9"/>
    <n v="1724.9"/>
    <n v="0.3"/>
    <n v="517.47"/>
    <n v="517.47"/>
    <n v="0"/>
    <x v="2"/>
    <x v="256"/>
    <x v="2"/>
    <m/>
  </r>
  <r>
    <x v="2572"/>
    <x v="256"/>
    <x v="60"/>
    <s v="CLI_38"/>
    <x v="179"/>
    <s v="CABEZA"/>
    <n v="1374"/>
    <n v="1374"/>
    <n v="0.3"/>
    <n v="412.2"/>
    <n v="412.2"/>
    <n v="0"/>
    <x v="2"/>
    <x v="257"/>
    <x v="2"/>
    <m/>
  </r>
  <r>
    <x v="2573"/>
    <x v="257"/>
    <x v="60"/>
    <s v="CLI_38"/>
    <x v="179"/>
    <s v="CABEZA"/>
    <n v="1360.2"/>
    <n v="1360.2"/>
    <n v="0.3"/>
    <n v="408.06"/>
    <n v="408.06"/>
    <n v="0"/>
    <x v="2"/>
    <x v="258"/>
    <x v="2"/>
    <m/>
  </r>
  <r>
    <x v="2574"/>
    <x v="257"/>
    <x v="2"/>
    <s v="CLI_68"/>
    <x v="145"/>
    <s v="Patas"/>
    <n v="43.2"/>
    <n v="43.2"/>
    <n v="1.35"/>
    <n v="58.320000000000007"/>
    <n v="58.32"/>
    <n v="0"/>
    <x v="2"/>
    <x v="258"/>
    <x v="2"/>
    <m/>
  </r>
  <r>
    <x v="2575"/>
    <x v="258"/>
    <x v="60"/>
    <s v="CLI_38"/>
    <x v="179"/>
    <s v="CABEZA"/>
    <n v="1549.7"/>
    <n v="1549.7"/>
    <n v="0.3"/>
    <n v="464.90999999999997"/>
    <n v="464.90999999999997"/>
    <n v="0"/>
    <x v="2"/>
    <x v="259"/>
    <x v="2"/>
    <m/>
  </r>
  <r>
    <x v="2576"/>
    <x v="259"/>
    <x v="60"/>
    <s v="CLI_38"/>
    <x v="179"/>
    <s v="CABEZA"/>
    <n v="2129.3000000000002"/>
    <n v="2129.3000000000002"/>
    <n v="0.3"/>
    <n v="638.79000000000008"/>
    <n v="638.79000000000008"/>
    <n v="0"/>
    <x v="2"/>
    <x v="260"/>
    <x v="2"/>
    <m/>
  </r>
  <r>
    <x v="2577"/>
    <x v="260"/>
    <x v="2"/>
    <s v="CLI_68"/>
    <x v="145"/>
    <s v="Pollo de Primera"/>
    <n v="26.6"/>
    <n v="26.6"/>
    <n v="2.3199999999999998"/>
    <n v="61.711999999999996"/>
    <n v="61.711999999999996"/>
    <n v="0"/>
    <x v="2"/>
    <x v="261"/>
    <x v="2"/>
    <m/>
  </r>
  <r>
    <x v="2578"/>
    <x v="260"/>
    <x v="2"/>
    <s v="CLI_68"/>
    <x v="145"/>
    <s v="Pollo de Primera"/>
    <n v="24.4"/>
    <n v="24.4"/>
    <n v="2.3199999999999998"/>
    <n v="56.60799999999999"/>
    <n v="56.60799999999999"/>
    <n v="0"/>
    <x v="2"/>
    <x v="261"/>
    <x v="2"/>
    <m/>
  </r>
  <r>
    <x v="2579"/>
    <x v="260"/>
    <x v="60"/>
    <s v="CLI_38"/>
    <x v="179"/>
    <s v="CABEZA"/>
    <n v="2387.5"/>
    <n v="2387.5"/>
    <n v="0.3"/>
    <n v="716.25"/>
    <n v="716.25"/>
    <n v="0"/>
    <x v="2"/>
    <x v="261"/>
    <x v="2"/>
    <m/>
  </r>
  <r>
    <x v="2580"/>
    <x v="261"/>
    <x v="60"/>
    <s v="CLI_38"/>
    <x v="179"/>
    <s v="CABEZA"/>
    <n v="2372.1999999999998"/>
    <n v="2372.1999999999998"/>
    <n v="0.3"/>
    <n v="711.66"/>
    <n v="711.66"/>
    <n v="0"/>
    <x v="2"/>
    <x v="262"/>
    <x v="2"/>
    <m/>
  </r>
  <r>
    <x v="2581"/>
    <x v="262"/>
    <x v="60"/>
    <s v="CLI_38"/>
    <x v="179"/>
    <s v="CABEZA"/>
    <n v="1951.2"/>
    <n v="1951.2"/>
    <n v="0.3"/>
    <n v="585.36"/>
    <n v="585.36"/>
    <n v="0"/>
    <x v="2"/>
    <x v="263"/>
    <x v="2"/>
    <m/>
  </r>
  <r>
    <x v="2582"/>
    <x v="263"/>
    <x v="61"/>
    <s v="CLI_68"/>
    <x v="180"/>
    <s v="Pollo de Primera"/>
    <n v="4051"/>
    <n v="4035"/>
    <n v="2.2000000000000002"/>
    <n v="8877"/>
    <m/>
    <n v="8877"/>
    <x v="1"/>
    <x v="264"/>
    <x v="2"/>
    <m/>
  </r>
  <r>
    <x v="2583"/>
    <x v="263"/>
    <x v="2"/>
    <s v="CLI_68"/>
    <x v="145"/>
    <s v="Pollo de Primera"/>
    <n v="6.3"/>
    <n v="6.3"/>
    <n v="2.3199999999999998"/>
    <n v="14.615999999999998"/>
    <n v="14.615999999999998"/>
    <n v="0"/>
    <x v="2"/>
    <x v="264"/>
    <x v="2"/>
    <m/>
  </r>
  <r>
    <x v="2584"/>
    <x v="263"/>
    <x v="2"/>
    <s v="CLI_68"/>
    <x v="145"/>
    <s v="Pollo de Primera"/>
    <n v="14.2"/>
    <n v="14.2"/>
    <n v="2.3199999999999998"/>
    <n v="32.943999999999996"/>
    <n v="32.943999999999996"/>
    <n v="0"/>
    <x v="2"/>
    <x v="264"/>
    <x v="2"/>
    <m/>
  </r>
  <r>
    <x v="2585"/>
    <x v="264"/>
    <x v="2"/>
    <s v="CLI_68"/>
    <x v="145"/>
    <s v="Patas"/>
    <n v="42.1"/>
    <n v="42.1"/>
    <n v="1.35"/>
    <n v="56.835000000000008"/>
    <n v="56.835000000000008"/>
    <n v="0"/>
    <x v="2"/>
    <x v="265"/>
    <x v="2"/>
    <m/>
  </r>
  <r>
    <x v="2586"/>
    <x v="265"/>
    <x v="2"/>
    <s v="CLI_68"/>
    <x v="45"/>
    <s v="Pollo de Primera"/>
    <n v="439.45"/>
    <n v="439.45"/>
    <n v="2.15"/>
    <n v="944.81749999999988"/>
    <n v="944.81749999999988"/>
    <n v="0"/>
    <x v="2"/>
    <x v="266"/>
    <x v="2"/>
    <m/>
  </r>
  <r>
    <x v="2587"/>
    <x v="266"/>
    <x v="2"/>
    <s v="CLI_68"/>
    <x v="145"/>
    <s v="Patas"/>
    <n v="35.299999999999997"/>
    <n v="35.299999999999997"/>
    <n v="1.35"/>
    <n v="47.655000000000001"/>
    <n v="47.655000000000001"/>
    <n v="0"/>
    <x v="2"/>
    <x v="267"/>
    <x v="2"/>
    <m/>
  </r>
  <r>
    <x v="2588"/>
    <x v="266"/>
    <x v="2"/>
    <s v="CLI_68"/>
    <x v="145"/>
    <s v="Pollo de Primera"/>
    <n v="25.6"/>
    <n v="25.6"/>
    <n v="2.3199999999999998"/>
    <n v="59.391999999999996"/>
    <n v="59.391999999999996"/>
    <n v="0"/>
    <x v="2"/>
    <x v="267"/>
    <x v="2"/>
    <m/>
  </r>
  <r>
    <x v="2589"/>
    <x v="267"/>
    <x v="2"/>
    <s v="CLI_68"/>
    <x v="145"/>
    <s v="Patas"/>
    <n v="35.299999999999997"/>
    <n v="35.299999999999997"/>
    <n v="1.4"/>
    <n v="49.419999999999995"/>
    <n v="49.419999999999995"/>
    <n v="0"/>
    <x v="2"/>
    <x v="268"/>
    <x v="2"/>
    <m/>
  </r>
  <r>
    <x v="2590"/>
    <x v="268"/>
    <x v="2"/>
    <s v="CLI_68"/>
    <x v="145"/>
    <s v="Pollo de Primera"/>
    <n v="23.8"/>
    <n v="23.8"/>
    <n v="2.4"/>
    <n v="57.12"/>
    <n v="57.12"/>
    <n v="0"/>
    <x v="2"/>
    <x v="269"/>
    <x v="2"/>
    <m/>
  </r>
  <r>
    <x v="2591"/>
    <x v="269"/>
    <x v="2"/>
    <s v="CLI_68"/>
    <x v="36"/>
    <s v="Patas"/>
    <n v="3.6"/>
    <n v="3.6"/>
    <n v="1.4"/>
    <n v="5.04"/>
    <n v="5.04"/>
    <n v="0"/>
    <x v="2"/>
    <x v="270"/>
    <x v="2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m/>
    <m/>
    <m/>
    <x v="0"/>
    <x v="0"/>
    <x v="0"/>
    <m/>
  </r>
  <r>
    <x v="0"/>
    <x v="0"/>
    <x v="0"/>
    <m/>
    <x v="0"/>
    <m/>
    <m/>
    <m/>
    <m/>
    <n v="0"/>
    <m/>
    <n v="0"/>
    <x v="2"/>
    <x v="10"/>
    <x v="2"/>
    <m/>
  </r>
  <r>
    <x v="0"/>
    <x v="0"/>
    <x v="0"/>
    <m/>
    <x v="0"/>
    <m/>
    <m/>
    <m/>
    <m/>
    <m/>
    <m/>
    <n v="0"/>
    <x v="2"/>
    <x v="10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687985-86B0-4653-9B3A-F7F808D0C87A}" name="INF_Detallado" cacheId="252" applyNumberFormats="0" applyBorderFormats="0" applyFontFormats="0" applyPatternFormats="0" applyAlignmentFormats="0" applyWidthHeightFormats="1" dataCaption="Valores" updatedVersion="7" minRefreshableVersion="3" showDrill="0" itemPrintTitles="1" createdVersion="7" indent="0" compact="0" compactData="0" multipleFieldFilters="0">
  <location ref="C8:L181" firstHeaderRow="0" firstDataRow="1" firstDataCol="6" rowPageCount="1" colPageCount="1"/>
  <pivotFields count="16">
    <pivotField axis="axisRow" compact="0" outline="0" showAll="0" defaultSubtotal="0">
      <items count="2622">
        <item n=" " x="273"/>
        <item n="                                                                           " x="1493"/>
        <item m="1" x="2601"/>
        <item m="1" x="2620"/>
        <item m="1" x="2612"/>
        <item m="1" x="2614"/>
        <item m="1" x="2593"/>
        <item x="2590"/>
        <item m="1" x="2609"/>
        <item x="2589"/>
        <item x="2587"/>
        <item x="2588"/>
        <item x="2586"/>
        <item x="2585"/>
        <item x="2582"/>
        <item x="2583"/>
        <item x="2584"/>
        <item x="2581"/>
        <item x="2580"/>
        <item x="2577"/>
        <item x="2578"/>
        <item x="2579"/>
        <item x="2576"/>
        <item x="2575"/>
        <item x="2573"/>
        <item x="2574"/>
        <item x="2572"/>
        <item x="2571"/>
        <item x="2568"/>
        <item x="2569"/>
        <item x="2570"/>
        <item x="2567"/>
        <item x="2566"/>
        <item x="2561"/>
        <item x="2562"/>
        <item x="2563"/>
        <item x="2564"/>
        <item x="2565"/>
        <item x="2559"/>
        <item x="2560"/>
        <item x="2557"/>
        <item x="2558"/>
        <item x="2556"/>
        <item x="2555"/>
        <item x="2553"/>
        <item x="2554"/>
        <item x="2552"/>
        <item x="2551"/>
        <item x="2549"/>
        <item x="2550"/>
        <item x="2548"/>
        <item x="2546"/>
        <item x="2547"/>
        <item x="2545"/>
        <item x="2544"/>
        <item x="2543"/>
        <item x="2542"/>
        <item x="2541"/>
        <item x="2540"/>
        <item x="2539"/>
        <item x="2536"/>
        <item x="2537"/>
        <item x="2538"/>
        <item x="2535"/>
        <item x="2533"/>
        <item x="2534"/>
        <item x="2532"/>
        <item x="2531"/>
        <item x="2530"/>
        <item m="1" x="2592"/>
        <item x="2529"/>
        <item x="2528"/>
        <item m="1" x="2621"/>
        <item x="2525"/>
        <item x="2526"/>
        <item x="2527"/>
        <item x="2519"/>
        <item x="2520"/>
        <item x="2521"/>
        <item x="2522"/>
        <item x="2523"/>
        <item x="2524"/>
        <item x="2514"/>
        <item x="2515"/>
        <item x="2516"/>
        <item x="2517"/>
        <item x="2518"/>
        <item m="1" x="2595"/>
        <item x="2513"/>
        <item x="2510"/>
        <item x="2511"/>
        <item x="2512"/>
        <item x="2507"/>
        <item x="2508"/>
        <item x="2509"/>
        <item m="1" x="2599"/>
        <item x="2502"/>
        <item x="2503"/>
        <item x="2504"/>
        <item x="2505"/>
        <item x="2506"/>
        <item x="2500"/>
        <item x="2501"/>
        <item x="2494"/>
        <item x="2495"/>
        <item x="2496"/>
        <item x="2497"/>
        <item x="2498"/>
        <item x="2499"/>
        <item x="2487"/>
        <item x="2488"/>
        <item x="2489"/>
        <item x="2490"/>
        <item x="2491"/>
        <item x="2492"/>
        <item x="2493"/>
        <item x="2485"/>
        <item x="2486"/>
        <item x="2482"/>
        <item x="2481"/>
        <item x="2483"/>
        <item x="2484"/>
        <item x="2474"/>
        <item x="2475"/>
        <item x="2476"/>
        <item x="2477"/>
        <item x="2478"/>
        <item x="2479"/>
        <item x="2480"/>
        <item x="2464"/>
        <item x="2465"/>
        <item x="2466"/>
        <item x="2467"/>
        <item x="2468"/>
        <item x="2469"/>
        <item x="2470"/>
        <item x="2471"/>
        <item x="2472"/>
        <item x="2473"/>
        <item x="2455"/>
        <item x="2456"/>
        <item x="2457"/>
        <item x="2458"/>
        <item x="2459"/>
        <item x="2460"/>
        <item x="2461"/>
        <item x="2462"/>
        <item x="2463"/>
        <item x="2450"/>
        <item x="2451"/>
        <item x="2452"/>
        <item x="2453"/>
        <item x="2454"/>
        <item x="2441"/>
        <item x="2442"/>
        <item x="2443"/>
        <item x="2444"/>
        <item m="1" x="2600"/>
        <item x="2429"/>
        <item x="2445"/>
        <item x="2446"/>
        <item x="2447"/>
        <item x="2448"/>
        <item x="244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23"/>
        <item x="2424"/>
        <item x="2425"/>
        <item x="2426"/>
        <item x="2427"/>
        <item x="2428"/>
        <item x="2422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398"/>
        <item x="2399"/>
        <item x="2400"/>
        <item x="2401"/>
        <item x="2402"/>
        <item x="2403"/>
        <item x="240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72"/>
        <item x="2373"/>
        <item x="2374"/>
        <item x="2375"/>
        <item x="2376"/>
        <item x="2377"/>
        <item x="2378"/>
        <item x="2379"/>
        <item x="2380"/>
        <item x="2381"/>
        <item m="1" x="2603"/>
        <item x="2382"/>
        <item x="2383"/>
        <item x="2384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61"/>
        <item x="2262"/>
        <item x="2263"/>
        <item x="2264"/>
        <item x="2265"/>
        <item x="2266"/>
        <item x="2259"/>
        <item x="2267"/>
        <item x="2268"/>
        <item x="2269"/>
        <item x="2270"/>
        <item x="2271"/>
        <item x="2272"/>
        <item x="2273"/>
        <item x="2274"/>
        <item x="2260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42"/>
        <item x="2243"/>
        <item x="2244"/>
        <item x="2245"/>
        <item x="2246"/>
        <item x="2232"/>
        <item x="2233"/>
        <item x="2234"/>
        <item x="2235"/>
        <item x="2236"/>
        <item x="2237"/>
        <item x="2238"/>
        <item x="2239"/>
        <item x="2240"/>
        <item x="2241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194"/>
        <item x="2195"/>
        <item x="2196"/>
        <item x="2197"/>
        <item x="2198"/>
        <item x="2199"/>
        <item x="2200"/>
        <item m="1" x="2598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67"/>
        <item x="2182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51"/>
        <item x="2152"/>
        <item x="2153"/>
        <item x="2150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04"/>
        <item x="2105"/>
        <item x="2106"/>
        <item x="2127"/>
        <item x="2107"/>
        <item x="2108"/>
        <item x="2109"/>
        <item x="2110"/>
        <item x="2166"/>
        <item x="2111"/>
        <item x="2103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094"/>
        <item x="2095"/>
        <item x="2096"/>
        <item x="2097"/>
        <item x="2098"/>
        <item x="2099"/>
        <item x="2100"/>
        <item x="2101"/>
        <item x="2102"/>
        <item x="2093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69"/>
        <item x="2090"/>
        <item x="2091"/>
        <item x="2092"/>
        <item x="2056"/>
        <item x="2057"/>
        <item x="2058"/>
        <item x="2059"/>
        <item x="2060"/>
        <item x="2068"/>
        <item x="2061"/>
        <item x="2062"/>
        <item x="2063"/>
        <item x="2064"/>
        <item x="2065"/>
        <item x="2066"/>
        <item x="2067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5"/>
        <item x="2054"/>
        <item x="2053"/>
        <item x="2028"/>
        <item x="2029"/>
        <item x="2027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11"/>
        <item x="2012"/>
        <item x="2013"/>
        <item x="2014"/>
        <item x="2015"/>
        <item x="2016"/>
        <item x="2017"/>
        <item x="2018"/>
        <item x="2019"/>
        <item x="2020"/>
        <item x="2010"/>
        <item x="2021"/>
        <item x="2022"/>
        <item x="2023"/>
        <item x="2024"/>
        <item x="2025"/>
        <item x="2026"/>
        <item x="1989"/>
        <item x="2009"/>
        <item x="1990"/>
        <item x="1991"/>
        <item x="1992"/>
        <item x="1993"/>
        <item x="1988"/>
        <item x="1994"/>
        <item x="1995"/>
        <item x="1996"/>
        <item x="1997"/>
        <item x="1998"/>
        <item x="1999"/>
        <item x="2000"/>
        <item x="2001"/>
        <item x="2002"/>
        <item x="2008"/>
        <item x="2003"/>
        <item x="2004"/>
        <item x="2005"/>
        <item x="2006"/>
        <item x="2007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16"/>
        <item x="1917"/>
        <item x="1918"/>
        <item x="1919"/>
        <item x="1920"/>
        <item x="1921"/>
        <item x="1961"/>
        <item x="1922"/>
        <item x="1923"/>
        <item x="1924"/>
        <item x="1925"/>
        <item x="1926"/>
        <item x="1927"/>
        <item x="1928"/>
        <item x="1915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60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14"/>
        <item x="1913"/>
        <item x="1911"/>
        <item x="1912"/>
        <item x="1898"/>
        <item x="1899"/>
        <item x="1900"/>
        <item x="1901"/>
        <item x="1902"/>
        <item x="1903"/>
        <item x="1904"/>
        <item x="1905"/>
        <item x="1895"/>
        <item x="1906"/>
        <item x="1907"/>
        <item x="1896"/>
        <item x="1908"/>
        <item x="1909"/>
        <item x="1897"/>
        <item x="1881"/>
        <item x="1882"/>
        <item x="1883"/>
        <item x="1884"/>
        <item x="1894"/>
        <item m="1" x="2608"/>
        <item x="1879"/>
        <item x="1885"/>
        <item x="1886"/>
        <item x="1887"/>
        <item x="1888"/>
        <item x="1889"/>
        <item x="1890"/>
        <item x="1880"/>
        <item x="1891"/>
        <item x="1892"/>
        <item x="1893"/>
        <item x="1859"/>
        <item x="1860"/>
        <item x="1861"/>
        <item x="1862"/>
        <item x="73"/>
        <item x="74"/>
        <item x="75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72"/>
        <item x="69"/>
        <item x="70"/>
        <item x="1857"/>
        <item x="71"/>
        <item x="1910"/>
        <item x="1858"/>
        <item x="1831"/>
        <item x="1830"/>
        <item x="1829"/>
        <item x="1832"/>
        <item x="1833"/>
        <item x="1825"/>
        <item x="1826"/>
        <item x="1837"/>
        <item x="1836"/>
        <item x="1834"/>
        <item x="1835"/>
        <item x="1827"/>
        <item x="1828"/>
        <item x="1797"/>
        <item x="1800"/>
        <item x="1798"/>
        <item x="1814"/>
        <item x="1805"/>
        <item x="1802"/>
        <item x="1801"/>
        <item x="1820"/>
        <item x="1821"/>
        <item x="1799"/>
        <item x="1818"/>
        <item x="1810"/>
        <item x="1811"/>
        <item x="1815"/>
        <item x="1816"/>
        <item x="1819"/>
        <item x="1812"/>
        <item x="1813"/>
        <item x="1817"/>
        <item x="1803"/>
        <item x="1824"/>
        <item x="1822"/>
        <item x="1823"/>
        <item x="1804"/>
        <item x="1806"/>
        <item x="1807"/>
        <item x="1809"/>
        <item x="1808"/>
        <item x="1787"/>
        <item x="1784"/>
        <item x="1794"/>
        <item x="1781"/>
        <item x="1795"/>
        <item x="1791"/>
        <item x="1790"/>
        <item x="1793"/>
        <item x="1782"/>
        <item x="1796"/>
        <item x="1783"/>
        <item x="1792"/>
        <item x="1785"/>
        <item x="1786"/>
        <item x="1789"/>
        <item x="1788"/>
        <item x="1776"/>
        <item x="1780"/>
        <item x="1777"/>
        <item x="1778"/>
        <item x="1779"/>
        <item x="1767"/>
        <item x="1773"/>
        <item x="1768"/>
        <item x="1775"/>
        <item x="1766"/>
        <item x="1771"/>
        <item x="1772"/>
        <item x="1774"/>
        <item x="1769"/>
        <item x="1770"/>
        <item x="1750"/>
        <item x="1760"/>
        <item x="1749"/>
        <item x="1755"/>
        <item x="1751"/>
        <item x="1753"/>
        <item x="1752"/>
        <item x="1763"/>
        <item x="1761"/>
        <item x="1758"/>
        <item x="1757"/>
        <item x="1764"/>
        <item x="1762"/>
        <item x="1754"/>
        <item x="1765"/>
        <item x="1759"/>
        <item x="1756"/>
        <item x="1739"/>
        <item x="1725"/>
        <item x="1740"/>
        <item x="1744"/>
        <item x="1741"/>
        <item x="1736"/>
        <item x="1743"/>
        <item x="1734"/>
        <item x="1722"/>
        <item x="1730"/>
        <item x="1732"/>
        <item x="1726"/>
        <item x="1745"/>
        <item x="1731"/>
        <item x="1721"/>
        <item x="1724"/>
        <item x="1735"/>
        <item x="1733"/>
        <item x="1742"/>
        <item x="1723"/>
        <item x="1746"/>
        <item x="1738"/>
        <item x="1748"/>
        <item x="1737"/>
        <item x="1727"/>
        <item x="1747"/>
        <item x="1728"/>
        <item x="1729"/>
        <item x="1711"/>
        <item x="1717"/>
        <item x="1719"/>
        <item x="1715"/>
        <item x="1712"/>
        <item x="1718"/>
        <item x="1709"/>
        <item x="1713"/>
        <item x="1714"/>
        <item x="1710"/>
        <item x="1708"/>
        <item x="1716"/>
        <item x="1720"/>
        <item x="1706"/>
        <item x="1699"/>
        <item x="1701"/>
        <item x="1700"/>
        <item x="1702"/>
        <item x="1704"/>
        <item x="1705"/>
        <item x="1707"/>
        <item x="1703"/>
        <item x="1698"/>
        <item x="1697"/>
        <item x="1694"/>
        <item x="1692"/>
        <item x="1696"/>
        <item x="1693"/>
        <item x="1695"/>
        <item x="1690"/>
        <item x="1681"/>
        <item x="1682"/>
        <item x="1688"/>
        <item x="1689"/>
        <item x="1677"/>
        <item x="1680"/>
        <item x="1679"/>
        <item x="1683"/>
        <item x="1685"/>
        <item x="1691"/>
        <item x="1678"/>
        <item x="1686"/>
        <item x="1687"/>
        <item x="1684"/>
        <item x="1672"/>
        <item m="1" x="2606"/>
        <item x="1673"/>
        <item x="1674"/>
        <item x="1668"/>
        <item x="1669"/>
        <item x="1670"/>
        <item x="1675"/>
        <item x="1671"/>
        <item x="1662"/>
        <item x="1663"/>
        <item x="1664"/>
        <item x="1667"/>
        <item x="1666"/>
        <item x="1676"/>
        <item x="1665"/>
        <item x="1661"/>
        <item x="1646"/>
        <item x="1649"/>
        <item x="1651"/>
        <item x="1647"/>
        <item x="1652"/>
        <item x="1655"/>
        <item x="1650"/>
        <item x="1645"/>
        <item x="1397"/>
        <item x="1648"/>
        <item x="1660"/>
        <item x="1659"/>
        <item x="1653"/>
        <item x="1654"/>
        <item x="1657"/>
        <item x="1656"/>
        <item x="1658"/>
        <item x="1642"/>
        <item x="1634"/>
        <item x="1635"/>
        <item x="1636"/>
        <item x="1640"/>
        <item x="1633"/>
        <item x="1641"/>
        <item x="1632"/>
        <item x="1628"/>
        <item x="1625"/>
        <item x="1626"/>
        <item x="1644"/>
        <item x="1627"/>
        <item x="1630"/>
        <item x="1638"/>
        <item x="1639"/>
        <item x="1629"/>
        <item x="1643"/>
        <item x="1637"/>
        <item x="1631"/>
        <item x="1616"/>
        <item x="1596"/>
        <item x="1605"/>
        <item x="1608"/>
        <item x="1604"/>
        <item x="1602"/>
        <item x="1619"/>
        <item x="1599"/>
        <item x="1621"/>
        <item x="1614"/>
        <item x="1618"/>
        <item x="1613"/>
        <item x="1615"/>
        <item x="1611"/>
        <item x="1624"/>
        <item x="1612"/>
        <item x="1595"/>
        <item x="1610"/>
        <item x="1622"/>
        <item x="1617"/>
        <item x="1606"/>
        <item x="1607"/>
        <item x="1591"/>
        <item x="1597"/>
        <item x="1593"/>
        <item x="1592"/>
        <item x="1598"/>
        <item x="1600"/>
        <item x="1601"/>
        <item x="1594"/>
        <item x="1609"/>
        <item x="1603"/>
        <item x="1620"/>
        <item x="1623"/>
        <item x="1585"/>
        <item x="1581"/>
        <item x="1590"/>
        <item x="1580"/>
        <item x="1588"/>
        <item x="1589"/>
        <item x="1578"/>
        <item x="1586"/>
        <item x="1583"/>
        <item x="1584"/>
        <item x="1587"/>
        <item x="1579"/>
        <item x="1582"/>
        <item x="1562"/>
        <item x="1572"/>
        <item x="1565"/>
        <item x="1561"/>
        <item x="1560"/>
        <item x="1569"/>
        <item x="1564"/>
        <item x="1563"/>
        <item x="1574"/>
        <item x="1571"/>
        <item x="1559"/>
        <item x="1577"/>
        <item x="1573"/>
        <item x="1566"/>
        <item x="1575"/>
        <item x="1570"/>
        <item x="1567"/>
        <item x="1568"/>
        <item x="1576"/>
        <item x="1548"/>
        <item x="1542"/>
        <item x="1553"/>
        <item x="1539"/>
        <item x="1549"/>
        <item x="1538"/>
        <item x="1541"/>
        <item x="1540"/>
        <item x="1547"/>
        <item x="1543"/>
        <item x="1545"/>
        <item x="1537"/>
        <item x="1544"/>
        <item x="1546"/>
        <item x="1557"/>
        <item x="1550"/>
        <item x="1556"/>
        <item x="1551"/>
        <item x="1558"/>
        <item x="1552"/>
        <item x="1536"/>
        <item x="1554"/>
        <item x="1555"/>
        <item x="1524"/>
        <item x="1531"/>
        <item x="1523"/>
        <item x="1525"/>
        <item x="1528"/>
        <item x="1532"/>
        <item x="1526"/>
        <item x="1533"/>
        <item x="1529"/>
        <item x="1530"/>
        <item x="1522"/>
        <item x="1534"/>
        <item x="1527"/>
        <item x="1535"/>
        <item x="1500"/>
        <item x="1504"/>
        <item x="1509"/>
        <item x="1494"/>
        <item x="1515"/>
        <item x="1517"/>
        <item x="1507"/>
        <item x="1499"/>
        <item x="1520"/>
        <item x="1505"/>
        <item x="1508"/>
        <item x="1506"/>
        <item x="1503"/>
        <item x="1512"/>
        <item x="1521"/>
        <item x="1513"/>
        <item x="1514"/>
        <item x="1511"/>
        <item x="1496"/>
        <item x="1497"/>
        <item x="1519"/>
        <item x="1510"/>
        <item x="1495"/>
        <item x="1498"/>
        <item x="1502"/>
        <item x="1501"/>
        <item x="1516"/>
        <item x="1518"/>
        <item x="1481"/>
        <item x="1482"/>
        <item x="1485"/>
        <item x="1486"/>
        <item x="1489"/>
        <item x="1488"/>
        <item x="1490"/>
        <item x="1492"/>
        <item x="1479"/>
        <item x="1491"/>
        <item x="1487"/>
        <item x="1483"/>
        <item x="1480"/>
        <item x="1484"/>
        <item x="1476"/>
        <item x="1464"/>
        <item x="1465"/>
        <item x="1460"/>
        <item x="1470"/>
        <item x="1467"/>
        <item x="1466"/>
        <item x="1477"/>
        <item x="1475"/>
        <item x="1463"/>
        <item x="1468"/>
        <item x="1473"/>
        <item x="1469"/>
        <item x="1478"/>
        <item x="1471"/>
        <item x="1461"/>
        <item x="1472"/>
        <item x="1474"/>
        <item x="1462"/>
        <item x="1457"/>
        <item x="1459"/>
        <item x="1458"/>
        <item x="1452"/>
        <item x="1456"/>
        <item x="1455"/>
        <item x="2591"/>
        <item x="1453"/>
        <item x="1454"/>
        <item x="1448"/>
        <item x="1438"/>
        <item x="1450"/>
        <item x="1442"/>
        <item x="1443"/>
        <item x="1436"/>
        <item x="1437"/>
        <item x="1445"/>
        <item x="1449"/>
        <item x="1451"/>
        <item x="1435"/>
        <item x="1441"/>
        <item x="1440"/>
        <item x="1444"/>
        <item x="1439"/>
        <item x="1446"/>
        <item x="1447"/>
        <item x="1419"/>
        <item x="1422"/>
        <item x="1421"/>
        <item x="1430"/>
        <item x="1431"/>
        <item x="1418"/>
        <item x="1426"/>
        <item x="1427"/>
        <item x="1434"/>
        <item x="1433"/>
        <item x="1420"/>
        <item x="1425"/>
        <item x="1428"/>
        <item x="1424"/>
        <item x="1429"/>
        <item x="1432"/>
        <item x="1423"/>
        <item x="1413"/>
        <item x="1414"/>
        <item x="1416"/>
        <item x="1417"/>
        <item x="1412"/>
        <item x="1415"/>
        <item x="1406"/>
        <item x="1405"/>
        <item x="1408"/>
        <item x="1409"/>
        <item x="1404"/>
        <item x="1411"/>
        <item x="1407"/>
        <item x="1401"/>
        <item x="1398"/>
        <item x="1402"/>
        <item x="1410"/>
        <item x="1400"/>
        <item x="1403"/>
        <item x="1399"/>
        <item x="1396"/>
        <item x="1391"/>
        <item x="1390"/>
        <item x="1386"/>
        <item x="1389"/>
        <item x="1384"/>
        <item x="1387"/>
        <item x="1388"/>
        <item x="1393"/>
        <item x="1394"/>
        <item x="1395"/>
        <item x="1392"/>
        <item x="1385"/>
        <item x="1366"/>
        <item x="1382"/>
        <item x="1370"/>
        <item x="1368"/>
        <item x="1380"/>
        <item x="1369"/>
        <item x="1381"/>
        <item x="1383"/>
        <item x="1376"/>
        <item x="1373"/>
        <item x="1377"/>
        <item x="1374"/>
        <item x="1378"/>
        <item x="1375"/>
        <item x="1371"/>
        <item x="1372"/>
        <item x="1367"/>
        <item x="1379"/>
        <item x="1365"/>
        <item x="1363"/>
        <item x="1364"/>
        <item x="1353"/>
        <item x="1352"/>
        <item x="1358"/>
        <item x="1355"/>
        <item x="1350"/>
        <item x="1351"/>
        <item x="1354"/>
        <item x="1362"/>
        <item x="1357"/>
        <item x="1359"/>
        <item x="1360"/>
        <item x="1361"/>
        <item x="1349"/>
        <item x="1346"/>
        <item x="1335"/>
        <item x="1336"/>
        <item x="1343"/>
        <item x="1347"/>
        <item x="1342"/>
        <item x="1338"/>
        <item x="1339"/>
        <item x="1334"/>
        <item x="1340"/>
        <item x="1341"/>
        <item x="1344"/>
        <item x="1345"/>
        <item x="1348"/>
        <item x="1337"/>
        <item x="1331"/>
        <item x="1333"/>
        <item x="1328"/>
        <item x="1329"/>
        <item x="1330"/>
        <item x="1332"/>
        <item x="1324"/>
        <item x="1318"/>
        <item x="1327"/>
        <item x="1319"/>
        <item x="1325"/>
        <item x="1316"/>
        <item x="1317"/>
        <item x="1326"/>
        <item x="1322"/>
        <item x="1320"/>
        <item x="1321"/>
        <item x="1323"/>
        <item x="1310"/>
        <item x="1301"/>
        <item x="1311"/>
        <item x="1300"/>
        <item x="1299"/>
        <item x="1315"/>
        <item x="1298"/>
        <item x="1302"/>
        <item x="1303"/>
        <item x="1304"/>
        <item x="1296"/>
        <item x="1297"/>
        <item x="1307"/>
        <item x="1308"/>
        <item x="1312"/>
        <item x="1309"/>
        <item x="1313"/>
        <item m="1" x="2610"/>
        <item x="1305"/>
        <item x="1314"/>
        <item x="1306"/>
        <item x="1294"/>
        <item x="1295"/>
        <item x="1292"/>
        <item x="1293"/>
        <item x="1291"/>
        <item x="1279"/>
        <item x="1278"/>
        <item x="1277"/>
        <item x="1281"/>
        <item x="1272"/>
        <item x="1273"/>
        <item x="1285"/>
        <item x="1286"/>
        <item x="1283"/>
        <item x="1282"/>
        <item x="1287"/>
        <item x="1288"/>
        <item x="1284"/>
        <item x="1275"/>
        <item x="1276"/>
        <item x="1280"/>
        <item x="1274"/>
        <item x="1289"/>
        <item x="1290"/>
        <item x="1271"/>
        <item x="1261"/>
        <item x="1262"/>
        <item x="1263"/>
        <item x="1264"/>
        <item x="1260"/>
        <item x="1270"/>
        <item x="1267"/>
        <item x="1268"/>
        <item x="1266"/>
        <item x="1265"/>
        <item x="1269"/>
        <item x="1257"/>
        <item x="1258"/>
        <item x="1256"/>
        <item x="1259"/>
        <item x="1255"/>
        <item x="1249"/>
        <item x="1248"/>
        <item x="1254"/>
        <item x="1246"/>
        <item x="1247"/>
        <item x="1250"/>
        <item x="1251"/>
        <item x="1252"/>
        <item x="1253"/>
        <item x="1244"/>
        <item x="1238"/>
        <item x="1239"/>
        <item x="1240"/>
        <item x="1243"/>
        <item x="1241"/>
        <item x="1245"/>
        <item x="1237"/>
        <item x="1242"/>
        <item x="1235"/>
        <item x="1236"/>
        <item x="1231"/>
        <item x="1230"/>
        <item x="1232"/>
        <item x="1233"/>
        <item x="1234"/>
        <item x="1228"/>
        <item x="1216"/>
        <item x="1217"/>
        <item x="1206"/>
        <item x="1207"/>
        <item x="1222"/>
        <item x="1223"/>
        <item x="1220"/>
        <item x="1212"/>
        <item x="1209"/>
        <item x="1213"/>
        <item x="1210"/>
        <item x="1211"/>
        <item x="1224"/>
        <item x="1221"/>
        <item x="1225"/>
        <item x="1218"/>
        <item x="1226"/>
        <item x="1227"/>
        <item x="1219"/>
        <item x="1215"/>
        <item x="1229"/>
        <item x="1214"/>
        <item x="1208"/>
        <item x="1205"/>
        <item x="1203"/>
        <item x="1204"/>
        <item x="1202"/>
        <item x="1200"/>
        <item x="1198"/>
        <item x="1199"/>
        <item x="1197"/>
        <item x="1196"/>
        <item x="1201"/>
        <item x="1195"/>
        <item x="1190"/>
        <item x="1191"/>
        <item x="1192"/>
        <item x="1189"/>
        <item x="1187"/>
        <item x="1188"/>
        <item x="1194"/>
        <item x="1193"/>
        <item x="1186"/>
        <item x="1178"/>
        <item x="1177"/>
        <item x="1185"/>
        <item x="1179"/>
        <item x="1183"/>
        <item x="1184"/>
        <item x="1176"/>
        <item x="1182"/>
        <item x="1181"/>
        <item x="1171"/>
        <item x="1170"/>
        <item x="1173"/>
        <item x="1172"/>
        <item x="1180"/>
        <item x="1175"/>
        <item x="1174"/>
        <item x="1168"/>
        <item x="1166"/>
        <item x="1167"/>
        <item x="1163"/>
        <item x="1169"/>
        <item x="1162"/>
        <item x="1164"/>
        <item x="1165"/>
        <item x="1159"/>
        <item x="1160"/>
        <item x="1161"/>
        <item x="1158"/>
        <item x="1157"/>
        <item x="1156"/>
        <item x="1155"/>
        <item x="1154"/>
        <item x="1152"/>
        <item x="1151"/>
        <item x="1153"/>
        <item x="1150"/>
        <item x="1149"/>
        <item x="1145"/>
        <item x="1142"/>
        <item x="1143"/>
        <item x="1144"/>
        <item x="1146"/>
        <item x="1140"/>
        <item x="1148"/>
        <item x="1147"/>
        <item x="1141"/>
        <item x="1132"/>
        <item x="1131"/>
        <item x="1130"/>
        <item x="1125"/>
        <item x="1133"/>
        <item x="1139"/>
        <item x="1126"/>
        <item x="1127"/>
        <item x="1138"/>
        <item x="1137"/>
        <item x="1128"/>
        <item x="1129"/>
        <item x="1136"/>
        <item x="1134"/>
        <item x="1135"/>
        <item x="1110"/>
        <item x="1111"/>
        <item x="1112"/>
        <item x="1119"/>
        <item x="1107"/>
        <item x="1114"/>
        <item x="1113"/>
        <item x="1118"/>
        <item x="1123"/>
        <item x="1116"/>
        <item x="1108"/>
        <item x="1109"/>
        <item x="1124"/>
        <item x="1117"/>
        <item x="1115"/>
        <item x="1122"/>
        <item x="1121"/>
        <item x="1120"/>
        <item x="1106"/>
        <item x="1105"/>
        <item x="1094"/>
        <item x="1101"/>
        <item x="1098"/>
        <item x="1100"/>
        <item x="1099"/>
        <item x="1103"/>
        <item x="1104"/>
        <item x="1097"/>
        <item x="1102"/>
        <item x="1096"/>
        <item x="1095"/>
        <item x="1093"/>
        <item x="1088"/>
        <item x="1087"/>
        <item x="1086"/>
        <item x="1084"/>
        <item x="1085"/>
        <item x="1082"/>
        <item x="1090"/>
        <item x="1083"/>
        <item x="1089"/>
        <item x="1092"/>
        <item x="1091"/>
        <item x="1079"/>
        <item x="1081"/>
        <item x="1072"/>
        <item x="1076"/>
        <item x="1075"/>
        <item x="1078"/>
        <item x="1077"/>
        <item x="1073"/>
        <item x="1074"/>
        <item x="1080"/>
        <item x="1071"/>
        <item x="1067"/>
        <item x="1068"/>
        <item x="1069"/>
        <item x="1070"/>
        <item x="1066"/>
        <item x="1065"/>
        <item x="1063"/>
        <item x="1061"/>
        <item n="44370" x="1062"/>
        <item n="44371" x="1064"/>
        <item x="1060"/>
        <item x="1059"/>
        <item x="1058"/>
        <item x="1057"/>
        <item x="1056"/>
        <item x="1055"/>
        <item x="1053"/>
        <item m="1" x="2618"/>
        <item x="1054"/>
        <item x="1048"/>
        <item x="1050"/>
        <item x="1049"/>
        <item x="1051"/>
        <item x="1052"/>
        <item x="1037"/>
        <item x="1038"/>
        <item x="1039"/>
        <item x="1036"/>
        <item x="1043"/>
        <item x="1034"/>
        <item x="1047"/>
        <item x="1041"/>
        <item x="1040"/>
        <item x="1042"/>
        <item x="1031"/>
        <item x="1032"/>
        <item x="1046"/>
        <item x="1033"/>
        <item x="1044"/>
        <item x="1035"/>
        <item x="1045"/>
        <item x="1026"/>
        <item x="1027"/>
        <item x="1028"/>
        <item x="1029"/>
        <item x="1024"/>
        <item x="1030"/>
        <item x="1025"/>
        <item x="1016"/>
        <item x="1015"/>
        <item x="1023"/>
        <item x="1014"/>
        <item x="1021"/>
        <item x="1022"/>
        <item x="1019"/>
        <item x="1020"/>
        <item x="1010"/>
        <item x="1012"/>
        <item x="1018"/>
        <item x="1013"/>
        <item x="1017"/>
        <item x="1011"/>
        <item x="1003"/>
        <item x="1002"/>
        <item x="1005"/>
        <item x="1004"/>
        <item x="1008"/>
        <item x="1009"/>
        <item x="1007"/>
        <item x="1001"/>
        <item x="1006"/>
        <item x="1000"/>
        <item x="999"/>
        <item x="998"/>
        <item m="1" x="2605"/>
        <item x="996"/>
        <item x="991"/>
        <item x="992"/>
        <item x="988"/>
        <item x="993"/>
        <item x="997"/>
        <item x="994"/>
        <item x="990"/>
        <item x="989"/>
        <item x="995"/>
        <item x="977"/>
        <item x="974"/>
        <item x="978"/>
        <item x="985"/>
        <item x="984"/>
        <item x="982"/>
        <item x="981"/>
        <item x="987"/>
        <item x="975"/>
        <item x="986"/>
        <item x="979"/>
        <item x="976"/>
        <item x="980"/>
        <item x="983"/>
        <item x="973"/>
        <item x="971"/>
        <item x="972"/>
        <item x="969"/>
        <item x="967"/>
        <item x="970"/>
        <item x="968"/>
        <item x="964"/>
        <item x="963"/>
        <item x="965"/>
        <item x="962"/>
        <item x="966"/>
        <item x="957"/>
        <item x="959"/>
        <item x="954"/>
        <item x="955"/>
        <item x="961"/>
        <item x="956"/>
        <item x="960"/>
        <item x="958"/>
        <item x="949"/>
        <item x="950"/>
        <item x="948"/>
        <item x="953"/>
        <item x="946"/>
        <item x="945"/>
        <item x="951"/>
        <item x="947"/>
        <item x="952"/>
        <item x="943"/>
        <item x="944"/>
        <item x="939"/>
        <item x="935"/>
        <item x="937"/>
        <item x="936"/>
        <item x="938"/>
        <item x="940"/>
        <item x="934"/>
        <item x="941"/>
        <item x="942"/>
        <item x="919"/>
        <item x="921"/>
        <item x="915"/>
        <item x="920"/>
        <item x="922"/>
        <item x="916"/>
        <item x="925"/>
        <item x="924"/>
        <item x="933"/>
        <item x="927"/>
        <item x="932"/>
        <item x="926"/>
        <item x="928"/>
        <item x="929"/>
        <item x="923"/>
        <item x="930"/>
        <item x="917"/>
        <item x="931"/>
        <item x="918"/>
        <item x="913"/>
        <item x="908"/>
        <item x="910"/>
        <item x="909"/>
        <item x="907"/>
        <item x="912"/>
        <item x="914"/>
        <item x="911"/>
        <item x="901"/>
        <item x="900"/>
        <item x="902"/>
        <item x="903"/>
        <item x="905"/>
        <item x="899"/>
        <item x="904"/>
        <item x="906"/>
        <item x="896"/>
        <item x="895"/>
        <item x="891"/>
        <item x="898"/>
        <item x="893"/>
        <item x="890"/>
        <item x="892"/>
        <item x="889"/>
        <item x="894"/>
        <item x="897"/>
        <item x="888"/>
        <item x="879"/>
        <item x="880"/>
        <item x="876"/>
        <item x="878"/>
        <item x="883"/>
        <item x="887"/>
        <item x="886"/>
        <item x="885"/>
        <item x="884"/>
        <item x="877"/>
        <item x="882"/>
        <item x="881"/>
        <item x="867"/>
        <item x="871"/>
        <item x="866"/>
        <item x="863"/>
        <item x="864"/>
        <item x="869"/>
        <item x="872"/>
        <item x="868"/>
        <item x="865"/>
        <item x="870"/>
        <item x="862"/>
        <item x="875"/>
        <item x="874"/>
        <item x="873"/>
        <item x="861"/>
        <item x="856"/>
        <item x="855"/>
        <item x="859"/>
        <item x="857"/>
        <item x="858"/>
        <item x="854"/>
        <item x="860"/>
        <item x="852"/>
        <item x="850"/>
        <item x="848"/>
        <item x="849"/>
        <item x="851"/>
        <item x="853"/>
        <item x="847"/>
        <item x="846"/>
        <item sd="0" x="844"/>
        <item x="833"/>
        <item x="837"/>
        <item x="836"/>
        <item x="841"/>
        <item x="840"/>
        <item x="828"/>
        <item x="832"/>
        <item x="831"/>
        <item x="826"/>
        <item x="830"/>
        <item x="842"/>
        <item x="835"/>
        <item x="834"/>
        <item x="829"/>
        <item x="839"/>
        <item x="827"/>
        <item x="843"/>
        <item x="838"/>
        <item x="845"/>
        <item x="822"/>
        <item x="819"/>
        <item x="824"/>
        <item x="823"/>
        <item x="821"/>
        <item x="820"/>
        <item x="825"/>
        <item x="818"/>
        <item x="810"/>
        <item x="805"/>
        <item x="806"/>
        <item x="807"/>
        <item x="802"/>
        <item x="814"/>
        <item x="815"/>
        <item x="809"/>
        <item x="808"/>
        <item x="804"/>
        <item x="811"/>
        <item x="812"/>
        <item x="803"/>
        <item x="817"/>
        <item x="816"/>
        <item x="813"/>
        <item x="800"/>
        <item x="801"/>
        <item x="799"/>
        <item x="796"/>
        <item x="797"/>
        <item x="798"/>
        <item x="793"/>
        <item x="794"/>
        <item x="795"/>
        <item x="792"/>
        <item x="783"/>
        <item x="781"/>
        <item x="788"/>
        <item x="787"/>
        <item x="784"/>
        <item x="786"/>
        <item x="785"/>
        <item x="782"/>
        <item x="790"/>
        <item x="789"/>
        <item x="791"/>
        <item x="775"/>
        <item x="776"/>
        <item m="1" x="2611"/>
        <item x="779"/>
        <item x="772"/>
        <item x="773"/>
        <item x="766"/>
        <item x="768"/>
        <item x="767"/>
        <item x="774"/>
        <item x="771"/>
        <item x="777"/>
        <item x="780"/>
        <item x="778"/>
        <item x="769"/>
        <item x="770"/>
        <item x="755"/>
        <item x="756"/>
        <item x="746"/>
        <item x="748"/>
        <item x="757"/>
        <item x="747"/>
        <item x="764"/>
        <item x="762"/>
        <item x="750"/>
        <item x="760"/>
        <item x="749"/>
        <item x="763"/>
        <item x="751"/>
        <item x="752"/>
        <item x="758"/>
        <item x="753"/>
        <item x="759"/>
        <item m="1" x="2613"/>
        <item x="754"/>
        <item m="1" x="2615"/>
        <item m="1" x="2616"/>
        <item x="761"/>
        <item x="765"/>
        <item x="743"/>
        <item x="742"/>
        <item x="740"/>
        <item x="745"/>
        <item x="737"/>
        <item x="738"/>
        <item x="744"/>
        <item x="741"/>
        <item x="739"/>
        <item x="736"/>
        <item x="735"/>
        <item x="728"/>
        <item x="727"/>
        <item x="725"/>
        <item x="726"/>
        <item x="730"/>
        <item x="722"/>
        <item x="724"/>
        <item x="732"/>
        <item x="721"/>
        <item x="734"/>
        <item x="731"/>
        <item x="720"/>
        <item x="723"/>
        <item x="729"/>
        <item x="733"/>
        <item x="710"/>
        <item x="706"/>
        <item x="715"/>
        <item x="714"/>
        <item x="718"/>
        <item x="717"/>
        <item x="713"/>
        <item x="702"/>
        <item x="712"/>
        <item x="711"/>
        <item x="716"/>
        <item x="719"/>
        <item x="709"/>
        <item x="705"/>
        <item x="708"/>
        <item x="707"/>
        <item x="704"/>
        <item x="703"/>
        <item x="696"/>
        <item x="701"/>
        <item x="700"/>
        <item x="697"/>
        <item x="695"/>
        <item x="699"/>
        <item x="698"/>
        <item x="682"/>
        <item x="689"/>
        <item x="688"/>
        <item x="691"/>
        <item x="690"/>
        <item x="686"/>
        <item x="694"/>
        <item x="687"/>
        <item x="681"/>
        <item x="692"/>
        <item x="683"/>
        <item x="693"/>
        <item x="684"/>
        <item x="685"/>
        <item x="673"/>
        <item x="676"/>
        <item x="1356"/>
        <item x="675"/>
        <item x="677"/>
        <item x="680"/>
        <item x="678"/>
        <item x="671"/>
        <item x="672"/>
        <item x="679"/>
        <item x="674"/>
        <item x="670"/>
        <item x="655"/>
        <item x="656"/>
        <item x="663"/>
        <item x="666"/>
        <item x="661"/>
        <item x="662"/>
        <item x="664"/>
        <item x="665"/>
        <item x="657"/>
        <item x="658"/>
        <item x="659"/>
        <item x="669"/>
        <item x="660"/>
        <item x="668"/>
        <item x="667"/>
        <item x="653"/>
        <item x="652"/>
        <item x="651"/>
        <item x="654"/>
        <item x="649"/>
        <item x="650"/>
        <item x="648"/>
        <item x="641"/>
        <item x="642"/>
        <item x="647"/>
        <item x="638"/>
        <item x="646"/>
        <item x="635"/>
        <item x="634"/>
        <item x="640"/>
        <item x="639"/>
        <item x="644"/>
        <item x="645"/>
        <item x="636"/>
        <item x="632"/>
        <item x="637"/>
        <item x="633"/>
        <item x="643"/>
        <item x="631"/>
        <item x="627"/>
        <item x="630"/>
        <item x="629"/>
        <item x="624"/>
        <item x="626"/>
        <item x="621"/>
        <item x="625"/>
        <item x="628"/>
        <item x="623"/>
        <item x="622"/>
        <item x="616"/>
        <item x="617"/>
        <item x="615"/>
        <item x="619"/>
        <item x="618"/>
        <item x="612"/>
        <item x="614"/>
        <item x="613"/>
        <item x="620"/>
        <item x="608"/>
        <item x="603"/>
        <item x="605"/>
        <item x="610"/>
        <item x="609"/>
        <item x="607"/>
        <item x="611"/>
        <item x="606"/>
        <item x="604"/>
        <item x="597"/>
        <item x="599"/>
        <item x="598"/>
        <item x="600"/>
        <item x="601"/>
        <item x="602"/>
        <item x="595"/>
        <item x="592"/>
        <item x="596"/>
        <item x="593"/>
        <item x="591"/>
        <item x="590"/>
        <item x="594"/>
        <item x="589"/>
        <item x="585"/>
        <item x="586"/>
        <item x="588"/>
        <item x="584"/>
        <item x="582"/>
        <item x="587"/>
        <item x="583"/>
        <item x="581"/>
        <item n="45160" x="0"/>
        <item n="451602" x="579"/>
        <item x="577"/>
        <item x="574"/>
        <item x="578"/>
        <item x="573"/>
        <item x="569"/>
        <item x="572"/>
        <item x="570"/>
        <item x="571"/>
        <item x="580"/>
        <item x="576"/>
        <item x="575"/>
        <item x="568"/>
        <item x="559"/>
        <item x="560"/>
        <item x="565"/>
        <item x="562"/>
        <item x="566"/>
        <item x="567"/>
        <item x="563"/>
        <item x="564"/>
        <item x="561"/>
        <item x="551"/>
        <item x="553"/>
        <item x="554"/>
        <item x="557"/>
        <item x="555"/>
        <item x="552"/>
        <item x="556"/>
        <item x="558"/>
        <item x="547"/>
        <item x="550"/>
        <item x="548"/>
        <item x="549"/>
        <item x="546"/>
        <item x="541"/>
        <item x="545"/>
        <item x="542"/>
        <item x="540"/>
        <item x="544"/>
        <item x="543"/>
        <item x="537"/>
        <item x="539"/>
        <item x="538"/>
        <item x="528"/>
        <item x="524"/>
        <item x="525"/>
        <item x="523"/>
        <item x="533"/>
        <item x="535"/>
        <item x="534"/>
        <item x="531"/>
        <item x="530"/>
        <item x="529"/>
        <item x="536"/>
        <item x="526"/>
        <item x="532"/>
        <item x="527"/>
        <item x="522"/>
        <item x="516"/>
        <item x="517"/>
        <item x="519"/>
        <item x="518"/>
        <item x="520"/>
        <item x="515"/>
        <item x="521"/>
        <item x="510"/>
        <item x="512"/>
        <item x="511"/>
        <item x="513"/>
        <item x="514"/>
        <item x="503"/>
        <item x="505"/>
        <item x="509"/>
        <item x="504"/>
        <item x="506"/>
        <item x="508"/>
        <item x="507"/>
        <item x="500"/>
        <item x="499"/>
        <item x="501"/>
        <item x="502"/>
        <item x="498"/>
        <item x="494"/>
        <item x="496"/>
        <item x="497"/>
        <item x="495"/>
        <item x="488"/>
        <item x="487"/>
        <item x="489"/>
        <item m="1" x="2617"/>
        <item x="492"/>
        <item x="490"/>
        <item x="493"/>
        <item x="491"/>
        <item x="485"/>
        <item x="480"/>
        <item x="481"/>
        <item x="484"/>
        <item x="477"/>
        <item x="478"/>
        <item x="486"/>
        <item x="482"/>
        <item x="483"/>
        <item x="479"/>
        <item x="470"/>
        <item x="462"/>
        <item x="464"/>
        <item x="465"/>
        <item x="472"/>
        <item x="471"/>
        <item x="473"/>
        <item x="467"/>
        <item x="466"/>
        <item x="474"/>
        <item x="469"/>
        <item x="475"/>
        <item x="476"/>
        <item x="468"/>
        <item x="463"/>
        <item x="459"/>
        <item x="461"/>
        <item x="460"/>
        <item x="451"/>
        <item x="452"/>
        <item x="453"/>
        <item x="454"/>
        <item x="455"/>
        <item x="458"/>
        <item x="450"/>
        <item x="457"/>
        <item x="445"/>
        <item x="456"/>
        <item x="448"/>
        <item x="449"/>
        <item x="446"/>
        <item x="447"/>
        <item x="442"/>
        <item x="443"/>
        <item x="444"/>
        <item x="435"/>
        <item x="436"/>
        <item x="437"/>
        <item m="1" x="2619"/>
        <item x="440"/>
        <item x="439"/>
        <item x="441"/>
        <item x="438"/>
        <item x="434"/>
        <item x="427"/>
        <item x="428"/>
        <item x="431"/>
        <item x="430"/>
        <item x="432"/>
        <item x="429"/>
        <item x="433"/>
        <item x="426"/>
        <item x="420"/>
        <item x="423"/>
        <item x="425"/>
        <item x="422"/>
        <item x="418"/>
        <item x="419"/>
        <item x="421"/>
        <item x="424"/>
        <item x="412"/>
        <item x="413"/>
        <item x="407"/>
        <item x="408"/>
        <item x="416"/>
        <item x="409"/>
        <item x="410"/>
        <item x="415"/>
        <item x="417"/>
        <item x="411"/>
        <item x="414"/>
        <item x="394"/>
        <item x="401"/>
        <item x="403"/>
        <item x="395"/>
        <item x="402"/>
        <item x="405"/>
        <item x="391"/>
        <item x="390"/>
        <item x="392"/>
        <item x="399"/>
        <item x="400"/>
        <item x="406"/>
        <item x="397"/>
        <item x="404"/>
        <item x="396"/>
        <item x="398"/>
        <item x="393"/>
        <item x="389"/>
        <item x="383"/>
        <item x="384"/>
        <item x="387"/>
        <item x="382"/>
        <item x="381"/>
        <item x="388"/>
        <item x="380"/>
        <item x="386"/>
        <item x="385"/>
        <item x="371"/>
        <item x="372"/>
        <item x="374"/>
        <item x="369"/>
        <item x="376"/>
        <item x="373"/>
        <item x="375"/>
        <item x="377"/>
        <item x="370"/>
        <item x="378"/>
        <item x="363"/>
        <item x="368"/>
        <item x="367"/>
        <item x="366"/>
        <item x="365"/>
        <item x="364"/>
        <item x="361"/>
        <item x="360"/>
        <item x="359"/>
        <item x="358"/>
        <item x="362"/>
        <item x="350"/>
        <item x="351"/>
        <item x="356"/>
        <item x="353"/>
        <item x="354"/>
        <item x="355"/>
        <item x="348"/>
        <item x="352"/>
        <item x="349"/>
        <item x="357"/>
        <item x="347"/>
        <item x="344"/>
        <item x="345"/>
        <item x="342"/>
        <item x="346"/>
        <item x="343"/>
        <item x="341"/>
        <item x="338"/>
        <item x="339"/>
        <item x="340"/>
        <item x="337"/>
        <item x="336"/>
        <item x="335"/>
        <item x="334"/>
        <item x="333"/>
        <item x="331"/>
        <item x="330"/>
        <item x="332"/>
        <item x="329"/>
        <item n="45596" x="327"/>
        <item x="328"/>
        <item m="1" x="2607"/>
        <item x="326"/>
        <item x="325"/>
        <item x="324"/>
        <item x="323"/>
        <item x="322"/>
        <item x="316"/>
        <item x="320"/>
        <item x="319"/>
        <item x="321"/>
        <item x="318"/>
        <item x="317"/>
        <item x="315"/>
        <item x="314"/>
        <item x="313"/>
        <item x="312"/>
        <item x="308"/>
        <item x="309"/>
        <item x="310"/>
        <item x="311"/>
        <item x="305"/>
        <item x="304"/>
        <item x="303"/>
        <item x="302"/>
        <item x="307"/>
        <item x="306"/>
        <item x="300"/>
        <item x="297"/>
        <item x="298"/>
        <item x="299"/>
        <item x="301"/>
        <item x="290"/>
        <item x="294"/>
        <item x="295"/>
        <item x="296"/>
        <item x="292"/>
        <item x="293"/>
        <item x="291"/>
        <item x="288"/>
        <item m="1" x="2597"/>
        <item x="289"/>
        <item x="286"/>
        <item x="282"/>
        <item x="284"/>
        <item x="287"/>
        <item x="285"/>
        <item x="283"/>
        <item x="281"/>
        <item x="280"/>
        <item x="279"/>
        <item x="277"/>
        <item x="278"/>
        <item x="276"/>
        <item x="274"/>
        <item x="275"/>
        <item x="272"/>
        <item x="271"/>
        <item x="270"/>
        <item x="268"/>
        <item x="269"/>
        <item x="267"/>
        <item x="266"/>
        <item x="265"/>
        <item x="264"/>
        <item x="263"/>
        <item x="262"/>
        <item x="261"/>
        <item x="260"/>
        <item x="257"/>
        <item x="259"/>
        <item x="258"/>
        <item m="1" x="2604"/>
        <item x="255"/>
        <item x="256"/>
        <item x="254"/>
        <item x="249"/>
        <item x="250"/>
        <item x="251"/>
        <item x="252"/>
        <item x="253"/>
        <item x="248"/>
        <item x="245"/>
        <item x="246"/>
        <item x="244"/>
        <item x="247"/>
        <item x="241"/>
        <item x="242"/>
        <item x="243"/>
        <item x="239"/>
        <item x="240"/>
        <item x="236"/>
        <item x="237"/>
        <item x="238"/>
        <item x="235"/>
        <item x="234"/>
        <item x="228"/>
        <item x="229"/>
        <item x="230"/>
        <item x="231"/>
        <item x="232"/>
        <item x="233"/>
        <item x="225"/>
        <item x="226"/>
        <item x="227"/>
        <item x="223"/>
        <item x="224"/>
        <item x="218"/>
        <item x="219"/>
        <item x="220"/>
        <item x="221"/>
        <item x="222"/>
        <item x="216"/>
        <item x="217"/>
        <item x="214"/>
        <item x="215"/>
        <item x="213"/>
        <item x="211"/>
        <item x="212"/>
        <item x="208"/>
        <item x="205"/>
        <item x="206"/>
        <item x="207"/>
        <item x="202"/>
        <item x="203"/>
        <item x="204"/>
        <item x="209"/>
        <item x="210"/>
        <item x="200"/>
        <item x="201"/>
        <item x="198"/>
        <item x="199"/>
        <item x="196"/>
        <item x="197"/>
        <item x="195"/>
        <item x="192"/>
        <item x="193"/>
        <item x="191"/>
        <item x="188"/>
        <item x="189"/>
        <item x="190"/>
        <item x="194"/>
        <item x="186"/>
        <item x="187"/>
        <item x="184"/>
        <item x="185"/>
        <item x="177"/>
        <item x="178"/>
        <item x="181"/>
        <item x="182"/>
        <item x="183"/>
        <item x="179"/>
        <item x="180"/>
        <item x="174"/>
        <item x="175"/>
        <item x="176"/>
        <item x="170"/>
        <item x="379"/>
        <item x="171"/>
        <item x="172"/>
        <item x="173"/>
        <item x="163"/>
        <item x="164"/>
        <item x="165"/>
        <item x="166"/>
        <item x="167"/>
        <item x="168"/>
        <item x="169"/>
        <item x="162"/>
        <item x="161"/>
        <item x="160"/>
        <item x="159"/>
        <item x="156"/>
        <item m="1" x="2594"/>
        <item x="157"/>
        <item x="158"/>
        <item x="155"/>
        <item x="145"/>
        <item x="146"/>
        <item x="147"/>
        <item x="148"/>
        <item x="149"/>
        <item x="150"/>
        <item x="151"/>
        <item x="152"/>
        <item x="153"/>
        <item x="154"/>
        <item x="144"/>
        <item m="1" x="2596"/>
        <item x="138"/>
        <item x="139"/>
        <item x="140"/>
        <item x="141"/>
        <item x="142"/>
        <item x="143"/>
        <item x="136"/>
        <item x="135"/>
        <item x="137"/>
        <item x="133"/>
        <item x="132"/>
        <item x="130"/>
        <item x="131"/>
        <item x="134"/>
        <item x="126"/>
        <item x="127"/>
        <item x="128"/>
        <item x="129"/>
        <item x="124"/>
        <item x="125"/>
        <item x="123"/>
        <item x="122"/>
        <item x="120"/>
        <item x="121"/>
        <item x="117"/>
        <item x="118"/>
        <item x="119"/>
        <item x="116"/>
        <item x="114"/>
        <item x="115"/>
        <item x="98"/>
        <item x="99"/>
        <item x="100"/>
        <item x="101"/>
        <item x="102"/>
        <item x="103"/>
        <item x="104"/>
        <item x="97"/>
        <item x="105"/>
        <item x="106"/>
        <item x="107"/>
        <item x="108"/>
        <item x="109"/>
        <item x="110"/>
        <item x="111"/>
        <item x="112"/>
        <item x="113"/>
        <item x="96"/>
        <item x="95"/>
        <item x="94"/>
        <item x="91"/>
        <item x="92"/>
        <item x="90"/>
        <item x="88"/>
        <item x="89"/>
        <item x="93"/>
        <item x="86"/>
        <item x="87"/>
        <item x="85"/>
        <item x="83"/>
        <item m="1" x="2602"/>
        <item x="84"/>
        <item x="82"/>
        <item x="81"/>
        <item x="80"/>
        <item x="79"/>
        <item x="78"/>
        <item x="77"/>
        <item x="76"/>
        <item x="68"/>
        <item x="67"/>
        <item n="46150" x="66"/>
        <item x="65"/>
        <item x="61"/>
        <item x="62"/>
        <item x="63"/>
        <item x="64"/>
        <item x="59"/>
        <item x="60"/>
        <item x="58"/>
        <item x="56"/>
        <item x="57"/>
        <item x="54"/>
        <item x="55"/>
        <item x="52"/>
        <item x="53"/>
        <item x="51"/>
        <item x="50"/>
        <item x="49"/>
        <item x="47"/>
        <item x="48"/>
        <item x="46"/>
        <item x="45"/>
        <item x="43"/>
        <item x="44"/>
        <item x="42"/>
        <item x="38"/>
        <item x="39"/>
        <item x="40"/>
        <item x="41"/>
        <item x="36"/>
        <item x="37"/>
        <item x="33"/>
        <item x="34"/>
        <item x="35"/>
        <item x="32"/>
        <item x="31"/>
        <item x="30"/>
        <item x="27"/>
        <item x="28"/>
        <item x="29"/>
        <item x="22"/>
        <item x="23"/>
        <item x="24"/>
        <item x="25"/>
        <item x="26"/>
        <item x="21"/>
        <item x="20"/>
        <item x="19"/>
        <item x="18"/>
        <item x="16"/>
        <item x="17"/>
        <item x="13"/>
        <item x="14"/>
        <item x="15"/>
        <item x="12"/>
        <item x="11"/>
        <item x="9"/>
        <item x="10"/>
        <item x="8"/>
        <item x="7"/>
        <item x="6"/>
        <item x="5"/>
        <item x="3"/>
        <item x="4"/>
        <item x="1"/>
        <item x="2"/>
      </items>
    </pivotField>
    <pivotField axis="axisRow" compact="0" numFmtId="165" outline="0" showAll="0" defaultSubtotal="0">
      <items count="274">
        <item m="1" x="271"/>
        <item m="1" x="273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2"/>
        <item x="11"/>
        <item x="0"/>
        <item x="115"/>
        <item x="114"/>
        <item x="113"/>
        <item x="112"/>
        <item x="111"/>
        <item x="110"/>
        <item x="109"/>
        <item x="108"/>
        <item x="106"/>
        <item x="107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5"/>
        <item x="86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m="1" x="270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2"/>
        <item x="23"/>
        <item x="21"/>
        <item x="20"/>
        <item m="1" x="272"/>
        <item x="19"/>
        <item x="18"/>
        <item x="17"/>
        <item x="16"/>
        <item x="15"/>
        <item x="14"/>
        <item x="13"/>
        <item x="10"/>
        <item x="9"/>
        <item x="8"/>
        <item x="7"/>
        <item x="6"/>
        <item x="5"/>
        <item x="4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Caption="Total" compact="0" outline="0" showAll="0">
      <items count="67">
        <item x="10"/>
        <item x="26"/>
        <item n="ALDONIO" x="29"/>
        <item n="ALDONIO2" x="16"/>
        <item x="51"/>
        <item x="28"/>
        <item x="27"/>
        <item x="48"/>
        <item x="32"/>
        <item x="44"/>
        <item x="6"/>
        <item x="60"/>
        <item x="12"/>
        <item x="61"/>
        <item x="50"/>
        <item x="56"/>
        <item x="46"/>
        <item x="53"/>
        <item x="30"/>
        <item m="1" x="62"/>
        <item x="55"/>
        <item x="15"/>
        <item x="39"/>
        <item n=" " x="14"/>
        <item x="1"/>
        <item x="19"/>
        <item n="  " x="4"/>
        <item x="38"/>
        <item x="58"/>
        <item x="35"/>
        <item x="22"/>
        <item x="41"/>
        <item x="57"/>
        <item x="47"/>
        <item x="45"/>
        <item x="33"/>
        <item x="8"/>
        <item x="42"/>
        <item x="5"/>
        <item x="23"/>
        <item m="1" x="65"/>
        <item x="37"/>
        <item x="3"/>
        <item x="11"/>
        <item x="7"/>
        <item x="59"/>
        <item x="40"/>
        <item x="25"/>
        <item x="43"/>
        <item x="52"/>
        <item m="1" x="64"/>
        <item x="17"/>
        <item x="31"/>
        <item x="54"/>
        <item x="36"/>
        <item x="34"/>
        <item x="13"/>
        <item x="49"/>
        <item m="1" x="63"/>
        <item x="0"/>
        <item x="21"/>
        <item x="24"/>
        <item x="18"/>
        <item x="20"/>
        <item x="9"/>
        <item x="2"/>
        <item t="default"/>
      </items>
    </pivotField>
    <pivotField compact="0" outline="0" showAll="0"/>
    <pivotField axis="axisRow" subtotalCaption="Total" compact="0" outline="0" showAll="0">
      <items count="189">
        <item x="0"/>
        <item x="102"/>
        <item sd="0" x="32"/>
        <item sd="0" x="172"/>
        <item sd="0" x="137"/>
        <item x="97"/>
        <item sd="0" x="146"/>
        <item x="11"/>
        <item sd="0" x="132"/>
        <item x="112"/>
        <item x="111"/>
        <item x="116"/>
        <item x="165"/>
        <item x="101"/>
        <item x="5"/>
        <item x="52"/>
        <item sd="0" x="31"/>
        <item sd="0" x="178"/>
        <item x="3"/>
        <item x="49"/>
        <item x="44"/>
        <item sd="0" x="153"/>
        <item sd="0" m="1" x="182"/>
        <item x="84"/>
        <item sd="0" x="144"/>
        <item x="107"/>
        <item x="38"/>
        <item sd="0" x="135"/>
        <item x="82"/>
        <item sd="0" x="124"/>
        <item sd="0" x="177"/>
        <item x="16"/>
        <item x="105"/>
        <item x="33"/>
        <item sd="0" x="143"/>
        <item x="65"/>
        <item x="20"/>
        <item x="8"/>
        <item sd="0" m="1" x="184"/>
        <item x="63"/>
        <item sd="0" x="160"/>
        <item x="15"/>
        <item x="9"/>
        <item sd="0" x="163"/>
        <item sd="0" x="152"/>
        <item x="117"/>
        <item x="30"/>
        <item x="118"/>
        <item x="39"/>
        <item x="51"/>
        <item sd="0" x="176"/>
        <item x="45"/>
        <item sd="0" x="158"/>
        <item x="19"/>
        <item x="67"/>
        <item sd="0" x="122"/>
        <item x="120"/>
        <item x="106"/>
        <item sd="0" x="130"/>
        <item sd="0" x="133"/>
        <item sd="0" x="168"/>
        <item x="99"/>
        <item x="109"/>
        <item x="43"/>
        <item x="77"/>
        <item x="17"/>
        <item x="104"/>
        <item x="131"/>
        <item x="92"/>
        <item x="2"/>
        <item sd="0" x="125"/>
        <item x="86"/>
        <item x="115"/>
        <item sd="0" x="173"/>
        <item x="119"/>
        <item x="10"/>
        <item sd="0" x="167"/>
        <item x="1"/>
        <item x="48"/>
        <item x="123"/>
        <item sd="0" x="148"/>
        <item x="108"/>
        <item sd="0" x="150"/>
        <item sd="0" x="136"/>
        <item x="53"/>
        <item sd="0" x="170"/>
        <item sd="0" x="142"/>
        <item x="34"/>
        <item x="96"/>
        <item x="110"/>
        <item x="14"/>
        <item x="87"/>
        <item x="42"/>
        <item x="98"/>
        <item x="57"/>
        <item x="72"/>
        <item x="161"/>
        <item sd="0" x="141"/>
        <item x="73"/>
        <item sd="0" x="29"/>
        <item x="36"/>
        <item x="121"/>
        <item x="171"/>
        <item sd="0" m="1" x="185"/>
        <item sd="0" x="147"/>
        <item sd="0" x="134"/>
        <item x="100"/>
        <item x="180"/>
        <item x="24"/>
        <item x="76"/>
        <item sd="0" x="128"/>
        <item sd="0" x="139"/>
        <item x="12"/>
        <item x="157"/>
        <item sd="0" x="156"/>
        <item x="41"/>
        <item sd="0" x="162"/>
        <item x="40"/>
        <item x="21"/>
        <item x="179"/>
        <item sd="0" m="1" x="181"/>
        <item x="94"/>
        <item x="93"/>
        <item x="113"/>
        <item x="13"/>
        <item x="4"/>
        <item sd="0" x="155"/>
        <item x="80"/>
        <item x="129"/>
        <item sd="0" x="154"/>
        <item x="74"/>
        <item sd="0" x="138"/>
        <item x="70"/>
        <item x="103"/>
        <item x="78"/>
        <item x="127"/>
        <item x="7"/>
        <item x="59"/>
        <item x="55"/>
        <item x="91"/>
        <item sd="0" x="164"/>
        <item sd="0" x="169"/>
        <item sd="0" x="174"/>
        <item sd="0" x="126"/>
        <item x="95"/>
        <item x="68"/>
        <item x="26"/>
        <item x="28"/>
        <item x="22"/>
        <item x="90"/>
        <item x="114"/>
        <item sd="0" x="159"/>
        <item x="6"/>
        <item sd="0" x="175"/>
        <item x="58"/>
        <item sd="0" x="149"/>
        <item x="66"/>
        <item x="151"/>
        <item sd="0" x="166"/>
        <item sd="0" m="1" x="187"/>
        <item sd="0" x="140"/>
        <item x="145"/>
        <item x="27"/>
        <item x="89"/>
        <item x="88"/>
        <item x="75"/>
        <item x="85"/>
        <item x="79"/>
        <item m="1" x="186"/>
        <item x="81"/>
        <item x="83"/>
        <item x="71"/>
        <item x="61"/>
        <item x="47"/>
        <item x="62"/>
        <item x="60"/>
        <item x="69"/>
        <item x="35"/>
        <item x="64"/>
        <item x="50"/>
        <item x="56"/>
        <item x="54"/>
        <item m="1" x="183"/>
        <item x="46"/>
        <item x="37"/>
        <item x="25"/>
        <item x="23"/>
        <item x="1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numFmtId="43" outline="0" showAll="0"/>
    <pivotField dataField="1" compact="0" numFmtId="43" outline="0" showAll="0"/>
    <pivotField compact="0" numFmtId="43" outline="0" showAll="0"/>
    <pivotField dataField="1" compact="0" numFmtId="43" outline="0" showAll="0"/>
    <pivotField dataField="1" compact="0" outline="0" showAll="0"/>
    <pivotField dataField="1" compact="0" numFmtId="43" outline="0" showAll="0"/>
    <pivotField axis="axisPage" compact="0" outline="0" multipleItemSelectionAllowed="1" showAll="0">
      <items count="6">
        <item h="1" x="3"/>
        <item h="1" x="2"/>
        <item x="1"/>
        <item h="1" m="1" x="4"/>
        <item h="1" x="0"/>
        <item t="default"/>
      </items>
    </pivotField>
    <pivotField axis="axisRow" compact="0" numFmtId="165" outline="0" showAll="0" defaultSubtotal="0">
      <items count="275">
        <item x="186"/>
        <item x="188"/>
        <item x="187"/>
        <item x="189"/>
        <item x="190"/>
        <item x="193"/>
        <item x="192"/>
        <item x="191"/>
        <item x="195"/>
        <item x="194"/>
        <item x="196"/>
        <item x="197"/>
        <item x="245"/>
        <item x="198"/>
        <item x="199"/>
        <item x="200"/>
        <item x="201"/>
        <item x="202"/>
        <item x="204"/>
        <item x="206"/>
        <item x="203"/>
        <item x="205"/>
        <item x="207"/>
        <item x="209"/>
        <item x="208"/>
        <item x="210"/>
        <item x="213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8"/>
        <item x="234"/>
        <item x="266"/>
        <item x="229"/>
        <item x="230"/>
        <item x="231"/>
        <item x="232"/>
        <item x="233"/>
        <item x="249"/>
        <item x="265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50"/>
        <item x="251"/>
        <item x="247"/>
        <item x="248"/>
        <item x="267"/>
        <item x="268"/>
        <item x="269"/>
        <item x="185"/>
        <item x="184"/>
        <item x="183"/>
        <item x="182"/>
        <item x="181"/>
        <item x="180"/>
        <item x="179"/>
        <item x="178"/>
        <item x="177"/>
        <item x="176"/>
        <item x="173"/>
        <item x="174"/>
        <item x="172"/>
        <item x="171"/>
        <item x="12"/>
        <item x="170"/>
        <item x="175"/>
        <item x="169"/>
        <item x="168"/>
        <item x="167"/>
        <item x="166"/>
        <item x="165"/>
        <item x="164"/>
        <item x="163"/>
        <item x="162"/>
        <item x="161"/>
        <item x="160"/>
        <item x="13"/>
        <item x="159"/>
        <item x="158"/>
        <item x="157"/>
        <item m="1" x="272"/>
        <item x="156"/>
        <item x="155"/>
        <item x="154"/>
        <item x="153"/>
        <item x="152"/>
        <item x="151"/>
        <item x="150"/>
        <item x="227"/>
        <item x="149"/>
        <item x="148"/>
        <item x="270"/>
        <item m="1" x="273"/>
        <item x="147"/>
        <item x="146"/>
        <item x="145"/>
        <item x="144"/>
        <item x="143"/>
        <item x="142"/>
        <item x="141"/>
        <item x="140"/>
        <item x="138"/>
        <item x="139"/>
        <item x="137"/>
        <item x="0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0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7"/>
        <item x="108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50"/>
        <item x="48"/>
        <item x="47"/>
        <item x="46"/>
        <item x="45"/>
        <item x="44"/>
        <item x="43"/>
        <item m="1" x="271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3"/>
        <item x="24"/>
        <item x="22"/>
        <item x="21"/>
        <item m="1" x="274"/>
        <item x="20"/>
        <item x="19"/>
        <item x="18"/>
        <item x="17"/>
        <item x="16"/>
        <item x="15"/>
        <item x="14"/>
        <item x="11"/>
        <item x="9"/>
        <item x="8"/>
        <item x="7"/>
        <item x="6"/>
        <item x="5"/>
        <item x="4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2"/>
        <item m="1" x="3"/>
        <item x="0"/>
      </items>
    </pivotField>
    <pivotField compact="0" outline="0" showAll="0"/>
  </pivotFields>
  <rowFields count="6">
    <field x="2"/>
    <field x="4"/>
    <field x="0"/>
    <field x="1"/>
    <field x="13"/>
    <field x="14"/>
  </rowFields>
  <rowItems count="173">
    <i>
      <x/>
      <x v="162"/>
      <x v="1879"/>
      <x v="193"/>
      <x v="194"/>
      <x v="1"/>
    </i>
    <i r="2">
      <x v="1880"/>
      <x v="193"/>
      <x v="194"/>
      <x v="1"/>
    </i>
    <i r="2">
      <x v="2125"/>
      <x v="219"/>
      <x v="220"/>
      <x v="1"/>
    </i>
    <i r="2">
      <x v="2560"/>
      <x v="265"/>
      <x v="266"/>
      <x v="1"/>
    </i>
    <i r="2">
      <x v="2561"/>
      <x v="265"/>
      <x v="266"/>
      <x v="1"/>
    </i>
    <i t="default" r="1">
      <x v="162"/>
    </i>
    <i t="default">
      <x/>
    </i>
    <i>
      <x v="1"/>
      <x v="163"/>
      <x v="2108"/>
      <x v="216"/>
      <x v="217"/>
      <x v="1"/>
    </i>
    <i r="2">
      <x v="2110"/>
      <x v="216"/>
      <x v="217"/>
      <x v="1"/>
    </i>
    <i t="default" r="1">
      <x v="163"/>
    </i>
    <i t="default">
      <x v="1"/>
    </i>
    <i>
      <x v="3"/>
      <x v="154"/>
      <x v="2384"/>
      <x v="245"/>
      <x v="246"/>
      <x v="1"/>
    </i>
    <i t="default" r="1">
      <x v="154"/>
    </i>
    <i t="default">
      <x v="3"/>
    </i>
    <i>
      <x v="8"/>
      <x v="133"/>
      <x v="1777"/>
      <x v="185"/>
      <x v="186"/>
      <x v="1"/>
    </i>
    <i r="2">
      <x v="1885"/>
      <x v="194"/>
      <x v="195"/>
      <x v="1"/>
    </i>
    <i t="default" r="1">
      <x v="133"/>
    </i>
    <i t="default">
      <x v="8"/>
    </i>
    <i>
      <x v="9"/>
      <x v="128"/>
      <x v="1363"/>
      <x v="142"/>
      <x v="145"/>
      <x v="1"/>
    </i>
    <i r="2">
      <x v="1364"/>
      <x v="142"/>
      <x v="145"/>
      <x v="1"/>
    </i>
    <i t="default" r="1">
      <x v="128"/>
    </i>
    <i t="default">
      <x v="9"/>
    </i>
    <i>
      <x v="10"/>
      <x v="124"/>
      <x v="2601"/>
      <x v="270"/>
      <x v="271"/>
      <x/>
    </i>
    <i t="default" r="1">
      <x v="124"/>
    </i>
    <i t="default">
      <x v="10"/>
    </i>
    <i>
      <x v="13"/>
      <x v="107"/>
      <x v="14"/>
      <x v="8"/>
      <x v="75"/>
      <x v="1"/>
    </i>
    <i t="default" r="1">
      <x v="107"/>
    </i>
    <i t="default">
      <x v="13"/>
    </i>
    <i>
      <x v="15"/>
      <x v="102"/>
      <x v="438"/>
      <x v="83"/>
      <x v="3"/>
      <x v="1"/>
    </i>
    <i t="default" r="1">
      <x v="102"/>
    </i>
    <i t="default">
      <x v="15"/>
    </i>
    <i>
      <x v="21"/>
      <x v="84"/>
      <x v="2405"/>
      <x v="247"/>
      <x v="248"/>
      <x v="1"/>
    </i>
    <i r="2">
      <x v="2427"/>
      <x v="248"/>
      <x v="249"/>
      <x v="1"/>
    </i>
    <i t="default" r="1">
      <x v="84"/>
    </i>
    <i t="default">
      <x v="21"/>
    </i>
    <i>
      <x v="22"/>
      <x v="79"/>
      <x v="1540"/>
      <x v="161"/>
      <x v="162"/>
      <x v="1"/>
    </i>
    <i r="2">
      <x v="1541"/>
      <x v="161"/>
      <x v="162"/>
      <x v="1"/>
    </i>
    <i t="default" r="1">
      <x v="79"/>
    </i>
    <i t="default">
      <x v="22"/>
    </i>
    <i>
      <x v="24"/>
      <x v="77"/>
      <x v="2513"/>
      <x v="259"/>
      <x v="260"/>
      <x v="1"/>
    </i>
    <i r="2">
      <x v="2535"/>
      <x v="261"/>
      <x v="262"/>
      <x v="1"/>
    </i>
    <i r="2">
      <x v="2536"/>
      <x v="261"/>
      <x v="262"/>
      <x v="1"/>
    </i>
    <i r="2">
      <x v="2547"/>
      <x v="263"/>
      <x v="264"/>
      <x v="1"/>
    </i>
    <i r="2">
      <x v="2548"/>
      <x v="263"/>
      <x v="264"/>
      <x v="1"/>
    </i>
    <i r="2">
      <x v="2558"/>
      <x v="265"/>
      <x v="266"/>
      <x v="1"/>
    </i>
    <i r="2">
      <x v="2559"/>
      <x v="265"/>
      <x v="266"/>
      <x v="1"/>
    </i>
    <i r="2">
      <x v="2572"/>
      <x v="266"/>
      <x v="267"/>
      <x v="1"/>
    </i>
    <i r="2">
      <x v="2581"/>
      <x v="268"/>
      <x v="269"/>
      <x/>
    </i>
    <i r="2">
      <x v="2582"/>
      <x v="268"/>
      <x v="269"/>
      <x/>
    </i>
    <i r="2">
      <x v="2583"/>
      <x v="268"/>
      <x v="269"/>
      <x/>
    </i>
    <i r="2">
      <x v="2584"/>
      <x v="268"/>
      <x v="269"/>
      <x/>
    </i>
    <i r="2">
      <x v="2593"/>
      <x v="270"/>
      <x v="271"/>
      <x/>
    </i>
    <i r="2">
      <x v="2594"/>
      <x v="270"/>
      <x v="271"/>
      <x/>
    </i>
    <i r="2">
      <x v="2595"/>
      <x v="270"/>
      <x v="271"/>
      <x/>
    </i>
    <i r="2">
      <x v="2607"/>
      <x v="271"/>
      <x v="272"/>
      <x/>
    </i>
    <i r="2">
      <x v="2608"/>
      <x v="271"/>
      <x v="272"/>
      <x/>
    </i>
    <i r="2">
      <x v="2609"/>
      <x v="271"/>
      <x v="272"/>
      <x/>
    </i>
    <i r="2">
      <x v="2611"/>
      <x v="271"/>
      <x v="272"/>
      <x/>
    </i>
    <i r="2">
      <x v="2620"/>
      <x v="273"/>
      <x v="274"/>
      <x/>
    </i>
    <i r="2">
      <x v="2621"/>
      <x v="273"/>
      <x v="274"/>
      <x/>
    </i>
    <i t="default" r="1">
      <x v="77"/>
    </i>
    <i t="default">
      <x v="24"/>
    </i>
    <i>
      <x v="25"/>
      <x v="39"/>
      <x v="1967"/>
      <x v="201"/>
      <x v="202"/>
      <x v="1"/>
    </i>
    <i r="2">
      <x v="2004"/>
      <x v="205"/>
      <x v="206"/>
      <x v="1"/>
    </i>
    <i r="2">
      <x v="2005"/>
      <x v="205"/>
      <x v="206"/>
      <x v="1"/>
    </i>
    <i r="2">
      <x v="2043"/>
      <x v="210"/>
      <x v="211"/>
      <x v="1"/>
    </i>
    <i r="2">
      <x v="2103"/>
      <x v="215"/>
      <x v="216"/>
      <x v="1"/>
    </i>
    <i r="2">
      <x v="2105"/>
      <x v="215"/>
      <x v="216"/>
      <x v="1"/>
    </i>
    <i r="2">
      <x v="2186"/>
      <x v="225"/>
      <x v="226"/>
      <x v="1"/>
    </i>
    <i r="2">
      <x v="2187"/>
      <x v="225"/>
      <x v="226"/>
      <x v="1"/>
    </i>
    <i r="2">
      <x v="2364"/>
      <x v="243"/>
      <x v="244"/>
      <x v="1"/>
    </i>
    <i r="2">
      <x v="2365"/>
      <x v="243"/>
      <x v="244"/>
      <x v="1"/>
    </i>
    <i t="default" r="1">
      <x v="39"/>
    </i>
    <i t="default">
      <x v="25"/>
    </i>
    <i>
      <x v="26"/>
      <x v="75"/>
      <x v="2590"/>
      <x v="269"/>
      <x v="270"/>
      <x/>
    </i>
    <i r="2">
      <x v="2596"/>
      <x v="270"/>
      <x v="271"/>
      <x/>
    </i>
    <i r="2">
      <x v="2597"/>
      <x v="270"/>
      <x v="271"/>
      <x/>
    </i>
    <i r="2">
      <x v="2604"/>
      <x v="271"/>
      <x v="272"/>
      <x/>
    </i>
    <i r="2">
      <x v="2605"/>
      <x v="271"/>
      <x v="272"/>
      <x/>
    </i>
    <i r="2">
      <x v="2606"/>
      <x v="271"/>
      <x v="272"/>
      <x/>
    </i>
    <i t="default" r="1">
      <x v="75"/>
    </i>
    <i t="default">
      <x v="26"/>
    </i>
    <i>
      <x v="30"/>
      <x v="167"/>
      <x v="2219"/>
      <x v="230"/>
      <x v="231"/>
      <x v="1"/>
    </i>
    <i r="2">
      <x v="2220"/>
      <x v="230"/>
      <x v="231"/>
      <x v="1"/>
    </i>
    <i r="2">
      <x v="2222"/>
      <x v="230"/>
      <x v="231"/>
      <x v="1"/>
    </i>
    <i r="2">
      <x v="2236"/>
      <x v="231"/>
      <x v="232"/>
      <x v="1"/>
    </i>
    <i r="2">
      <x v="2237"/>
      <x v="231"/>
      <x v="232"/>
      <x v="1"/>
    </i>
    <i t="default" r="1">
      <x v="167"/>
    </i>
    <i t="default">
      <x v="30"/>
    </i>
    <i>
      <x v="34"/>
      <x v="67"/>
      <x v="1327"/>
      <x v="139"/>
      <x v="142"/>
      <x v="1"/>
    </i>
    <i t="default" r="1">
      <x v="67"/>
    </i>
    <i t="default">
      <x v="34"/>
    </i>
    <i>
      <x v="36"/>
      <x v="65"/>
      <x v="2576"/>
      <x v="267"/>
      <x v="268"/>
      <x v="1"/>
    </i>
    <i r="2">
      <x v="2588"/>
      <x v="269"/>
      <x v="270"/>
      <x/>
    </i>
    <i t="default" r="1">
      <x v="65"/>
    </i>
    <i t="default">
      <x v="36"/>
    </i>
    <i>
      <x v="38"/>
      <x v="112"/>
      <x v="2495"/>
      <x v="257"/>
      <x v="258"/>
      <x v="1"/>
    </i>
    <i r="2">
      <x v="2507"/>
      <x v="258"/>
      <x v="259"/>
      <x v="1"/>
    </i>
    <i r="2">
      <x v="2598"/>
      <x v="270"/>
      <x v="271"/>
      <x/>
    </i>
    <i r="2">
      <x v="2602"/>
      <x v="271"/>
      <x v="272"/>
      <x/>
    </i>
    <i t="default" r="1">
      <x v="112"/>
    </i>
    <i t="default">
      <x v="38"/>
    </i>
    <i>
      <x v="44"/>
      <x v="31"/>
      <x v="1619"/>
      <x v="170"/>
      <x v="171"/>
      <x v="1"/>
    </i>
    <i r="2">
      <x v="1755"/>
      <x v="183"/>
      <x v="184"/>
      <x v="1"/>
    </i>
    <i r="2">
      <x v="2591"/>
      <x v="268"/>
      <x v="269"/>
      <x/>
    </i>
    <i t="default" r="1">
      <x v="31"/>
    </i>
    <i t="default">
      <x v="44"/>
    </i>
    <i>
      <x v="51"/>
      <x v="132"/>
      <x v="2225"/>
      <x v="230"/>
      <x v="231"/>
      <x v="1"/>
    </i>
    <i r="2">
      <x v="2308"/>
      <x v="239"/>
      <x v="240"/>
      <x v="1"/>
    </i>
    <i t="default" r="1">
      <x v="132"/>
    </i>
    <i r="1">
      <x v="171"/>
      <x v="2224"/>
      <x v="230"/>
      <x v="231"/>
      <x v="1"/>
    </i>
    <i r="2">
      <x v="2307"/>
      <x v="239"/>
      <x v="240"/>
      <x v="1"/>
    </i>
    <i t="default" r="1">
      <x v="171"/>
    </i>
    <i r="1">
      <x v="172"/>
      <x v="2272"/>
      <x v="235"/>
      <x v="236"/>
      <x v="1"/>
    </i>
    <i r="2">
      <x v="2374"/>
      <x v="244"/>
      <x v="245"/>
      <x v="1"/>
    </i>
    <i t="default" r="1">
      <x v="172"/>
    </i>
    <i t="default">
      <x v="51"/>
    </i>
    <i>
      <x v="53"/>
      <x v="12"/>
      <x v="143"/>
      <x v="60"/>
      <x v="28"/>
      <x v="1"/>
    </i>
    <i r="2">
      <x v="144"/>
      <x v="60"/>
      <x v="28"/>
      <x v="1"/>
    </i>
    <i r="2">
      <x v="171"/>
      <x v="63"/>
      <x v="23"/>
      <x v="1"/>
    </i>
    <i r="2">
      <x v="172"/>
      <x v="63"/>
      <x v="23"/>
      <x v="1"/>
    </i>
    <i r="2">
      <x v="498"/>
      <x v="86"/>
      <x/>
      <x v="1"/>
    </i>
    <i r="2">
      <x v="534"/>
      <x v="88"/>
      <x v="84"/>
      <x v="1"/>
    </i>
    <i r="2">
      <x v="543"/>
      <x v="89"/>
      <x v="85"/>
      <x v="1"/>
    </i>
    <i r="2">
      <x v="560"/>
      <x v="90"/>
      <x v="86"/>
      <x v="1"/>
    </i>
    <i r="2">
      <x v="568"/>
      <x v="91"/>
      <x v="87"/>
      <x v="1"/>
    </i>
    <i r="2">
      <x v="574"/>
      <x v="91"/>
      <x v="87"/>
      <x v="1"/>
    </i>
    <i r="2">
      <x v="601"/>
      <x v="93"/>
      <x v="89"/>
      <x v="1"/>
    </i>
    <i r="2">
      <x v="630"/>
      <x v="94"/>
      <x v="90"/>
      <x v="1"/>
    </i>
    <i r="2">
      <x v="632"/>
      <x v="94"/>
      <x v="90"/>
      <x v="1"/>
    </i>
    <i t="default" r="1">
      <x v="12"/>
    </i>
    <i t="default">
      <x v="53"/>
    </i>
    <i>
      <x v="55"/>
      <x v="10"/>
      <x v="1073"/>
      <x v="119"/>
      <x v="118"/>
      <x v="1"/>
    </i>
    <i r="2">
      <x v="1249"/>
      <x v="132"/>
      <x v="134"/>
      <x v="1"/>
    </i>
    <i r="2">
      <x v="1278"/>
      <x v="134"/>
      <x v="135"/>
      <x v="1"/>
    </i>
    <i r="2">
      <x v="1480"/>
      <x v="154"/>
      <x v="158"/>
      <x v="1"/>
    </i>
    <i r="2">
      <x v="1727"/>
      <x v="180"/>
      <x v="181"/>
      <x v="1"/>
    </i>
    <i t="default" r="1">
      <x v="10"/>
    </i>
    <i t="default">
      <x v="55"/>
    </i>
    <i>
      <x v="56"/>
      <x v="63"/>
      <x v="2526"/>
      <x v="259"/>
      <x v="260"/>
      <x v="1"/>
    </i>
    <i r="2">
      <x v="2527"/>
      <x v="259"/>
      <x v="260"/>
      <x v="1"/>
    </i>
    <i r="2">
      <x v="2528"/>
      <x v="259"/>
      <x v="260"/>
      <x v="1"/>
    </i>
    <i t="default" r="1">
      <x v="63"/>
    </i>
    <i t="default">
      <x v="56"/>
    </i>
    <i>
      <x v="65"/>
      <x v="1"/>
      <x v="1534"/>
      <x v="161"/>
      <x v="162"/>
      <x v="1"/>
    </i>
    <i r="2">
      <x v="1895"/>
      <x v="195"/>
      <x v="196"/>
      <x v="1"/>
    </i>
    <i t="default" r="1">
      <x v="1"/>
    </i>
    <i r="1">
      <x v="14"/>
      <x v="2580"/>
      <x v="267"/>
      <x v="268"/>
      <x v="1"/>
    </i>
    <i r="2">
      <x v="2616"/>
      <x v="272"/>
      <x v="273"/>
      <x/>
    </i>
    <i t="default" r="1">
      <x v="14"/>
    </i>
    <i r="1">
      <x v="18"/>
      <x v="2619"/>
      <x v="273"/>
      <x v="274"/>
      <x/>
    </i>
    <i t="default" r="1">
      <x v="18"/>
    </i>
    <i r="1">
      <x v="19"/>
      <x v="2479"/>
      <x v="255"/>
      <x v="256"/>
      <x v="1"/>
    </i>
    <i t="default" r="1">
      <x v="19"/>
    </i>
    <i r="1">
      <x v="20"/>
      <x v="2494"/>
      <x v="257"/>
      <x v="258"/>
      <x v="1"/>
    </i>
    <i t="default" r="1">
      <x v="20"/>
    </i>
    <i r="1">
      <x v="53"/>
      <x v="2573"/>
      <x v="266"/>
      <x v="267"/>
      <x v="1"/>
    </i>
    <i t="default" r="1">
      <x v="53"/>
    </i>
    <i r="1">
      <x v="57"/>
      <x v="1841"/>
      <x v="191"/>
      <x v="192"/>
      <x v="1"/>
    </i>
    <i t="default" r="1">
      <x v="57"/>
    </i>
    <i r="1">
      <x v="69"/>
      <x v="2618"/>
      <x v="273"/>
      <x v="274"/>
      <x/>
    </i>
    <i t="default" r="1">
      <x v="69"/>
    </i>
    <i r="1">
      <x v="109"/>
      <x v="2069"/>
      <x v="212"/>
      <x v="213"/>
      <x v="1"/>
    </i>
    <i r="2">
      <x v="2250"/>
      <x v="232"/>
      <x v="233"/>
      <x v="1"/>
    </i>
    <i t="default" r="1">
      <x v="109"/>
    </i>
    <i r="1">
      <x v="125"/>
      <x v="2617"/>
      <x v="273"/>
      <x v="274"/>
      <x/>
    </i>
    <i t="default" r="1">
      <x v="125"/>
    </i>
    <i r="1">
      <x v="152"/>
      <x v="2615"/>
      <x v="272"/>
      <x v="273"/>
      <x/>
    </i>
    <i t="default" r="1">
      <x v="152"/>
    </i>
    <i r="1">
      <x v="187"/>
      <x v="2579"/>
      <x v="267"/>
      <x v="268"/>
      <x v="1"/>
    </i>
    <i t="default" r="1">
      <x v="187"/>
    </i>
    <i t="default">
      <x v="6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2" hier="-1"/>
  </pageFields>
  <dataFields count="4">
    <dataField name="Kg. Recibidos " fld="7" baseField="0" baseItem="29"/>
    <dataField name="Monto Total " fld="9" baseField="0" baseItem="29"/>
    <dataField name="Abonos " fld="10" baseField="0" baseItem="29"/>
    <dataField name="Saldo Actual " fld="11" baseField="0" baseItem="29"/>
  </dataFields>
  <formats count="802">
    <format dxfId="915">
      <pivotArea dataOnly="0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914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913">
      <pivotArea dataOnly="0" outline="0" fieldPosition="0">
        <references count="1">
          <reference field="4294967294" count="1">
            <x v="0"/>
          </reference>
        </references>
      </pivotArea>
    </format>
    <format dxfId="9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11">
      <pivotArea dataOnly="0" labelOnly="1" outline="0" fieldPosition="0">
        <references count="1">
          <reference field="0" count="0"/>
        </references>
      </pivotArea>
    </format>
    <format dxfId="910">
      <pivotArea dataOnly="0" labelOnly="1" grandRow="1" outline="0" fieldPosition="0"/>
    </format>
    <format dxfId="909">
      <pivotArea dataOnly="0" outline="0" fieldPosition="0">
        <references count="1">
          <reference field="2" count="0" defaultSubtotal="1"/>
        </references>
      </pivotArea>
    </format>
    <format dxfId="908">
      <pivotArea dataOnly="0" outline="0" fieldPosition="0">
        <references count="1">
          <reference field="4" count="0" defaultSubtotal="1"/>
        </references>
      </pivotArea>
    </format>
    <format dxfId="907">
      <pivotArea field="0" type="button" dataOnly="0" labelOnly="1" outline="0" axis="axisRow" fieldPosition="2"/>
    </format>
    <format dxfId="906">
      <pivotArea field="1" type="button" dataOnly="0" labelOnly="1" outline="0" axis="axisRow" fieldPosition="3"/>
    </format>
    <format dxfId="905">
      <pivotArea field="13" type="button" dataOnly="0" labelOnly="1" outline="0" axis="axisRow" fieldPosition="4"/>
    </format>
    <format dxfId="904">
      <pivotArea field="14" type="button" dataOnly="0" labelOnly="1" outline="0" axis="axisRow" fieldPosition="5"/>
    </format>
    <format dxfId="903">
      <pivotArea dataOnly="0" labelOnly="1" outline="0" fieldPosition="0">
        <references count="3">
          <reference field="0" count="4">
            <x v="7"/>
            <x v="8"/>
            <x v="9"/>
            <x v="10"/>
          </reference>
          <reference field="2" count="1" selected="0">
            <x v="50"/>
          </reference>
          <reference field="4" count="1" selected="0">
            <x v="161"/>
          </reference>
        </references>
      </pivotArea>
    </format>
    <format dxfId="902">
      <pivotArea dataOnly="0" labelOnly="1" outline="0" fieldPosition="0">
        <references count="3">
          <reference field="0" count="15">
            <x v="7"/>
            <x v="9"/>
            <x v="10"/>
            <x v="11"/>
            <x v="13"/>
            <x v="15"/>
            <x v="16"/>
            <x v="19"/>
            <x v="20"/>
            <x v="25"/>
            <x v="35"/>
            <x v="36"/>
            <x v="38"/>
            <x v="39"/>
            <x v="40"/>
          </reference>
          <reference field="2" count="1" selected="0">
            <x v="50"/>
          </reference>
          <reference field="4" count="1" selected="0">
            <x v="161"/>
          </reference>
        </references>
      </pivotArea>
    </format>
    <format dxfId="901">
      <pivotArea dataOnly="0" labelOnly="1" outline="0" fieldPosition="0">
        <references count="1">
          <reference field="2" count="1" defaultSubtotal="1">
            <x v="21"/>
          </reference>
        </references>
      </pivotArea>
    </format>
    <format dxfId="900">
      <pivotArea dataOnly="0" labelOnly="1" outline="0" fieldPosition="0">
        <references count="1">
          <reference field="2" count="1" defaultSubtotal="1">
            <x v="15"/>
          </reference>
        </references>
      </pivotArea>
    </format>
    <format dxfId="899">
      <pivotArea dataOnly="0" labelOnly="1" outline="0" fieldPosition="0">
        <references count="1">
          <reference field="2" count="1" defaultSubtotal="1">
            <x v="23"/>
          </reference>
        </references>
      </pivotArea>
    </format>
    <format dxfId="898">
      <pivotArea dataOnly="0" labelOnly="1" outline="0" fieldPosition="0">
        <references count="2">
          <reference field="2" count="1" selected="0">
            <x v="15"/>
          </reference>
          <reference field="4" count="1" defaultSubtotal="1">
            <x v="102"/>
          </reference>
        </references>
      </pivotArea>
    </format>
    <format dxfId="897">
      <pivotArea dataOnly="0" labelOnly="1" outline="0" fieldPosition="0">
        <references count="2">
          <reference field="2" count="1" selected="0">
            <x v="23"/>
          </reference>
          <reference field="4" count="1" defaultSubtotal="1">
            <x v="78"/>
          </reference>
        </references>
      </pivotArea>
    </format>
    <format dxfId="896">
      <pivotArea dataOnly="0" labelOnly="1" outline="0" fieldPosition="0">
        <references count="3">
          <reference field="0" count="8">
            <x v="104"/>
            <x v="106"/>
            <x v="266"/>
            <x v="293"/>
            <x v="339"/>
            <x v="377"/>
            <x v="379"/>
            <x v="450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895">
      <pivotArea dataOnly="0" labelOnly="1" outline="0" fieldPosition="0">
        <references count="3">
          <reference field="0" count="3">
            <x v="512"/>
            <x v="533"/>
            <x v="567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94">
      <pivotArea dataOnly="0" labelOnly="1" outline="0" fieldPosition="0">
        <references count="3">
          <reference field="0" count="11">
            <x v="143"/>
            <x v="144"/>
            <x v="171"/>
            <x v="172"/>
            <x v="498"/>
            <x v="534"/>
            <x v="543"/>
            <x v="560"/>
            <x v="568"/>
            <x v="574"/>
            <x v="601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93">
      <pivotArea dataOnly="0" labelOnly="1" outline="0" fieldPosition="0">
        <references count="3">
          <reference field="0" count="1">
            <x v="533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92">
      <pivotArea dataOnly="0" labelOnly="1" outline="0" fieldPosition="0">
        <references count="3">
          <reference field="0" count="1">
            <x v="512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91">
      <pivotArea dataOnly="0" labelOnly="1" outline="0" fieldPosition="0">
        <references count="3">
          <reference field="0" count="9">
            <x v="310"/>
            <x v="346"/>
            <x v="347"/>
            <x v="352"/>
            <x v="365"/>
            <x v="366"/>
            <x v="375"/>
            <x v="390"/>
            <x v="39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90">
      <pivotArea dataOnly="0" labelOnly="1" outline="0" fieldPosition="0">
        <references count="3">
          <reference field="0" count="1">
            <x v="567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89">
      <pivotArea dataOnly="0" labelOnly="1" outline="0" fieldPosition="0">
        <references count="3">
          <reference field="0" count="8">
            <x v="562"/>
            <x v="563"/>
            <x v="564"/>
            <x v="612"/>
            <x v="650"/>
            <x v="677"/>
            <x v="691"/>
            <x v="69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888">
      <pivotArea dataOnly="0" labelOnly="1" outline="0" fieldPosition="0">
        <references count="3">
          <reference field="0" count="6">
            <x v="450"/>
            <x v="484"/>
            <x v="526"/>
            <x v="527"/>
            <x v="529"/>
            <x v="530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887">
      <pivotArea outline="0" fieldPosition="0">
        <references count="7">
          <reference field="4294967294" count="1" selected="0">
            <x v="3"/>
          </reference>
          <reference field="0" count="1" selected="0">
            <x v="714"/>
          </reference>
          <reference field="1" count="1" selected="0">
            <x v="99"/>
          </reference>
          <reference field="2" count="1" selected="0">
            <x v="24"/>
          </reference>
          <reference field="4" count="1" selected="0">
            <x v="77"/>
          </reference>
          <reference field="13" count="1" selected="0">
            <x v="93"/>
          </reference>
          <reference field="14" count="1" selected="0">
            <x v="1"/>
          </reference>
        </references>
      </pivotArea>
    </format>
    <format dxfId="886">
      <pivotArea dataOnly="0" labelOnly="1" outline="0" fieldPosition="0">
        <references count="1">
          <reference field="2" count="1" defaultSubtotal="1">
            <x v="34"/>
          </reference>
        </references>
      </pivotArea>
    </format>
    <format dxfId="885">
      <pivotArea dataOnly="0" labelOnly="1" outline="0" fieldPosition="0">
        <references count="6">
          <reference field="0" count="1" selected="0">
            <x v="840"/>
          </reference>
          <reference field="1" count="1" selected="0">
            <x v="106"/>
          </reference>
          <reference field="2" count="1" selected="0">
            <x v="18"/>
          </reference>
          <reference field="4" count="1" selected="0">
            <x v="93"/>
          </reference>
          <reference field="13" count="1" selected="0">
            <x v="103"/>
          </reference>
          <reference field="14" count="1">
            <x v="1"/>
          </reference>
        </references>
      </pivotArea>
    </format>
    <format dxfId="884">
      <pivotArea dataOnly="0" labelOnly="1" outline="0" fieldPosition="0">
        <references count="6">
          <reference field="0" count="1" selected="0">
            <x v="861"/>
          </reference>
          <reference field="1" count="1" selected="0">
            <x v="107"/>
          </reference>
          <reference field="2" count="1" selected="0">
            <x v="18"/>
          </reference>
          <reference field="4" count="1" selected="0">
            <x v="93"/>
          </reference>
          <reference field="13" count="1" selected="0">
            <x v="104"/>
          </reference>
          <reference field="14" count="1">
            <x v="1"/>
          </reference>
        </references>
      </pivotArea>
    </format>
    <format dxfId="883">
      <pivotArea dataOnly="0" labelOnly="1" outline="0" fieldPosition="0">
        <references count="6">
          <reference field="0" count="1" selected="0">
            <x v="882"/>
          </reference>
          <reference field="1" count="1" selected="0">
            <x v="108"/>
          </reference>
          <reference field="2" count="1" selected="0">
            <x v="18"/>
          </reference>
          <reference field="4" count="1" selected="0">
            <x v="93"/>
          </reference>
          <reference field="13" count="1" selected="0">
            <x v="105"/>
          </reference>
          <reference field="14" count="1">
            <x v="1"/>
          </reference>
        </references>
      </pivotArea>
    </format>
    <format dxfId="882">
      <pivotArea dataOnly="0" labelOnly="1" outline="0" fieldPosition="0">
        <references count="3">
          <reference field="0" count="3">
            <x v="201"/>
            <x v="202"/>
            <x v="228"/>
          </reference>
          <reference field="2" count="1" selected="0">
            <x v="25"/>
          </reference>
          <reference field="4" count="1" selected="0">
            <x v="76"/>
          </reference>
        </references>
      </pivotArea>
    </format>
    <format dxfId="881">
      <pivotArea dataOnly="0" labelOnly="1" outline="0" fieldPosition="0">
        <references count="3">
          <reference field="0" count="2">
            <x v="358"/>
            <x v="359"/>
          </reference>
          <reference field="2" count="1" selected="0">
            <x v="25"/>
          </reference>
          <reference field="4" count="1" selected="0">
            <x v="76"/>
          </reference>
        </references>
      </pivotArea>
    </format>
    <format dxfId="880">
      <pivotArea dataOnly="0" labelOnly="1" outline="0" fieldPosition="0">
        <references count="3">
          <reference field="0" count="2">
            <x v="430"/>
            <x v="503"/>
          </reference>
          <reference field="2" count="1" selected="0">
            <x v="25"/>
          </reference>
          <reference field="4" count="1" selected="0">
            <x v="76"/>
          </reference>
        </references>
      </pivotArea>
    </format>
    <format dxfId="879">
      <pivotArea dataOnly="0" labelOnly="1" outline="0" fieldPosition="0">
        <references count="3">
          <reference field="0" count="1">
            <x v="504"/>
          </reference>
          <reference field="2" count="1" selected="0">
            <x v="25"/>
          </reference>
          <reference field="4" count="1" selected="0">
            <x v="76"/>
          </reference>
        </references>
      </pivotArea>
    </format>
    <format dxfId="878">
      <pivotArea dataOnly="0" labelOnly="1" outline="0" fieldPosition="0">
        <references count="3">
          <reference field="0" count="1">
            <x v="584"/>
          </reference>
          <reference field="2" count="1" selected="0">
            <x v="25"/>
          </reference>
          <reference field="4" count="1" selected="0">
            <x v="76"/>
          </reference>
        </references>
      </pivotArea>
    </format>
    <format dxfId="877">
      <pivotArea dataOnly="0" labelOnly="1" outline="0" fieldPosition="0">
        <references count="3">
          <reference field="0" count="4">
            <x v="779"/>
            <x v="780"/>
            <x v="923"/>
            <x v="924"/>
          </reference>
          <reference field="2" count="1" selected="0">
            <x v="25"/>
          </reference>
          <reference field="4" count="1" selected="0">
            <x v="76"/>
          </reference>
        </references>
      </pivotArea>
    </format>
    <format dxfId="876">
      <pivotArea dataOnly="0" labelOnly="1" outline="0" fieldPosition="0">
        <references count="3">
          <reference field="0" count="1">
            <x v="865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75">
      <pivotArea dataOnly="0" labelOnly="1" outline="0" fieldPosition="0">
        <references count="3">
          <reference field="0" count="2">
            <x v="706"/>
            <x v="709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74">
      <pivotArea dataOnly="0" labelOnly="1" outline="0" fieldPosition="0">
        <references count="3">
          <reference field="0" count="1">
            <x v="883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73">
      <pivotArea outline="0" fieldPosition="0">
        <references count="7">
          <reference field="4294967294" count="1" selected="0">
            <x v="3"/>
          </reference>
          <reference field="0" count="5" selected="0">
            <x v="706"/>
            <x v="709"/>
            <x v="865"/>
            <x v="867"/>
            <x v="869"/>
          </reference>
          <reference field="1" count="2" selected="0">
            <x v="98"/>
            <x v="108"/>
          </reference>
          <reference field="2" count="1" selected="0">
            <x v="39"/>
          </reference>
          <reference field="4" count="1" selected="0">
            <x v="28"/>
          </reference>
          <reference field="13" count="2" selected="0">
            <x v="94"/>
            <x v="105"/>
          </reference>
          <reference field="14" count="1" selected="0">
            <x v="1"/>
          </reference>
        </references>
      </pivotArea>
    </format>
    <format dxfId="872">
      <pivotArea dataOnly="0" labelOnly="1" outline="0" fieldPosition="0">
        <references count="3">
          <reference field="0" count="1">
            <x v="867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71">
      <pivotArea dataOnly="0" labelOnly="1" outline="0" fieldPosition="0">
        <references count="3">
          <reference field="0" count="1">
            <x v="869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70">
      <pivotArea dataOnly="0" labelOnly="1" outline="0" fieldPosition="0">
        <references count="3">
          <reference field="0" count="1">
            <x v="925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69">
      <pivotArea dataOnly="0" labelOnly="1" outline="0" fieldPosition="0">
        <references count="3">
          <reference field="0" count="1">
            <x v="926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68">
      <pivotArea dataOnly="0" labelOnly="1" outline="0" fieldPosition="0">
        <references count="3">
          <reference field="0" count="1">
            <x v="968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67">
      <pivotArea dataOnly="0" labelOnly="1" outline="0" fieldPosition="0">
        <references count="3">
          <reference field="0" count="1">
            <x v="97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866">
      <pivotArea outline="0" fieldPosition="0">
        <references count="7">
          <reference field="4294967294" count="1" selected="0">
            <x v="3"/>
          </reference>
          <reference field="0" count="1" selected="0">
            <x v="970"/>
          </reference>
          <reference field="1" count="1" selected="0">
            <x v="114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12"/>
          </reference>
          <reference field="14" count="1" selected="0">
            <x v="1"/>
          </reference>
        </references>
      </pivotArea>
    </format>
    <format dxfId="865">
      <pivotArea outline="0" fieldPosition="0">
        <references count="7">
          <reference field="4294967294" count="1" selected="0">
            <x v="3"/>
          </reference>
          <reference field="0" count="1" selected="0">
            <x v="968"/>
          </reference>
          <reference field="1" count="1" selected="0">
            <x v="114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12"/>
          </reference>
          <reference field="14" count="1" selected="0">
            <x v="1"/>
          </reference>
        </references>
      </pivotArea>
    </format>
    <format dxfId="864">
      <pivotArea outline="0" fieldPosition="0">
        <references count="7">
          <reference field="4294967294" count="1" selected="0">
            <x v="3"/>
          </reference>
          <reference field="0" count="1" selected="0">
            <x v="926"/>
          </reference>
          <reference field="1" count="1" selected="0">
            <x v="112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09"/>
          </reference>
          <reference field="14" count="1" selected="0">
            <x v="1"/>
          </reference>
        </references>
      </pivotArea>
    </format>
    <format dxfId="863">
      <pivotArea outline="0" fieldPosition="0">
        <references count="7">
          <reference field="4294967294" count="1" selected="0">
            <x v="3"/>
          </reference>
          <reference field="0" count="1" selected="0">
            <x v="925"/>
          </reference>
          <reference field="1" count="1" selected="0">
            <x v="112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09"/>
          </reference>
          <reference field="14" count="1" selected="0">
            <x v="1"/>
          </reference>
        </references>
      </pivotArea>
    </format>
    <format dxfId="862">
      <pivotArea outline="0" fieldPosition="0">
        <references count="7">
          <reference field="4294967294" count="1" selected="0">
            <x v="3"/>
          </reference>
          <reference field="0" count="1" selected="0">
            <x v="869"/>
          </reference>
          <reference field="1" count="1" selected="0">
            <x v="108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05"/>
          </reference>
          <reference field="14" count="1" selected="0">
            <x v="1"/>
          </reference>
        </references>
      </pivotArea>
    </format>
    <format dxfId="861">
      <pivotArea outline="0" fieldPosition="0">
        <references count="7">
          <reference field="4294967294" count="1" selected="0">
            <x v="3"/>
          </reference>
          <reference field="0" count="1" selected="0">
            <x v="867"/>
          </reference>
          <reference field="1" count="1" selected="0">
            <x v="108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05"/>
          </reference>
          <reference field="14" count="1" selected="0">
            <x v="1"/>
          </reference>
        </references>
      </pivotArea>
    </format>
    <format dxfId="860">
      <pivotArea outline="0" fieldPosition="0">
        <references count="7">
          <reference field="4294967294" count="1" selected="0">
            <x v="3"/>
          </reference>
          <reference field="0" count="1" selected="0">
            <x v="865"/>
          </reference>
          <reference field="1" count="1" selected="0">
            <x v="108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05"/>
          </reference>
          <reference field="14" count="1" selected="0">
            <x v="1"/>
          </reference>
        </references>
      </pivotArea>
    </format>
    <format dxfId="859">
      <pivotArea outline="0" fieldPosition="0">
        <references count="7">
          <reference field="4294967294" count="1" selected="0">
            <x v="3"/>
          </reference>
          <reference field="0" count="1" selected="0">
            <x v="883"/>
          </reference>
          <reference field="1" count="1" selected="0">
            <x v="108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105"/>
          </reference>
          <reference field="14" count="1" selected="0">
            <x v="1"/>
          </reference>
        </references>
      </pivotArea>
    </format>
    <format dxfId="858">
      <pivotArea outline="0" fieldPosition="0">
        <references count="7">
          <reference field="4294967294" count="1" selected="0">
            <x v="3"/>
          </reference>
          <reference field="0" count="1" selected="0">
            <x v="709"/>
          </reference>
          <reference field="1" count="1" selected="0">
            <x v="98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94"/>
          </reference>
          <reference field="14" count="1" selected="0">
            <x v="1"/>
          </reference>
        </references>
      </pivotArea>
    </format>
    <format dxfId="857">
      <pivotArea outline="0" fieldPosition="0">
        <references count="7">
          <reference field="4294967294" count="1" selected="0">
            <x v="3"/>
          </reference>
          <reference field="0" count="1" selected="0">
            <x v="706"/>
          </reference>
          <reference field="1" count="1" selected="0">
            <x v="98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94"/>
          </reference>
          <reference field="14" count="1" selected="0">
            <x v="1"/>
          </reference>
        </references>
      </pivotArea>
    </format>
    <format dxfId="856">
      <pivotArea outline="0" fieldPosition="0">
        <references count="7">
          <reference field="4294967294" count="1" selected="0">
            <x v="3"/>
          </reference>
          <reference field="0" count="4" selected="0">
            <x v="706"/>
            <x v="709"/>
            <x v="869"/>
            <x v="926"/>
          </reference>
          <reference field="1" count="3" selected="0">
            <x v="98"/>
            <x v="108"/>
            <x v="112"/>
          </reference>
          <reference field="2" count="1" selected="0">
            <x v="39"/>
          </reference>
          <reference field="4" count="1" selected="0">
            <x v="28"/>
          </reference>
          <reference field="13" count="3" selected="0">
            <x v="94"/>
            <x v="105"/>
            <x v="109"/>
          </reference>
          <reference field="14" count="1" selected="0">
            <x v="1"/>
          </reference>
        </references>
      </pivotArea>
    </format>
    <format dxfId="855">
      <pivotArea dataOnly="0" labelOnly="1" outline="0" fieldPosition="0">
        <references count="3">
          <reference field="0" count="1">
            <x v="1225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854">
      <pivotArea dataOnly="0" labelOnly="1" outline="0" fieldPosition="0">
        <references count="3">
          <reference field="0" count="1">
            <x v="14"/>
          </reference>
          <reference field="2" count="1" selected="0">
            <x v="13"/>
          </reference>
          <reference field="4" count="1" selected="0">
            <x v="107"/>
          </reference>
        </references>
      </pivotArea>
    </format>
    <format dxfId="853">
      <pivotArea dataOnly="0" labelOnly="1" outline="0" fieldPosition="0">
        <references count="3">
          <reference field="0" count="2">
            <x v="28"/>
            <x v="29"/>
          </reference>
          <reference field="2" count="1" selected="0">
            <x v="51"/>
          </reference>
          <reference field="4" count="1" selected="0">
            <x v="132"/>
          </reference>
        </references>
      </pivotArea>
    </format>
    <format dxfId="852">
      <pivotArea dataOnly="0" labelOnly="1" outline="0" fieldPosition="0">
        <references count="3">
          <reference field="0" count="1">
            <x v="143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51">
      <pivotArea dataOnly="0" labelOnly="1" outline="0" fieldPosition="0">
        <references count="3">
          <reference field="0" count="1">
            <x v="172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50">
      <pivotArea dataOnly="0" labelOnly="1" outline="0" fieldPosition="0">
        <references count="3">
          <reference field="0" count="1">
            <x v="171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49">
      <pivotArea dataOnly="0" labelOnly="1" outline="0" fieldPosition="0">
        <references count="3">
          <reference field="0" count="1">
            <x v="144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48">
      <pivotArea dataOnly="0" labelOnly="1" outline="0" fieldPosition="0">
        <references count="3">
          <reference field="0" count="1">
            <x v="199"/>
          </reference>
          <reference field="2" count="1" selected="0">
            <x v="9"/>
          </reference>
          <reference field="4" count="1" selected="0">
            <x v="128"/>
          </reference>
        </references>
      </pivotArea>
    </format>
    <format dxfId="847">
      <pivotArea dataOnly="0" labelOnly="1" outline="0" fieldPosition="0">
        <references count="3">
          <reference field="0" count="1">
            <x v="200"/>
          </reference>
          <reference field="2" count="1" selected="0">
            <x v="9"/>
          </reference>
          <reference field="4" count="1" selected="0">
            <x v="128"/>
          </reference>
        </references>
      </pivotArea>
    </format>
    <format dxfId="846">
      <pivotArea dataOnly="0" labelOnly="1" outline="0" fieldPosition="0">
        <references count="3">
          <reference field="0" count="1">
            <x v="373"/>
          </reference>
          <reference field="2" count="1" selected="0">
            <x v="21"/>
          </reference>
          <reference field="4" count="1" selected="0">
            <x v="84"/>
          </reference>
        </references>
      </pivotArea>
    </format>
    <format dxfId="845">
      <pivotArea dataOnly="0" labelOnly="1" outline="0" fieldPosition="0">
        <references count="3">
          <reference field="0" count="1">
            <x v="488"/>
          </reference>
          <reference field="2" count="1" selected="0">
            <x v="21"/>
          </reference>
          <reference field="4" count="1" selected="0">
            <x v="84"/>
          </reference>
        </references>
      </pivotArea>
    </format>
    <format dxfId="844">
      <pivotArea dataOnly="0" labelOnly="1" outline="0" fieldPosition="0">
        <references count="3">
          <reference field="0" count="1">
            <x v="498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43">
      <pivotArea dataOnly="0" labelOnly="1" outline="0" fieldPosition="0">
        <references count="3">
          <reference field="0" count="1">
            <x v="543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42">
      <pivotArea dataOnly="0" labelOnly="1" outline="0" fieldPosition="0">
        <references count="3">
          <reference field="0" count="1">
            <x v="560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41">
      <pivotArea dataOnly="0" labelOnly="1" outline="0" fieldPosition="0">
        <references count="3">
          <reference field="0" count="1">
            <x v="568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40">
      <pivotArea dataOnly="0" labelOnly="1" outline="0" fieldPosition="0">
        <references count="3">
          <reference field="0" count="1">
            <x v="574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39">
      <pivotArea dataOnly="0" labelOnly="1" outline="0" fieldPosition="0">
        <references count="3">
          <reference field="0" count="1">
            <x v="601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38">
      <pivotArea dataOnly="0" labelOnly="1" outline="0" fieldPosition="0">
        <references count="3">
          <reference field="0" count="1">
            <x v="630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37">
      <pivotArea dataOnly="0" labelOnly="1" outline="0" fieldPosition="0">
        <references count="3">
          <reference field="0" count="1">
            <x v="632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836">
      <pivotArea dataOnly="0" labelOnly="1" outline="0" fieldPosition="0">
        <references count="3">
          <reference field="0" count="1">
            <x v="651"/>
          </reference>
          <reference field="2" count="1" selected="0">
            <x v="17"/>
          </reference>
          <reference field="4" count="1" selected="0">
            <x v="96"/>
          </reference>
        </references>
      </pivotArea>
    </format>
    <format dxfId="835">
      <pivotArea dataOnly="0" labelOnly="1" outline="0" fieldPosition="0">
        <references count="3">
          <reference field="0" count="1">
            <x v="656"/>
          </reference>
          <reference field="2" count="1" selected="0">
            <x v="12"/>
          </reference>
          <reference field="4" count="1" selected="0">
            <x v="116"/>
          </reference>
        </references>
      </pivotArea>
    </format>
    <format dxfId="834">
      <pivotArea dataOnly="0" labelOnly="1" outline="0" fieldPosition="0">
        <references count="3">
          <reference field="0" count="2">
            <x v="530"/>
            <x v="899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833">
      <pivotArea dataOnly="0" labelOnly="1" outline="0" fieldPosition="0">
        <references count="3">
          <reference field="0" count="1">
            <x v="902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832">
      <pivotArea dataOnly="0" labelOnly="1" outline="0" fieldPosition="0">
        <references count="3">
          <reference field="0" count="1">
            <x v="915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831">
      <pivotArea dataOnly="0" labelOnly="1" outline="0" fieldPosition="0">
        <references count="3">
          <reference field="0" count="1">
            <x v="918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830">
      <pivotArea dataOnly="0" labelOnly="1" outline="0" fieldPosition="0">
        <references count="3">
          <reference field="0" count="1">
            <x v="920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829">
      <pivotArea dataOnly="0" labelOnly="1" outline="0" fieldPosition="0">
        <references count="3">
          <reference field="0" count="1">
            <x v="975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828">
      <pivotArea dataOnly="0" labelOnly="1" outline="0" fieldPosition="0">
        <references count="3">
          <reference field="0" count="1">
            <x v="977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827">
      <pivotArea dataOnly="0" labelOnly="1" outline="0" fieldPosition="0">
        <references count="3">
          <reference field="0" count="2">
            <x v="980"/>
            <x v="981"/>
          </reference>
          <reference field="2" count="1" selected="0">
            <x v="50"/>
          </reference>
          <reference field="4" count="1" selected="0">
            <x v="157"/>
          </reference>
        </references>
      </pivotArea>
    </format>
    <format dxfId="826">
      <pivotArea dataOnly="0" labelOnly="1" outline="0" fieldPosition="0">
        <references count="3">
          <reference field="0" count="1">
            <x v="1002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825">
      <pivotArea dataOnly="0" labelOnly="1" outline="0" fieldPosition="0">
        <references count="3">
          <reference field="0" count="1">
            <x v="100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24">
      <pivotArea dataOnly="0" labelOnly="1" outline="0" fieldPosition="0">
        <references count="3">
          <reference field="0" count="1">
            <x v="102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23">
      <pivotArea dataOnly="0" labelOnly="1" outline="0" fieldPosition="0">
        <references count="3">
          <reference field="0" count="1">
            <x v="1025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822">
      <pivotArea dataOnly="0" labelOnly="1" outline="0" fieldPosition="0">
        <references count="3">
          <reference field="0" count="1">
            <x v="103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21">
      <pivotArea dataOnly="0" labelOnly="1" outline="0" fieldPosition="0">
        <references count="3">
          <reference field="0" count="1">
            <x v="104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820">
      <pivotArea dataOnly="0" labelOnly="1" outline="0" fieldPosition="0">
        <references count="3">
          <reference field="0" count="1">
            <x v="105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19">
      <pivotArea dataOnly="0" labelOnly="1" outline="0" fieldPosition="0">
        <references count="3">
          <reference field="0" count="1">
            <x v="105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18">
      <pivotArea dataOnly="0" labelOnly="1" outline="0" fieldPosition="0">
        <references count="3">
          <reference field="0" count="1">
            <x v="1070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817">
      <pivotArea dataOnly="0" labelOnly="1" outline="0" fieldPosition="0">
        <references count="3">
          <reference field="0" count="1">
            <x v="1073"/>
          </reference>
          <reference field="2" count="1" selected="0">
            <x v="55"/>
          </reference>
          <reference field="4" count="1" selected="0">
            <x v="10"/>
          </reference>
        </references>
      </pivotArea>
    </format>
    <format dxfId="816">
      <pivotArea dataOnly="0" labelOnly="1" outline="0" fieldPosition="0">
        <references count="3">
          <reference field="0" count="3">
            <x v="1078"/>
            <x v="1079"/>
            <x v="1087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15">
      <pivotArea dataOnly="0" labelOnly="1" outline="0" fieldPosition="0">
        <references count="3">
          <reference field="0" count="1">
            <x v="108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814">
      <pivotArea dataOnly="0" labelOnly="1" outline="0" fieldPosition="0">
        <references count="3">
          <reference field="0" count="1">
            <x v="1091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13">
      <pivotArea dataOnly="0" labelOnly="1" outline="0" fieldPosition="0">
        <references count="3">
          <reference field="0" count="1">
            <x v="109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812">
      <pivotArea dataOnly="0" labelOnly="1" outline="0" fieldPosition="0">
        <references count="3">
          <reference field="0" count="1">
            <x v="109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11">
      <pivotArea dataOnly="0" labelOnly="1" outline="0" fieldPosition="0">
        <references count="3">
          <reference field="0" count="1">
            <x v="1102"/>
          </reference>
          <reference field="2" count="1" selected="0">
            <x v="57"/>
          </reference>
          <reference field="4" count="1" selected="0">
            <x v="6"/>
          </reference>
        </references>
      </pivotArea>
    </format>
    <format dxfId="810">
      <pivotArea dataOnly="0" labelOnly="1" outline="0" fieldPosition="0">
        <references count="3">
          <reference field="0" count="1">
            <x v="110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809">
      <pivotArea dataOnly="0" labelOnly="1" outline="0" fieldPosition="0">
        <references count="3">
          <reference field="0" count="1">
            <x v="1107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808">
      <pivotArea dataOnly="0" labelOnly="1" outline="0" fieldPosition="0">
        <references count="3">
          <reference field="0" count="1">
            <x v="1109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807">
      <pivotArea dataOnly="0" labelOnly="1" outline="0" fieldPosition="0">
        <references count="3">
          <reference field="0" count="1">
            <x v="1110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806">
      <pivotArea dataOnly="0" labelOnly="1" outline="0" fieldPosition="0">
        <references count="3">
          <reference field="0" count="1">
            <x v="1"/>
          </reference>
          <reference field="2" count="1" selected="0">
            <x v="50"/>
          </reference>
          <reference field="4" count="1" selected="0">
            <x v="161"/>
          </reference>
        </references>
      </pivotArea>
    </format>
    <format dxfId="805">
      <pivotArea dataOnly="0" labelOnly="1" outline="0" fieldPosition="0">
        <references count="3">
          <reference field="0" count="1">
            <x v="1124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804">
      <pivotArea dataOnly="0" labelOnly="1" outline="0" fieldPosition="0">
        <references count="3">
          <reference field="0" count="1">
            <x v="1125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803">
      <pivotArea dataOnly="0" labelOnly="1" outline="0" fieldPosition="0">
        <references count="3">
          <reference field="0" count="1">
            <x v="1132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802">
      <pivotArea dataOnly="0" labelOnly="1" outline="0" fieldPosition="0">
        <references count="3">
          <reference field="0" count="1">
            <x v="1136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01">
      <pivotArea dataOnly="0" labelOnly="1" outline="0" fieldPosition="0">
        <references count="3">
          <reference field="0" count="1">
            <x v="113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800">
      <pivotArea dataOnly="0" labelOnly="1" outline="0" fieldPosition="0">
        <references count="3">
          <reference field="0" count="1">
            <x v="114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99">
      <pivotArea dataOnly="0" labelOnly="1" outline="0" fieldPosition="0">
        <references count="3">
          <reference field="0" count="1">
            <x v="1147"/>
          </reference>
          <reference field="2" count="1" selected="0">
            <x v="33"/>
          </reference>
          <reference field="4" count="1" selected="0">
            <x v="68"/>
          </reference>
        </references>
      </pivotArea>
    </format>
    <format dxfId="798">
      <pivotArea dataOnly="0" labelOnly="1" outline="0" fieldPosition="0">
        <references count="3">
          <reference field="0" count="1">
            <x v="114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97">
      <pivotArea dataOnly="0" labelOnly="1" outline="0" fieldPosition="0">
        <references count="3">
          <reference field="0" count="1">
            <x v="115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96">
      <pivotArea dataOnly="0" labelOnly="1" outline="0" fieldPosition="0">
        <references count="3">
          <reference field="0" count="1">
            <x v="1162"/>
          </reference>
          <reference field="2" count="1" selected="0">
            <x v="50"/>
          </reference>
          <reference field="4" count="1" selected="0">
            <x v="118"/>
          </reference>
        </references>
      </pivotArea>
    </format>
    <format dxfId="795">
      <pivotArea dataOnly="0" labelOnly="1" outline="0" fieldPosition="0">
        <references count="3">
          <reference field="0" count="1">
            <x v="1166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94">
      <pivotArea dataOnly="0" labelOnly="1" outline="0" fieldPosition="0">
        <references count="3">
          <reference field="0" count="1">
            <x v="1168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793">
      <pivotArea dataOnly="0" labelOnly="1" outline="0" fieldPosition="0">
        <references count="3">
          <reference field="0" count="1">
            <x v="1169"/>
          </reference>
          <reference field="2" count="1" selected="0">
            <x v="2"/>
          </reference>
          <reference field="4" count="1" selected="0">
            <x v="154"/>
          </reference>
        </references>
      </pivotArea>
    </format>
    <format dxfId="792">
      <pivotArea dataOnly="0" labelOnly="1" outline="0" fieldPosition="0">
        <references count="3">
          <reference field="0" count="1">
            <x v="1170"/>
          </reference>
          <reference field="2" count="1" selected="0">
            <x v="2"/>
          </reference>
          <reference field="4" count="1" selected="0">
            <x v="154"/>
          </reference>
        </references>
      </pivotArea>
    </format>
    <format dxfId="791">
      <pivotArea dataOnly="0" labelOnly="1" outline="0" fieldPosition="0">
        <references count="3">
          <reference field="0" count="1">
            <x v="117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90">
      <pivotArea dataOnly="0" labelOnly="1" outline="0" fieldPosition="0">
        <references count="3">
          <reference field="0" count="1">
            <x v="1178"/>
          </reference>
          <reference field="2" count="1" selected="0">
            <x v="50"/>
          </reference>
          <reference field="4" count="1" selected="0">
            <x v="109"/>
          </reference>
        </references>
      </pivotArea>
    </format>
    <format dxfId="789">
      <pivotArea dataOnly="0" labelOnly="1" outline="0" fieldPosition="0">
        <references count="3">
          <reference field="0" count="1">
            <x v="1179"/>
          </reference>
          <reference field="2" count="1" selected="0">
            <x v="50"/>
          </reference>
          <reference field="4" count="1" selected="0">
            <x v="69"/>
          </reference>
        </references>
      </pivotArea>
    </format>
    <format dxfId="788">
      <pivotArea dataOnly="0" labelOnly="1" outline="0" fieldPosition="0">
        <references count="3">
          <reference field="0" count="1">
            <x v="1180"/>
          </reference>
          <reference field="2" count="1" selected="0">
            <x v="50"/>
          </reference>
          <reference field="4" count="1" selected="0">
            <x v="69"/>
          </reference>
        </references>
      </pivotArea>
    </format>
    <format dxfId="787">
      <pivotArea dataOnly="0" labelOnly="1" outline="0" fieldPosition="0">
        <references count="3">
          <reference field="0" count="1">
            <x v="118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86">
      <pivotArea dataOnly="0" labelOnly="1" outline="0" fieldPosition="0">
        <references count="3">
          <reference field="0" count="1">
            <x v="1185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85">
      <pivotArea dataOnly="0" labelOnly="1" outline="0" fieldPosition="0">
        <references count="3">
          <reference field="0" count="2">
            <x v="1187"/>
            <x v="1188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784">
      <pivotArea dataOnly="0" labelOnly="1" outline="0" fieldPosition="0">
        <references count="3">
          <reference field="0" count="1">
            <x v="1190"/>
          </reference>
          <reference field="2" count="1" selected="0">
            <x v="50"/>
          </reference>
          <reference field="4" count="1" selected="0">
            <x v="19"/>
          </reference>
        </references>
      </pivotArea>
    </format>
    <format dxfId="783">
      <pivotArea dataOnly="0" labelOnly="1" outline="0" fieldPosition="0">
        <references count="3">
          <reference field="0" count="1">
            <x v="119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82">
      <pivotArea dataOnly="0" labelOnly="1" outline="0" fieldPosition="0">
        <references count="3">
          <reference field="0" count="1">
            <x v="1194"/>
          </reference>
          <reference field="2" count="1" selected="0">
            <x v="38"/>
          </reference>
          <reference field="4" count="1" selected="0">
            <x v="92"/>
          </reference>
        </references>
      </pivotArea>
    </format>
    <format dxfId="781">
      <pivotArea dataOnly="0" labelOnly="1" outline="0" fieldPosition="0">
        <references count="3">
          <reference field="0" count="1">
            <x v="1196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80">
      <pivotArea dataOnly="0" labelOnly="1" outline="0" fieldPosition="0">
        <references count="3">
          <reference field="0" count="1">
            <x v="119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79">
      <pivotArea dataOnly="0" labelOnly="1" outline="0" fieldPosition="0">
        <references count="3">
          <reference field="0" count="2">
            <x v="1200"/>
            <x v="1201"/>
          </reference>
          <reference field="2" count="1" selected="0">
            <x v="25"/>
          </reference>
          <reference field="4" count="1" selected="0">
            <x v="4"/>
          </reference>
        </references>
      </pivotArea>
    </format>
    <format dxfId="778">
      <pivotArea dataOnly="0" labelOnly="1" outline="0" fieldPosition="0">
        <references count="3">
          <reference field="0" count="1">
            <x v="1202"/>
          </reference>
          <reference field="2" count="1" selected="0">
            <x v="10"/>
          </reference>
          <reference field="4" count="1" selected="0">
            <x v="124"/>
          </reference>
        </references>
      </pivotArea>
    </format>
    <format dxfId="777">
      <pivotArea dataOnly="0" labelOnly="1" outline="0" fieldPosition="0">
        <references count="3">
          <reference field="0" count="1">
            <x v="120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76">
      <pivotArea dataOnly="0" labelOnly="1" outline="0" fieldPosition="0">
        <references count="3">
          <reference field="0" count="1">
            <x v="120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75">
      <pivotArea dataOnly="0" labelOnly="1" outline="0" fieldPosition="0">
        <references count="3">
          <reference field="0" count="1">
            <x v="1207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774">
      <pivotArea dataOnly="0" labelOnly="1" outline="0" fieldPosition="0">
        <references count="3">
          <reference field="0" count="1">
            <x v="1211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73">
      <pivotArea dataOnly="0" labelOnly="1" outline="0" fieldPosition="0">
        <references count="3">
          <reference field="0" count="1">
            <x v="1212"/>
          </reference>
          <reference field="2" count="1" selected="0">
            <x v="35"/>
          </reference>
          <reference field="4" count="1" selected="0">
            <x v="66"/>
          </reference>
        </references>
      </pivotArea>
    </format>
    <format dxfId="772">
      <pivotArea dataOnly="0" labelOnly="1" outline="0" fieldPosition="0">
        <references count="3">
          <reference field="0" count="1">
            <x v="121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71">
      <pivotArea dataOnly="0" labelOnly="1" outline="0" fieldPosition="0">
        <references count="3">
          <reference field="0" count="1">
            <x v="121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70">
      <pivotArea dataOnly="0" labelOnly="1" outline="0" fieldPosition="0">
        <references count="3">
          <reference field="0" count="1">
            <x v="1215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769">
      <pivotArea dataOnly="0" labelOnly="1" outline="0" fieldPosition="0">
        <references count="3">
          <reference field="0" count="1">
            <x v="1218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68">
      <pivotArea dataOnly="0" labelOnly="1" outline="0" fieldPosition="0">
        <references count="3">
          <reference field="0" count="1">
            <x v="121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67">
      <pivotArea dataOnly="0" labelOnly="1" outline="0" fieldPosition="0">
        <references count="3">
          <reference field="0" count="1">
            <x v="122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66">
      <pivotArea dataOnly="0" labelOnly="1" outline="0" fieldPosition="0">
        <references count="3">
          <reference field="0" count="1">
            <x v="1221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765">
      <pivotArea dataOnly="0" labelOnly="1" outline="0" fieldPosition="0">
        <references count="3">
          <reference field="0" count="1">
            <x v="1222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764">
      <pivotArea dataOnly="0" labelOnly="1" outline="0" fieldPosition="0">
        <references count="3">
          <reference field="0" count="1">
            <x v="1223"/>
          </reference>
          <reference field="2" count="1" selected="0">
            <x v="2"/>
          </reference>
          <reference field="4" count="1" selected="0">
            <x v="154"/>
          </reference>
        </references>
      </pivotArea>
    </format>
    <format dxfId="763">
      <pivotArea dataOnly="0" labelOnly="1" outline="0" fieldPosition="0">
        <references count="3">
          <reference field="0" count="1">
            <x v="1224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762">
      <pivotArea dataOnly="0" labelOnly="1" outline="0" fieldPosition="0">
        <references count="3">
          <reference field="0" count="1">
            <x v="1226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761">
      <pivotArea dataOnly="0" labelOnly="1" outline="0" fieldPosition="0">
        <references count="3">
          <reference field="0" count="1">
            <x v="1227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760">
      <pivotArea dataOnly="0" labelOnly="1" outline="0" fieldPosition="0">
        <references count="3">
          <reference field="0" count="1">
            <x v="1228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759">
      <pivotArea dataOnly="0" labelOnly="1" outline="0" fieldPosition="0">
        <references count="3">
          <reference field="0" count="1">
            <x v="1229"/>
          </reference>
          <reference field="2" count="1" selected="0">
            <x v="36"/>
          </reference>
          <reference field="4" count="1" selected="0">
            <x v="65"/>
          </reference>
        </references>
      </pivotArea>
    </format>
    <format dxfId="758">
      <pivotArea dataOnly="0" labelOnly="1" outline="0" fieldPosition="0">
        <references count="3">
          <reference field="0" count="1">
            <x v="1230"/>
          </reference>
          <reference field="2" count="1" selected="0">
            <x v="50"/>
          </reference>
          <reference field="4" count="1" selected="0">
            <x v="108"/>
          </reference>
        </references>
      </pivotArea>
    </format>
    <format dxfId="757">
      <pivotArea dataOnly="0" labelOnly="1" outline="0" fieldPosition="0">
        <references count="3">
          <reference field="0" count="1">
            <x v="1231"/>
          </reference>
          <reference field="2" count="1" selected="0">
            <x v="38"/>
          </reference>
          <reference field="4" count="1" selected="0">
            <x v="127"/>
          </reference>
        </references>
      </pivotArea>
    </format>
    <format dxfId="756">
      <pivotArea dataOnly="0" labelOnly="1" outline="0" fieldPosition="0">
        <references count="3">
          <reference field="0" count="1">
            <x v="123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55">
      <pivotArea dataOnly="0" labelOnly="1" outline="0" fieldPosition="0">
        <references count="3">
          <reference field="0" count="1">
            <x v="1234"/>
          </reference>
          <reference field="2" count="1" selected="0">
            <x v="38"/>
          </reference>
          <reference field="4" count="1" selected="0">
            <x v="123"/>
          </reference>
        </references>
      </pivotArea>
    </format>
    <format dxfId="754">
      <pivotArea dataOnly="0" labelOnly="1" outline="0" fieldPosition="0">
        <references count="3">
          <reference field="0" count="1">
            <x v="1235"/>
          </reference>
          <reference field="2" count="1" selected="0">
            <x v="24"/>
          </reference>
          <reference field="4" count="1" selected="0">
            <x v="27"/>
          </reference>
        </references>
      </pivotArea>
    </format>
    <format dxfId="753">
      <pivotArea dataOnly="0" labelOnly="1" outline="0" fieldPosition="0">
        <references count="3">
          <reference field="0" count="1">
            <x v="123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52">
      <pivotArea dataOnly="0" labelOnly="1" outline="0" fieldPosition="0">
        <references count="3">
          <reference field="0" count="1">
            <x v="123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751">
      <pivotArea dataOnly="0" labelOnly="1" outline="0" fieldPosition="0">
        <references count="3">
          <reference field="0" count="1">
            <x v="1237"/>
          </reference>
          <reference field="2" count="1" selected="0">
            <x v="24"/>
          </reference>
          <reference field="4" count="1" selected="0">
            <x v="27"/>
          </reference>
        </references>
      </pivotArea>
    </format>
    <format dxfId="750">
      <pivotArea dataOnly="0" labelOnly="1" outline="0" fieldPosition="0">
        <references count="3">
          <reference field="0" count="1">
            <x v="1238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749">
      <pivotArea dataOnly="0" labelOnly="1" outline="0" fieldPosition="0">
        <references count="3">
          <reference field="0" count="1">
            <x v="1239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748">
      <pivotArea dataOnly="0" labelOnly="1" outline="0" fieldPosition="0">
        <references count="3">
          <reference field="0" count="1">
            <x v="1240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747">
      <pivotArea dataOnly="0" labelOnly="1" outline="0" fieldPosition="0">
        <references count="3">
          <reference field="0" count="2">
            <x v="1242"/>
            <x v="1244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746">
      <pivotArea dataOnly="0" labelOnly="1" outline="0" fieldPosition="0">
        <references count="3">
          <reference field="0" count="1">
            <x v="1241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745">
      <pivotArea dataOnly="0" labelOnly="1" outline="0" fieldPosition="0">
        <references count="3">
          <reference field="0" count="1">
            <x v="1243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744">
      <pivotArea dataOnly="0" labelOnly="1" outline="0" fieldPosition="0">
        <references count="3">
          <reference field="0" count="1">
            <x v="1245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743">
      <pivotArea dataOnly="0" labelOnly="1" outline="0" fieldPosition="0">
        <references count="3">
          <reference field="0" count="1">
            <x v="1246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742">
      <pivotArea dataOnly="0" labelOnly="1" outline="0" fieldPosition="0">
        <references count="3">
          <reference field="0" count="1">
            <x v="1247"/>
          </reference>
          <reference field="2" count="1" selected="0">
            <x v="50"/>
          </reference>
          <reference field="4" count="1" selected="0">
            <x v="125"/>
          </reference>
        </references>
      </pivotArea>
    </format>
    <format dxfId="741">
      <pivotArea dataOnly="0" labelOnly="1" outline="0" fieldPosition="0">
        <references count="3">
          <reference field="0" count="1">
            <x v="1248"/>
          </reference>
          <reference field="2" count="1" selected="0">
            <x v="50"/>
          </reference>
          <reference field="4" count="1" selected="0">
            <x v="53"/>
          </reference>
        </references>
      </pivotArea>
    </format>
    <format dxfId="740">
      <pivotArea dataOnly="0" labelOnly="1" outline="0" fieldPosition="0">
        <references count="3">
          <reference field="0" count="1">
            <x v="1251"/>
          </reference>
          <reference field="2" count="1" selected="0">
            <x v="50"/>
          </reference>
          <reference field="4" count="1" selected="0">
            <x v="105"/>
          </reference>
        </references>
      </pivotArea>
    </format>
    <format dxfId="739">
      <pivotArea dataOnly="0" labelOnly="1" outline="0" fieldPosition="0">
        <references count="3">
          <reference field="0" count="1">
            <x v="1159"/>
          </reference>
          <reference field="2" count="1" selected="0">
            <x v="25"/>
          </reference>
          <reference field="4" count="1" selected="0">
            <x v="86"/>
          </reference>
        </references>
      </pivotArea>
    </format>
    <format dxfId="738">
      <pivotArea dataOnly="0" labelOnly="1" outline="0" fieldPosition="0">
        <references count="3">
          <reference field="0" count="1">
            <x v="1151"/>
          </reference>
          <reference field="2" count="1" selected="0">
            <x v="0"/>
          </reference>
          <reference field="4" count="1" selected="0">
            <x v="162"/>
          </reference>
        </references>
      </pivotArea>
    </format>
    <format dxfId="737">
      <pivotArea dataOnly="0" labelOnly="1" outline="0" fieldPosition="0">
        <references count="3">
          <reference field="0" count="1">
            <x v="910"/>
          </reference>
          <reference field="2" count="1" selected="0">
            <x v="39"/>
          </reference>
          <reference field="4" count="1" selected="0">
            <x v="113"/>
          </reference>
        </references>
      </pivotArea>
    </format>
    <format dxfId="736">
      <pivotArea dataOnly="0" labelOnly="1" outline="0" fieldPosition="0">
        <references count="3">
          <reference field="0" count="1">
            <x v="534"/>
          </reference>
          <reference field="2" count="1" selected="0">
            <x v="53"/>
          </reference>
          <reference field="4" count="1" selected="0">
            <x v="12"/>
          </reference>
        </references>
      </pivotArea>
    </format>
    <format dxfId="735">
      <pivotArea dataOnly="0" labelOnly="1" outline="0" fieldPosition="0">
        <references count="1">
          <reference field="0" count="0"/>
        </references>
      </pivotArea>
    </format>
    <format dxfId="734">
      <pivotArea dataOnly="0" labelOnly="1" outline="0" fieldPosition="0">
        <references count="2">
          <reference field="2" count="1" selected="0">
            <x v="0"/>
          </reference>
          <reference field="4" count="1">
            <x v="162"/>
          </reference>
        </references>
      </pivotArea>
    </format>
    <format dxfId="733">
      <pivotArea dataOnly="0" labelOnly="1" outline="0" offset="IV1" fieldPosition="0">
        <references count="2">
          <reference field="2" count="1" selected="0">
            <x v="8"/>
          </reference>
          <reference field="4" count="1">
            <x v="133"/>
          </reference>
        </references>
      </pivotArea>
    </format>
    <format dxfId="732">
      <pivotArea dataOnly="0" labelOnly="1" outline="0" offset="IV1" fieldPosition="0">
        <references count="2">
          <reference field="2" count="1" selected="0">
            <x v="11"/>
          </reference>
          <reference field="4" count="1">
            <x v="119"/>
          </reference>
        </references>
      </pivotArea>
    </format>
    <format dxfId="731">
      <pivotArea dataOnly="0" labelOnly="1" outline="0" fieldPosition="0">
        <references count="2">
          <reference field="2" count="1" selected="0">
            <x v="12"/>
          </reference>
          <reference field="4" count="1">
            <x v="87"/>
          </reference>
        </references>
      </pivotArea>
    </format>
    <format dxfId="730">
      <pivotArea dataOnly="0" labelOnly="1" outline="0" offset="IV1" fieldPosition="0">
        <references count="2">
          <reference field="2" count="1" selected="0">
            <x v="26"/>
          </reference>
          <reference field="4" count="1">
            <x v="75"/>
          </reference>
        </references>
      </pivotArea>
    </format>
    <format dxfId="729">
      <pivotArea dataOnly="0" labelOnly="1" outline="0" offset="IV1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728">
      <pivotArea dataOnly="0" labelOnly="1" outline="0" offset="IV1" fieldPosition="0">
        <references count="2">
          <reference field="2" count="1" selected="0">
            <x v="43"/>
          </reference>
          <reference field="4" count="1">
            <x v="33"/>
          </reference>
        </references>
      </pivotArea>
    </format>
    <format dxfId="727">
      <pivotArea dataOnly="0" labelOnly="1" outline="0" fieldPosition="0">
        <references count="2">
          <reference field="2" count="1" selected="0">
            <x v="50"/>
          </reference>
          <reference field="4" count="1">
            <x v="161"/>
          </reference>
        </references>
      </pivotArea>
    </format>
    <format dxfId="726">
      <pivotArea dataOnly="0" labelOnly="1" outline="0" offset="IV1" fieldPosition="0">
        <references count="2">
          <reference field="2" count="1" selected="0">
            <x v="51"/>
          </reference>
          <reference field="4" count="1">
            <x v="132"/>
          </reference>
        </references>
      </pivotArea>
    </format>
    <format dxfId="725">
      <pivotArea dataOnly="0" labelOnly="1" outline="0" offset="IV1" fieldPosition="0">
        <references count="2">
          <reference field="2" count="1" selected="0">
            <x v="53"/>
          </reference>
          <reference field="4" count="1">
            <x v="12"/>
          </reference>
        </references>
      </pivotArea>
    </format>
    <format dxfId="724">
      <pivotArea dataOnly="0" labelOnly="1" outline="0" offset="IV1" fieldPosition="0">
        <references count="2">
          <reference field="2" count="1" selected="0">
            <x v="55"/>
          </reference>
          <reference field="4" count="1">
            <x v="10"/>
          </reference>
        </references>
      </pivotArea>
    </format>
    <format dxfId="723">
      <pivotArea dataOnly="0" labelOnly="1" outline="0" offset="IV1" fieldPosition="0">
        <references count="2">
          <reference field="2" count="1" selected="0">
            <x v="25"/>
          </reference>
          <reference field="4" count="1">
            <x v="39"/>
          </reference>
        </references>
      </pivotArea>
    </format>
    <format dxfId="722">
      <pivotArea dataOnly="0" labelOnly="1" outline="0" fieldPosition="0">
        <references count="2">
          <reference field="2" count="1" selected="0">
            <x v="35"/>
          </reference>
          <reference field="4" count="1">
            <x v="66"/>
          </reference>
        </references>
      </pivotArea>
    </format>
    <format dxfId="721">
      <pivotArea dataOnly="0" labelOnly="1" outline="0" offset="IV1" fieldPosition="0">
        <references count="2">
          <reference field="2" count="1" selected="0">
            <x v="6"/>
          </reference>
          <reference field="4" count="1">
            <x v="139"/>
          </reference>
        </references>
      </pivotArea>
    </format>
    <format dxfId="720">
      <pivotArea dataOnly="0" labelOnly="1" outline="0" offset="IV1" fieldPosition="0">
        <references count="2">
          <reference field="2" count="1" selected="0">
            <x v="21"/>
          </reference>
          <reference field="4" count="1">
            <x v="84"/>
          </reference>
        </references>
      </pivotArea>
    </format>
    <format dxfId="719">
      <pivotArea dataOnly="0" labelOnly="1" outline="0" offset="IV1" fieldPosition="0">
        <references count="2">
          <reference field="2" count="1" selected="0">
            <x v="44"/>
          </reference>
          <reference field="4" count="1">
            <x v="31"/>
          </reference>
        </references>
      </pivotArea>
    </format>
    <format dxfId="718">
      <pivotArea dataOnly="0" labelOnly="1" outline="0" fieldPosition="0">
        <references count="2">
          <reference field="2" count="1" selected="0">
            <x v="34"/>
          </reference>
          <reference field="4" count="1">
            <x v="67"/>
          </reference>
        </references>
      </pivotArea>
    </format>
    <format dxfId="717">
      <pivotArea dataOnly="0" labelOnly="1" outline="0" fieldPosition="0">
        <references count="2">
          <reference field="2" count="1" selected="0">
            <x v="22"/>
          </reference>
          <reference field="4" count="1">
            <x v="79"/>
          </reference>
        </references>
      </pivotArea>
    </format>
    <format dxfId="716">
      <pivotArea dataOnly="0" labelOnly="1" outline="0" fieldPosition="0">
        <references count="2">
          <reference field="2" count="1" selected="0">
            <x v="10"/>
          </reference>
          <reference field="4" count="1">
            <x v="124"/>
          </reference>
        </references>
      </pivotArea>
    </format>
    <format dxfId="715">
      <pivotArea dataOnly="0" labelOnly="1" outline="0" offset="IV5" fieldPosition="0">
        <references count="2">
          <reference field="2" count="1" selected="0">
            <x v="43"/>
          </reference>
          <reference field="4" count="1">
            <x v="33"/>
          </reference>
        </references>
      </pivotArea>
    </format>
    <format dxfId="714">
      <pivotArea dataOnly="0" labelOnly="1" outline="0" fieldPosition="0">
        <references count="2">
          <reference field="2" count="1" selected="0">
            <x v="0"/>
          </reference>
          <reference field="4" count="1">
            <x v="162"/>
          </reference>
        </references>
      </pivotArea>
    </format>
    <format dxfId="713">
      <pivotArea dataOnly="0" labelOnly="1" outline="0" offset="IV6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1508"/>
          </reference>
          <reference field="1" count="1">
            <x v="159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1528"/>
          </reference>
          <reference field="1" count="1">
            <x v="16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710">
      <pivotArea dataOnly="0" labelOnly="1" outline="0" offset="IV2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709">
      <pivotArea dataOnly="0" labelOnly="1" outline="0" fieldPosition="0">
        <references count="3">
          <reference field="0" count="3">
            <x v="1516"/>
            <x v="1528"/>
            <x v="1542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708">
      <pivotArea dataOnly="0" labelOnly="1" outline="0" offset="IV1" fieldPosition="0">
        <references count="2">
          <reference field="2" count="1" selected="0">
            <x v="8"/>
          </reference>
          <reference field="4" count="0"/>
        </references>
      </pivotArea>
    </format>
    <format dxfId="707">
      <pivotArea dataOnly="0" labelOnly="1" outline="0" offset="IV1" fieldPosition="0">
        <references count="2">
          <reference field="2" count="1" selected="0">
            <x v="8"/>
          </reference>
          <reference field="4" count="1">
            <x v="133"/>
          </reference>
        </references>
      </pivotArea>
    </format>
    <format dxfId="706">
      <pivotArea dataOnly="0" labelOnly="1" outline="0" offset="IV1" fieldPosition="0">
        <references count="2">
          <reference field="2" count="1" selected="0">
            <x v="11"/>
          </reference>
          <reference field="4" count="0"/>
        </references>
      </pivotArea>
    </format>
    <format dxfId="705">
      <pivotArea dataOnly="0" labelOnly="1" outline="0" fieldPosition="0">
        <references count="3">
          <reference field="0" count="3">
            <x v="1432"/>
            <x v="1538"/>
            <x v="1539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704">
      <pivotArea dataOnly="0" labelOnly="1" outline="0" fieldPosition="0">
        <references count="3">
          <reference field="0" count="3">
            <x v="1585"/>
            <x v="1586"/>
            <x v="1591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703">
      <pivotArea dataOnly="0" labelOnly="1" outline="0" fieldPosition="0">
        <references count="3">
          <reference field="0" count="4">
            <x v="1370"/>
            <x v="1371"/>
            <x v="1372"/>
            <x v="1392"/>
          </reference>
          <reference field="2" count="1" selected="0">
            <x v="65"/>
          </reference>
          <reference field="4" count="1" selected="0">
            <x v="51"/>
          </reference>
        </references>
      </pivotArea>
    </format>
    <format dxfId="702">
      <pivotArea dataOnly="0" labelOnly="1" outline="0" fieldPosition="0">
        <references count="3">
          <reference field="0" count="3">
            <x v="1487"/>
            <x v="1488"/>
            <x v="1489"/>
          </reference>
          <reference field="2" count="1" selected="0">
            <x v="56"/>
          </reference>
          <reference field="4" count="1" selected="0">
            <x v="32"/>
          </reference>
        </references>
      </pivotArea>
    </format>
    <format dxfId="701">
      <pivotArea dataOnly="0" labelOnly="1" outline="0" fieldPosition="0">
        <references count="3">
          <reference field="0" count="4">
            <x v="975"/>
            <x v="977"/>
            <x v="1025"/>
            <x v="1518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700">
      <pivotArea dataOnly="0" labelOnly="1" outline="0" fieldPosition="0">
        <references count="3">
          <reference field="0" count="2">
            <x v="1542"/>
            <x v="1559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699">
      <pivotArea dataOnly="0" labelOnly="1" outline="0" fieldPosition="0">
        <references count="3">
          <reference field="0" count="2">
            <x v="1472"/>
            <x v="147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98">
      <pivotArea dataOnly="0" labelOnly="1" outline="0" fieldPosition="0">
        <references count="3">
          <reference field="0" count="2">
            <x v="1394"/>
            <x v="1396"/>
          </reference>
          <reference field="2" count="1" selected="0">
            <x v="48"/>
          </reference>
          <reference field="4" count="1" selected="0">
            <x v="135"/>
          </reference>
        </references>
      </pivotArea>
    </format>
    <format dxfId="697">
      <pivotArea dataOnly="0" labelOnly="1" outline="0" fieldPosition="0">
        <references count="3">
          <reference field="0" count="3">
            <x v="915"/>
            <x v="918"/>
            <x v="920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696">
      <pivotArea dataOnly="0" labelOnly="1" outline="0" fieldPosition="0">
        <references count="3">
          <reference field="0" count="2">
            <x v="1363"/>
            <x v="1364"/>
          </reference>
          <reference field="2" count="1" selected="0">
            <x v="9"/>
          </reference>
          <reference field="4" count="1" selected="0">
            <x v="128"/>
          </reference>
        </references>
      </pivotArea>
    </format>
    <format dxfId="695">
      <pivotArea dataOnly="0" labelOnly="1" outline="0" fieldPosition="0">
        <references count="3">
          <reference field="0" count="2">
            <x v="980"/>
            <x v="981"/>
          </reference>
          <reference field="2" count="1" selected="0">
            <x v="65"/>
          </reference>
          <reference field="4" count="1" selected="0">
            <x v="157"/>
          </reference>
        </references>
      </pivotArea>
    </format>
    <format dxfId="694">
      <pivotArea dataOnly="0" labelOnly="1" outline="0" fieldPosition="0">
        <references count="3">
          <reference field="0" count="4">
            <x v="1347"/>
            <x v="1387"/>
            <x v="1492"/>
            <x v="1570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693">
      <pivotArea dataOnly="0" labelOnly="1" outline="0" fieldPosition="0">
        <references count="3">
          <reference field="0" count="2">
            <x v="1568"/>
            <x v="1569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692">
      <pivotArea dataOnly="0" labelOnly="1" outline="0" fieldPosition="0">
        <references count="3">
          <reference field="0" count="3">
            <x v="1475"/>
            <x v="1476"/>
            <x v="147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91">
      <pivotArea dataOnly="0" labelOnly="1" outline="0" fieldPosition="0">
        <references count="3">
          <reference field="0" count="2">
            <x v="1461"/>
            <x v="146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90">
      <pivotArea dataOnly="0" labelOnly="1" outline="0" fieldPosition="0">
        <references count="3">
          <reference field="0" count="2">
            <x v="1495"/>
            <x v="149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89">
      <pivotArea dataOnly="0" labelOnly="1" outline="0" fieldPosition="0">
        <references count="3">
          <reference field="0" count="2">
            <x v="1592"/>
            <x v="159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88">
      <pivotArea dataOnly="0" labelOnly="1" outline="0" fieldPosition="0">
        <references count="3">
          <reference field="0" count="3">
            <x v="1524"/>
            <x v="1536"/>
            <x v="153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87">
      <pivotArea dataOnly="0" labelOnly="1" outline="0" fieldPosition="0">
        <references count="3">
          <reference field="0" count="2">
            <x v="1522"/>
            <x v="152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86">
      <pivotArea dataOnly="0" labelOnly="1" outline="0" fieldPosition="0">
        <references count="3">
          <reference field="0" count="1">
            <x v="14"/>
          </reference>
          <reference field="2" count="1" selected="0">
            <x v="13"/>
          </reference>
          <reference field="4" count="1" selected="0">
            <x v="107"/>
          </reference>
        </references>
      </pivotArea>
    </format>
    <format dxfId="685">
      <pivotArea dataOnly="0" labelOnly="1" outline="0" fieldPosition="0">
        <references count="3">
          <reference field="0" count="1">
            <x v="910"/>
          </reference>
          <reference field="2" count="1" selected="0">
            <x v="39"/>
          </reference>
          <reference field="4" count="1" selected="0">
            <x v="113"/>
          </reference>
        </references>
      </pivotArea>
    </format>
    <format dxfId="684">
      <pivotArea dataOnly="0" labelOnly="1" outline="0" fieldPosition="0">
        <references count="3">
          <reference field="0" count="1">
            <x v="915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683">
      <pivotArea dataOnly="0" labelOnly="1" outline="0" fieldPosition="0">
        <references count="3">
          <reference field="0" count="1">
            <x v="918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682">
      <pivotArea dataOnly="0" labelOnly="1" outline="0" fieldPosition="0">
        <references count="3">
          <reference field="0" count="1">
            <x v="920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681">
      <pivotArea dataOnly="0" labelOnly="1" outline="0" fieldPosition="0">
        <references count="3">
          <reference field="0" count="1">
            <x v="975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680">
      <pivotArea dataOnly="0" labelOnly="1" outline="0" fieldPosition="0">
        <references count="3">
          <reference field="0" count="1">
            <x v="977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679">
      <pivotArea dataOnly="0" labelOnly="1" outline="0" fieldPosition="0">
        <references count="3">
          <reference field="0" count="1">
            <x v="980"/>
          </reference>
          <reference field="2" count="1" selected="0">
            <x v="65"/>
          </reference>
          <reference field="4" count="1" selected="0">
            <x v="157"/>
          </reference>
        </references>
      </pivotArea>
    </format>
    <format dxfId="678">
      <pivotArea dataOnly="0" labelOnly="1" outline="0" fieldPosition="0">
        <references count="3">
          <reference field="0" count="1">
            <x v="981"/>
          </reference>
          <reference field="2" count="1" selected="0">
            <x v="65"/>
          </reference>
          <reference field="4" count="1" selected="0">
            <x v="157"/>
          </reference>
        </references>
      </pivotArea>
    </format>
    <format dxfId="677">
      <pivotArea dataOnly="0" labelOnly="1" outline="0" fieldPosition="0">
        <references count="3">
          <reference field="0" count="1">
            <x v="1025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676">
      <pivotArea dataOnly="0" labelOnly="1" outline="0" fieldPosition="0">
        <references count="3">
          <reference field="0" count="1">
            <x v="1"/>
          </reference>
          <reference field="2" count="1" selected="0">
            <x v="65"/>
          </reference>
          <reference field="4" count="1" selected="0">
            <x v="161"/>
          </reference>
        </references>
      </pivotArea>
    </format>
    <format dxfId="675">
      <pivotArea dataOnly="0" labelOnly="1" outline="0" fieldPosition="0">
        <references count="3">
          <reference field="0" count="1">
            <x v="1073"/>
          </reference>
          <reference field="2" count="1" selected="0">
            <x v="55"/>
          </reference>
          <reference field="4" count="1" selected="0">
            <x v="10"/>
          </reference>
        </references>
      </pivotArea>
    </format>
    <format dxfId="674">
      <pivotArea dataOnly="0" labelOnly="1" outline="0" fieldPosition="0">
        <references count="3">
          <reference field="0" count="1">
            <x v="1271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673">
      <pivotArea dataOnly="0" labelOnly="1" outline="0" fieldPosition="0">
        <references count="3">
          <reference field="0" count="1">
            <x v="1363"/>
          </reference>
          <reference field="2" count="1" selected="0">
            <x v="9"/>
          </reference>
          <reference field="4" count="1" selected="0">
            <x v="128"/>
          </reference>
        </references>
      </pivotArea>
    </format>
    <format dxfId="672">
      <pivotArea dataOnly="0" labelOnly="1" outline="0" fieldPosition="0">
        <references count="3">
          <reference field="0" count="1">
            <x v="1364"/>
          </reference>
          <reference field="2" count="1" selected="0">
            <x v="9"/>
          </reference>
          <reference field="4" count="1" selected="0">
            <x v="128"/>
          </reference>
        </references>
      </pivotArea>
    </format>
    <format dxfId="671">
      <pivotArea dataOnly="0" labelOnly="1" outline="0" fieldPosition="0">
        <references count="3">
          <reference field="0" count="1">
            <x v="1370"/>
          </reference>
          <reference field="2" count="1" selected="0">
            <x v="65"/>
          </reference>
          <reference field="4" count="1" selected="0">
            <x v="51"/>
          </reference>
        </references>
      </pivotArea>
    </format>
    <format dxfId="670">
      <pivotArea dataOnly="0" labelOnly="1" outline="0" fieldPosition="0">
        <references count="3">
          <reference field="0" count="1">
            <x v="1371"/>
          </reference>
          <reference field="2" count="1" selected="0">
            <x v="65"/>
          </reference>
          <reference field="4" count="1" selected="0">
            <x v="51"/>
          </reference>
        </references>
      </pivotArea>
    </format>
    <format dxfId="669">
      <pivotArea dataOnly="0" labelOnly="1" outline="0" fieldPosition="0">
        <references count="3">
          <reference field="0" count="1">
            <x v="1372"/>
          </reference>
          <reference field="2" count="1" selected="0">
            <x v="65"/>
          </reference>
          <reference field="4" count="1" selected="0">
            <x v="51"/>
          </reference>
        </references>
      </pivotArea>
    </format>
    <format dxfId="668">
      <pivotArea dataOnly="0" labelOnly="1" outline="0" fieldPosition="0">
        <references count="3">
          <reference field="0" count="1">
            <x v="1392"/>
          </reference>
          <reference field="2" count="1" selected="0">
            <x v="65"/>
          </reference>
          <reference field="4" count="1" selected="0">
            <x v="51"/>
          </reference>
        </references>
      </pivotArea>
    </format>
    <format dxfId="667">
      <pivotArea dataOnly="0" labelOnly="1" outline="0" fieldPosition="0">
        <references count="3">
          <reference field="0" count="1">
            <x v="1394"/>
          </reference>
          <reference field="2" count="1" selected="0">
            <x v="48"/>
          </reference>
          <reference field="4" count="1" selected="0">
            <x v="135"/>
          </reference>
        </references>
      </pivotArea>
    </format>
    <format dxfId="666">
      <pivotArea dataOnly="0" labelOnly="1" outline="0" fieldPosition="0">
        <references count="3">
          <reference field="0" count="1">
            <x v="1396"/>
          </reference>
          <reference field="2" count="1" selected="0">
            <x v="48"/>
          </reference>
          <reference field="4" count="1" selected="0">
            <x v="135"/>
          </reference>
        </references>
      </pivotArea>
    </format>
    <format dxfId="665">
      <pivotArea dataOnly="0" labelOnly="1" outline="0" fieldPosition="0">
        <references count="3">
          <reference field="0" count="1">
            <x v="1422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664">
      <pivotArea dataOnly="0" labelOnly="1" outline="0" fieldPosition="0">
        <references count="3">
          <reference field="0" count="1">
            <x v="1432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663">
      <pivotArea dataOnly="0" labelOnly="1" outline="0" fieldPosition="0">
        <references count="3">
          <reference field="0" count="1">
            <x v="146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62">
      <pivotArea dataOnly="0" labelOnly="1" outline="0" fieldPosition="0">
        <references count="3">
          <reference field="0" count="1">
            <x v="146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61">
      <pivotArea dataOnly="0" labelOnly="1" outline="0" fieldPosition="0">
        <references count="3">
          <reference field="0" count="1">
            <x v="146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60">
      <pivotArea dataOnly="0" labelOnly="1" outline="0" fieldPosition="0">
        <references count="3">
          <reference field="0" count="1">
            <x v="147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59">
      <pivotArea dataOnly="0" labelOnly="1" outline="0" fieldPosition="0">
        <references count="3">
          <reference field="0" count="1">
            <x v="147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58">
      <pivotArea dataOnly="0" labelOnly="1" outline="0" fieldPosition="0">
        <references count="3">
          <reference field="0" count="1">
            <x v="147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57">
      <pivotArea dataOnly="0" labelOnly="1" outline="0" fieldPosition="0">
        <references count="3">
          <reference field="0" count="1">
            <x v="147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56">
      <pivotArea dataOnly="0" labelOnly="1" outline="0" fieldPosition="0">
        <references count="3">
          <reference field="0" count="1">
            <x v="147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55">
      <pivotArea dataOnly="0" labelOnly="1" outline="0" fieldPosition="0">
        <references count="3">
          <reference field="0" count="1">
            <x v="1483"/>
          </reference>
          <reference field="2" count="1" selected="0">
            <x v="65"/>
          </reference>
          <reference field="4" count="1" selected="0">
            <x v="20"/>
          </reference>
        </references>
      </pivotArea>
    </format>
    <format dxfId="654">
      <pivotArea dataOnly="0" labelOnly="1" outline="0" fieldPosition="0">
        <references count="3">
          <reference field="0" count="1">
            <x v="148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53">
      <pivotArea dataOnly="0" labelOnly="1" outline="0" fieldPosition="0">
        <references count="3">
          <reference field="0" count="1">
            <x v="1487"/>
          </reference>
          <reference field="2" count="1" selected="0">
            <x v="56"/>
          </reference>
          <reference field="4" count="1" selected="0">
            <x v="32"/>
          </reference>
        </references>
      </pivotArea>
    </format>
    <format dxfId="652">
      <pivotArea dataOnly="0" labelOnly="1" outline="0" fieldPosition="0">
        <references count="3">
          <reference field="0" count="1">
            <x v="149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51">
      <pivotArea dataOnly="0" labelOnly="1" outline="0" fieldPosition="0">
        <references count="3">
          <reference field="0" count="1">
            <x v="149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50">
      <pivotArea dataOnly="0" labelOnly="1" outline="0" fieldPosition="0">
        <references count="3">
          <reference field="0" count="1">
            <x v="1498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49">
      <pivotArea dataOnly="0" labelOnly="1" outline="0" fieldPosition="0">
        <references count="3">
          <reference field="0" count="1">
            <x v="1505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48">
      <pivotArea dataOnly="0" labelOnly="1" outline="0" fieldPosition="0">
        <references count="3">
          <reference field="0" count="1">
            <x v="1518"/>
          </reference>
          <reference field="2" count="1" selected="0">
            <x v="44"/>
          </reference>
          <reference field="4" count="1" selected="0">
            <x v="31"/>
          </reference>
        </references>
      </pivotArea>
    </format>
    <format dxfId="647">
      <pivotArea dataOnly="0" labelOnly="1" outline="0" fieldPosition="0">
        <references count="3">
          <reference field="0" count="1">
            <x v="1521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46">
      <pivotArea dataOnly="0" labelOnly="1" outline="0" fieldPosition="0">
        <references count="3">
          <reference field="0" count="1">
            <x v="152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45">
      <pivotArea dataOnly="0" labelOnly="1" outline="0" fieldPosition="0">
        <references count="3">
          <reference field="0" count="1">
            <x v="152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44">
      <pivotArea dataOnly="0" labelOnly="1" outline="0" fieldPosition="0">
        <references count="3">
          <reference field="0" count="1">
            <x v="152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43">
      <pivotArea dataOnly="0" labelOnly="1" outline="0" fieldPosition="0">
        <references count="3">
          <reference field="0" count="1">
            <x v="1531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42">
      <pivotArea dataOnly="0" labelOnly="1" outline="0" fieldPosition="0">
        <references count="3">
          <reference field="0" count="1">
            <x v="153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41">
      <pivotArea dataOnly="0" labelOnly="1" outline="0" fieldPosition="0">
        <references count="3">
          <reference field="0" count="1">
            <x v="1534"/>
          </reference>
          <reference field="2" count="1" selected="0">
            <x v="65"/>
          </reference>
          <reference field="4" count="1" selected="0">
            <x v="1"/>
          </reference>
        </references>
      </pivotArea>
    </format>
    <format dxfId="640">
      <pivotArea dataOnly="0" labelOnly="1" outline="0" fieldPosition="0">
        <references count="3">
          <reference field="0" count="1">
            <x v="153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39">
      <pivotArea dataOnly="0" labelOnly="1" outline="0" fieldPosition="0">
        <references count="3">
          <reference field="0" count="1">
            <x v="1542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638">
      <pivotArea dataOnly="0" labelOnly="1" outline="0" fieldPosition="0">
        <references count="3">
          <reference field="0" count="1">
            <x v="154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37">
      <pivotArea dataOnly="0" labelOnly="1" outline="0" fieldPosition="0">
        <references count="3">
          <reference field="0" count="1">
            <x v="1544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636">
      <pivotArea dataOnly="0" labelOnly="1" outline="0" fieldPosition="0">
        <references count="3">
          <reference field="0" count="1">
            <x v="1546"/>
          </reference>
          <reference field="2" count="1" selected="0">
            <x v="65"/>
          </reference>
          <reference field="4" count="1" selected="0">
            <x v="48"/>
          </reference>
        </references>
      </pivotArea>
    </format>
    <format dxfId="635">
      <pivotArea dataOnly="0" labelOnly="1" outline="0" fieldPosition="0">
        <references count="3">
          <reference field="0" count="1">
            <x v="154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34">
      <pivotArea dataOnly="0" labelOnly="1" outline="0" fieldPosition="0">
        <references count="3">
          <reference field="0" count="1">
            <x v="1553"/>
          </reference>
          <reference field="2" count="1" selected="0">
            <x v="65"/>
          </reference>
          <reference field="4" count="1" selected="0">
            <x v="42"/>
          </reference>
        </references>
      </pivotArea>
    </format>
    <format dxfId="633">
      <pivotArea dataOnly="0" labelOnly="1" outline="0" fieldPosition="0">
        <references count="3">
          <reference field="0" count="2">
            <x v="1190"/>
            <x v="1449"/>
          </reference>
          <reference field="2" count="1" selected="0">
            <x v="65"/>
          </reference>
          <reference field="4" count="1" selected="0">
            <x v="19"/>
          </reference>
        </references>
      </pivotArea>
    </format>
    <format dxfId="632">
      <pivotArea dataOnly="0" labelOnly="1" outline="0" fieldPosition="0">
        <references count="3">
          <reference field="0" count="1">
            <x v="1534"/>
          </reference>
          <reference field="2" count="1" selected="0">
            <x v="65"/>
          </reference>
          <reference field="4" count="1" selected="0">
            <x v="1"/>
          </reference>
        </references>
      </pivotArea>
    </format>
    <format dxfId="631">
      <pivotArea dataOnly="0" labelOnly="1" outline="0" fieldPosition="0">
        <references count="3">
          <reference field="0" count="1">
            <x v="1559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630">
      <pivotArea dataOnly="0" labelOnly="1" outline="0" fieldPosition="0">
        <references count="3">
          <reference field="0" count="3">
            <x v="1566"/>
            <x v="1567"/>
            <x v="1583"/>
          </reference>
          <reference field="2" count="1" selected="0">
            <x v="65"/>
          </reference>
          <reference field="4" count="1" selected="0">
            <x v="108"/>
          </reference>
        </references>
      </pivotArea>
    </format>
    <format dxfId="629">
      <pivotArea dataOnly="0" labelOnly="1" outline="0" fieldPosition="0">
        <references count="3">
          <reference field="0" count="1">
            <x v="1568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628">
      <pivotArea dataOnly="0" labelOnly="1" outline="0" fieldPosition="0">
        <references count="3">
          <reference field="0" count="1">
            <x v="1569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627">
      <pivotArea dataOnly="0" labelOnly="1" outline="0" fieldPosition="0">
        <references count="3">
          <reference field="0" count="1">
            <x v="1570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626">
      <pivotArea dataOnly="0" labelOnly="1" outline="0" fieldPosition="0">
        <references count="3">
          <reference field="0" count="1">
            <x v="1571"/>
          </reference>
          <reference field="2" count="1" selected="0">
            <x v="65"/>
          </reference>
          <reference field="4" count="1" selected="0">
            <x v="101"/>
          </reference>
        </references>
      </pivotArea>
    </format>
    <format dxfId="625">
      <pivotArea dataOnly="0" labelOnly="1" outline="0" fieldPosition="0">
        <references count="3">
          <reference field="0" count="1">
            <x v="157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24">
      <pivotArea dataOnly="0" labelOnly="1" outline="0" fieldPosition="0">
        <references count="3">
          <reference field="0" count="1">
            <x v="1576"/>
          </reference>
          <reference field="2" count="1" selected="0">
            <x v="12"/>
          </reference>
          <reference field="4" count="1" selected="0">
            <x v="87"/>
          </reference>
        </references>
      </pivotArea>
    </format>
    <format dxfId="623">
      <pivotArea dataOnly="0" labelOnly="1" outline="0" fieldPosition="0">
        <references count="3">
          <reference field="0" count="1">
            <x v="1581"/>
          </reference>
          <reference field="2" count="1" selected="0">
            <x v="65"/>
          </reference>
          <reference field="4" count="1" selected="0">
            <x v="145"/>
          </reference>
        </references>
      </pivotArea>
    </format>
    <format dxfId="622">
      <pivotArea dataOnly="0" labelOnly="1" outline="0" fieldPosition="0">
        <references count="3">
          <reference field="0" count="1">
            <x v="158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21">
      <pivotArea dataOnly="0" labelOnly="1" outline="0" fieldPosition="0">
        <references count="3">
          <reference field="0" count="1">
            <x v="1589"/>
          </reference>
          <reference field="2" count="1" selected="0">
            <x v="6"/>
          </reference>
          <reference field="4" count="1" selected="0">
            <x v="139"/>
          </reference>
        </references>
      </pivotArea>
    </format>
    <format dxfId="620">
      <pivotArea dataOnly="0" labelOnly="1" outline="0" fieldPosition="0">
        <references count="3">
          <reference field="0" count="2">
            <x v="1598"/>
            <x v="1599"/>
          </reference>
          <reference field="2" count="1" selected="0">
            <x v="25"/>
          </reference>
          <reference field="4" count="1" selected="0">
            <x v="39"/>
          </reference>
        </references>
      </pivotArea>
    </format>
    <format dxfId="619">
      <pivotArea dataOnly="0" labelOnly="1" outline="0" fieldPosition="0">
        <references count="3">
          <reference field="0" count="1">
            <x v="1600"/>
          </reference>
          <reference field="2" count="1" selected="0">
            <x v="65"/>
          </reference>
          <reference field="4" count="1" selected="0">
            <x v="147"/>
          </reference>
        </references>
      </pivotArea>
    </format>
    <format dxfId="618">
      <pivotArea dataOnly="0" labelOnly="1" outline="0" fieldPosition="0">
        <references count="3">
          <reference field="0" count="1">
            <x v="1601"/>
          </reference>
          <reference field="2" count="1" selected="0">
            <x v="65"/>
          </reference>
          <reference field="4" count="1" selected="0">
            <x v="125"/>
          </reference>
        </references>
      </pivotArea>
    </format>
    <format dxfId="617">
      <pivotArea dataOnly="0" labelOnly="1" outline="0" fieldPosition="0">
        <references count="3">
          <reference field="0" count="1">
            <x v="1603"/>
          </reference>
          <reference field="2" count="1" selected="0">
            <x v="65"/>
          </reference>
          <reference field="4" count="1" selected="0">
            <x v="106"/>
          </reference>
        </references>
      </pivotArea>
    </format>
    <format dxfId="616">
      <pivotArea dataOnly="0" labelOnly="1" outline="0" fieldPosition="0">
        <references count="3">
          <reference field="0" count="2">
            <x v="1602"/>
            <x v="1604"/>
          </reference>
          <reference field="2" count="1" selected="0">
            <x v="36"/>
          </reference>
          <reference field="4" count="1" selected="0">
            <x v="65"/>
          </reference>
        </references>
      </pivotArea>
    </format>
    <format dxfId="615">
      <pivotArea dataOnly="0" labelOnly="1" outline="0" fieldPosition="0">
        <references count="3">
          <reference field="0" count="4">
            <x v="1538"/>
            <x v="1539"/>
            <x v="1608"/>
            <x v="1609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614">
      <pivotArea dataOnly="0" labelOnly="1" outline="0" fieldPosition="0">
        <references count="3">
          <reference field="0" count="4">
            <x v="1555"/>
            <x v="1556"/>
            <x v="1585"/>
            <x v="1586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613">
      <pivotArea dataOnly="0" labelOnly="1" outline="0" fieldPosition="0">
        <references count="3">
          <reference field="0" count="1">
            <x v="1591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612">
      <pivotArea dataOnly="0" labelOnly="1" outline="0" fieldPosition="0">
        <references count="3">
          <reference field="0" count="1">
            <x v="1580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611">
      <pivotArea dataOnly="0" labelOnly="1" outline="0" fieldPosition="0">
        <references count="3">
          <reference field="0" count="4">
            <x v="1073"/>
            <x v="1249"/>
            <x v="1278"/>
            <x v="1480"/>
          </reference>
          <reference field="2" count="1" selected="0">
            <x v="55"/>
          </reference>
          <reference field="4" count="1" selected="0">
            <x v="10"/>
          </reference>
        </references>
      </pivotArea>
    </format>
    <format dxfId="610">
      <pivotArea dataOnly="0" labelOnly="1" outline="0" fieldPosition="0">
        <references count="3">
          <reference field="0" count="2">
            <x v="1488"/>
            <x v="1489"/>
          </reference>
          <reference field="2" count="1" selected="0">
            <x v="56"/>
          </reference>
          <reference field="4" count="1" selected="0">
            <x v="32"/>
          </reference>
        </references>
      </pivotArea>
    </format>
    <format dxfId="609">
      <pivotArea dataOnly="0" labelOnly="1" outline="0" fieldPosition="0">
        <references count="3">
          <reference field="0" count="3">
            <x v="1587"/>
            <x v="1588"/>
            <x v="1590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608">
      <pivotArea dataOnly="0" labelOnly="1" outline="0" fieldPosition="0">
        <references count="3">
          <reference field="0" count="1">
            <x v="159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07">
      <pivotArea dataOnly="0" labelOnly="1" outline="0" fieldPosition="0">
        <references count="3">
          <reference field="0" count="1">
            <x v="159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06">
      <pivotArea dataOnly="0" labelOnly="1" outline="0" fieldPosition="0">
        <references count="3">
          <reference field="0" count="1">
            <x v="159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605">
      <pivotArea outline="0" fieldPosition="0">
        <references count="6">
          <reference field="0" count="2" selected="0">
            <x v="980"/>
            <x v="981"/>
          </reference>
          <reference field="1" count="1" selected="0">
            <x v="115"/>
          </reference>
          <reference field="2" count="1" selected="0">
            <x v="65"/>
          </reference>
          <reference field="4" count="1" selected="0">
            <x v="157"/>
          </reference>
          <reference field="13" count="1" selected="0">
            <x v="113"/>
          </reference>
          <reference field="14" count="1" selected="0">
            <x v="1"/>
          </reference>
        </references>
      </pivotArea>
    </format>
    <format dxfId="604">
      <pivotArea dataOnly="0" labelOnly="1" outline="0" fieldPosition="0">
        <references count="2">
          <reference field="2" count="1" selected="0">
            <x v="65"/>
          </reference>
          <reference field="4" count="1">
            <x v="157"/>
          </reference>
        </references>
      </pivotArea>
    </format>
    <format dxfId="603">
      <pivotArea dataOnly="0" labelOnly="1" outline="0" fieldPosition="0">
        <references count="3">
          <reference field="0" count="2">
            <x v="980"/>
            <x v="981"/>
          </reference>
          <reference field="2" count="1" selected="0">
            <x v="65"/>
          </reference>
          <reference field="4" count="1" selected="0">
            <x v="157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980"/>
          </reference>
          <reference field="1" count="1">
            <x v="115"/>
          </reference>
          <reference field="2" count="1" selected="0">
            <x v="65"/>
          </reference>
          <reference field="4" count="1" selected="0">
            <x v="157"/>
          </reference>
        </references>
      </pivotArea>
    </format>
    <format dxfId="601">
      <pivotArea dataOnly="0" labelOnly="1" outline="0" fieldPosition="0">
        <references count="5">
          <reference field="0" count="1" selected="0">
            <x v="980"/>
          </reference>
          <reference field="1" count="1" selected="0">
            <x v="115"/>
          </reference>
          <reference field="2" count="1" selected="0">
            <x v="65"/>
          </reference>
          <reference field="4" count="1" selected="0">
            <x v="157"/>
          </reference>
          <reference field="13" count="1">
            <x v="113"/>
          </reference>
        </references>
      </pivotArea>
    </format>
    <format dxfId="600">
      <pivotArea dataOnly="0" labelOnly="1" outline="0" fieldPosition="0">
        <references count="6">
          <reference field="0" count="1" selected="0">
            <x v="980"/>
          </reference>
          <reference field="1" count="1" selected="0">
            <x v="115"/>
          </reference>
          <reference field="2" count="1" selected="0">
            <x v="65"/>
          </reference>
          <reference field="4" count="1" selected="0">
            <x v="157"/>
          </reference>
          <reference field="13" count="1" selected="0">
            <x v="113"/>
          </reference>
          <reference field="14" count="1">
            <x v="1"/>
          </reference>
        </references>
      </pivotArea>
    </format>
    <format dxfId="599">
      <pivotArea dataOnly="0" labelOnly="1" outline="0" fieldPosition="0">
        <references count="6">
          <reference field="0" count="1" selected="0">
            <x v="981"/>
          </reference>
          <reference field="1" count="1" selected="0">
            <x v="115"/>
          </reference>
          <reference field="2" count="1" selected="0">
            <x v="65"/>
          </reference>
          <reference field="4" count="1" selected="0">
            <x v="157"/>
          </reference>
          <reference field="13" count="1" selected="0">
            <x v="113"/>
          </reference>
          <reference field="14" count="1">
            <x v="1"/>
          </reference>
        </references>
      </pivotArea>
    </format>
    <format dxfId="598">
      <pivotArea outline="0" fieldPosition="0">
        <references count="7">
          <reference field="4294967294" count="1" selected="0">
            <x v="3"/>
          </reference>
          <reference field="0" count="1" selected="0">
            <x v="1347"/>
          </reference>
          <reference field="1" count="1" selected="0">
            <x v="140"/>
          </reference>
          <reference field="2" count="1" selected="0">
            <x v="2"/>
          </reference>
          <reference field="4" count="1" selected="0">
            <x v="94"/>
          </reference>
          <reference field="13" count="1" selected="0">
            <x v="143"/>
          </reference>
          <reference field="14" count="1" selected="0">
            <x v="1"/>
          </reference>
        </references>
      </pivotArea>
    </format>
    <format dxfId="597">
      <pivotArea outline="0" fieldPosition="0">
        <references count="7">
          <reference field="4294967294" count="1" selected="0">
            <x v="3"/>
          </reference>
          <reference field="0" count="1" selected="0">
            <x v="1347"/>
          </reference>
          <reference field="1" count="1" selected="0">
            <x v="140"/>
          </reference>
          <reference field="2" count="1" selected="0">
            <x v="2"/>
          </reference>
          <reference field="4" count="1" selected="0">
            <x v="94"/>
          </reference>
          <reference field="13" count="1" selected="0">
            <x v="143"/>
          </reference>
          <reference field="14" count="1" selected="0">
            <x v="1"/>
          </reference>
        </references>
      </pivotArea>
    </format>
    <format dxfId="596">
      <pivotArea dataOnly="0" labelOnly="1" outline="0" fieldPosition="0">
        <references count="3">
          <reference field="0" count="3">
            <x v="1347"/>
            <x v="1387"/>
            <x v="1492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595">
      <pivotArea dataOnly="0" labelOnly="1" outline="0" fieldPosition="0">
        <references count="3">
          <reference field="0" count="1">
            <x v="160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94">
      <pivotArea dataOnly="0" labelOnly="1" outline="0" fieldPosition="0">
        <references count="3">
          <reference field="0" count="1">
            <x v="160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93">
      <pivotArea dataOnly="0" labelOnly="1" outline="0" fieldPosition="0">
        <references count="3">
          <reference field="0" count="1">
            <x v="1327"/>
          </reference>
          <reference field="2" count="1" selected="0">
            <x v="34"/>
          </reference>
          <reference field="4" count="1" selected="0">
            <x v="67"/>
          </reference>
        </references>
      </pivotArea>
    </format>
    <format dxfId="592">
      <pivotArea dataOnly="0" labelOnly="1" outline="0" offset="B256" fieldPosition="0">
        <references count="2">
          <reference field="2" count="1" selected="0">
            <x v="65"/>
          </reference>
          <reference field="4" count="1" defaultSubtotal="1">
            <x v="19"/>
          </reference>
        </references>
      </pivotArea>
    </format>
    <format dxfId="591">
      <pivotArea dataOnly="0" labelOnly="1" outline="0" fieldPosition="0">
        <references count="3">
          <reference field="0" count="1">
            <x v="1605"/>
          </reference>
          <reference field="2" count="1" selected="0">
            <x v="6"/>
          </reference>
          <reference field="4" count="1" selected="0">
            <x v="139"/>
          </reference>
        </references>
      </pivotArea>
    </format>
    <format dxfId="590">
      <pivotArea dataOnly="0" labelOnly="1" outline="0" fieldPosition="0">
        <references count="3">
          <reference field="0" count="1">
            <x v="1450"/>
          </reference>
          <reference field="2" count="1" selected="0">
            <x v="65"/>
          </reference>
          <reference field="4" count="1" selected="0">
            <x v="109"/>
          </reference>
        </references>
      </pivotArea>
    </format>
    <format dxfId="589">
      <pivotArea dataOnly="0" labelOnly="1" outline="0" fieldPosition="0">
        <references count="3">
          <reference field="0" count="2">
            <x v="1451"/>
            <x v="1452"/>
          </reference>
          <reference field="2" count="1" selected="0">
            <x v="65"/>
          </reference>
          <reference field="4" count="1" selected="0">
            <x v="69"/>
          </reference>
        </references>
      </pivotArea>
    </format>
    <format dxfId="588">
      <pivotArea dataOnly="0" labelOnly="1" outline="0" fieldPosition="0">
        <references count="2">
          <reference field="2" count="1" selected="0">
            <x v="47"/>
          </reference>
          <reference field="4" count="1">
            <x v="23"/>
          </reference>
        </references>
      </pivotArea>
    </format>
    <format dxfId="587">
      <pivotArea dataOnly="0" labelOnly="1" outline="0" fieldPosition="0">
        <references count="3">
          <reference field="0" count="1">
            <x v="1626"/>
          </reference>
          <reference field="2" count="1" selected="0">
            <x v="10"/>
          </reference>
          <reference field="4" count="1" selected="0">
            <x v="124"/>
          </reference>
        </references>
      </pivotArea>
    </format>
    <format dxfId="586">
      <pivotArea dataOnly="0" labelOnly="1" outline="0" fieldPosition="0">
        <references count="3">
          <reference field="0" count="1">
            <x v="1617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85">
      <pivotArea dataOnly="0" labelOnly="1" outline="0" fieldPosition="0">
        <references count="3">
          <reference field="0" count="1">
            <x v="1610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84">
      <pivotArea dataOnly="0" labelOnly="1" outline="0" fieldPosition="0">
        <references count="3">
          <reference field="0" count="1">
            <x v="162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83">
      <pivotArea dataOnly="0" labelOnly="1" outline="0" fieldPosition="0">
        <references count="3">
          <reference field="0" count="1">
            <x v="1615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82">
      <pivotArea dataOnly="0" labelOnly="1" outline="0" fieldPosition="0">
        <references count="3">
          <reference field="0" count="1">
            <x v="1616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81">
      <pivotArea dataOnly="0" labelOnly="1" outline="0" fieldPosition="0">
        <references count="3">
          <reference field="0" count="2">
            <x v="1612"/>
            <x v="1633"/>
          </reference>
          <reference field="2" count="1" selected="0">
            <x v="36"/>
          </reference>
          <reference field="4" count="1" selected="0">
            <x v="65"/>
          </reference>
        </references>
      </pivotArea>
    </format>
    <format dxfId="580">
      <pivotArea dataOnly="0" labelOnly="1" outline="0" fieldPosition="0">
        <references count="3">
          <reference field="0" count="1">
            <x v="1632"/>
          </reference>
          <reference field="2" count="1" selected="0">
            <x v="36"/>
          </reference>
          <reference field="4" count="1" selected="0">
            <x v="65"/>
          </reference>
        </references>
      </pivotArea>
    </format>
    <format dxfId="579">
      <pivotArea outline="0" fieldPosition="0">
        <references count="7">
          <reference field="4294967294" count="1" selected="0">
            <x v="3"/>
          </reference>
          <reference field="0" count="1" selected="0">
            <x v="1619"/>
          </reference>
          <reference field="1" count="1" selected="0">
            <x v="170"/>
          </reference>
          <reference field="2" count="1" selected="0">
            <x v="44"/>
          </reference>
          <reference field="4" count="1" selected="0">
            <x v="31"/>
          </reference>
          <reference field="13" count="1" selected="0">
            <x v="171"/>
          </reference>
          <reference field="14" count="1" selected="0">
            <x v="0"/>
          </reference>
        </references>
      </pivotArea>
    </format>
    <format dxfId="578">
      <pivotArea outline="0" fieldPosition="0">
        <references count="7">
          <reference field="4294967294" count="1" selected="0">
            <x v="3"/>
          </reference>
          <reference field="0" count="1" selected="0">
            <x v="1619"/>
          </reference>
          <reference field="1" count="1" selected="0">
            <x v="170"/>
          </reference>
          <reference field="2" count="1" selected="0">
            <x v="44"/>
          </reference>
          <reference field="4" count="1" selected="0">
            <x v="31"/>
          </reference>
          <reference field="13" count="1" selected="0">
            <x v="171"/>
          </reference>
          <reference field="14" count="1" selected="0">
            <x v="0"/>
          </reference>
        </references>
      </pivotArea>
    </format>
    <format dxfId="577">
      <pivotArea dataOnly="0" labelOnly="1" outline="0" fieldPosition="0">
        <references count="3">
          <reference field="0" count="1">
            <x v="1628"/>
          </reference>
          <reference field="2" count="1" selected="0">
            <x v="65"/>
          </reference>
          <reference field="4" count="1" selected="0">
            <x v="56"/>
          </reference>
        </references>
      </pivotArea>
    </format>
    <format dxfId="576">
      <pivotArea dataOnly="0" labelOnly="1" outline="0" fieldPosition="0">
        <references count="3">
          <reference field="0" count="1">
            <x v="1642"/>
          </reference>
          <reference field="2" count="1" selected="0">
            <x v="36"/>
          </reference>
          <reference field="4" count="1" selected="0">
            <x v="65"/>
          </reference>
        </references>
      </pivotArea>
    </format>
    <format dxfId="575">
      <pivotArea dataOnly="0" labelOnly="1" outline="0" fieldPosition="0">
        <references count="3">
          <reference field="0" count="2">
            <x v="1635"/>
            <x v="164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74">
      <pivotArea dataOnly="0" labelOnly="1" outline="0" fieldPosition="0">
        <references count="3">
          <reference field="0" count="1">
            <x v="14"/>
          </reference>
          <reference field="2" count="1" selected="0">
            <x v="13"/>
          </reference>
          <reference field="4" count="1" selected="0">
            <x v="107"/>
          </reference>
        </references>
      </pivotArea>
    </format>
    <format dxfId="573">
      <pivotArea dataOnly="0" labelOnly="1" outline="0" fieldPosition="0">
        <references count="3">
          <reference field="0" count="3">
            <x v="1624"/>
            <x v="1638"/>
            <x v="164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72">
      <pivotArea dataOnly="0" labelOnly="1" outline="0" fieldPosition="0">
        <references count="3">
          <reference field="0" count="1">
            <x v="1645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71">
      <pivotArea dataOnly="0" labelOnly="1" outline="0" fieldPosition="0">
        <references count="3">
          <reference field="0" count="1">
            <x v="164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70">
      <pivotArea dataOnly="0" labelOnly="1" outline="0" fieldPosition="0">
        <references count="3">
          <reference field="0" count="1">
            <x v="164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69">
      <pivotArea dataOnly="0" labelOnly="1" outline="0" fieldPosition="0">
        <references count="3">
          <reference field="0" count="1">
            <x v="1638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68">
      <pivotArea dataOnly="0" labelOnly="1" outline="0" fieldPosition="0">
        <references count="3">
          <reference field="0" count="1">
            <x v="1639"/>
          </reference>
          <reference field="2" count="1" selected="0">
            <x v="23"/>
          </reference>
          <reference field="4" count="1" selected="0">
            <x v="78"/>
          </reference>
        </references>
      </pivotArea>
    </format>
    <format dxfId="567">
      <pivotArea dataOnly="0" labelOnly="1" outline="0" fieldPosition="0">
        <references count="3">
          <reference field="0" count="1">
            <x v="164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66">
      <pivotArea dataOnly="0" labelOnly="1" outline="0" fieldPosition="0">
        <references count="3">
          <reference field="0" count="1">
            <x v="1634"/>
          </reference>
          <reference field="2" count="1" selected="0">
            <x v="27"/>
          </reference>
          <reference field="4" count="1" selected="0">
            <x v="74"/>
          </reference>
        </references>
      </pivotArea>
    </format>
    <format dxfId="565">
      <pivotArea dataOnly="0" labelOnly="1" outline="0" fieldPosition="0">
        <references count="3">
          <reference field="0" count="1">
            <x v="1630"/>
          </reference>
          <reference field="2" count="1" selected="0">
            <x v="2"/>
          </reference>
          <reference field="4" count="1" selected="0">
            <x v="154"/>
          </reference>
        </references>
      </pivotArea>
    </format>
    <format dxfId="564">
      <pivotArea dataOnly="0" labelOnly="1" outline="0" fieldPosition="0">
        <references count="3">
          <reference field="0" count="1">
            <x v="162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63">
      <pivotArea dataOnly="0" labelOnly="1" outline="0" fieldPosition="0">
        <references count="3">
          <reference field="0" count="1">
            <x v="163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62">
      <pivotArea dataOnly="0" labelOnly="1" outline="0" fieldPosition="0">
        <references count="3">
          <reference field="0" count="1">
            <x v="1629"/>
          </reference>
          <reference field="2" count="1" selected="0">
            <x v="2"/>
          </reference>
          <reference field="4" count="1" selected="0">
            <x v="137"/>
          </reference>
        </references>
      </pivotArea>
    </format>
    <format dxfId="561">
      <pivotArea dataOnly="0" labelOnly="1" outline="0" fieldPosition="0">
        <references count="3">
          <reference field="0" count="1">
            <x v="1631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560">
      <pivotArea dataOnly="0" labelOnly="1" outline="0" fieldPosition="0">
        <references count="3">
          <reference field="0" count="2">
            <x v="1594"/>
            <x v="1597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559">
      <pivotArea dataOnly="0" labelOnly="1" outline="0" fieldPosition="0">
        <references count="3">
          <reference field="0" count="2">
            <x v="1540"/>
            <x v="1541"/>
          </reference>
          <reference field="2" count="1" selected="0">
            <x v="22"/>
          </reference>
          <reference field="4" count="1" selected="0">
            <x v="79"/>
          </reference>
        </references>
      </pivotArea>
    </format>
    <format dxfId="558">
      <pivotArea dataOnly="0" labelOnly="1" outline="0" fieldPosition="0">
        <references count="3">
          <reference field="0" count="2">
            <x v="1621"/>
            <x v="1623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557">
      <pivotArea dataOnly="0" labelOnly="1" outline="0" fieldPosition="0">
        <references count="3">
          <reference field="0" count="1">
            <x v="1656"/>
          </reference>
          <reference field="2" count="1" selected="0">
            <x v="41"/>
          </reference>
          <reference field="4" count="1" selected="0">
            <x v="45"/>
          </reference>
        </references>
      </pivotArea>
    </format>
    <format dxfId="556">
      <pivotArea dataOnly="0" labelOnly="1" outline="0" fieldPosition="0">
        <references count="3">
          <reference field="0" count="1">
            <x v="1655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555">
      <pivotArea dataOnly="0" labelOnly="1" outline="0" fieldPosition="0">
        <references count="3">
          <reference field="0" count="1">
            <x v="1654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554">
      <pivotArea dataOnly="0" labelOnly="1" outline="0" fieldPosition="0">
        <references count="3">
          <reference field="0" count="1">
            <x v="166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53">
      <pivotArea dataOnly="0" labelOnly="1" outline="0" fieldPosition="0">
        <references count="3">
          <reference field="0" count="1">
            <x v="166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52">
      <pivotArea dataOnly="0" labelOnly="1" outline="0" fieldPosition="0">
        <references count="3">
          <reference field="0" count="1">
            <x v="165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51">
      <pivotArea dataOnly="0" labelOnly="1" outline="0" fieldPosition="0">
        <references count="3">
          <reference field="0" count="1">
            <x v="1660"/>
          </reference>
          <reference field="2" count="1" selected="0">
            <x v="38"/>
          </reference>
          <reference field="4" count="1" selected="0">
            <x v="117"/>
          </reference>
        </references>
      </pivotArea>
    </format>
    <format dxfId="550">
      <pivotArea dataOnly="0" labelOnly="1" outline="0" fieldPosition="0">
        <references count="3">
          <reference field="0" count="1">
            <x v="1664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549">
      <pivotArea dataOnly="0" labelOnly="1" outline="0" fieldPosition="0">
        <references count="3">
          <reference field="0" count="1">
            <x v="1661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548">
      <pivotArea dataOnly="0" labelOnly="1" outline="0" fieldPosition="0">
        <references count="3">
          <reference field="0" count="1">
            <x v="167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47">
      <pivotArea dataOnly="0" labelOnly="1" outline="0" fieldPosition="0">
        <references count="3">
          <reference field="0" count="1">
            <x v="167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46">
      <pivotArea dataOnly="0" labelOnly="1" outline="0" fieldPosition="0">
        <references count="3">
          <reference field="0" count="1">
            <x v="1671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45">
      <pivotArea dataOnly="0" labelOnly="1" outline="0" fieldPosition="0">
        <references count="3">
          <reference field="0" count="1">
            <x v="167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44">
      <pivotArea dataOnly="0" labelOnly="1" outline="0" fieldPosition="0">
        <references count="3">
          <reference field="0" count="1">
            <x v="1675"/>
          </reference>
          <reference field="2" count="1" selected="0">
            <x v="8"/>
          </reference>
          <reference field="4" count="1" selected="0">
            <x v="133"/>
          </reference>
        </references>
      </pivotArea>
    </format>
    <format dxfId="543">
      <pivotArea dataOnly="0" labelOnly="1" outline="0" fieldPosition="0">
        <references count="3">
          <reference field="0" count="2">
            <x v="1683"/>
            <x v="1686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542">
      <pivotArea dataOnly="0" labelOnly="1" outline="0" fieldPosition="0">
        <references count="3">
          <reference field="0" count="1">
            <x v="169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41">
      <pivotArea dataOnly="0" labelOnly="1" outline="0" fieldPosition="0">
        <references count="3">
          <reference field="0" count="1">
            <x v="1691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40">
      <pivotArea dataOnly="0" labelOnly="1" outline="0" fieldPosition="0">
        <references count="3">
          <reference field="0" count="1">
            <x v="168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39">
      <pivotArea dataOnly="0" labelOnly="1" outline="0" fieldPosition="0">
        <references count="3">
          <reference field="0" count="1">
            <x v="169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8">
      <pivotArea dataOnly="0" labelOnly="1" outline="0" fieldPosition="0">
        <references count="3">
          <reference field="0" count="1">
            <x v="1700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37">
      <pivotArea dataOnly="0" labelOnly="1" outline="0" fieldPosition="0">
        <references count="3">
          <reference field="0" count="1">
            <x v="168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6">
      <pivotArea dataOnly="0" labelOnly="1" outline="0" fieldPosition="0">
        <references count="3">
          <reference field="0" count="1">
            <x v="169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5">
      <pivotArea dataOnly="0" labelOnly="1" outline="0" fieldPosition="0">
        <references count="3">
          <reference field="0" count="2">
            <x v="1704"/>
            <x v="170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4">
      <pivotArea dataOnly="0" labelOnly="1" outline="0" fieldPosition="0">
        <references count="3">
          <reference field="0" count="1">
            <x v="170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3">
      <pivotArea dataOnly="0" labelOnly="1" outline="0" fieldPosition="0">
        <references count="3">
          <reference field="0" count="1">
            <x v="170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2">
      <pivotArea dataOnly="0" labelOnly="1" outline="0" fieldPosition="0">
        <references count="3">
          <reference field="0" count="1">
            <x v="171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1">
      <pivotArea dataOnly="0" labelOnly="1" outline="0" fieldPosition="0">
        <references count="3">
          <reference field="0" count="1">
            <x v="171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30">
      <pivotArea dataOnly="0" labelOnly="1" outline="0" fieldPosition="0">
        <references count="3">
          <reference field="0" count="1">
            <x v="1708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529">
      <pivotArea dataOnly="0" labelOnly="1" outline="0" fieldPosition="0">
        <references count="3">
          <reference field="0" count="1">
            <x v="1712"/>
          </reference>
          <reference field="2" count="1" selected="0">
            <x v="38"/>
          </reference>
          <reference field="4" count="1" selected="0">
            <x v="123"/>
          </reference>
        </references>
      </pivotArea>
    </format>
    <format dxfId="528">
      <pivotArea dataOnly="0" labelOnly="1" outline="0" fieldPosition="0">
        <references count="3">
          <reference field="0" count="1">
            <x v="1720"/>
          </reference>
          <reference field="2" count="1" selected="0">
            <x v="38"/>
          </reference>
          <reference field="4" count="1" selected="0">
            <x v="92"/>
          </reference>
        </references>
      </pivotArea>
    </format>
    <format dxfId="527">
      <pivotArea dataOnly="0" labelOnly="1" outline="0" fieldPosition="0">
        <references count="3">
          <reference field="0" count="1">
            <x v="1726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26">
      <pivotArea dataOnly="0" labelOnly="1" outline="0" fieldPosition="0">
        <references count="3">
          <reference field="0" count="1">
            <x v="1718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25">
      <pivotArea dataOnly="0" labelOnly="1" outline="0" fieldPosition="0">
        <references count="3">
          <reference field="0" count="1">
            <x v="171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24">
      <pivotArea dataOnly="0" labelOnly="1" outline="0" fieldPosition="0">
        <references count="3">
          <reference field="0" count="1">
            <x v="1717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523">
      <pivotArea dataOnly="0" labelOnly="1" outline="0" fieldPosition="0">
        <references count="3">
          <reference field="0" count="1">
            <x v="1723"/>
          </reference>
          <reference field="2" count="1" selected="0">
            <x v="10"/>
          </reference>
          <reference field="4" count="1" selected="0">
            <x v="124"/>
          </reference>
        </references>
      </pivotArea>
    </format>
    <format dxfId="522">
      <pivotArea dataOnly="0" labelOnly="1" outline="0" fieldPosition="0">
        <references count="3">
          <reference field="0" count="1">
            <x v="173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521">
      <pivotArea dataOnly="0" labelOnly="1" outline="0" fieldPosition="0">
        <references count="3">
          <reference field="0" count="1">
            <x v="173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20">
      <pivotArea dataOnly="0" labelOnly="1" outline="0" fieldPosition="0">
        <references count="3">
          <reference field="0" count="1">
            <x v="1730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519">
      <pivotArea dataOnly="0" labelOnly="1" outline="0" fieldPosition="0">
        <references count="3">
          <reference field="0" count="1">
            <x v="1729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518">
      <pivotArea dataOnly="0" labelOnly="1" outline="0" fieldPosition="0">
        <references count="3">
          <reference field="0" count="1">
            <x v="1731"/>
          </reference>
          <reference field="2" count="1" selected="0">
            <x v="2"/>
          </reference>
          <reference field="4" count="1" selected="0">
            <x v="154"/>
          </reference>
        </references>
      </pivotArea>
    </format>
    <format dxfId="517">
      <pivotArea dataOnly="0" labelOnly="1" outline="0" fieldPosition="0">
        <references count="3">
          <reference field="0" count="1">
            <x v="1721"/>
          </reference>
          <reference field="2" count="1" selected="0">
            <x v="65"/>
          </reference>
          <reference field="4" count="1" selected="0">
            <x v="9"/>
          </reference>
        </references>
      </pivotArea>
    </format>
    <format dxfId="516">
      <pivotArea dataOnly="0" labelOnly="1" outline="0" fieldPosition="0">
        <references count="3">
          <reference field="0" count="1">
            <x v="174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15">
      <pivotArea dataOnly="0" labelOnly="1" outline="0" fieldPosition="0">
        <references count="3">
          <reference field="0" count="1">
            <x v="174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14">
      <pivotArea dataOnly="0" labelOnly="1" outline="0" fieldPosition="0">
        <references count="3">
          <reference field="0" count="1">
            <x v="1732"/>
          </reference>
          <reference field="2" count="1" selected="0">
            <x v="2"/>
          </reference>
          <reference field="4" count="1" selected="0">
            <x v="137"/>
          </reference>
        </references>
      </pivotArea>
    </format>
    <format dxfId="513">
      <pivotArea dataOnly="0" labelOnly="1" outline="0" fieldPosition="0">
        <references count="3">
          <reference field="0" count="1">
            <x v="175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12">
      <pivotArea dataOnly="0" labelOnly="1" outline="0" fieldPosition="0">
        <references count="3">
          <reference field="0" count="1">
            <x v="175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11">
      <pivotArea dataOnly="0" labelOnly="1" outline="0" fieldPosition="0">
        <references count="2">
          <reference field="2" count="1" selected="0">
            <x v="47"/>
          </reference>
          <reference field="4" count="1">
            <x v="23"/>
          </reference>
        </references>
      </pivotArea>
    </format>
    <format dxfId="510">
      <pivotArea dataOnly="0" labelOnly="1" outline="0" fieldPosition="0">
        <references count="3">
          <reference field="0" count="5">
            <x v="1537"/>
            <x v="1550"/>
            <x v="1552"/>
            <x v="1560"/>
            <x v="157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509">
      <pivotArea outline="0" fieldPosition="0">
        <references count="7">
          <reference field="4294967294" count="1" selected="0">
            <x v="3"/>
          </reference>
          <reference field="0" count="5" selected="0">
            <x v="1537"/>
            <x v="1550"/>
            <x v="1552"/>
            <x v="1560"/>
            <x v="1575"/>
          </reference>
          <reference field="1" count="4" selected="0">
            <x v="161"/>
            <x v="163"/>
            <x v="165"/>
            <x v="166"/>
          </reference>
          <reference field="2" count="1" selected="0">
            <x v="24"/>
          </reference>
          <reference field="4" count="1" selected="0">
            <x v="77"/>
          </reference>
          <reference field="13" count="4" selected="0">
            <x v="162"/>
            <x v="164"/>
            <x v="166"/>
            <x v="167"/>
          </reference>
          <reference field="14" count="1" selected="0">
            <x v="1"/>
          </reference>
        </references>
      </pivotArea>
    </format>
    <format dxfId="508">
      <pivotArea dataOnly="0" labelOnly="1" outline="0" fieldPosition="0">
        <references count="3">
          <reference field="0" count="1">
            <x v="1735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507">
      <pivotArea dataOnly="0" labelOnly="1" outline="0" fieldPosition="0">
        <references count="3">
          <reference field="0" count="1">
            <x v="1776"/>
          </reference>
          <reference field="2" count="1" selected="0">
            <x v="42"/>
          </reference>
          <reference field="4" count="1" selected="0">
            <x v="37"/>
          </reference>
        </references>
      </pivotArea>
    </format>
    <format dxfId="506">
      <pivotArea dataOnly="0" labelOnly="1" outline="0" fieldPosition="0">
        <references count="3">
          <reference field="0" count="1">
            <x v="1764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505">
      <pivotArea dataOnly="0" labelOnly="1" outline="0" fieldPosition="0">
        <references count="3">
          <reference field="0" count="1">
            <x v="1767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504">
      <pivotArea dataOnly="0" labelOnly="1" outline="0" fieldPosition="0">
        <references count="3">
          <reference field="0" count="1">
            <x v="1773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503">
      <pivotArea dataOnly="0" labelOnly="1" outline="0" fieldPosition="0">
        <references count="3">
          <reference field="0" count="1">
            <x v="1781"/>
          </reference>
          <reference field="2" count="1" selected="0">
            <x v="65"/>
          </reference>
          <reference field="4" count="1" selected="0">
            <x v="118"/>
          </reference>
        </references>
      </pivotArea>
    </format>
    <format dxfId="502">
      <pivotArea dataOnly="0" labelOnly="1" outline="0" fieldPosition="0">
        <references count="3">
          <reference field="0" count="1">
            <x v="1779"/>
          </reference>
          <reference field="2" count="1" selected="0">
            <x v="65"/>
          </reference>
          <reference field="4" count="1" selected="0">
            <x v="118"/>
          </reference>
        </references>
      </pivotArea>
    </format>
    <format dxfId="501">
      <pivotArea dataOnly="0" labelOnly="1" outline="0" fieldPosition="0">
        <references count="3">
          <reference field="0" count="1">
            <x v="1785"/>
          </reference>
          <reference field="2" count="1" selected="0">
            <x v="65"/>
          </reference>
          <reference field="4" count="1" selected="0">
            <x v="125"/>
          </reference>
        </references>
      </pivotArea>
    </format>
    <format dxfId="500">
      <pivotArea dataOnly="0" labelOnly="1" outline="0" fieldPosition="0">
        <references count="3">
          <reference field="0" count="1">
            <x v="1786"/>
          </reference>
          <reference field="2" count="1" selected="0">
            <x v="65"/>
          </reference>
          <reference field="4" count="1" selected="0">
            <x v="57"/>
          </reference>
        </references>
      </pivotArea>
    </format>
    <format dxfId="499">
      <pivotArea dataOnly="0" labelOnly="1" outline="0" fieldPosition="0">
        <references count="3">
          <reference field="0" count="1">
            <x v="1770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498">
      <pivotArea dataOnly="0" labelOnly="1" outline="0" fieldPosition="0">
        <references count="3">
          <reference field="0" count="1">
            <x v="1771"/>
          </reference>
          <reference field="2" count="1" selected="0">
            <x v="38"/>
          </reference>
          <reference field="4" count="1" selected="0">
            <x v="26"/>
          </reference>
        </references>
      </pivotArea>
    </format>
    <format dxfId="497">
      <pivotArea dataOnly="0" labelOnly="1" outline="0" fieldPosition="0">
        <references count="3">
          <reference field="0" count="1">
            <x v="1772"/>
          </reference>
          <reference field="2" count="1" selected="0">
            <x v="38"/>
          </reference>
          <reference field="4" count="1" selected="0">
            <x v="92"/>
          </reference>
        </references>
      </pivotArea>
    </format>
    <format dxfId="496">
      <pivotArea dataOnly="0" labelOnly="1" outline="0" fieldPosition="0">
        <references count="3">
          <reference field="0" count="2">
            <x v="1765"/>
            <x v="1766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495">
      <pivotArea dataOnly="0" labelOnly="1" outline="0" fieldPosition="0">
        <references count="3">
          <reference field="0" count="1">
            <x v="1775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494">
      <pivotArea dataOnly="0" labelOnly="1" outline="0" fieldPosition="0">
        <references count="3">
          <reference field="0" count="1">
            <x v="178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93">
      <pivotArea dataOnly="0" labelOnly="1" outline="0" fieldPosition="0">
        <references count="3">
          <reference field="0" count="1">
            <x v="178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92">
      <pivotArea dataOnly="0" labelOnly="1" outline="0" fieldPosition="0">
        <references count="3">
          <reference field="0" count="1">
            <x v="1808"/>
          </reference>
          <reference field="2" count="1" selected="0">
            <x v="65"/>
          </reference>
          <reference field="4" count="1" selected="0">
            <x v="125"/>
          </reference>
        </references>
      </pivotArea>
    </format>
    <format dxfId="491">
      <pivotArea dataOnly="0" labelOnly="1" outline="0" fieldPosition="0">
        <references count="3">
          <reference field="0" count="1">
            <x v="161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90">
      <pivotArea dataOnly="0" labelOnly="1" outline="0" fieldPosition="0">
        <references count="3">
          <reference field="0" count="1">
            <x v="1802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489">
      <pivotArea dataOnly="0" labelOnly="1" outline="0" fieldPosition="0">
        <references count="3">
          <reference field="0" count="1">
            <x v="1803"/>
          </reference>
          <reference field="2" count="1" selected="0">
            <x v="2"/>
          </reference>
          <reference field="4" count="1" selected="0">
            <x v="154"/>
          </reference>
        </references>
      </pivotArea>
    </format>
    <format dxfId="488">
      <pivotArea dataOnly="0" labelOnly="1" outline="0" fieldPosition="0">
        <references count="3">
          <reference field="0" count="1">
            <x v="1797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487">
      <pivotArea dataOnly="0" labelOnly="1" outline="0" fieldPosition="0">
        <references count="3">
          <reference field="0" count="1">
            <x v="180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86">
      <pivotArea dataOnly="0" labelOnly="1" outline="0" fieldPosition="0">
        <references count="3">
          <reference field="0" count="1">
            <x v="180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85">
      <pivotArea dataOnly="0" labelOnly="1" outline="0" fieldPosition="0">
        <references count="3">
          <reference field="0" count="1">
            <x v="179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84">
      <pivotArea dataOnly="0" labelOnly="1" outline="0" fieldPosition="0">
        <references count="3">
          <reference field="0" count="1">
            <x v="1812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483">
      <pivotArea dataOnly="0" labelOnly="1" outline="0" fieldPosition="0">
        <references count="3">
          <reference field="0" count="1">
            <x v="181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482">
      <pivotArea dataOnly="0" labelOnly="1" outline="0" fieldPosition="0">
        <references count="3">
          <reference field="0" count="1">
            <x v="1809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481">
      <pivotArea dataOnly="0" labelOnly="1" outline="0" fieldPosition="0">
        <references count="3">
          <reference field="0" count="1">
            <x v="1835"/>
          </reference>
          <reference field="2" count="1" selected="0">
            <x v="47"/>
          </reference>
          <reference field="4" count="1" selected="0">
            <x v="23"/>
          </reference>
        </references>
      </pivotArea>
    </format>
    <format dxfId="480">
      <pivotArea dataOnly="0" labelOnly="1" outline="0" fieldPosition="0">
        <references count="3">
          <reference field="0" count="1">
            <x v="183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79">
      <pivotArea dataOnly="0" labelOnly="1" outline="0" fieldPosition="0">
        <references count="3">
          <reference field="0" count="1">
            <x v="183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78">
      <pivotArea dataOnly="0" labelOnly="1" outline="0" fieldPosition="0">
        <references count="3">
          <reference field="0" count="1">
            <x v="1834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477">
      <pivotArea dataOnly="0" labelOnly="1" outline="0" fieldPosition="0">
        <references count="3">
          <reference field="0" count="1">
            <x v="1833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476">
      <pivotArea dataOnly="0" labelOnly="1" outline="0" fieldPosition="0">
        <references count="3">
          <reference field="0" count="1">
            <x v="1782"/>
          </reference>
          <reference field="2" count="1" selected="0">
            <x v="56"/>
          </reference>
          <reference field="4" count="1" selected="0">
            <x v="32"/>
          </reference>
        </references>
      </pivotArea>
    </format>
    <format dxfId="475">
      <pivotArea dataOnly="0" labelOnly="1" outline="0" fieldPosition="0">
        <references count="3">
          <reference field="0" count="1">
            <x v="1792"/>
          </reference>
          <reference field="2" count="1" selected="0">
            <x v="18"/>
          </reference>
          <reference field="4" count="1" selected="0">
            <x v="93"/>
          </reference>
        </references>
      </pivotArea>
    </format>
    <format dxfId="474">
      <pivotArea dataOnly="0" labelOnly="1" outline="0" fieldPosition="0">
        <references count="3">
          <reference field="0" count="1">
            <x v="1818"/>
          </reference>
          <reference field="2" count="1" selected="0">
            <x v="18"/>
          </reference>
          <reference field="4" count="1" selected="0">
            <x v="93"/>
          </reference>
        </references>
      </pivotArea>
    </format>
    <format dxfId="473">
      <pivotArea dataOnly="0" labelOnly="1" outline="0" offset="IV4:IV256" fieldPosition="0">
        <references count="2">
          <reference field="2" count="1" selected="0">
            <x v="43"/>
          </reference>
          <reference field="4" count="1">
            <x v="33"/>
          </reference>
        </references>
      </pivotArea>
    </format>
    <format dxfId="472">
      <pivotArea dataOnly="0" labelOnly="1" outline="0" fieldPosition="0">
        <references count="3">
          <reference field="0" count="4">
            <x v="1793"/>
            <x v="1794"/>
            <x v="1804"/>
            <x v="1805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471">
      <pivotArea dataOnly="0" labelOnly="1" outline="0" fieldPosition="0">
        <references count="4">
          <reference field="0" count="1" selected="0">
            <x v="1794"/>
          </reference>
          <reference field="1" count="1">
            <x v="186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470">
      <pivotArea dataOnly="0" labelOnly="1" outline="0" fieldPosition="0">
        <references count="4">
          <reference field="0" count="1" selected="0">
            <x v="1804"/>
          </reference>
          <reference field="1" count="1">
            <x v="187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469">
      <pivotArea dataOnly="0" labelOnly="1" outline="0" fieldPosition="0">
        <references count="3">
          <reference field="0" count="1">
            <x v="1798"/>
          </reference>
          <reference field="2" count="1" selected="0">
            <x v="6"/>
          </reference>
          <reference field="4" count="1" selected="0">
            <x v="139"/>
          </reference>
        </references>
      </pivotArea>
    </format>
    <format dxfId="468">
      <pivotArea dataOnly="0" labelOnly="1" outline="0" fieldPosition="0">
        <references count="3">
          <reference field="0" count="1">
            <x v="185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67">
      <pivotArea dataOnly="0" labelOnly="1" outline="0" fieldPosition="0">
        <references count="3">
          <reference field="0" count="1">
            <x v="1881"/>
          </reference>
          <reference field="2" count="1" selected="0">
            <x v="25"/>
          </reference>
          <reference field="4" count="1" selected="0">
            <x v="39"/>
          </reference>
        </references>
      </pivotArea>
    </format>
    <format dxfId="466">
      <pivotArea dataOnly="0" labelOnly="1" outline="0" fieldPosition="0">
        <references count="2">
          <reference field="2" count="1" selected="0">
            <x v="35"/>
          </reference>
          <reference field="4" count="1">
            <x v="66"/>
          </reference>
        </references>
      </pivotArea>
    </format>
    <format dxfId="465">
      <pivotArea dataOnly="0" labelOnly="1" outline="0" fieldPosition="0">
        <references count="3">
          <reference field="0" count="1">
            <x v="1880"/>
          </reference>
          <reference field="2" count="1" selected="0">
            <x v="0"/>
          </reference>
          <reference field="4" count="1" selected="0">
            <x v="162"/>
          </reference>
        </references>
      </pivotArea>
    </format>
    <format dxfId="464">
      <pivotArea dataOnly="0" labelOnly="1" outline="0" fieldPosition="0">
        <references count="3">
          <reference field="0" count="1">
            <x v="1870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63">
      <pivotArea dataOnly="0" labelOnly="1" outline="0" fieldPosition="0">
        <references count="3">
          <reference field="0" count="2">
            <x v="1865"/>
            <x v="1867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62">
      <pivotArea dataOnly="0" labelOnly="1" outline="0" fieldPosition="0">
        <references count="3">
          <reference field="0" count="1">
            <x v="1839"/>
          </reference>
          <reference field="2" count="1" selected="0">
            <x v="38"/>
          </reference>
          <reference field="4" count="1" selected="0">
            <x v="25"/>
          </reference>
        </references>
      </pivotArea>
    </format>
    <format dxfId="461">
      <pivotArea dataOnly="0" labelOnly="1" outline="0" fieldPosition="0">
        <references count="3">
          <reference field="0" count="1">
            <x v="1854"/>
          </reference>
          <reference field="2" count="1" selected="0">
            <x v="2"/>
          </reference>
          <reference field="4" count="1" selected="0">
            <x v="154"/>
          </reference>
        </references>
      </pivotArea>
    </format>
    <format dxfId="460">
      <pivotArea dataOnly="0" labelOnly="1" outline="0" fieldPosition="0">
        <references count="3">
          <reference field="0" count="1">
            <x v="1853"/>
          </reference>
          <reference field="2" count="1" selected="0">
            <x v="2"/>
          </reference>
          <reference field="4" count="1" selected="0">
            <x v="94"/>
          </reference>
        </references>
      </pivotArea>
    </format>
    <format dxfId="459">
      <pivotArea dataOnly="0" labelOnly="1" outline="0" fieldPosition="0">
        <references count="3">
          <reference field="0" count="1">
            <x v="1855"/>
          </reference>
          <reference field="2" count="1" selected="0">
            <x v="2"/>
          </reference>
          <reference field="4" count="1" selected="0">
            <x v="137"/>
          </reference>
        </references>
      </pivotArea>
    </format>
    <format dxfId="458">
      <pivotArea dataOnly="0" labelOnly="1" outline="0" fieldPosition="0">
        <references count="3">
          <reference field="0" count="1">
            <x v="1852"/>
          </reference>
          <reference field="2" count="1" selected="0">
            <x v="2"/>
          </reference>
          <reference field="4" count="1" selected="0">
            <x v="95"/>
          </reference>
        </references>
      </pivotArea>
    </format>
    <format dxfId="457">
      <pivotArea dataOnly="0" labelOnly="1" outline="0" fieldPosition="0">
        <references count="3">
          <reference field="0" count="1">
            <x v="1881"/>
          </reference>
          <reference field="2" count="1" selected="0">
            <x v="25"/>
          </reference>
          <reference field="4" count="1" selected="0">
            <x v="39"/>
          </reference>
        </references>
      </pivotArea>
    </format>
    <format dxfId="456">
      <pivotArea dataOnly="0" labelOnly="1" outline="0" fieldPosition="0">
        <references count="3">
          <reference field="0" count="1">
            <x v="1881"/>
          </reference>
          <reference field="2" count="1" selected="0">
            <x v="25"/>
          </reference>
          <reference field="4" count="1" selected="0">
            <x v="39"/>
          </reference>
        </references>
      </pivotArea>
    </format>
    <format dxfId="455">
      <pivotArea dataOnly="0" labelOnly="1" outline="0" fieldPosition="0">
        <references count="3">
          <reference field="0" count="1">
            <x v="1881"/>
          </reference>
          <reference field="2" count="1" selected="0">
            <x v="25"/>
          </reference>
          <reference field="4" count="1" selected="0">
            <x v="39"/>
          </reference>
        </references>
      </pivotArea>
    </format>
    <format dxfId="454">
      <pivotArea dataOnly="0" labelOnly="1" outline="0" fieldPosition="0">
        <references count="3">
          <reference field="0" count="4">
            <x v="1847"/>
            <x v="1849"/>
            <x v="1858"/>
            <x v="1863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453">
      <pivotArea dataOnly="0" labelOnly="1" outline="0" fieldPosition="0">
        <references count="3">
          <reference field="0" count="3">
            <x v="1901"/>
            <x v="1913"/>
            <x v="1915"/>
          </reference>
          <reference field="2" count="1" selected="0">
            <x v="24"/>
          </reference>
          <reference field="4" count="0" selected="0"/>
        </references>
      </pivotArea>
    </format>
    <format dxfId="452">
      <pivotArea dataOnly="0" labelOnly="1" outline="0" fieldPosition="0">
        <references count="3">
          <reference field="0" count="1">
            <x v="1874"/>
          </reference>
          <reference field="2" count="1" selected="0">
            <x v="56"/>
          </reference>
          <reference field="4" count="1" selected="0">
            <x v="32"/>
          </reference>
        </references>
      </pivotArea>
    </format>
    <format dxfId="451">
      <pivotArea dataOnly="0" labelOnly="1" outline="0" fieldPosition="0">
        <references count="3">
          <reference field="0" count="1">
            <x v="1896"/>
          </reference>
          <reference field="2" count="1" selected="0">
            <x v="47"/>
          </reference>
          <reference field="4" count="1" selected="0">
            <x v="23"/>
          </reference>
        </references>
      </pivotArea>
    </format>
    <format dxfId="450">
      <pivotArea dataOnly="0" labelOnly="1" outline="0" fieldPosition="0">
        <references count="3">
          <reference field="0" count="2">
            <x v="1917"/>
            <x v="191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49">
      <pivotArea outline="0" fieldPosition="0">
        <references count="7">
          <reference field="4294967294" count="1" selected="0">
            <x v="3"/>
          </reference>
          <reference field="0" count="2" selected="0">
            <x v="1773"/>
            <x v="1774"/>
          </reference>
          <reference field="1" count="1" selected="0">
            <x v="185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86"/>
          </reference>
          <reference field="14" count="1" selected="0">
            <x v="1"/>
          </reference>
        </references>
      </pivotArea>
    </format>
    <format dxfId="448">
      <pivotArea outline="0" fieldPosition="0">
        <references count="7">
          <reference field="4294967294" count="1" selected="0">
            <x v="3"/>
          </reference>
          <reference field="0" count="1" selected="0">
            <x v="1791"/>
          </reference>
          <reference field="1" count="1" selected="0">
            <x v="186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87"/>
          </reference>
          <reference field="14" count="1" selected="0">
            <x v="1"/>
          </reference>
        </references>
      </pivotArea>
    </format>
    <format dxfId="447">
      <pivotArea outline="0" fieldPosition="0">
        <references count="7">
          <reference field="4294967294" count="1" selected="0">
            <x v="3"/>
          </reference>
          <reference field="0" count="2" selected="0">
            <x v="1819"/>
            <x v="1820"/>
          </reference>
          <reference field="1" count="1" selected="0">
            <x v="188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89"/>
          </reference>
          <reference field="14" count="1" selected="0">
            <x v="1"/>
          </reference>
        </references>
      </pivotArea>
    </format>
    <format dxfId="446">
      <pivotArea dataOnly="0" labelOnly="1" outline="0" fieldPosition="0">
        <references count="3">
          <reference field="0" count="14">
            <x v="1773"/>
            <x v="1774"/>
            <x v="1791"/>
            <x v="1815"/>
            <x v="1816"/>
            <x v="1817"/>
            <x v="1819"/>
            <x v="1820"/>
            <x v="1840"/>
            <x v="1846"/>
            <x v="1875"/>
            <x v="1876"/>
            <x v="1886"/>
            <x v="1887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445">
      <pivotArea dataOnly="0" labelOnly="1" outline="0" fieldPosition="0">
        <references count="3">
          <reference field="0" count="1">
            <x v="1907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444">
      <pivotArea outline="0" fieldPosition="0">
        <references count="7">
          <reference field="4294967294" count="1" selected="0">
            <x v="3"/>
          </reference>
          <reference field="0" count="1" selected="0">
            <x v="1817"/>
          </reference>
          <reference field="1" count="1" selected="0">
            <x v="189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90"/>
          </reference>
          <reference field="14" count="1" selected="0">
            <x v="1"/>
          </reference>
        </references>
      </pivotArea>
    </format>
    <format dxfId="443">
      <pivotArea outline="0" fieldPosition="0">
        <references count="7">
          <reference field="4294967294" count="1" selected="0">
            <x v="3"/>
          </reference>
          <reference field="0" count="2" selected="0">
            <x v="1815"/>
            <x v="1816"/>
          </reference>
          <reference field="1" count="1" selected="0">
            <x v="189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90"/>
          </reference>
          <reference field="14" count="1" selected="0">
            <x v="1"/>
          </reference>
        </references>
      </pivotArea>
    </format>
    <format dxfId="442">
      <pivotArea outline="0" fieldPosition="0">
        <references count="7">
          <reference field="4294967294" count="1" selected="0">
            <x v="3"/>
          </reference>
          <reference field="0" count="2" selected="0">
            <x v="1840"/>
            <x v="1846"/>
          </reference>
          <reference field="1" count="1" selected="0">
            <x v="191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92"/>
          </reference>
          <reference field="14" count="1" selected="0">
            <x v="1"/>
          </reference>
        </references>
      </pivotArea>
    </format>
    <format dxfId="441">
      <pivotArea outline="0" fieldPosition="0">
        <references count="7">
          <reference field="4294967294" count="1" selected="0">
            <x v="3"/>
          </reference>
          <reference field="0" count="2" selected="0">
            <x v="1875"/>
            <x v="1876"/>
          </reference>
          <reference field="1" count="1" selected="0">
            <x v="193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94"/>
          </reference>
          <reference field="14" count="1" selected="0">
            <x v="0"/>
          </reference>
        </references>
      </pivotArea>
    </format>
    <format dxfId="440">
      <pivotArea outline="0" fieldPosition="0">
        <references count="7">
          <reference field="4294967294" count="1" selected="0">
            <x v="3"/>
          </reference>
          <reference field="0" count="2" selected="0">
            <x v="1886"/>
            <x v="1887"/>
          </reference>
          <reference field="1" count="1" selected="0">
            <x v="195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196"/>
          </reference>
          <reference field="14" count="1" selected="0">
            <x v="0"/>
          </reference>
        </references>
      </pivotArea>
    </format>
    <format dxfId="439">
      <pivotArea outline="0" fieldPosition="0">
        <references count="7">
          <reference field="4294967294" count="2" selected="0">
            <x v="2"/>
            <x v="3"/>
          </reference>
          <reference field="0" count="14" selected="0">
            <x v="1773"/>
            <x v="1774"/>
            <x v="1791"/>
            <x v="1815"/>
            <x v="1816"/>
            <x v="1817"/>
            <x v="1819"/>
            <x v="1820"/>
            <x v="1840"/>
            <x v="1846"/>
            <x v="1875"/>
            <x v="1876"/>
            <x v="1886"/>
            <x v="1887"/>
          </reference>
          <reference field="1" count="7" selected="0">
            <x v="185"/>
            <x v="186"/>
            <x v="188"/>
            <x v="189"/>
            <x v="191"/>
            <x v="193"/>
            <x v="195"/>
          </reference>
          <reference field="2" count="1" selected="0">
            <x v="30"/>
          </reference>
          <reference field="4" count="1" selected="0">
            <x v="71"/>
          </reference>
          <reference field="13" count="7" selected="0">
            <x v="186"/>
            <x v="187"/>
            <x v="189"/>
            <x v="190"/>
            <x v="192"/>
            <x v="194"/>
            <x v="196"/>
          </reference>
          <reference field="14" count="2" selected="0">
            <x v="0"/>
            <x v="1"/>
          </reference>
        </references>
      </pivotArea>
    </format>
    <format dxfId="438">
      <pivotArea dataOnly="0" labelOnly="1" outline="0" fieldPosition="0">
        <references count="3">
          <reference field="0" count="2">
            <x v="1927"/>
            <x v="1928"/>
          </reference>
          <reference field="2" count="1" selected="0">
            <x v="24"/>
          </reference>
          <reference field="4" count="0" selected="0"/>
        </references>
      </pivotArea>
    </format>
    <format dxfId="437">
      <pivotArea dataOnly="0" labelOnly="1" outline="0" fieldPosition="0">
        <references count="3">
          <reference field="0" count="1">
            <x v="1926"/>
          </reference>
          <reference field="2" count="1" selected="0">
            <x v="2"/>
          </reference>
          <reference field="4" count="1" selected="0">
            <x v="137"/>
          </reference>
        </references>
      </pivotArea>
    </format>
    <format dxfId="436">
      <pivotArea dataOnly="0" labelOnly="1" outline="0" fieldPosition="0">
        <references count="3">
          <reference field="0" count="1">
            <x v="192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35">
      <pivotArea dataOnly="0" labelOnly="1" outline="0" fieldPosition="0">
        <references count="3">
          <reference field="0" count="1">
            <x v="192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34">
      <pivotArea dataOnly="0" labelOnly="1" outline="0" fieldPosition="0">
        <references count="3">
          <reference field="0" count="1">
            <x v="191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33">
      <pivotArea dataOnly="0" labelOnly="1" outline="0" fieldPosition="0">
        <references count="3">
          <reference field="0" count="1">
            <x v="191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32">
      <pivotArea dataOnly="0" labelOnly="1" outline="0" fieldPosition="0">
        <references count="3">
          <reference field="0" count="1">
            <x v="190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31">
      <pivotArea dataOnly="0" labelOnly="1" outline="0" fieldPosition="0">
        <references count="3">
          <reference field="0" count="1">
            <x v="1914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30">
      <pivotArea dataOnly="0" labelOnly="1" outline="0" fieldPosition="0">
        <references count="3">
          <reference field="0" count="1">
            <x v="1917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29">
      <pivotArea dataOnly="0" labelOnly="1" outline="0" fieldPosition="0">
        <references count="3">
          <reference field="0" count="1">
            <x v="191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28">
      <pivotArea dataOnly="0" labelOnly="1" outline="0" fieldPosition="0">
        <references count="3">
          <reference field="0" count="1">
            <x v="1948"/>
          </reference>
          <reference field="2" count="0" selected="0"/>
          <reference field="4" count="1" selected="0">
            <x v="112"/>
          </reference>
        </references>
      </pivotArea>
    </format>
    <format dxfId="427">
      <pivotArea dataOnly="0" labelOnly="1" outline="0" fieldPosition="0">
        <references count="3">
          <reference field="0" count="1">
            <x v="1943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426">
      <pivotArea dataOnly="0" labelOnly="1" outline="0" fieldPosition="0">
        <references count="3">
          <reference field="0" count="1">
            <x v="1941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425">
      <pivotArea dataOnly="0" labelOnly="1" outline="0" fieldPosition="0">
        <references count="3">
          <reference field="0" count="1">
            <x v="193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24">
      <pivotArea dataOnly="0" labelOnly="1" outline="0" fieldPosition="0">
        <references count="3">
          <reference field="0" count="1">
            <x v="1940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23">
      <pivotArea dataOnly="0" labelOnly="1" outline="0" fieldPosition="0">
        <references count="3">
          <reference field="0" count="1">
            <x v="194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22">
      <pivotArea dataOnly="0" labelOnly="1" outline="0" fieldPosition="0">
        <references count="3">
          <reference field="0" count="1">
            <x v="195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21">
      <pivotArea dataOnly="0" labelOnly="1" outline="0" fieldPosition="0">
        <references count="3">
          <reference field="0" count="1">
            <x v="1951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420">
      <pivotArea dataOnly="0" labelOnly="1" outline="0" fieldPosition="0">
        <references count="3">
          <reference field="0" count="1">
            <x v="1960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19">
      <pivotArea dataOnly="0" labelOnly="1" outline="0" fieldPosition="0">
        <references count="3">
          <reference field="0" count="1">
            <x v="1962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18">
      <pivotArea dataOnly="0" labelOnly="1" outline="0" fieldPosition="0">
        <references count="3">
          <reference field="0" count="1">
            <x v="1961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17">
      <pivotArea dataOnly="0" labelOnly="1" outline="0" fieldPosition="0">
        <references count="3">
          <reference field="0" count="3">
            <x v="1955"/>
            <x v="1958"/>
            <x v="1959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416">
      <pivotArea dataOnly="0" labelOnly="1" outline="0" fieldPosition="0">
        <references count="3">
          <reference field="0" count="1">
            <x v="1969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415">
      <pivotArea dataOnly="0" labelOnly="1" outline="0" fieldPosition="0">
        <references count="3">
          <reference field="0" count="1">
            <x v="1979"/>
          </reference>
          <reference field="2" count="1" selected="0">
            <x v="38"/>
          </reference>
          <reference field="4" count="1" selected="0">
            <x v="121"/>
          </reference>
        </references>
      </pivotArea>
    </format>
    <format dxfId="414">
      <pivotArea dataOnly="0" labelOnly="1" outline="0" fieldPosition="0">
        <references count="3">
          <reference field="0" count="2">
            <x v="1981"/>
            <x v="1982"/>
          </reference>
          <reference field="2" count="1" selected="0">
            <x v="24"/>
          </reference>
          <reference field="4" count="0" selected="0"/>
        </references>
      </pivotArea>
    </format>
    <format dxfId="413">
      <pivotArea dataOnly="0" labelOnly="1" outline="0" fieldPosition="0">
        <references count="3">
          <reference field="0" count="4">
            <x v="1974"/>
            <x v="1975"/>
            <x v="1994"/>
            <x v="1997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412">
      <pivotArea dataOnly="0" labelOnly="1" outline="0" fieldPosition="0">
        <references count="3">
          <reference field="0" count="1">
            <x v="1972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411">
      <pivotArea dataOnly="0" labelOnly="1" outline="0" fieldPosition="0">
        <references count="3">
          <reference field="0" count="1">
            <x v="1980"/>
          </reference>
          <reference field="2" count="0" selected="0"/>
          <reference field="4" count="1" selected="0">
            <x v="122"/>
          </reference>
        </references>
      </pivotArea>
    </format>
    <format dxfId="410">
      <pivotArea dataOnly="0" labelOnly="1" outline="0" fieldPosition="0">
        <references count="3">
          <reference field="0" count="2">
            <x v="1999"/>
            <x v="200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09">
      <pivotArea dataOnly="0" labelOnly="1" outline="0" fieldPosition="0">
        <references count="3">
          <reference field="0" count="5">
            <x v="1954"/>
            <x v="1956"/>
            <x v="1957"/>
            <x v="1974"/>
            <x v="1975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408">
      <pivotArea dataOnly="0" labelOnly="1" outline="0" fieldPosition="0">
        <references count="3">
          <reference field="0" count="2">
            <x v="1976"/>
            <x v="1978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407">
      <pivotArea outline="0" fieldPosition="0">
        <references count="7">
          <reference field="4294967294" count="1" selected="0">
            <x v="3"/>
          </reference>
          <reference field="0" count="2" selected="0">
            <x v="2001"/>
            <x v="2002"/>
          </reference>
          <reference field="1" count="1" selected="0">
            <x v="205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206"/>
          </reference>
          <reference field="14" count="1" selected="0">
            <x v="0"/>
          </reference>
        </references>
      </pivotArea>
    </format>
    <format dxfId="406">
      <pivotArea outline="0" fieldPosition="0">
        <references count="7">
          <reference field="4294967294" count="1" selected="0">
            <x v="3"/>
          </reference>
          <reference field="0" count="1" selected="0">
            <x v="2007"/>
          </reference>
          <reference field="1" count="1" selected="0">
            <x v="205"/>
          </reference>
          <reference field="2" count="1" selected="0">
            <x v="65"/>
          </reference>
          <reference field="4" count="1" selected="0">
            <x v="90"/>
          </reference>
          <reference field="13" count="1" selected="0">
            <x v="206"/>
          </reference>
          <reference field="14" count="1" selected="0">
            <x v="0"/>
          </reference>
        </references>
      </pivotArea>
    </format>
    <format dxfId="405">
      <pivotArea outline="0" fieldPosition="0">
        <references count="7">
          <reference field="4294967294" count="1" selected="0">
            <x v="3"/>
          </reference>
          <reference field="0" count="1" selected="0">
            <x v="2008"/>
          </reference>
          <reference field="1" count="1" selected="0">
            <x v="205"/>
          </reference>
          <reference field="2" count="1" selected="0">
            <x v="65"/>
          </reference>
          <reference field="4" count="1" selected="0">
            <x v="125"/>
          </reference>
          <reference field="13" count="1" selected="0">
            <x v="206"/>
          </reference>
          <reference field="14" count="1" selected="0">
            <x v="0"/>
          </reference>
        </references>
      </pivotArea>
    </format>
    <format dxfId="404">
      <pivotArea dataOnly="0" labelOnly="1" outline="0" fieldPosition="0">
        <references count="3">
          <reference field="0" count="2">
            <x v="2001"/>
            <x v="2002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403">
      <pivotArea dataOnly="0" labelOnly="1" outline="0" fieldPosition="0">
        <references count="3">
          <reference field="0" count="1">
            <x v="201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402">
      <pivotArea dataOnly="0" labelOnly="1" outline="0" fieldPosition="0">
        <references count="3">
          <reference field="0" count="1">
            <x v="2011"/>
          </reference>
          <reference field="2" count="1" selected="0">
            <x v="3"/>
          </reference>
          <reference field="4" count="1" selected="0">
            <x v="154"/>
          </reference>
        </references>
      </pivotArea>
    </format>
    <format dxfId="401">
      <pivotArea dataOnly="0" labelOnly="1" outline="0" fieldPosition="0">
        <references count="3">
          <reference field="0" count="1">
            <x v="2012"/>
          </reference>
          <reference field="2" count="1" selected="0">
            <x v="3"/>
          </reference>
          <reference field="4" count="1" selected="0">
            <x v="137"/>
          </reference>
        </references>
      </pivotArea>
    </format>
    <format dxfId="400">
      <pivotArea dataOnly="0" labelOnly="1" outline="0" fieldPosition="0">
        <references count="3">
          <reference field="0" count="1">
            <x v="2010"/>
          </reference>
          <reference field="2" count="1" selected="0">
            <x v="3"/>
          </reference>
          <reference field="4" count="1" selected="0">
            <x v="94"/>
          </reference>
        </references>
      </pivotArea>
    </format>
    <format dxfId="399">
      <pivotArea outline="0" fieldPosition="0">
        <references count="7">
          <reference field="4294967294" count="1" selected="0">
            <x v="3"/>
          </reference>
          <reference field="0" count="1" selected="0">
            <x v="2023"/>
          </reference>
          <reference field="1" count="1" selected="0">
            <x v="207"/>
          </reference>
          <reference field="2" count="1" selected="0">
            <x v="65"/>
          </reference>
          <reference field="4" count="1" selected="0">
            <x v="51"/>
          </reference>
          <reference field="13" count="1" selected="0">
            <x v="208"/>
          </reference>
          <reference field="14" count="1" selected="0">
            <x v="0"/>
          </reference>
        </references>
      </pivotArea>
    </format>
    <format dxfId="398">
      <pivotArea outline="0" fieldPosition="0">
        <references count="7">
          <reference field="4294967294" count="1" selected="0">
            <x v="3"/>
          </reference>
          <reference field="0" count="2" selected="0">
            <x v="2001"/>
            <x v="2002"/>
          </reference>
          <reference field="1" count="1" selected="0">
            <x v="205"/>
          </reference>
          <reference field="2" count="1" selected="0">
            <x v="30"/>
          </reference>
          <reference field="4" count="1" selected="0">
            <x v="71"/>
          </reference>
          <reference field="13" count="1" selected="0">
            <x v="206"/>
          </reference>
          <reference field="14" count="1" selected="0">
            <x v="0"/>
          </reference>
        </references>
      </pivotArea>
    </format>
    <format dxfId="397">
      <pivotArea dataOnly="0" labelOnly="1" outline="0" fieldPosition="0">
        <references count="3">
          <reference field="0" count="1">
            <x v="202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396">
      <pivotArea dataOnly="0" labelOnly="1" outline="0" fieldPosition="0">
        <references count="3">
          <reference field="0" count="1">
            <x v="202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395">
      <pivotArea dataOnly="0" labelOnly="1" outline="0" fieldPosition="0">
        <references count="3">
          <reference field="0" count="1">
            <x v="2017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94">
      <pivotArea dataOnly="0" labelOnly="1" outline="0" fieldPosition="0">
        <references count="3">
          <reference field="0" count="1">
            <x v="2019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93">
      <pivotArea outline="0" fieldPosition="0">
        <references count="7">
          <reference field="4294967294" count="1" selected="0">
            <x v="3"/>
          </reference>
          <reference field="0" count="2" selected="0">
            <x v="2025"/>
            <x v="2027"/>
          </reference>
          <reference field="1" count="1" selected="0">
            <x v="208"/>
          </reference>
          <reference field="2" count="1" selected="0">
            <x v="65"/>
          </reference>
          <reference field="4" count="1" selected="0">
            <x v="35"/>
          </reference>
          <reference field="13" count="1" selected="0">
            <x v="209"/>
          </reference>
          <reference field="14" count="1" selected="0">
            <x v="0"/>
          </reference>
        </references>
      </pivotArea>
    </format>
    <format dxfId="392">
      <pivotArea outline="0" fieldPosition="0">
        <references count="7">
          <reference field="4294967294" count="1" selected="0">
            <x v="3"/>
          </reference>
          <reference field="0" count="1" selected="0">
            <x v="2008"/>
          </reference>
          <reference field="1" count="1" selected="0">
            <x v="205"/>
          </reference>
          <reference field="2" count="1" selected="0">
            <x v="65"/>
          </reference>
          <reference field="4" count="1" selected="0">
            <x v="125"/>
          </reference>
          <reference field="13" count="1" selected="0">
            <x v="206"/>
          </reference>
          <reference field="14" count="1" selected="0">
            <x v="0"/>
          </reference>
        </references>
      </pivotArea>
    </format>
    <format dxfId="391">
      <pivotArea outline="0" fieldPosition="0">
        <references count="7">
          <reference field="4294967294" count="1" selected="0">
            <x v="3"/>
          </reference>
          <reference field="0" count="1" selected="0">
            <x v="2023"/>
          </reference>
          <reference field="1" count="1" selected="0">
            <x v="207"/>
          </reference>
          <reference field="2" count="1" selected="0">
            <x v="65"/>
          </reference>
          <reference field="4" count="1" selected="0">
            <x v="51"/>
          </reference>
          <reference field="13" count="1" selected="0">
            <x v="208"/>
          </reference>
          <reference field="14" count="1" selected="0">
            <x v="0"/>
          </reference>
        </references>
      </pivotArea>
    </format>
    <format dxfId="390">
      <pivotArea dataOnly="0" labelOnly="1" outline="0" fieldPosition="0">
        <references count="3">
          <reference field="0" count="1">
            <x v="2028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389">
      <pivotArea dataOnly="0" labelOnly="1" outline="0" fieldPosition="0">
        <references count="3">
          <reference field="0" count="1">
            <x v="2026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388">
      <pivotArea dataOnly="0" labelOnly="1" outline="0" fieldPosition="0">
        <references count="3">
          <reference field="0" count="2">
            <x v="2033"/>
            <x v="2034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387">
      <pivotArea dataOnly="0" labelOnly="1" outline="0" fieldPosition="0">
        <references count="3">
          <reference field="0" count="2">
            <x v="2030"/>
            <x v="2032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86">
      <pivotArea outline="0" fieldPosition="0">
        <references count="6">
          <reference field="0" count="1" selected="0">
            <x v="2041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85">
      <pivotArea dataOnly="0" labelOnly="1" outline="0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384">
      <pivotArea dataOnly="0" labelOnly="1" outline="0" fieldPosition="0">
        <references count="3">
          <reference field="0" count="1">
            <x v="2041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83">
      <pivotArea dataOnly="0" labelOnly="1" outline="0" fieldPosition="0">
        <references count="4">
          <reference field="0" count="1" selected="0">
            <x v="2041"/>
          </reference>
          <reference field="1" count="1">
            <x v="21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82">
      <pivotArea dataOnly="0" labelOnly="1" outline="0" fieldPosition="0">
        <references count="5">
          <reference field="0" count="1" selected="0">
            <x v="2041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>
            <x v="211"/>
          </reference>
        </references>
      </pivotArea>
    </format>
    <format dxfId="381">
      <pivotArea dataOnly="0" labelOnly="1" outline="0" fieldPosition="0">
        <references count="6">
          <reference field="0" count="1" selected="0">
            <x v="2041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80">
      <pivotArea dataOnly="0" labelOnly="1" outline="0" offset="IV256" fieldPosition="0">
        <references count="4">
          <reference field="0" count="1" selected="0">
            <x v="2041"/>
          </reference>
          <reference field="1" count="1">
            <x v="21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79">
      <pivotArea dataOnly="0" labelOnly="1" outline="0" offset="IV256" fieldPosition="0">
        <references count="5">
          <reference field="0" count="1" selected="0">
            <x v="2041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>
            <x v="211"/>
          </reference>
        </references>
      </pivotArea>
    </format>
    <format dxfId="378">
      <pivotArea dataOnly="0" outline="0" fieldPosition="0">
        <references count="5">
          <reference field="0" count="0" defaultSubtotal="1" sumSubtotal="1" countASubtotal="1" avgSubtotal="1" maxSubtotal="1" minSubtotal="1" productSubtotal="1" countSubtotal="1" stdDevSubtotal="1" stdDevPSubtotal="1" varSubtotal="1" varPSubtotal="1"/>
          <reference field="1" count="0" defaultSubtotal="1" sumSubtotal="1" countASubtotal="1" avgSubtotal="1" maxSubtotal="1" minSubtotal="1" productSubtotal="1" countSubtotal="1" stdDevSubtotal="1" stdDevPSubtotal="1" varSubtotal="1" varPSubtotal="1"/>
          <reference field="4" count="1">
            <x v="64"/>
          </reference>
          <reference field="13" count="0" defaultSubtotal="1" sumSubtotal="1" countASubtotal="1" avgSubtotal="1" maxSubtotal="1" minSubtotal="1" productSubtotal="1" countSubtotal="1" stdDevSubtotal="1" stdDevPSubtotal="1" varSubtotal="1" varPSubtotal="1"/>
          <reference field="14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377">
      <pivotArea outline="0" fieldPosition="0">
        <references count="6">
          <reference field="0" count="2" selected="0">
            <x v="2042"/>
            <x v="2045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76">
      <pivotArea dataOnly="0" labelOnly="1" outline="0" fieldPosition="0">
        <references count="3">
          <reference field="0" count="2">
            <x v="2042"/>
            <x v="2045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75">
      <pivotArea dataOnly="0" labelOnly="1" outline="0" fieldPosition="0">
        <references count="4">
          <reference field="0" count="1" selected="0">
            <x v="2045"/>
          </reference>
          <reference field="1" count="1">
            <x v="21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74">
      <pivotArea dataOnly="0" labelOnly="1" outline="0" fieldPosition="0">
        <references count="5">
          <reference field="0" count="1" selected="0">
            <x v="2045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>
            <x v="211"/>
          </reference>
        </references>
      </pivotArea>
    </format>
    <format dxfId="373">
      <pivotArea outline="0" fieldPosition="0">
        <references count="7">
          <reference field="4294967294" count="1" selected="0">
            <x v="3"/>
          </reference>
          <reference field="0" count="1" selected="0">
            <x v="2061"/>
          </reference>
          <reference field="1" count="1" selected="0">
            <x v="211"/>
          </reference>
          <reference field="2" count="1" selected="0">
            <x v="23"/>
          </reference>
          <reference field="4" count="1" selected="0">
            <x v="78"/>
          </reference>
          <reference field="13" count="1" selected="0">
            <x v="212"/>
          </reference>
          <reference field="14" count="1" selected="0">
            <x v="0"/>
          </reference>
        </references>
      </pivotArea>
    </format>
    <format dxfId="372">
      <pivotArea outline="0" fieldPosition="0">
        <references count="7">
          <reference field="4294967294" count="1" selected="0">
            <x v="3"/>
          </reference>
          <reference field="0" count="1" selected="0">
            <x v="2062"/>
          </reference>
          <reference field="1" count="1" selected="0">
            <x v="211"/>
          </reference>
          <reference field="2" count="1" selected="0">
            <x v="23"/>
          </reference>
          <reference field="4" count="1" selected="0">
            <x v="78"/>
          </reference>
          <reference field="13" count="1" selected="0">
            <x v="212"/>
          </reference>
          <reference field="14" count="1" selected="0">
            <x v="0"/>
          </reference>
        </references>
      </pivotArea>
    </format>
    <format dxfId="371">
      <pivotArea outline="0" fieldPosition="0">
        <references count="6">
          <reference field="0" count="1" selected="0">
            <x v="2063"/>
          </reference>
          <reference field="1" count="1" selected="0">
            <x v="211"/>
          </reference>
          <reference field="2" count="1" selected="0">
            <x v="38"/>
          </reference>
          <reference field="4" count="1" selected="0">
            <x v="112"/>
          </reference>
          <reference field="13" count="1" selected="0">
            <x v="212"/>
          </reference>
          <reference field="14" count="1" selected="0">
            <x v="0"/>
          </reference>
        </references>
      </pivotArea>
    </format>
    <format dxfId="370">
      <pivotArea dataOnly="0" labelOnly="1" outline="0" fieldPosition="0">
        <references count="2">
          <reference field="2" count="1" selected="0">
            <x v="38"/>
          </reference>
          <reference field="4" count="1">
            <x v="112"/>
          </reference>
        </references>
      </pivotArea>
    </format>
    <format dxfId="369">
      <pivotArea dataOnly="0" labelOnly="1" outline="0" fieldPosition="0">
        <references count="3">
          <reference field="0" count="1">
            <x v="206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2063"/>
          </reference>
          <reference field="1" count="1">
            <x v="211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67">
      <pivotArea dataOnly="0" labelOnly="1" outline="0" fieldPosition="0">
        <references count="5">
          <reference field="0" count="1" selected="0">
            <x v="2063"/>
          </reference>
          <reference field="1" count="1" selected="0">
            <x v="211"/>
          </reference>
          <reference field="2" count="1" selected="0">
            <x v="38"/>
          </reference>
          <reference field="4" count="1" selected="0">
            <x v="112"/>
          </reference>
          <reference field="13" count="1">
            <x v="212"/>
          </reference>
        </references>
      </pivotArea>
    </format>
    <format dxfId="366">
      <pivotArea dataOnly="0" labelOnly="1" outline="0" fieldPosition="0">
        <references count="6">
          <reference field="0" count="1" selected="0">
            <x v="2063"/>
          </reference>
          <reference field="1" count="1" selected="0">
            <x v="211"/>
          </reference>
          <reference field="2" count="1" selected="0">
            <x v="38"/>
          </reference>
          <reference field="4" count="1" selected="0">
            <x v="112"/>
          </reference>
          <reference field="13" count="1" selected="0">
            <x v="212"/>
          </reference>
          <reference field="14" count="1">
            <x v="0"/>
          </reference>
        </references>
      </pivotArea>
    </format>
    <format dxfId="365">
      <pivotArea outline="0" fieldPosition="0">
        <references count="6">
          <reference field="0" count="1" selected="0">
            <x v="2063"/>
          </reference>
          <reference field="1" count="1" selected="0">
            <x v="211"/>
          </reference>
          <reference field="2" count="1" selected="0">
            <x v="38"/>
          </reference>
          <reference field="4" count="1" selected="0">
            <x v="112"/>
          </reference>
          <reference field="13" count="1" selected="0">
            <x v="212"/>
          </reference>
          <reference field="14" count="1" selected="0">
            <x v="0"/>
          </reference>
        </references>
      </pivotArea>
    </format>
    <format dxfId="364">
      <pivotArea dataOnly="0" labelOnly="1" outline="0" offset="IV256" fieldPosition="0">
        <references count="2">
          <reference field="2" count="1" selected="0">
            <x v="38"/>
          </reference>
          <reference field="4" count="1">
            <x v="112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2063"/>
          </reference>
          <reference field="1" count="1">
            <x v="211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62">
      <pivotArea dataOnly="0" labelOnly="1" outline="0" fieldPosition="0">
        <references count="5">
          <reference field="0" count="1" selected="0">
            <x v="2063"/>
          </reference>
          <reference field="1" count="1" selected="0">
            <x v="211"/>
          </reference>
          <reference field="2" count="1" selected="0">
            <x v="38"/>
          </reference>
          <reference field="4" count="1" selected="0">
            <x v="112"/>
          </reference>
          <reference field="13" count="1">
            <x v="212"/>
          </reference>
        </references>
      </pivotArea>
    </format>
    <format dxfId="361">
      <pivotArea dataOnly="0" labelOnly="1" outline="0" fieldPosition="0">
        <references count="6">
          <reference field="0" count="1" selected="0">
            <x v="2063"/>
          </reference>
          <reference field="1" count="1" selected="0">
            <x v="211"/>
          </reference>
          <reference field="2" count="1" selected="0">
            <x v="38"/>
          </reference>
          <reference field="4" count="1" selected="0">
            <x v="112"/>
          </reference>
          <reference field="13" count="1" selected="0">
            <x v="212"/>
          </reference>
          <reference field="14" count="1">
            <x v="0"/>
          </reference>
        </references>
      </pivotArea>
    </format>
    <format dxfId="360">
      <pivotArea outline="0" fieldPosition="0">
        <references count="6">
          <reference field="0" count="1" selected="0">
            <x v="2042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59">
      <pivotArea dataOnly="0" labelOnly="1" outline="0" fieldPosition="0">
        <references count="3">
          <reference field="0" count="1">
            <x v="2042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58">
      <pivotArea dataOnly="0" labelOnly="1" outline="0" offset="IV256" fieldPosition="0">
        <references count="4">
          <reference field="0" count="1" selected="0">
            <x v="2045"/>
          </reference>
          <reference field="1" count="1">
            <x v="21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57">
      <pivotArea dataOnly="0" labelOnly="1" outline="0" offset="IV256" fieldPosition="0">
        <references count="5">
          <reference field="0" count="1" selected="0">
            <x v="2045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>
            <x v="211"/>
          </reference>
        </references>
      </pivotArea>
    </format>
    <format dxfId="356">
      <pivotArea dataOnly="0" labelOnly="1" outline="0" fieldPosition="0">
        <references count="6">
          <reference field="0" count="1" selected="0">
            <x v="2042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55">
      <pivotArea outline="0" fieldPosition="0">
        <references count="6">
          <reference field="0" count="1" selected="0">
            <x v="2045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54">
      <pivotArea dataOnly="0" labelOnly="1" outline="0" offset="IV1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353">
      <pivotArea dataOnly="0" labelOnly="1" outline="0" fieldPosition="0">
        <references count="3">
          <reference field="0" count="1">
            <x v="2045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52">
      <pivotArea dataOnly="0" labelOnly="1" outline="0" offset="IV1" fieldPosition="0">
        <references count="4">
          <reference field="0" count="1" selected="0">
            <x v="2045"/>
          </reference>
          <reference field="1" count="1">
            <x v="21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51">
      <pivotArea dataOnly="0" labelOnly="1" outline="0" offset="IV1" fieldPosition="0">
        <references count="5">
          <reference field="0" count="1" selected="0">
            <x v="2045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>
            <x v="211"/>
          </reference>
        </references>
      </pivotArea>
    </format>
    <format dxfId="350">
      <pivotArea dataOnly="0" labelOnly="1" outline="0" fieldPosition="0">
        <references count="6">
          <reference field="0" count="1" selected="0">
            <x v="2045"/>
          </reference>
          <reference field="1" count="1" selected="0">
            <x v="210"/>
          </reference>
          <reference field="2" count="1" selected="0">
            <x v="39"/>
          </reference>
          <reference field="4" count="1" selected="0">
            <x v="28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49">
      <pivotArea outline="0" fieldPosition="0">
        <references count="6">
          <reference field="0" count="1" selected="0">
            <x v="2050"/>
          </reference>
          <reference field="1" count="1" selected="0">
            <x v="210"/>
          </reference>
          <reference field="2" count="1" selected="0">
            <x v="38"/>
          </reference>
          <reference field="4" count="1" selected="0">
            <x v="112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2050"/>
          </reference>
          <reference field="1" count="1">
            <x v="210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47">
      <pivotArea dataOnly="0" labelOnly="1" outline="0" fieldPosition="0">
        <references count="5">
          <reference field="0" count="1" selected="0">
            <x v="2050"/>
          </reference>
          <reference field="1" count="1" selected="0">
            <x v="210"/>
          </reference>
          <reference field="2" count="1" selected="0">
            <x v="38"/>
          </reference>
          <reference field="4" count="1" selected="0">
            <x v="112"/>
          </reference>
          <reference field="13" count="1">
            <x v="211"/>
          </reference>
        </references>
      </pivotArea>
    </format>
    <format dxfId="346">
      <pivotArea dataOnly="0" labelOnly="1" outline="0" fieldPosition="0">
        <references count="6">
          <reference field="0" count="1" selected="0">
            <x v="2050"/>
          </reference>
          <reference field="1" count="1" selected="0">
            <x v="210"/>
          </reference>
          <reference field="2" count="1" selected="0">
            <x v="38"/>
          </reference>
          <reference field="4" count="1" selected="0">
            <x v="112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45">
      <pivotArea dataOnly="0" labelOnly="1" outline="0" offset="IV2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344">
      <pivotArea outline="0" fieldPosition="0">
        <references count="6">
          <reference field="0" count="1" selected="0">
            <x v="2043"/>
          </reference>
          <reference field="1" count="1" selected="0">
            <x v="210"/>
          </reference>
          <reference field="2" count="1" selected="0">
            <x v="25"/>
          </reference>
          <reference field="4" count="1" selected="0">
            <x v="39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43">
      <pivotArea dataOnly="0" labelOnly="1" outline="0" offset="IV256" fieldPosition="0">
        <references count="2">
          <reference field="2" count="1" selected="0">
            <x v="25"/>
          </reference>
          <reference field="4" count="1">
            <x v="39"/>
          </reference>
        </references>
      </pivotArea>
    </format>
    <format dxfId="342">
      <pivotArea dataOnly="0" labelOnly="1" outline="0" fieldPosition="0">
        <references count="3">
          <reference field="0" count="1">
            <x v="2043"/>
          </reference>
          <reference field="2" count="1" selected="0">
            <x v="25"/>
          </reference>
          <reference field="4" count="1" selected="0">
            <x v="39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2043"/>
          </reference>
          <reference field="1" count="1">
            <x v="210"/>
          </reference>
          <reference field="2" count="1" selected="0">
            <x v="25"/>
          </reference>
          <reference field="4" count="1" selected="0">
            <x v="39"/>
          </reference>
        </references>
      </pivotArea>
    </format>
    <format dxfId="340">
      <pivotArea dataOnly="0" labelOnly="1" outline="0" fieldPosition="0">
        <references count="5">
          <reference field="0" count="1" selected="0">
            <x v="2043"/>
          </reference>
          <reference field="1" count="1" selected="0">
            <x v="210"/>
          </reference>
          <reference field="2" count="1" selected="0">
            <x v="25"/>
          </reference>
          <reference field="4" count="1" selected="0">
            <x v="39"/>
          </reference>
          <reference field="13" count="1">
            <x v="211"/>
          </reference>
        </references>
      </pivotArea>
    </format>
    <format dxfId="339">
      <pivotArea dataOnly="0" labelOnly="1" outline="0" fieldPosition="0">
        <references count="6">
          <reference field="0" count="1" selected="0">
            <x v="2043"/>
          </reference>
          <reference field="1" count="1" selected="0">
            <x v="210"/>
          </reference>
          <reference field="2" count="1" selected="0">
            <x v="25"/>
          </reference>
          <reference field="4" count="1" selected="0">
            <x v="39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38">
      <pivotArea outline="0" fieldPosition="0">
        <references count="6">
          <reference field="0" count="1" selected="0">
            <x v="2049"/>
          </reference>
          <reference field="1" count="1" selected="0">
            <x v="210"/>
          </reference>
          <reference field="2" count="1" selected="0">
            <x v="38"/>
          </reference>
          <reference field="4" count="1" selected="0">
            <x v="117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37">
      <pivotArea dataOnly="0" labelOnly="1" outline="0" fieldPosition="0">
        <references count="2">
          <reference field="2" count="1" selected="0">
            <x v="38"/>
          </reference>
          <reference field="4" count="1">
            <x v="117"/>
          </reference>
        </references>
      </pivotArea>
    </format>
    <format dxfId="336">
      <pivotArea dataOnly="0" labelOnly="1" outline="0" fieldPosition="0">
        <references count="3">
          <reference field="0" count="1">
            <x v="2049"/>
          </reference>
          <reference field="2" count="1" selected="0">
            <x v="38"/>
          </reference>
          <reference field="4" count="1" selected="0">
            <x v="117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2049"/>
          </reference>
          <reference field="1" count="1">
            <x v="210"/>
          </reference>
          <reference field="2" count="1" selected="0">
            <x v="38"/>
          </reference>
          <reference field="4" count="1" selected="0">
            <x v="117"/>
          </reference>
        </references>
      </pivotArea>
    </format>
    <format dxfId="334">
      <pivotArea dataOnly="0" labelOnly="1" outline="0" fieldPosition="0">
        <references count="5">
          <reference field="0" count="1" selected="0">
            <x v="2049"/>
          </reference>
          <reference field="1" count="1" selected="0">
            <x v="210"/>
          </reference>
          <reference field="2" count="1" selected="0">
            <x v="38"/>
          </reference>
          <reference field="4" count="1" selected="0">
            <x v="117"/>
          </reference>
          <reference field="13" count="1">
            <x v="211"/>
          </reference>
        </references>
      </pivotArea>
    </format>
    <format dxfId="333">
      <pivotArea dataOnly="0" labelOnly="1" outline="0" fieldPosition="0">
        <references count="6">
          <reference field="0" count="1" selected="0">
            <x v="2049"/>
          </reference>
          <reference field="1" count="1" selected="0">
            <x v="210"/>
          </reference>
          <reference field="2" count="1" selected="0">
            <x v="38"/>
          </reference>
          <reference field="4" count="1" selected="0">
            <x v="117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32">
      <pivotArea outline="0" fieldPosition="0">
        <references count="6">
          <reference field="0" count="1" selected="0">
            <x v="2047"/>
          </reference>
          <reference field="1" count="1" selected="0">
            <x v="210"/>
          </reference>
          <reference field="2" count="1" selected="0">
            <x v="65"/>
          </reference>
          <reference field="4" count="1" selected="0">
            <x v="125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31">
      <pivotArea dataOnly="0" labelOnly="1" outline="0" fieldPosition="0">
        <references count="2">
          <reference field="2" count="1" selected="0">
            <x v="65"/>
          </reference>
          <reference field="4" count="1">
            <x v="125"/>
          </reference>
        </references>
      </pivotArea>
    </format>
    <format dxfId="330">
      <pivotArea dataOnly="0" labelOnly="1" outline="0" fieldPosition="0">
        <references count="3">
          <reference field="0" count="1">
            <x v="2047"/>
          </reference>
          <reference field="2" count="1" selected="0">
            <x v="65"/>
          </reference>
          <reference field="4" count="1" selected="0">
            <x v="125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2047"/>
          </reference>
          <reference field="1" count="1">
            <x v="210"/>
          </reference>
          <reference field="2" count="1" selected="0">
            <x v="65"/>
          </reference>
          <reference field="4" count="1" selected="0">
            <x v="125"/>
          </reference>
        </references>
      </pivotArea>
    </format>
    <format dxfId="328">
      <pivotArea dataOnly="0" labelOnly="1" outline="0" fieldPosition="0">
        <references count="5">
          <reference field="0" count="1" selected="0">
            <x v="2047"/>
          </reference>
          <reference field="1" count="1" selected="0">
            <x v="210"/>
          </reference>
          <reference field="2" count="1" selected="0">
            <x v="65"/>
          </reference>
          <reference field="4" count="1" selected="0">
            <x v="125"/>
          </reference>
          <reference field="13" count="1">
            <x v="211"/>
          </reference>
        </references>
      </pivotArea>
    </format>
    <format dxfId="327">
      <pivotArea dataOnly="0" labelOnly="1" outline="0" fieldPosition="0">
        <references count="6">
          <reference field="0" count="1" selected="0">
            <x v="2047"/>
          </reference>
          <reference field="1" count="1" selected="0">
            <x v="210"/>
          </reference>
          <reference field="2" count="1" selected="0">
            <x v="65"/>
          </reference>
          <reference field="4" count="1" selected="0">
            <x v="125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26">
      <pivotArea outline="0" fieldPosition="0">
        <references count="6">
          <reference field="0" count="2" selected="0">
            <x v="2044"/>
            <x v="2046"/>
          </reference>
          <reference field="1" count="1" selected="0">
            <x v="210"/>
          </reference>
          <reference field="2" count="1" selected="0">
            <x v="56"/>
          </reference>
          <reference field="4" count="1" selected="0">
            <x v="63"/>
          </reference>
          <reference field="13" count="1" selected="0">
            <x v="211"/>
          </reference>
          <reference field="14" count="1" selected="0">
            <x v="0"/>
          </reference>
        </references>
      </pivotArea>
    </format>
    <format dxfId="325">
      <pivotArea dataOnly="0" labelOnly="1" outline="0" offset="IV4:IV256" fieldPosition="0">
        <references count="2">
          <reference field="2" count="1" selected="0">
            <x v="56"/>
          </reference>
          <reference field="4" count="1">
            <x v="63"/>
          </reference>
        </references>
      </pivotArea>
    </format>
    <format dxfId="324">
      <pivotArea dataOnly="0" labelOnly="1" outline="0" fieldPosition="0">
        <references count="3">
          <reference field="0" count="2">
            <x v="2044"/>
            <x v="2046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2044"/>
          </reference>
          <reference field="1" count="1">
            <x v="210"/>
          </reference>
          <reference field="2" count="1" selected="0">
            <x v="56"/>
          </reference>
          <reference field="4" count="1" selected="0">
            <x v="63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2044"/>
          </reference>
          <reference field="1" count="1" selected="0">
            <x v="210"/>
          </reference>
          <reference field="2" count="1" selected="0">
            <x v="56"/>
          </reference>
          <reference field="4" count="1" selected="0">
            <x v="63"/>
          </reference>
          <reference field="13" count="1">
            <x v="211"/>
          </reference>
        </references>
      </pivotArea>
    </format>
    <format dxfId="321">
      <pivotArea dataOnly="0" labelOnly="1" outline="0" fieldPosition="0">
        <references count="6">
          <reference field="0" count="1" selected="0">
            <x v="2044"/>
          </reference>
          <reference field="1" count="1" selected="0">
            <x v="210"/>
          </reference>
          <reference field="2" count="1" selected="0">
            <x v="56"/>
          </reference>
          <reference field="4" count="1" selected="0">
            <x v="63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20">
      <pivotArea dataOnly="0" labelOnly="1" outline="0" fieldPosition="0">
        <references count="6">
          <reference field="0" count="1" selected="0">
            <x v="2046"/>
          </reference>
          <reference field="1" count="1" selected="0">
            <x v="210"/>
          </reference>
          <reference field="2" count="1" selected="0">
            <x v="56"/>
          </reference>
          <reference field="4" count="1" selected="0">
            <x v="63"/>
          </reference>
          <reference field="13" count="1" selected="0">
            <x v="211"/>
          </reference>
          <reference field="14" count="1">
            <x v="0"/>
          </reference>
        </references>
      </pivotArea>
    </format>
    <format dxfId="319">
      <pivotArea outline="0" fieldPosition="0">
        <references count="7">
          <reference field="4294967294" count="1" selected="0">
            <x v="3"/>
          </reference>
          <reference field="0" count="2" selected="0">
            <x v="2061"/>
            <x v="2062"/>
          </reference>
          <reference field="1" count="1" selected="0">
            <x v="211"/>
          </reference>
          <reference field="2" count="1" selected="0">
            <x v="23"/>
          </reference>
          <reference field="4" count="1" selected="0">
            <x v="78"/>
          </reference>
          <reference field="13" count="1" selected="0">
            <x v="212"/>
          </reference>
          <reference field="14" count="1" selected="0">
            <x v="0"/>
          </reference>
        </references>
      </pivotArea>
    </format>
    <format dxfId="318">
      <pivotArea dataOnly="0" labelOnly="1" outline="0" fieldPosition="0">
        <references count="3">
          <reference field="0" count="1">
            <x v="205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317">
      <pivotArea dataOnly="0" labelOnly="1" outline="0" fieldPosition="0">
        <references count="3">
          <reference field="0" count="1">
            <x v="2050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16">
      <pivotArea dataOnly="0" labelOnly="1" outline="0" fieldPosition="0">
        <references count="3">
          <reference field="0" count="1">
            <x v="2056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15">
      <pivotArea dataOnly="0" labelOnly="1" outline="0" fieldPosition="0">
        <references count="3">
          <reference field="0" count="1">
            <x v="205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14">
      <pivotArea dataOnly="0" labelOnly="1" outline="0" offset="IV3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313">
      <pivotArea dataOnly="0" labelOnly="1" outline="0" offset="IV4:IV6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312">
      <pivotArea dataOnly="0" labelOnly="1" outline="0" fieldPosition="0">
        <references count="3">
          <reference field="0" count="1">
            <x v="2071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11">
      <pivotArea dataOnly="0" labelOnly="1" outline="0" fieldPosition="0">
        <references count="3">
          <reference field="0" count="1">
            <x v="2064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10">
      <pivotArea dataOnly="0" labelOnly="1" outline="0" fieldPosition="0">
        <references count="3">
          <reference field="0" count="1">
            <x v="206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09">
      <pivotArea dataOnly="0" labelOnly="1" outline="0" fieldPosition="0">
        <references count="3">
          <reference field="0" count="1">
            <x v="207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08">
      <pivotArea dataOnly="0" labelOnly="1" outline="0" fieldPosition="0">
        <references count="3">
          <reference field="0" count="1">
            <x v="207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307">
      <pivotArea dataOnly="0" labelOnly="1" outline="0" fieldPosition="0">
        <references count="3">
          <reference field="0" count="1">
            <x v="2078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06">
      <pivotArea dataOnly="0" labelOnly="1" outline="0" fieldPosition="0">
        <references count="3">
          <reference field="0" count="1">
            <x v="2076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05">
      <pivotArea dataOnly="0" labelOnly="1" outline="0" fieldPosition="0">
        <references count="3">
          <reference field="0" count="1">
            <x v="2067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304">
      <pivotArea dataOnly="0" labelOnly="1" outline="0" fieldPosition="0">
        <references count="3">
          <reference field="0" count="1">
            <x v="207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303">
      <pivotArea dataOnly="0" labelOnly="1" outline="0" fieldPosition="0">
        <references count="3">
          <reference field="0" count="1">
            <x v="2070"/>
          </reference>
          <reference field="2" count="1" selected="0">
            <x v="38"/>
          </reference>
          <reference field="4" count="1" selected="0">
            <x v="64"/>
          </reference>
        </references>
      </pivotArea>
    </format>
    <format dxfId="302">
      <pivotArea dataOnly="0" labelOnly="1" outline="0" fieldPosition="0">
        <references count="3">
          <reference field="0" count="1">
            <x v="2072"/>
          </reference>
          <reference field="2" count="1" selected="0">
            <x v="38"/>
          </reference>
          <reference field="4" count="1" selected="0">
            <x v="127"/>
          </reference>
        </references>
      </pivotArea>
    </format>
    <format dxfId="301">
      <pivotArea dataOnly="0" labelOnly="1" outline="0" offset="IV6:IV256" fieldPosition="0">
        <references count="2">
          <reference field="2" count="1" selected="0">
            <x v="39"/>
          </reference>
          <reference field="4" count="1">
            <x v="28"/>
          </reference>
        </references>
      </pivotArea>
    </format>
    <format dxfId="300">
      <pivotArea dataOnly="0" labelOnly="1" outline="0" fieldPosition="0">
        <references count="3">
          <reference field="0" count="1">
            <x v="210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99">
      <pivotArea dataOnly="0" labelOnly="1" outline="0" fieldPosition="0">
        <references count="3">
          <reference field="0" count="1">
            <x v="210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98">
      <pivotArea dataOnly="0" labelOnly="1" outline="0" fieldPosition="0">
        <references count="3">
          <reference field="0" count="1">
            <x v="210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97">
      <pivotArea dataOnly="0" labelOnly="1" outline="0" fieldPosition="0">
        <references count="3">
          <reference field="0" count="1">
            <x v="2089"/>
          </reference>
          <reference field="2" count="1" selected="0">
            <x v="3"/>
          </reference>
          <reference field="4" count="1" selected="0">
            <x v="154"/>
          </reference>
        </references>
      </pivotArea>
    </format>
    <format dxfId="296">
      <pivotArea dataOnly="0" labelOnly="1" outline="0" fieldPosition="0">
        <references count="3">
          <reference field="0" count="1">
            <x v="209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95">
      <pivotArea dataOnly="0" labelOnly="1" outline="0" fieldPosition="0">
        <references count="3">
          <reference field="0" count="1">
            <x v="209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94">
      <pivotArea dataOnly="0" labelOnly="1" outline="0" fieldPosition="0">
        <references count="3">
          <reference field="0" count="1">
            <x v="2097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93">
      <pivotArea dataOnly="0" labelOnly="1" outline="0" fieldPosition="0">
        <references count="3">
          <reference field="0" count="1">
            <x v="2088"/>
          </reference>
          <reference field="2" count="1" selected="0">
            <x v="3"/>
          </reference>
          <reference field="4" count="1" selected="0">
            <x v="137"/>
          </reference>
        </references>
      </pivotArea>
    </format>
    <format dxfId="292">
      <pivotArea dataOnly="0" labelOnly="1" outline="0" fieldPosition="0">
        <references count="3">
          <reference field="0" count="1">
            <x v="2086"/>
          </reference>
          <reference field="2" count="1" selected="0">
            <x v="3"/>
          </reference>
          <reference field="4" count="1" selected="0">
            <x v="95"/>
          </reference>
        </references>
      </pivotArea>
    </format>
    <format dxfId="291">
      <pivotArea dataOnly="0" labelOnly="1" outline="0" fieldPosition="0">
        <references count="3">
          <reference field="0" count="1">
            <x v="208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90">
      <pivotArea dataOnly="0" labelOnly="1" outline="0" fieldPosition="0">
        <references count="3">
          <reference field="0" count="1">
            <x v="208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89">
      <pivotArea dataOnly="0" labelOnly="1" outline="0" fieldPosition="0">
        <references count="3">
          <reference field="0" count="1">
            <x v="2092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88">
      <pivotArea dataOnly="0" labelOnly="1" outline="0" fieldPosition="0">
        <references count="3">
          <reference field="0" count="1">
            <x v="2081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87">
      <pivotArea dataOnly="0" labelOnly="1" outline="0" fieldPosition="0">
        <references count="3">
          <reference field="0" count="1">
            <x v="209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86">
      <pivotArea dataOnly="0" labelOnly="1" outline="0" fieldPosition="0">
        <references count="3">
          <reference field="0" count="1">
            <x v="2082"/>
          </reference>
          <reference field="2" count="1" selected="0">
            <x v="38"/>
          </reference>
          <reference field="4" count="1" selected="0">
            <x v="64"/>
          </reference>
        </references>
      </pivotArea>
    </format>
    <format dxfId="285">
      <pivotArea dataOnly="0" labelOnly="1" outline="0" fieldPosition="0">
        <references count="3">
          <reference field="0" count="1">
            <x v="2087"/>
          </reference>
          <reference field="2" count="1" selected="0">
            <x v="3"/>
          </reference>
          <reference field="4" count="1" selected="0">
            <x v="154"/>
          </reference>
        </references>
      </pivotArea>
    </format>
    <format dxfId="284">
      <pivotArea dataOnly="0" labelOnly="1" outline="0" fieldPosition="0">
        <references count="3">
          <reference field="0" count="1">
            <x v="2101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83">
      <pivotArea dataOnly="0" labelOnly="1" outline="0" fieldPosition="0">
        <references count="3">
          <reference field="0" count="1">
            <x v="210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82">
      <pivotArea dataOnly="0" labelOnly="1" outline="0" fieldPosition="0">
        <references count="3">
          <reference field="0" count="1">
            <x v="2102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281">
      <pivotArea dataOnly="0" labelOnly="1" outline="0" fieldPosition="0">
        <references count="3">
          <reference field="0" count="1">
            <x v="210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80">
      <pivotArea dataOnly="0" labelOnly="1" outline="0" fieldPosition="0">
        <references count="3">
          <reference field="0" count="1">
            <x v="2111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79">
      <pivotArea dataOnly="0" labelOnly="1" outline="0" fieldPosition="0">
        <references count="3">
          <reference field="0" count="2">
            <x v="2108"/>
            <x v="2110"/>
          </reference>
          <reference field="2" count="1" selected="0">
            <x v="1"/>
          </reference>
          <reference field="4" count="1" selected="0">
            <x v="163"/>
          </reference>
        </references>
      </pivotArea>
    </format>
    <format dxfId="278">
      <pivotArea dataOnly="0" labelOnly="1" outline="0" fieldPosition="0">
        <references count="3">
          <reference field="0" count="1">
            <x v="2107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77">
      <pivotArea dataOnly="0" labelOnly="1" outline="0" fieldPosition="0">
        <references count="3">
          <reference field="0" count="1">
            <x v="2114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276">
      <pivotArea dataOnly="0" labelOnly="1" outline="0" fieldPosition="0">
        <references count="3">
          <reference field="0" count="1">
            <x v="211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75">
      <pivotArea dataOnly="0" labelOnly="1" outline="0" fieldPosition="0">
        <references count="3">
          <reference field="0" count="1">
            <x v="2115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74">
      <pivotArea dataOnly="0" labelOnly="1" outline="0" fieldPosition="0">
        <references count="3">
          <reference field="0" count="1">
            <x v="2118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73">
      <pivotArea dataOnly="0" labelOnly="1" outline="0" fieldPosition="0">
        <references count="3">
          <reference field="0" count="1">
            <x v="2122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72">
      <pivotArea dataOnly="0" labelOnly="1" outline="0" fieldPosition="0">
        <references count="3">
          <reference field="0" count="1">
            <x v="2123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71">
      <pivotArea dataOnly="0" labelOnly="1" outline="0" fieldPosition="0">
        <references count="3">
          <reference field="0" count="1">
            <x v="2126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270">
      <pivotArea dataOnly="0" labelOnly="1" outline="0" fieldPosition="0">
        <references count="3">
          <reference field="0" count="1">
            <x v="213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69">
      <pivotArea dataOnly="0" labelOnly="1" outline="0" fieldPosition="0">
        <references count="3">
          <reference field="0" count="1">
            <x v="213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68">
      <pivotArea dataOnly="0" labelOnly="1" outline="0" fieldPosition="0">
        <references count="3">
          <reference field="0" count="1">
            <x v="2135"/>
          </reference>
          <reference field="2" count="1" selected="0">
            <x v="38"/>
          </reference>
          <reference field="4" count="1" selected="0">
            <x v="26"/>
          </reference>
        </references>
      </pivotArea>
    </format>
    <format dxfId="267">
      <pivotArea dataOnly="0" labelOnly="1" outline="0" fieldPosition="0">
        <references count="3">
          <reference field="0" count="1">
            <x v="2134"/>
          </reference>
          <reference field="2" count="1" selected="0">
            <x v="38"/>
          </reference>
          <reference field="4" count="1" selected="0">
            <x v="117"/>
          </reference>
        </references>
      </pivotArea>
    </format>
    <format dxfId="266">
      <pivotArea dataOnly="0" labelOnly="1" outline="0" fieldPosition="0">
        <references count="3">
          <reference field="0" count="1">
            <x v="2136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65">
      <pivotArea dataOnly="0" labelOnly="1" outline="0" fieldPosition="0">
        <references count="3">
          <reference field="0" count="2">
            <x v="2149"/>
            <x v="2150"/>
          </reference>
          <reference field="2" count="1" selected="0">
            <x v="3"/>
          </reference>
          <reference field="4" count="1" selected="0">
            <x v="137"/>
          </reference>
        </references>
      </pivotArea>
    </format>
    <format dxfId="264">
      <pivotArea dataOnly="0" labelOnly="1" outline="0" fieldPosition="0">
        <references count="3">
          <reference field="0" count="1">
            <x v="2148"/>
          </reference>
          <reference field="2" count="1" selected="0">
            <x v="3"/>
          </reference>
          <reference field="4" count="1" selected="0">
            <x v="154"/>
          </reference>
        </references>
      </pivotArea>
    </format>
    <format dxfId="263">
      <pivotArea dataOnly="0" labelOnly="1" outline="0" fieldPosition="0">
        <references count="3">
          <reference field="0" count="1">
            <x v="2147"/>
          </reference>
          <reference field="2" count="1" selected="0">
            <x v="3"/>
          </reference>
          <reference field="4" count="1" selected="0">
            <x v="95"/>
          </reference>
        </references>
      </pivotArea>
    </format>
    <format dxfId="262">
      <pivotArea dataOnly="0" labelOnly="1" outline="0" fieldPosition="0">
        <references count="3">
          <reference field="0" count="1">
            <x v="2145"/>
          </reference>
          <reference field="2" count="1" selected="0">
            <x v="38"/>
          </reference>
          <reference field="4" count="1" selected="0">
            <x v="64"/>
          </reference>
        </references>
      </pivotArea>
    </format>
    <format dxfId="261">
      <pivotArea dataOnly="0" labelOnly="1" outline="0" fieldPosition="0">
        <references count="3">
          <reference field="0" count="1">
            <x v="2146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60">
      <pivotArea dataOnly="0" labelOnly="1" outline="0" fieldPosition="0">
        <references count="3">
          <reference field="0" count="1">
            <x v="2166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259">
      <pivotArea dataOnly="0" labelOnly="1" outline="0" fieldPosition="0">
        <references count="3">
          <reference field="0" count="1">
            <x v="2167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258">
      <pivotArea dataOnly="0" labelOnly="1" outline="0" fieldPosition="0">
        <references count="3">
          <reference field="0" count="3">
            <x v="2165"/>
            <x v="2168"/>
            <x v="2169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257">
      <pivotArea dataOnly="0" labelOnly="1" outline="0" fieldPosition="0">
        <references count="3">
          <reference field="0" count="1">
            <x v="216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56">
      <pivotArea dataOnly="0" labelOnly="1" outline="0" fieldPosition="0">
        <references count="3">
          <reference field="0" count="1">
            <x v="2159"/>
          </reference>
          <reference field="2" count="1" selected="0">
            <x v="38"/>
          </reference>
          <reference field="4" count="1" selected="0">
            <x v="26"/>
          </reference>
        </references>
      </pivotArea>
    </format>
    <format dxfId="255">
      <pivotArea dataOnly="0" labelOnly="1" outline="0" fieldPosition="0">
        <references count="3">
          <reference field="0" count="1">
            <x v="2160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54">
      <pivotArea dataOnly="0" labelOnly="1" outline="0" fieldPosition="0">
        <references count="3">
          <reference field="0" count="3">
            <x v="2182"/>
            <x v="2183"/>
            <x v="2184"/>
          </reference>
          <reference field="2" count="1" selected="0">
            <x v="30"/>
          </reference>
          <reference field="4" count="1" selected="0">
            <x v="71"/>
          </reference>
        </references>
      </pivotArea>
    </format>
    <format dxfId="253">
      <pivotArea dataOnly="0" labelOnly="1" outline="0" fieldPosition="0">
        <references count="3">
          <reference field="0" count="3">
            <x v="2182"/>
            <x v="2183"/>
            <x v="2184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52">
      <pivotArea dataOnly="0" labelOnly="1" outline="0" fieldPosition="0">
        <references count="3">
          <reference field="0" count="2">
            <x v="2177"/>
            <x v="217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51">
      <pivotArea dataOnly="0" labelOnly="1" outline="0" fieldPosition="0">
        <references count="3">
          <reference field="0" count="1">
            <x v="2170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50">
      <pivotArea dataOnly="0" labelOnly="1" outline="0" fieldPosition="0">
        <references count="3">
          <reference field="0" count="2">
            <x v="2182"/>
            <x v="2183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49">
      <pivotArea dataOnly="0" labelOnly="1" outline="0" fieldPosition="0">
        <references count="3">
          <reference field="0" count="2">
            <x v="2193"/>
            <x v="219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48">
      <pivotArea dataOnly="0" labelOnly="1" outline="0" fieldPosition="0">
        <references count="3">
          <reference field="0" count="1">
            <x v="2184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47">
      <pivotArea dataOnly="0" labelOnly="1" outline="0" fieldPosition="0">
        <references count="3">
          <reference field="0" count="1">
            <x v="219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46">
      <pivotArea dataOnly="0" labelOnly="1" outline="0" fieldPosition="0">
        <references count="3">
          <reference field="0" count="1">
            <x v="219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45">
      <pivotArea dataOnly="0" labelOnly="1" outline="0" fieldPosition="0">
        <references count="3">
          <reference field="0" count="1">
            <x v="2189"/>
          </reference>
          <reference field="2" count="1" selected="0">
            <x v="38"/>
          </reference>
          <reference field="4" count="1" selected="0">
            <x v="64"/>
          </reference>
        </references>
      </pivotArea>
    </format>
    <format dxfId="244">
      <pivotArea dataOnly="0" labelOnly="1" outline="0" fieldPosition="0">
        <references count="3">
          <reference field="0" count="1">
            <x v="2190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43">
      <pivotArea dataOnly="0" labelOnly="1" outline="0" fieldPosition="0">
        <references count="3">
          <reference field="0" count="1">
            <x v="2195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242">
      <pivotArea dataOnly="0" labelOnly="1" outline="0" fieldPosition="0">
        <references count="3">
          <reference field="0" count="1">
            <x v="220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41">
      <pivotArea dataOnly="0" labelOnly="1" outline="0" fieldPosition="0">
        <references count="3">
          <reference field="0" count="1">
            <x v="2198"/>
          </reference>
          <reference field="2" count="1" selected="0">
            <x v="47"/>
          </reference>
          <reference field="4" count="1" selected="0">
            <x v="23"/>
          </reference>
        </references>
      </pivotArea>
    </format>
    <format dxfId="240">
      <pivotArea dataOnly="0" labelOnly="1" outline="0" fieldPosition="0">
        <references count="3">
          <reference field="0" count="1">
            <x v="2201"/>
          </reference>
          <reference field="2" count="1" selected="0">
            <x v="61"/>
          </reference>
          <reference field="4" count="1" selected="0">
            <x v="170"/>
          </reference>
        </references>
      </pivotArea>
    </format>
    <format dxfId="239">
      <pivotArea dataOnly="0" labelOnly="1" outline="0" fieldPosition="0">
        <references count="3">
          <reference field="0" count="1">
            <x v="2200"/>
          </reference>
          <reference field="2" count="1" selected="0">
            <x v="30"/>
          </reference>
          <reference field="4" count="1" selected="0">
            <x v="169"/>
          </reference>
        </references>
      </pivotArea>
    </format>
    <format dxfId="238">
      <pivotArea dataOnly="0" labelOnly="1" outline="0" fieldPosition="0">
        <references count="3">
          <reference field="0" count="1">
            <x v="2202"/>
          </reference>
          <reference field="2" count="1" selected="0">
            <x v="30"/>
          </reference>
          <reference field="4" count="1" selected="0">
            <x v="169"/>
          </reference>
        </references>
      </pivotArea>
    </format>
    <format dxfId="237">
      <pivotArea dataOnly="0" labelOnly="1" outline="0" fieldPosition="0">
        <references count="3">
          <reference field="0" count="1">
            <x v="2196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36">
      <pivotArea dataOnly="0" labelOnly="1" outline="0" fieldPosition="0">
        <references count="3">
          <reference field="0" count="1">
            <x v="2199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35">
      <pivotArea dataOnly="0" labelOnly="1" outline="0" fieldPosition="0">
        <references count="3">
          <reference field="0" count="2">
            <x v="2207"/>
            <x v="2208"/>
          </reference>
          <reference field="2" count="1" selected="0">
            <x v="3"/>
          </reference>
          <reference field="4" count="1" selected="0">
            <x v="95"/>
          </reference>
        </references>
      </pivotArea>
    </format>
    <format dxfId="234">
      <pivotArea dataOnly="0" labelOnly="1" outline="0" fieldPosition="0">
        <references count="3">
          <reference field="0" count="1">
            <x v="2209"/>
          </reference>
          <reference field="2" count="1" selected="0">
            <x v="3"/>
          </reference>
          <reference field="4" count="1" selected="0">
            <x v="154"/>
          </reference>
        </references>
      </pivotArea>
    </format>
    <format dxfId="233">
      <pivotArea dataOnly="0" labelOnly="1" outline="0" fieldPosition="0">
        <references count="3">
          <reference field="0" count="1">
            <x v="221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32">
      <pivotArea dataOnly="0" labelOnly="1" outline="0" fieldPosition="0">
        <references count="3">
          <reference field="0" count="1">
            <x v="2210"/>
          </reference>
          <reference field="2" count="1" selected="0">
            <x v="3"/>
          </reference>
          <reference field="4" count="1" selected="0">
            <x v="137"/>
          </reference>
        </references>
      </pivotArea>
    </format>
    <format dxfId="231">
      <pivotArea dataOnly="0" labelOnly="1" outline="0" fieldPosition="0">
        <references count="3">
          <reference field="0" count="1">
            <x v="2206"/>
          </reference>
          <reference field="2" count="1" selected="0">
            <x v="39"/>
          </reference>
          <reference field="4" count="1" selected="0">
            <x v="28"/>
          </reference>
        </references>
      </pivotArea>
    </format>
    <format dxfId="230">
      <pivotArea dataOnly="0" labelOnly="1" outline="0" fieldPosition="0">
        <references count="3">
          <reference field="0" count="1">
            <x v="2211"/>
          </reference>
          <reference field="2" count="1" selected="0">
            <x v="38"/>
          </reference>
          <reference field="4" count="1" selected="0">
            <x v="64"/>
          </reference>
        </references>
      </pivotArea>
    </format>
    <format dxfId="229">
      <pivotArea dataOnly="0" labelOnly="1" outline="0" fieldPosition="0">
        <references count="3">
          <reference field="0" count="1">
            <x v="2212"/>
          </reference>
          <reference field="2" count="1" selected="0">
            <x v="38"/>
          </reference>
          <reference field="4" count="1" selected="0">
            <x v="127"/>
          </reference>
        </references>
      </pivotArea>
    </format>
    <format dxfId="228">
      <pivotArea dataOnly="0" labelOnly="1" outline="0" fieldPosition="0">
        <references count="3">
          <reference field="0" count="1">
            <x v="2228"/>
          </reference>
          <reference field="2" count="1" selected="0">
            <x v="26"/>
          </reference>
          <reference field="4" count="1" selected="0">
            <x v="75"/>
          </reference>
        </references>
      </pivotArea>
    </format>
    <format dxfId="227">
      <pivotArea outline="0" fieldPosition="0">
        <references count="7">
          <reference field="4294967294" count="1" selected="0">
            <x v="3"/>
          </reference>
          <reference field="0" count="1" selected="0">
            <x v="2238"/>
          </reference>
          <reference field="1" count="1" selected="0">
            <x v="231"/>
          </reference>
          <reference field="2" count="1" selected="0">
            <x v="56"/>
          </reference>
          <reference field="4" count="1" selected="0">
            <x v="32"/>
          </reference>
          <reference field="13" count="1" selected="0">
            <x v="232"/>
          </reference>
          <reference field="14" count="1" selected="0">
            <x v="0"/>
          </reference>
        </references>
      </pivotArea>
    </format>
    <format dxfId="226">
      <pivotArea dataOnly="0" labelOnly="1" outline="0" fieldPosition="0">
        <references count="3">
          <reference field="0" count="1">
            <x v="2225"/>
          </reference>
          <reference field="2" count="1" selected="0">
            <x v="51"/>
          </reference>
          <reference field="4" count="1" selected="0">
            <x v="132"/>
          </reference>
        </references>
      </pivotArea>
    </format>
    <format dxfId="225">
      <pivotArea dataOnly="0" labelOnly="1" outline="0" fieldPosition="0">
        <references count="3">
          <reference field="0" count="1">
            <x v="2224"/>
          </reference>
          <reference field="2" count="1" selected="0">
            <x v="51"/>
          </reference>
          <reference field="4" count="1" selected="0">
            <x v="171"/>
          </reference>
        </references>
      </pivotArea>
    </format>
    <format dxfId="224">
      <pivotArea dataOnly="0" labelOnly="1" outline="0" fieldPosition="0">
        <references count="3">
          <reference field="0" count="1">
            <x v="2226"/>
          </reference>
          <reference field="2" count="1" selected="0">
            <x v="51"/>
          </reference>
          <reference field="4" count="1" selected="0">
            <x v="172"/>
          </reference>
        </references>
      </pivotArea>
    </format>
    <format dxfId="223">
      <pivotArea dataOnly="0" labelOnly="1" outline="0" fieldPosition="0">
        <references count="3">
          <reference field="0" count="1">
            <x v="221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22">
      <pivotArea dataOnly="0" labelOnly="1" outline="0" fieldPosition="0">
        <references count="3">
          <reference field="0" count="1">
            <x v="2219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21">
      <pivotArea dataOnly="0" labelOnly="1" outline="0" fieldPosition="0">
        <references count="3">
          <reference field="0" count="1">
            <x v="2220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20">
      <pivotArea dataOnly="0" labelOnly="1" outline="0" fieldPosition="0">
        <references count="3">
          <reference field="0" count="1">
            <x v="2222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19">
      <pivotArea dataOnly="0" labelOnly="1" outline="0" fieldPosition="0">
        <references count="3">
          <reference field="0" count="1">
            <x v="2217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18">
      <pivotArea dataOnly="0" labelOnly="1" outline="0" fieldPosition="0">
        <references count="3">
          <reference field="0" count="1">
            <x v="2221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17">
      <pivotArea dataOnly="0" labelOnly="1" outline="0" fieldPosition="0">
        <references count="3">
          <reference field="0" count="1">
            <x v="222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16">
      <pivotArea dataOnly="0" labelOnly="1" outline="0" fieldPosition="0">
        <references count="3">
          <reference field="0" count="1">
            <x v="223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15">
      <pivotArea dataOnly="0" labelOnly="1" outline="0" fieldPosition="0">
        <references count="3">
          <reference field="0" count="1">
            <x v="2234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14">
      <pivotArea dataOnly="0" labelOnly="1" outline="0" fieldPosition="0">
        <references count="3">
          <reference field="0" count="1">
            <x v="2252"/>
          </reference>
          <reference field="2" count="1" selected="0">
            <x v="38"/>
          </reference>
          <reference field="4" count="1" selected="0">
            <x v="64"/>
          </reference>
        </references>
      </pivotArea>
    </format>
    <format dxfId="213">
      <pivotArea dataOnly="0" labelOnly="1" outline="0" fieldPosition="0">
        <references count="3">
          <reference field="0" count="1">
            <x v="2255"/>
          </reference>
          <reference field="2" count="1" selected="0">
            <x v="62"/>
          </reference>
          <reference field="4" count="1" selected="0">
            <x v="174"/>
          </reference>
        </references>
      </pivotArea>
    </format>
    <format dxfId="212">
      <pivotArea outline="0" fieldPosition="0">
        <references count="7">
          <reference field="4294967294" count="1" selected="0">
            <x v="3"/>
          </reference>
          <reference field="0" count="1" selected="0">
            <x v="2238"/>
          </reference>
          <reference field="1" count="1" selected="0">
            <x v="231"/>
          </reference>
          <reference field="2" count="1" selected="0">
            <x v="56"/>
          </reference>
          <reference field="4" count="1" selected="0">
            <x v="32"/>
          </reference>
          <reference field="13" count="1" selected="0">
            <x v="232"/>
          </reference>
          <reference field="14" count="1" selected="0">
            <x v="0"/>
          </reference>
        </references>
      </pivotArea>
    </format>
    <format dxfId="211">
      <pivotArea dataOnly="0" labelOnly="1" outline="0" fieldPosition="0">
        <references count="3">
          <reference field="0" count="1">
            <x v="224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10">
      <pivotArea dataOnly="0" labelOnly="1" outline="0" fieldPosition="0">
        <references count="3">
          <reference field="0" count="1">
            <x v="2246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209">
      <pivotArea dataOnly="0" labelOnly="1" outline="0" fieldPosition="0">
        <references count="3">
          <reference field="0" count="1">
            <x v="2236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08">
      <pivotArea dataOnly="0" labelOnly="1" outline="0" fieldPosition="0">
        <references count="3">
          <reference field="0" count="1">
            <x v="2237"/>
          </reference>
          <reference field="2" count="1" selected="0">
            <x v="30"/>
          </reference>
          <reference field="4" count="1" selected="0">
            <x v="167"/>
          </reference>
        </references>
      </pivotArea>
    </format>
    <format dxfId="207">
      <pivotArea dataOnly="0" labelOnly="1" outline="0" fieldPosition="0">
        <references count="3">
          <reference field="0" count="1">
            <x v="224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206">
      <pivotArea outline="0" fieldPosition="0">
        <references count="7">
          <reference field="4294967294" count="1" selected="0">
            <x v="3"/>
          </reference>
          <reference field="0" count="1" selected="0">
            <x v="2165"/>
          </reference>
          <reference field="1" count="1" selected="0">
            <x v="224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5"/>
          </reference>
          <reference field="14" count="1" selected="0">
            <x v="1"/>
          </reference>
        </references>
      </pivotArea>
    </format>
    <format dxfId="205">
      <pivotArea outline="0" fieldPosition="0">
        <references count="7">
          <reference field="4294967294" count="1" selected="0">
            <x v="3"/>
          </reference>
          <reference field="0" count="1" selected="0">
            <x v="2166"/>
          </reference>
          <reference field="1" count="1" selected="0">
            <x v="224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5"/>
          </reference>
          <reference field="14" count="1" selected="0">
            <x v="1"/>
          </reference>
        </references>
      </pivotArea>
    </format>
    <format dxfId="204">
      <pivotArea outline="0" fieldPosition="0">
        <references count="7">
          <reference field="4294967294" count="1" selected="0">
            <x v="3"/>
          </reference>
          <reference field="0" count="1" selected="0">
            <x v="2167"/>
          </reference>
          <reference field="1" count="1" selected="0">
            <x v="224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5"/>
          </reference>
          <reference field="14" count="1" selected="0">
            <x v="1"/>
          </reference>
        </references>
      </pivotArea>
    </format>
    <format dxfId="203">
      <pivotArea outline="0" fieldPosition="0">
        <references count="7">
          <reference field="4294967294" count="1" selected="0">
            <x v="3"/>
          </reference>
          <reference field="0" count="1" selected="0">
            <x v="2168"/>
          </reference>
          <reference field="1" count="1" selected="0">
            <x v="224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5"/>
          </reference>
          <reference field="14" count="1" selected="0">
            <x v="1"/>
          </reference>
        </references>
      </pivotArea>
    </format>
    <format dxfId="202">
      <pivotArea outline="0" fieldPosition="0">
        <references count="7">
          <reference field="4294967294" count="1" selected="0">
            <x v="3"/>
          </reference>
          <reference field="0" count="1" selected="0">
            <x v="2169"/>
          </reference>
          <reference field="1" count="1" selected="0">
            <x v="224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5"/>
          </reference>
          <reference field="14" count="1" selected="0">
            <x v="1"/>
          </reference>
        </references>
      </pivotArea>
    </format>
    <format dxfId="201">
      <pivotArea outline="0" fieldPosition="0">
        <references count="7">
          <reference field="4294967294" count="1" selected="0">
            <x v="3"/>
          </reference>
          <reference field="0" count="1" selected="0">
            <x v="2182"/>
          </reference>
          <reference field="1" count="1" selected="0">
            <x v="225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6"/>
          </reference>
          <reference field="14" count="1" selected="0">
            <x v="1"/>
          </reference>
        </references>
      </pivotArea>
    </format>
    <format dxfId="200">
      <pivotArea outline="0" fieldPosition="0">
        <references count="7">
          <reference field="4294967294" count="1" selected="0">
            <x v="3"/>
          </reference>
          <reference field="0" count="1" selected="0">
            <x v="2183"/>
          </reference>
          <reference field="1" count="1" selected="0">
            <x v="225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6"/>
          </reference>
          <reference field="14" count="1" selected="0">
            <x v="1"/>
          </reference>
        </references>
      </pivotArea>
    </format>
    <format dxfId="199">
      <pivotArea outline="0" fieldPosition="0">
        <references count="7">
          <reference field="4294967294" count="1" selected="0">
            <x v="3"/>
          </reference>
          <reference field="0" count="1" selected="0">
            <x v="2184"/>
          </reference>
          <reference field="1" count="1" selected="0">
            <x v="225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26"/>
          </reference>
          <reference field="14" count="1" selected="0">
            <x v="1"/>
          </reference>
        </references>
      </pivotArea>
    </format>
    <format dxfId="198">
      <pivotArea outline="0" fieldPosition="0">
        <references count="7">
          <reference field="4294967294" count="1" selected="0">
            <x v="3"/>
          </reference>
          <reference field="0" count="1" selected="0">
            <x v="2217"/>
          </reference>
          <reference field="1" count="1" selected="0">
            <x v="229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30"/>
          </reference>
          <reference field="14" count="1" selected="0">
            <x v="0"/>
          </reference>
        </references>
      </pivotArea>
    </format>
    <format dxfId="197">
      <pivotArea outline="0" fieldPosition="0">
        <references count="7">
          <reference field="4294967294" count="1" selected="0">
            <x v="3"/>
          </reference>
          <reference field="0" count="3" selected="0">
            <x v="2219"/>
            <x v="2220"/>
            <x v="2222"/>
          </reference>
          <reference field="1" count="1" selected="0">
            <x v="230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31"/>
          </reference>
          <reference field="14" count="1" selected="0">
            <x v="0"/>
          </reference>
        </references>
      </pivotArea>
    </format>
    <format dxfId="196">
      <pivotArea outline="0" fieldPosition="0">
        <references count="7">
          <reference field="4294967294" count="1" selected="0">
            <x v="3"/>
          </reference>
          <reference field="0" count="1" selected="0">
            <x v="2236"/>
          </reference>
          <reference field="1" count="1" selected="0">
            <x v="231"/>
          </reference>
          <reference field="2" count="1" selected="0">
            <x v="30"/>
          </reference>
          <reference field="4" count="1" selected="0">
            <x v="167"/>
          </reference>
          <reference field="13" count="1" selected="0">
            <x v="232"/>
          </reference>
          <reference field="14" count="1" selected="0">
            <x v="0"/>
          </reference>
        </references>
      </pivotArea>
    </format>
    <format dxfId="195">
      <pivotArea outline="0" fieldPosition="0">
        <references count="7">
          <reference field="4294967294" count="1" selected="0">
            <x v="3"/>
          </reference>
          <reference field="0" count="14" selected="0">
            <x v="2165"/>
            <x v="2166"/>
            <x v="2167"/>
            <x v="2168"/>
            <x v="2169"/>
            <x v="2182"/>
            <x v="2183"/>
            <x v="2184"/>
            <x v="2217"/>
            <x v="2219"/>
            <x v="2220"/>
            <x v="2222"/>
            <x v="2236"/>
            <x v="2237"/>
          </reference>
          <reference field="1" count="5" selected="0">
            <x v="224"/>
            <x v="225"/>
            <x v="229"/>
            <x v="230"/>
            <x v="231"/>
          </reference>
          <reference field="2" count="1" selected="0">
            <x v="30"/>
          </reference>
          <reference field="4" count="1" selected="0">
            <x v="167"/>
          </reference>
          <reference field="13" count="5" selected="0">
            <x v="225"/>
            <x v="226"/>
            <x v="230"/>
            <x v="231"/>
            <x v="232"/>
          </reference>
          <reference field="14" count="2" selected="0">
            <x v="0"/>
            <x v="1"/>
          </reference>
        </references>
      </pivotArea>
    </format>
    <format dxfId="194">
      <pivotArea dataOnly="0" labelOnly="1" outline="0" fieldPosition="0">
        <references count="3">
          <reference field="0" count="1">
            <x v="2272"/>
          </reference>
          <reference field="2" count="1" selected="0">
            <x v="51"/>
          </reference>
          <reference field="4" count="1" selected="0">
            <x v="172"/>
          </reference>
        </references>
      </pivotArea>
    </format>
    <format dxfId="193">
      <pivotArea dataOnly="0" labelOnly="1" outline="0" fieldPosition="0">
        <references count="3">
          <reference field="0" count="2">
            <x v="2259"/>
            <x v="226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92">
      <pivotArea dataOnly="0" labelOnly="1" outline="0" fieldPosition="0">
        <references count="3">
          <reference field="0" count="1">
            <x v="225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91">
      <pivotArea dataOnly="0" labelOnly="1" outline="0" fieldPosition="0">
        <references count="3">
          <reference field="0" count="1">
            <x v="226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90">
      <pivotArea dataOnly="0" labelOnly="1" outline="0" fieldPosition="0">
        <references count="3">
          <reference field="0" count="1">
            <x v="228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89">
      <pivotArea dataOnly="0" labelOnly="1" outline="0" fieldPosition="0">
        <references count="3">
          <reference field="0" count="1">
            <x v="2267"/>
          </reference>
          <reference field="2" count="1" selected="0">
            <x v="23"/>
          </reference>
          <reference field="4" count="1" selected="0">
            <x v="78"/>
          </reference>
        </references>
      </pivotArea>
    </format>
    <format dxfId="188">
      <pivotArea dataOnly="0" labelOnly="1" outline="0" fieldPosition="0">
        <references count="3">
          <reference field="0" count="1">
            <x v="2266"/>
          </reference>
          <reference field="2" count="1" selected="0">
            <x v="23"/>
          </reference>
          <reference field="4" count="1" selected="0">
            <x v="78"/>
          </reference>
        </references>
      </pivotArea>
    </format>
    <format dxfId="187">
      <pivotArea dataOnly="0" labelOnly="1" outline="0" fieldPosition="0">
        <references count="3">
          <reference field="0" count="1">
            <x v="2269"/>
          </reference>
          <reference field="2" count="1" selected="0">
            <x v="3"/>
          </reference>
          <reference field="4" count="1" selected="0">
            <x v="154"/>
          </reference>
        </references>
      </pivotArea>
    </format>
    <format dxfId="186">
      <pivotArea dataOnly="0" labelOnly="1" outline="0" fieldPosition="0">
        <references count="3">
          <reference field="0" count="1">
            <x v="227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85">
      <pivotArea dataOnly="0" labelOnly="1" outline="0" fieldPosition="0">
        <references count="3">
          <reference field="0" count="1">
            <x v="2238"/>
          </reference>
          <reference field="2" count="0" selected="0"/>
          <reference field="4" count="1" selected="0">
            <x v="32"/>
          </reference>
        </references>
      </pivotArea>
    </format>
    <format dxfId="184">
      <pivotArea dataOnly="0" labelOnly="1" outline="0" fieldPosition="0">
        <references count="3">
          <reference field="0" count="2">
            <x v="2290"/>
            <x v="2293"/>
          </reference>
          <reference field="2" count="1" selected="0">
            <x v="24"/>
          </reference>
          <reference field="4" count="0" selected="0"/>
        </references>
      </pivotArea>
    </format>
    <format dxfId="183">
      <pivotArea dataOnly="0" labelOnly="1" outline="0" fieldPosition="0">
        <references count="3">
          <reference field="0" count="1">
            <x v="2289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82">
      <pivotArea dataOnly="0" labelOnly="1" outline="0" fieldPosition="0">
        <references count="3">
          <reference field="0" count="1">
            <x v="230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81">
      <pivotArea dataOnly="0" labelOnly="1" outline="0" fieldPosition="0">
        <references count="3">
          <reference field="0" count="1">
            <x v="2313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180">
      <pivotArea outline="0" fieldPosition="0">
        <references count="6">
          <reference field="0" count="1" selected="0">
            <x v="2313"/>
          </reference>
          <reference field="1" count="1" selected="0">
            <x v="240"/>
          </reference>
          <reference field="2" count="1" selected="0">
            <x v="43"/>
          </reference>
          <reference field="4" count="1" selected="0">
            <x v="33"/>
          </reference>
          <reference field="13" count="1" selected="0">
            <x v="241"/>
          </reference>
          <reference field="14" count="1" selected="0">
            <x v="0"/>
          </reference>
        </references>
      </pivotArea>
    </format>
    <format dxfId="179">
      <pivotArea dataOnly="0" labelOnly="1" outline="0" offset="IV1" fieldPosition="0">
        <references count="4">
          <reference field="0" count="1" selected="0">
            <x v="2313"/>
          </reference>
          <reference field="1" count="1">
            <x v="240"/>
          </reference>
          <reference field="2" count="1" selected="0">
            <x v="43"/>
          </reference>
          <reference field="4" count="1" selected="0">
            <x v="33"/>
          </reference>
        </references>
      </pivotArea>
    </format>
    <format dxfId="178">
      <pivotArea dataOnly="0" labelOnly="1" outline="0" offset="IV1" fieldPosition="0">
        <references count="5">
          <reference field="0" count="1" selected="0">
            <x v="2313"/>
          </reference>
          <reference field="1" count="1" selected="0">
            <x v="240"/>
          </reference>
          <reference field="2" count="1" selected="0">
            <x v="43"/>
          </reference>
          <reference field="4" count="1" selected="0">
            <x v="33"/>
          </reference>
          <reference field="13" count="1">
            <x v="241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2313"/>
          </reference>
          <reference field="1" count="1" selected="0">
            <x v="240"/>
          </reference>
          <reference field="2" count="1" selected="0">
            <x v="43"/>
          </reference>
          <reference field="4" count="1" selected="0">
            <x v="33"/>
          </reference>
          <reference field="13" count="1" selected="0">
            <x v="241"/>
          </reference>
          <reference field="14" count="1">
            <x v="0"/>
          </reference>
        </references>
      </pivotArea>
    </format>
    <format dxfId="176">
      <pivotArea dataOnly="0" labelOnly="1" outline="0" fieldPosition="0">
        <references count="3">
          <reference field="0" count="2">
            <x v="2319"/>
            <x v="232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75">
      <pivotArea dataOnly="0" labelOnly="1" outline="0" fieldPosition="0">
        <references count="3">
          <reference field="0" count="2">
            <x v="2335"/>
            <x v="233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74">
      <pivotArea dataOnly="0" labelOnly="1" outline="0" fieldPosition="0">
        <references count="3">
          <reference field="0" count="1">
            <x v="230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73">
      <pivotArea outline="0" fieldPosition="0">
        <references count="7">
          <reference field="4294967294" count="1" selected="0">
            <x v="3"/>
          </reference>
          <reference field="0" count="3" selected="0">
            <x v="2346"/>
            <x v="2347"/>
            <x v="2348"/>
          </reference>
          <reference field="1" count="1" selected="0">
            <x v="242"/>
          </reference>
          <reference field="2" count="1" selected="0">
            <x v="65"/>
          </reference>
          <reference field="4" count="1" selected="0">
            <x v="35"/>
          </reference>
          <reference field="13" count="1" selected="0">
            <x v="243"/>
          </reference>
          <reference field="14" count="1" selected="0">
            <x v="0"/>
          </reference>
        </references>
      </pivotArea>
    </format>
    <format dxfId="172">
      <pivotArea outline="0" fieldPosition="0">
        <references count="7">
          <reference field="4294967294" count="1" selected="0">
            <x v="3"/>
          </reference>
          <reference field="0" count="3" selected="0">
            <x v="2346"/>
            <x v="2347"/>
            <x v="2348"/>
          </reference>
          <reference field="1" count="1" selected="0">
            <x v="242"/>
          </reference>
          <reference field="2" count="1" selected="0">
            <x v="65"/>
          </reference>
          <reference field="4" count="1" selected="0">
            <x v="35"/>
          </reference>
          <reference field="13" count="1" selected="0">
            <x v="243"/>
          </reference>
          <reference field="14" count="1" selected="0">
            <x v="0"/>
          </reference>
        </references>
      </pivotArea>
    </format>
    <format dxfId="171">
      <pivotArea dataOnly="0" labelOnly="1" outline="0" fieldPosition="0">
        <references count="3">
          <reference field="0" count="1">
            <x v="235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70">
      <pivotArea dataOnly="0" labelOnly="1" outline="0" fieldPosition="0">
        <references count="3">
          <reference field="0" count="1">
            <x v="234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69">
      <pivotArea dataOnly="0" labelOnly="1" outline="0" fieldPosition="0">
        <references count="3">
          <reference field="0" count="2">
            <x v="2360"/>
            <x v="236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68">
      <pivotArea dataOnly="0" labelOnly="1" outline="0" fieldPosition="0">
        <references count="3">
          <reference field="0" count="2">
            <x v="2357"/>
            <x v="235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67">
      <pivotArea dataOnly="0" labelOnly="1" outline="0" fieldPosition="0">
        <references count="3">
          <reference field="0" count="1">
            <x v="237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66">
      <pivotArea dataOnly="0" labelOnly="1" outline="0" fieldPosition="0">
        <references count="3">
          <reference field="0" count="1">
            <x v="2372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65">
      <pivotArea outline="0" fieldPosition="0">
        <references count="7">
          <reference field="4294967294" count="1" selected="0">
            <x v="3"/>
          </reference>
          <reference field="0" count="2" selected="0">
            <x v="2388"/>
            <x v="2389"/>
          </reference>
          <reference field="1" count="1" selected="0">
            <x v="245"/>
          </reference>
          <reference field="2" count="1" selected="0">
            <x v="36"/>
          </reference>
          <reference field="4" count="1" selected="0">
            <x v="65"/>
          </reference>
          <reference field="13" count="1" selected="0">
            <x v="246"/>
          </reference>
          <reference field="14" count="1" selected="0">
            <x v="0"/>
          </reference>
        </references>
      </pivotArea>
    </format>
    <format dxfId="164">
      <pivotArea dataOnly="0" labelOnly="1" outline="0" fieldPosition="0">
        <references count="3">
          <reference field="0" count="2">
            <x v="2378"/>
            <x v="237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63">
      <pivotArea dataOnly="0" labelOnly="1" outline="0" fieldPosition="0">
        <references count="3">
          <reference field="0" count="2">
            <x v="2399"/>
            <x v="240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62">
      <pivotArea outline="0" fieldPosition="0">
        <references count="7">
          <reference field="4294967294" count="1" selected="0">
            <x v="3"/>
          </reference>
          <reference field="0" count="1" selected="0">
            <x v="2389"/>
          </reference>
          <reference field="1" count="1" selected="0">
            <x v="245"/>
          </reference>
          <reference field="2" count="1" selected="0">
            <x v="36"/>
          </reference>
          <reference field="4" count="1" selected="0">
            <x v="65"/>
          </reference>
          <reference field="13" count="1" selected="0">
            <x v="246"/>
          </reference>
          <reference field="14" count="1" selected="0">
            <x v="0"/>
          </reference>
        </references>
      </pivotArea>
    </format>
    <format dxfId="161">
      <pivotArea dataOnly="0" labelOnly="1" outline="0" fieldPosition="0">
        <references count="3">
          <reference field="0" count="1">
            <x v="239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60">
      <pivotArea dataOnly="0" labelOnly="1" outline="0" fieldPosition="0">
        <references count="3">
          <reference field="0" count="1">
            <x v="2400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59">
      <pivotArea dataOnly="0" labelOnly="1" outline="0" fieldPosition="0">
        <references count="3">
          <reference field="0" count="1">
            <x v="239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58">
      <pivotArea dataOnly="0" labelOnly="1" outline="0" fieldPosition="0">
        <references count="3">
          <reference field="0" count="1">
            <x v="241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57">
      <pivotArea dataOnly="0" labelOnly="1" outline="0" fieldPosition="0">
        <references count="3">
          <reference field="0" count="1">
            <x v="240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56">
      <pivotArea dataOnly="0" labelOnly="1" outline="0" fieldPosition="0">
        <references count="3">
          <reference field="0" count="1">
            <x v="2404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55">
      <pivotArea outline="0" fieldPosition="0">
        <references count="7">
          <reference field="4294967294" count="1" selected="0">
            <x v="3"/>
          </reference>
          <reference field="0" count="1" selected="0">
            <x v="2335"/>
          </reference>
          <reference field="1" count="1" selected="0">
            <x v="241"/>
          </reference>
          <reference field="2" count="1" selected="0">
            <x v="24"/>
          </reference>
          <reference field="4" count="1" selected="0">
            <x v="77"/>
          </reference>
          <reference field="13" count="1" selected="0">
            <x v="242"/>
          </reference>
          <reference field="14" count="1" selected="0">
            <x v="1"/>
          </reference>
        </references>
      </pivotArea>
    </format>
    <format dxfId="154">
      <pivotArea outline="0" fieldPosition="0">
        <references count="7">
          <reference field="4294967294" count="1" selected="0">
            <x v="3"/>
          </reference>
          <reference field="0" count="1" selected="0">
            <x v="2335"/>
          </reference>
          <reference field="1" count="1" selected="0">
            <x v="241"/>
          </reference>
          <reference field="2" count="1" selected="0">
            <x v="24"/>
          </reference>
          <reference field="4" count="1" selected="0">
            <x v="77"/>
          </reference>
          <reference field="13" count="1" selected="0">
            <x v="242"/>
          </reference>
          <reference field="14" count="1" selected="0">
            <x v="1"/>
          </reference>
        </references>
      </pivotArea>
    </format>
    <format dxfId="153">
      <pivotArea dataOnly="0" labelOnly="1" outline="0" fieldPosition="0">
        <references count="3">
          <reference field="0" count="1">
            <x v="241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52">
      <pivotArea dataOnly="0" labelOnly="1" outline="0" fieldPosition="0">
        <references count="3">
          <reference field="0" count="1">
            <x v="242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51">
      <pivotArea outline="0" fieldPosition="0">
        <references count="7">
          <reference field="4294967294" count="1" selected="0">
            <x v="3"/>
          </reference>
          <reference field="0" count="3" selected="0">
            <x v="2346"/>
            <x v="2347"/>
            <x v="2348"/>
          </reference>
          <reference field="1" count="1" selected="0">
            <x v="242"/>
          </reference>
          <reference field="2" count="1" selected="0">
            <x v="65"/>
          </reference>
          <reference field="4" count="1" selected="0">
            <x v="35"/>
          </reference>
          <reference field="13" count="1" selected="0">
            <x v="243"/>
          </reference>
          <reference field="14" count="1" selected="0">
            <x v="1"/>
          </reference>
        </references>
      </pivotArea>
    </format>
    <format dxfId="150">
      <pivotArea dataOnly="0" labelOnly="1" outline="0" fieldPosition="0">
        <references count="3">
          <reference field="0" count="2">
            <x v="2428"/>
            <x v="242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49">
      <pivotArea dataOnly="0" labelOnly="1" outline="0" fieldPosition="0">
        <references count="3">
          <reference field="0" count="1">
            <x v="242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48">
      <pivotArea dataOnly="0" labelOnly="1" outline="0" fieldPosition="0">
        <references count="3">
          <reference field="0" count="1">
            <x v="242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47">
      <pivotArea dataOnly="0" labelOnly="1" outline="0" fieldPosition="0">
        <references count="3">
          <reference field="0" count="2">
            <x v="2438"/>
            <x v="244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46">
      <pivotArea dataOnly="0" labelOnly="1" outline="0" fieldPosition="0">
        <references count="3">
          <reference field="0" count="1">
            <x v="2442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45">
      <pivotArea dataOnly="0" labelOnly="1" outline="0" fieldPosition="0">
        <references count="3">
          <reference field="0" count="1">
            <x v="2443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44">
      <pivotArea dataOnly="0" labelOnly="1" outline="0" fieldPosition="0">
        <references count="3">
          <reference field="0" count="3">
            <x v="2449"/>
            <x v="2450"/>
            <x v="245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43">
      <pivotArea dataOnly="0" labelOnly="1" outline="0" fieldPosition="0">
        <references count="3">
          <reference field="0" count="2">
            <x v="2472"/>
            <x v="2473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42">
      <pivotArea dataOnly="0" labelOnly="1" outline="0" fieldPosition="0">
        <references count="3">
          <reference field="0" count="2">
            <x v="2496"/>
            <x v="249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41">
      <pivotArea dataOnly="0" labelOnly="1" outline="0" fieldPosition="0">
        <references count="3">
          <reference field="0" count="1">
            <x v="2495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40">
      <pivotArea dataOnly="0" labelOnly="1" outline="0" fieldPosition="0">
        <references count="3">
          <reference field="0" count="1">
            <x v="249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39">
      <pivotArea dataOnly="0" labelOnly="1" outline="0" fieldPosition="0">
        <references count="3">
          <reference field="0" count="1">
            <x v="2497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38">
      <pivotArea dataOnly="0" labelOnly="1" outline="0" fieldPosition="0">
        <references count="3">
          <reference field="0" count="1">
            <x v="2507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37">
      <pivotArea dataOnly="0" labelOnly="1" outline="0" fieldPosition="0">
        <references count="3">
          <reference field="0" count="1">
            <x v="2516"/>
          </reference>
          <reference field="2" count="1" selected="0">
            <x v="38"/>
          </reference>
          <reference field="4" count="1" selected="0">
            <x v="117"/>
          </reference>
        </references>
      </pivotArea>
    </format>
    <format dxfId="136">
      <pivotArea dataOnly="0" labelOnly="1" outline="0" fieldPosition="0">
        <references count="3">
          <reference field="0" count="2">
            <x v="2508"/>
            <x v="2523"/>
          </reference>
          <reference field="2" count="1" selected="0">
            <x v="38"/>
          </reference>
          <reference field="4" count="1" selected="0">
            <x v="92"/>
          </reference>
        </references>
      </pivotArea>
    </format>
    <format dxfId="135">
      <pivotArea dataOnly="0" labelOnly="1" outline="0" fieldPosition="0">
        <references count="3">
          <reference field="0" count="1">
            <x v="2508"/>
          </reference>
          <reference field="2" count="1" selected="0">
            <x v="38"/>
          </reference>
          <reference field="4" count="1" selected="0">
            <x v="92"/>
          </reference>
        </references>
      </pivotArea>
    </format>
    <format dxfId="134">
      <pivotArea dataOnly="0" labelOnly="1" outline="0" fieldPosition="0">
        <references count="3">
          <reference field="0" count="2">
            <x v="2513"/>
            <x v="251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33">
      <pivotArea dataOnly="0" labelOnly="1" outline="0" fieldPosition="0">
        <references count="3">
          <reference field="0" count="1">
            <x v="2522"/>
          </reference>
          <reference field="2" count="1" selected="0">
            <x v="38"/>
          </reference>
          <reference field="4" count="1" selected="0">
            <x v="26"/>
          </reference>
        </references>
      </pivotArea>
    </format>
    <format dxfId="132">
      <pivotArea dataOnly="0" labelOnly="1" outline="0" fieldPosition="0">
        <references count="3">
          <reference field="0" count="1">
            <x v="2523"/>
          </reference>
          <reference field="2" count="1" selected="0">
            <x v="38"/>
          </reference>
          <reference field="4" count="1" selected="0">
            <x v="92"/>
          </reference>
        </references>
      </pivotArea>
    </format>
    <format dxfId="131">
      <pivotArea dataOnly="0" labelOnly="1" outline="0" fieldPosition="0">
        <references count="3">
          <reference field="0" count="1">
            <x v="251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30">
      <pivotArea dataOnly="0" labelOnly="1" outline="0" fieldPosition="0">
        <references count="3">
          <reference field="0" count="1">
            <x v="2517"/>
          </reference>
          <reference field="2" count="1" selected="0">
            <x v="38"/>
          </reference>
          <reference field="4" count="1" selected="0">
            <x v="115"/>
          </reference>
        </references>
      </pivotArea>
    </format>
    <format dxfId="129">
      <pivotArea dataOnly="0" labelOnly="1" outline="0" fieldPosition="0">
        <references count="3">
          <reference field="0" count="1">
            <x v="2524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28">
      <pivotArea dataOnly="0" labelOnly="1" outline="0" fieldPosition="0">
        <references count="3">
          <reference field="0" count="2">
            <x v="2541"/>
            <x v="2542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27">
      <pivotArea dataOnly="0" labelOnly="1" outline="0" offset="B256" fieldPosition="0">
        <references count="2">
          <reference field="2" count="1" selected="0">
            <x v="24"/>
          </reference>
          <reference field="4" count="1" defaultSubtotal="1">
            <x v="77"/>
          </reference>
        </references>
      </pivotArea>
    </format>
    <format dxfId="126">
      <pivotArea dataOnly="0" labelOnly="1" outline="0" fieldPosition="0">
        <references count="3">
          <reference field="0" count="2">
            <x v="2535"/>
            <x v="2536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25">
      <pivotArea dataOnly="0" labelOnly="1" outline="0" fieldPosition="0">
        <references count="3">
          <reference field="0" count="1">
            <x v="2544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24">
      <pivotArea dataOnly="0" labelOnly="1" outline="0" fieldPosition="0">
        <references count="3">
          <reference field="0" count="2">
            <x v="2547"/>
            <x v="2548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23">
      <pivotArea dataOnly="0" labelOnly="1" outline="0" fieldPosition="0">
        <references count="3">
          <reference field="0" count="1">
            <x v="2557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22">
      <pivotArea dataOnly="0" labelOnly="1" outline="0" fieldPosition="0">
        <references count="3">
          <reference field="0" count="2">
            <x v="2558"/>
            <x v="255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21">
      <pivotArea dataOnly="0" labelOnly="1" outline="0" fieldPosition="0">
        <references count="3">
          <reference field="0" count="1">
            <x v="2572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20">
      <pivotArea dataOnly="0" labelOnly="1" outline="0" fieldPosition="0">
        <references count="3">
          <reference field="0" count="4">
            <x v="2581"/>
            <x v="2582"/>
            <x v="2583"/>
            <x v="2584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19">
      <pivotArea dataOnly="0" labelOnly="1" outline="0" fieldPosition="0">
        <references count="3">
          <reference field="0" count="1">
            <x v="2589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18">
      <pivotArea dataOnly="0" labelOnly="1" outline="0" fieldPosition="0">
        <references count="3">
          <reference field="0" count="1">
            <x v="2598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17">
      <pivotArea dataOnly="0" labelOnly="1" outline="0" fieldPosition="0">
        <references count="3">
          <reference field="0" count="3">
            <x v="2593"/>
            <x v="2594"/>
            <x v="2595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16">
      <pivotArea dataOnly="0" labelOnly="1" outline="0" fieldPosition="0">
        <references count="3">
          <reference field="0" count="3">
            <x v="2607"/>
            <x v="2608"/>
            <x v="2609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  <format dxfId="115">
      <pivotArea dataOnly="0" labelOnly="1" outline="0" fieldPosition="0">
        <references count="3">
          <reference field="0" count="1">
            <x v="2602"/>
          </reference>
          <reference field="2" count="1" selected="0">
            <x v="38"/>
          </reference>
          <reference field="4" count="1" selected="0">
            <x v="112"/>
          </reference>
        </references>
      </pivotArea>
    </format>
    <format dxfId="114">
      <pivotArea dataOnly="0" labelOnly="1" outline="0" fieldPosition="0">
        <references count="3">
          <reference field="0" count="2">
            <x v="2620"/>
            <x v="2621"/>
          </reference>
          <reference field="2" count="1" selected="0">
            <x v="24"/>
          </reference>
          <reference field="4" count="1" selected="0">
            <x v="77"/>
          </reference>
        </references>
      </pivotArea>
    </format>
  </formats>
  <pivotTableStyleInfo name="PivotStyleMedium9 5 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2C09C3-7DBF-4A6E-800D-22ED179DEBD2}" name="INF_Clientes" cacheId="252" applyNumberFormats="0" applyBorderFormats="0" applyFontFormats="0" applyPatternFormats="0" applyAlignmentFormats="0" applyWidthHeightFormats="1" dataCaption="Valores" updatedVersion="7" minRefreshableVersion="3" showDrill="0" itemPrintTitles="1" createdVersion="7" indent="0" compact="0" compactData="0" multipleFieldFilters="0">
  <location ref="C8:K158" firstHeaderRow="0" firstDataRow="1" firstDataCol="5" rowPageCount="1" colPageCount="1"/>
  <pivotFields count="16">
    <pivotField axis="axisRow" compact="0" outline="0" showAll="0" defaultSubtotal="0">
      <items count="2622">
        <item m="1" x="2601"/>
        <item m="1" x="2620"/>
        <item m="1" x="2612"/>
        <item x="2590"/>
        <item x="2589"/>
        <item x="2587"/>
        <item x="2588"/>
        <item x="2586"/>
        <item x="2585"/>
        <item x="2582"/>
        <item x="2583"/>
        <item x="2584"/>
        <item x="2581"/>
        <item x="2580"/>
        <item x="2577"/>
        <item x="2578"/>
        <item x="2579"/>
        <item x="2576"/>
        <item x="2575"/>
        <item x="2573"/>
        <item x="2574"/>
        <item x="2572"/>
        <item x="2571"/>
        <item x="2568"/>
        <item x="2569"/>
        <item x="2570"/>
        <item x="2567"/>
        <item x="2566"/>
        <item x="2561"/>
        <item x="2562"/>
        <item x="2563"/>
        <item x="2564"/>
        <item x="2565"/>
        <item x="2559"/>
        <item x="2560"/>
        <item x="2557"/>
        <item x="2558"/>
        <item x="2556"/>
        <item x="2555"/>
        <item x="2553"/>
        <item x="2554"/>
        <item x="2552"/>
        <item x="2549"/>
        <item x="2550"/>
        <item x="2548"/>
        <item x="2546"/>
        <item x="2547"/>
        <item x="2545"/>
        <item x="2544"/>
        <item x="2543"/>
        <item x="2542"/>
        <item x="2541"/>
        <item x="2540"/>
        <item x="2539"/>
        <item x="2536"/>
        <item x="2537"/>
        <item x="2538"/>
        <item x="2535"/>
        <item x="2533"/>
        <item x="2534"/>
        <item x="2532"/>
        <item x="2531"/>
        <item x="2530"/>
        <item m="1" x="2592"/>
        <item x="2529"/>
        <item m="1" x="2621"/>
        <item x="2525"/>
        <item x="2526"/>
        <item x="2527"/>
        <item x="2519"/>
        <item x="2520"/>
        <item x="2521"/>
        <item x="2522"/>
        <item x="2514"/>
        <item x="2515"/>
        <item x="2516"/>
        <item x="2517"/>
        <item x="2518"/>
        <item x="2513"/>
        <item x="2510"/>
        <item x="2511"/>
        <item x="2512"/>
        <item x="2507"/>
        <item x="2508"/>
        <item x="2509"/>
        <item x="2502"/>
        <item x="2503"/>
        <item x="2506"/>
        <item x="2500"/>
        <item x="2501"/>
        <item x="2494"/>
        <item x="2495"/>
        <item x="2496"/>
        <item x="2497"/>
        <item x="2498"/>
        <item x="2499"/>
        <item x="2487"/>
        <item x="2488"/>
        <item x="2489"/>
        <item x="2490"/>
        <item x="2491"/>
        <item x="2492"/>
        <item x="2493"/>
        <item x="2486"/>
        <item x="2482"/>
        <item x="2481"/>
        <item x="2483"/>
        <item x="2484"/>
        <item x="2474"/>
        <item x="2475"/>
        <item x="2476"/>
        <item x="2477"/>
        <item x="2478"/>
        <item x="2479"/>
        <item x="2480"/>
        <item x="2464"/>
        <item x="2465"/>
        <item x="2466"/>
        <item x="2467"/>
        <item x="2468"/>
        <item x="2469"/>
        <item x="2470"/>
        <item x="2471"/>
        <item x="2472"/>
        <item x="2473"/>
        <item x="2455"/>
        <item x="2456"/>
        <item x="2457"/>
        <item x="2458"/>
        <item x="2459"/>
        <item x="2460"/>
        <item x="2461"/>
        <item x="2462"/>
        <item x="2463"/>
        <item x="2450"/>
        <item x="2451"/>
        <item x="2452"/>
        <item x="2453"/>
        <item x="2454"/>
        <item x="2441"/>
        <item x="2442"/>
        <item x="2443"/>
        <item x="2444"/>
        <item x="2429"/>
        <item x="2445"/>
        <item x="2446"/>
        <item x="2447"/>
        <item x="2448"/>
        <item x="244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23"/>
        <item x="2424"/>
        <item x="2425"/>
        <item x="2426"/>
        <item x="2427"/>
        <item x="2428"/>
        <item x="2422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398"/>
        <item x="2399"/>
        <item x="2402"/>
        <item x="2403"/>
        <item x="240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72"/>
        <item x="2373"/>
        <item x="2374"/>
        <item x="2375"/>
        <item x="2376"/>
        <item x="2377"/>
        <item x="2378"/>
        <item x="2379"/>
        <item x="2380"/>
        <item m="1" x="2607"/>
        <item m="1" x="2597"/>
        <item x="2348"/>
        <item x="2349"/>
        <item x="2344"/>
        <item x="2343"/>
        <item x="2369"/>
        <item x="2371"/>
        <item x="2370"/>
        <item x="2340"/>
        <item x="2341"/>
        <item x="2335"/>
        <item x="2334"/>
        <item x="2338"/>
        <item x="2339"/>
        <item x="2336"/>
        <item x="2342"/>
        <item x="2337"/>
        <item x="2361"/>
        <item x="2368"/>
        <item x="2367"/>
        <item x="2366"/>
        <item x="2363"/>
        <item x="2364"/>
        <item x="2365"/>
        <item m="1" x="2603"/>
        <item x="2384"/>
        <item x="2383"/>
        <item x="2362"/>
        <item x="2382"/>
        <item x="2381"/>
        <item x="2400"/>
        <item x="2401"/>
        <item x="2345"/>
        <item x="2346"/>
        <item x="2347"/>
        <item x="2350"/>
        <item x="2351"/>
        <item x="2322"/>
        <item x="2360"/>
        <item x="2359"/>
        <item x="2358"/>
        <item x="2357"/>
        <item x="2352"/>
        <item x="2356"/>
        <item x="2353"/>
        <item x="2354"/>
        <item x="2355"/>
        <item x="2324"/>
        <item x="2326"/>
        <item x="2325"/>
        <item x="2327"/>
        <item x="2328"/>
        <item x="2331"/>
        <item x="2333"/>
        <item x="2308"/>
        <item x="2332"/>
        <item x="2330"/>
        <item x="2329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01"/>
        <item x="2305"/>
        <item x="2302"/>
        <item x="2297"/>
        <item x="2304"/>
        <item x="2303"/>
        <item x="2299"/>
        <item x="2298"/>
        <item x="2295"/>
        <item x="2300"/>
        <item x="2296"/>
        <item x="2306"/>
        <item x="2277"/>
        <item x="2276"/>
        <item x="2307"/>
        <item x="2275"/>
        <item x="2278"/>
        <item x="2279"/>
        <item x="2280"/>
        <item x="2281"/>
        <item x="2282"/>
        <item x="2283"/>
        <item x="2285"/>
        <item x="2287"/>
        <item x="2286"/>
        <item x="2289"/>
        <item x="2288"/>
        <item x="2290"/>
        <item x="2294"/>
        <item x="2293"/>
        <item x="2292"/>
        <item x="2291"/>
        <item x="2284"/>
        <item x="2551"/>
        <item x="2269"/>
        <item x="2267"/>
        <item x="2259"/>
        <item x="2266"/>
        <item x="2265"/>
        <item x="2264"/>
        <item x="2263"/>
        <item x="2262"/>
        <item x="2261"/>
        <item x="2272"/>
        <item x="2271"/>
        <item x="2268"/>
        <item x="2274"/>
        <item x="2270"/>
        <item x="2248"/>
        <item x="2252"/>
        <item x="2251"/>
        <item x="2250"/>
        <item x="2249"/>
        <item x="2260"/>
        <item x="2273"/>
        <item x="2247"/>
        <item x="2258"/>
        <item x="2257"/>
        <item x="2256"/>
        <item x="2255"/>
        <item x="2254"/>
        <item x="2253"/>
        <item m="1" x="2609"/>
        <item x="2243"/>
        <item x="2242"/>
        <item x="2240"/>
        <item x="2239"/>
        <item x="2245"/>
        <item x="2244"/>
        <item x="2241"/>
        <item x="2246"/>
        <item x="2238"/>
        <item x="2237"/>
        <item x="2234"/>
        <item x="2232"/>
        <item x="2233"/>
        <item x="2236"/>
        <item x="2235"/>
        <item x="2227"/>
        <item x="2226"/>
        <item x="2225"/>
        <item x="2224"/>
        <item x="2223"/>
        <item x="2222"/>
        <item x="2228"/>
        <item x="2209"/>
        <item x="2208"/>
        <item x="2203"/>
        <item x="2201"/>
        <item x="2202"/>
        <item x="2229"/>
        <item x="2231"/>
        <item x="2230"/>
        <item x="2210"/>
        <item x="2214"/>
        <item x="2215"/>
        <item x="2212"/>
        <item x="2211"/>
        <item x="2213"/>
        <item x="2221"/>
        <item x="2218"/>
        <item x="2216"/>
        <item x="2217"/>
        <item x="2219"/>
        <item x="2205"/>
        <item x="2206"/>
        <item x="2207"/>
        <item x="2204"/>
        <item x="2196"/>
        <item x="2194"/>
        <item x="2195"/>
        <item x="2220"/>
        <item x="2197"/>
        <item x="2198"/>
        <item x="2200"/>
        <item x="2199"/>
        <item x="2184"/>
        <item x="2168"/>
        <item x="2170"/>
        <item x="2169"/>
        <item x="2167"/>
        <item x="2182"/>
        <item x="2193"/>
        <item x="2190"/>
        <item x="2189"/>
        <item x="2191"/>
        <item x="2192"/>
        <item x="2188"/>
        <item x="2187"/>
        <item x="2186"/>
        <item x="2183"/>
        <item x="2185"/>
        <item x="2150"/>
        <item x="2153"/>
        <item x="2154"/>
        <item x="2155"/>
        <item x="2156"/>
        <item x="2152"/>
        <item x="2151"/>
        <item x="2180"/>
        <item x="2179"/>
        <item x="2178"/>
        <item x="2174"/>
        <item x="2177"/>
        <item x="2175"/>
        <item x="2176"/>
        <item x="2172"/>
        <item x="2171"/>
        <item x="2173"/>
        <item x="2160"/>
        <item x="2161"/>
        <item x="2181"/>
        <item x="2158"/>
        <item x="2159"/>
        <item x="2157"/>
        <item x="2142"/>
        <item x="2137"/>
        <item x="2138"/>
        <item x="2136"/>
        <item x="2139"/>
        <item x="2140"/>
        <item x="2141"/>
        <item x="2131"/>
        <item x="2128"/>
        <item x="2134"/>
        <item x="2135"/>
        <item x="2129"/>
        <item x="2130"/>
        <item x="2132"/>
        <item x="2133"/>
        <item x="2165"/>
        <item x="2163"/>
        <item x="2164"/>
        <item x="2162"/>
        <item x="2143"/>
        <item x="2109"/>
        <item x="2110"/>
        <item x="2107"/>
        <item x="2108"/>
        <item x="2127"/>
        <item x="2106"/>
        <item x="2104"/>
        <item x="2105"/>
        <item x="2148"/>
        <item x="2149"/>
        <item x="2144"/>
        <item x="2145"/>
        <item x="2146"/>
        <item x="2147"/>
        <item x="2166"/>
        <item x="2111"/>
        <item x="2103"/>
        <item x="2113"/>
        <item x="2121"/>
        <item x="2118"/>
        <item x="2116"/>
        <item x="2115"/>
        <item x="2119"/>
        <item x="2117"/>
        <item x="2112"/>
        <item x="2123"/>
        <item x="2120"/>
        <item x="2114"/>
        <item x="2124"/>
        <item x="2094"/>
        <item x="2095"/>
        <item x="2098"/>
        <item x="2125"/>
        <item x="2126"/>
        <item x="2097"/>
        <item x="2096"/>
        <item x="2122"/>
        <item x="2072"/>
        <item x="2071"/>
        <item x="2070"/>
        <item x="2102"/>
        <item x="2080"/>
        <item x="2079"/>
        <item x="2078"/>
        <item x="2077"/>
        <item x="2076"/>
        <item x="2075"/>
        <item x="2074"/>
        <item x="2093"/>
        <item x="2101"/>
        <item x="2100"/>
        <item x="2099"/>
        <item x="2091"/>
        <item x="2092"/>
        <item x="2087"/>
        <item x="2086"/>
        <item x="2084"/>
        <item x="2083"/>
        <item x="2085"/>
        <item x="2081"/>
        <item x="2082"/>
        <item x="2088"/>
        <item x="2089"/>
        <item x="2069"/>
        <item x="2090"/>
        <item x="2073"/>
        <item x="2061"/>
        <item x="2068"/>
        <item x="2060"/>
        <item x="2059"/>
        <item x="2057"/>
        <item x="2056"/>
        <item x="2058"/>
        <item x="2049"/>
        <item x="2048"/>
        <item x="2047"/>
        <item x="2046"/>
        <item x="2045"/>
        <item x="2044"/>
        <item x="2043"/>
        <item x="2042"/>
        <item x="2041"/>
        <item x="2067"/>
        <item x="2066"/>
        <item x="2065"/>
        <item x="2064"/>
        <item x="2063"/>
        <item x="2062"/>
        <item x="2050"/>
        <item x="2052"/>
        <item x="2051"/>
        <item x="2055"/>
        <item x="2028"/>
        <item x="2029"/>
        <item x="2031"/>
        <item x="2034"/>
        <item x="2032"/>
        <item x="2030"/>
        <item x="2027"/>
        <item x="2033"/>
        <item x="2040"/>
        <item x="2039"/>
        <item x="2038"/>
        <item x="2037"/>
        <item x="2036"/>
        <item x="2035"/>
        <item x="2053"/>
        <item x="2013"/>
        <item x="2012"/>
        <item x="2011"/>
        <item x="2054"/>
        <item x="2023"/>
        <item x="2025"/>
        <item x="2022"/>
        <item x="2024"/>
        <item m="1" x="2595"/>
        <item x="1989"/>
        <item x="1990"/>
        <item x="2009"/>
        <item x="2019"/>
        <item x="2017"/>
        <item x="2016"/>
        <item x="2014"/>
        <item x="2015"/>
        <item x="2020"/>
        <item x="2010"/>
        <item x="1991"/>
        <item x="1992"/>
        <item x="2021"/>
        <item x="2026"/>
        <item x="2018"/>
        <item x="1993"/>
        <item x="1996"/>
        <item x="1994"/>
        <item x="1995"/>
        <item x="1998"/>
        <item x="1988"/>
        <item x="1964"/>
        <item x="1966"/>
        <item x="1967"/>
        <item x="1963"/>
        <item x="1965"/>
        <item x="1970"/>
        <item x="1969"/>
        <item x="1968"/>
        <item x="1962"/>
        <item x="2005"/>
        <item x="2002"/>
        <item x="2007"/>
        <item x="2000"/>
        <item x="2001"/>
        <item x="2003"/>
        <item x="2008"/>
        <item x="1997"/>
        <item x="1999"/>
        <item x="1975"/>
        <item x="1972"/>
        <item x="1971"/>
        <item x="1926"/>
        <item x="1925"/>
        <item x="1924"/>
        <item x="1923"/>
        <item x="1961"/>
        <item x="1921"/>
        <item x="1920"/>
        <item x="1919"/>
        <item x="1918"/>
        <item x="1917"/>
        <item x="1916"/>
        <item x="1986"/>
        <item x="1985"/>
        <item x="1984"/>
        <item x="1983"/>
        <item m="1" x="2599"/>
        <item x="1981"/>
        <item x="1980"/>
        <item x="1979"/>
        <item x="1978"/>
        <item x="1977"/>
        <item x="1973"/>
        <item x="1932"/>
        <item x="1915"/>
        <item x="1928"/>
        <item x="1927"/>
        <item x="1974"/>
        <item x="1976"/>
        <item x="1930"/>
        <item x="1929"/>
        <item x="1946"/>
        <item x="1955"/>
        <item x="1933"/>
        <item x="1947"/>
        <item x="1949"/>
        <item x="1931"/>
        <item x="1935"/>
        <item x="1937"/>
        <item x="1938"/>
        <item x="1934"/>
        <item x="2004"/>
        <item x="2006"/>
        <item x="1922"/>
        <item x="1942"/>
        <item x="1943"/>
        <item x="1941"/>
        <item x="1940"/>
        <item x="1349"/>
        <item x="1987"/>
        <item x="1957"/>
        <item x="1956"/>
        <item x="1959"/>
        <item x="1958"/>
        <item x="1911"/>
        <item x="1913"/>
        <item x="1914"/>
        <item x="1912"/>
        <item x="1950"/>
        <item x="1951"/>
        <item x="1952"/>
        <item x="1953"/>
        <item x="1954"/>
        <item x="1945"/>
        <item x="1948"/>
        <item x="1944"/>
        <item x="1960"/>
        <item x="1939"/>
        <item x="1982"/>
        <item x="1936"/>
        <item m="1" x="2608"/>
        <item x="1894"/>
        <item x="1884"/>
        <item x="1883"/>
        <item x="1882"/>
        <item x="1881"/>
        <item x="1907"/>
        <item x="1906"/>
        <item x="1897"/>
        <item x="1896"/>
        <item x="1908"/>
        <item x="1909"/>
        <item x="1895"/>
        <item x="1905"/>
        <item x="1902"/>
        <item x="1904"/>
        <item x="1903"/>
        <item x="1901"/>
        <item x="1900"/>
        <item x="1899"/>
        <item x="1898"/>
        <item x="1880"/>
        <item x="1891"/>
        <item x="1887"/>
        <item x="1885"/>
        <item x="1892"/>
        <item x="1890"/>
        <item x="1889"/>
        <item x="1886"/>
        <item x="1888"/>
        <item x="1879"/>
        <item x="1862"/>
        <item x="1861"/>
        <item x="1860"/>
        <item x="1859"/>
        <item x="1864"/>
        <item x="1863"/>
        <item x="75"/>
        <item x="74"/>
        <item x="73"/>
        <item x="1869"/>
        <item x="1868"/>
        <item x="1867"/>
        <item x="1866"/>
        <item x="1865"/>
        <item x="1870"/>
        <item x="1893"/>
        <item x="1871"/>
        <item x="1874"/>
        <item x="1873"/>
        <item x="1875"/>
        <item x="1876"/>
        <item x="1872"/>
        <item x="1878"/>
        <item x="1877"/>
        <item x="1843"/>
        <item x="1845"/>
        <item x="1839"/>
        <item x="1838"/>
        <item x="1840"/>
        <item x="1842"/>
        <item x="1844"/>
        <item x="1846"/>
        <item x="1847"/>
        <item x="1848"/>
        <item x="1841"/>
        <item x="1851"/>
        <item x="1852"/>
        <item x="1850"/>
        <item x="1853"/>
        <item x="1849"/>
        <item x="70"/>
        <item x="69"/>
        <item x="72"/>
        <item x="1856"/>
        <item x="1855"/>
        <item x="1854"/>
        <item x="1831"/>
        <item x="1830"/>
        <item x="1829"/>
        <item x="71"/>
        <item x="1833"/>
        <item x="1832"/>
        <item x="1858"/>
        <item x="1910"/>
        <item x="1857"/>
        <item x="1836"/>
        <item x="1837"/>
        <item x="1826"/>
        <item x="1799"/>
        <item x="1821"/>
        <item x="1820"/>
        <item x="1801"/>
        <item x="1802"/>
        <item x="1805"/>
        <item x="1814"/>
        <item x="1798"/>
        <item x="1800"/>
        <item x="1797"/>
        <item m="1" x="2600"/>
        <item x="1834"/>
        <item x="1819"/>
        <item x="1816"/>
        <item x="1815"/>
        <item x="1811"/>
        <item x="1810"/>
        <item x="1818"/>
        <item x="1835"/>
        <item x="1790"/>
        <item x="1791"/>
        <item x="1795"/>
        <item x="1781"/>
        <item x="1794"/>
        <item x="1787"/>
        <item x="1808"/>
        <item x="1809"/>
        <item x="1807"/>
        <item x="1806"/>
        <item x="1804"/>
        <item x="1823"/>
        <item x="1822"/>
        <item x="1824"/>
        <item x="1803"/>
        <item x="1817"/>
        <item x="1813"/>
        <item x="1812"/>
        <item x="1825"/>
        <item x="1793"/>
        <item x="1783"/>
        <item x="1782"/>
        <item x="1779"/>
        <item x="1778"/>
        <item x="1777"/>
        <item x="1780"/>
        <item x="1776"/>
        <item x="1788"/>
        <item x="1789"/>
        <item x="1785"/>
        <item x="1792"/>
        <item x="1796"/>
        <item x="1828"/>
        <item x="1827"/>
        <item x="1784"/>
        <item x="1767"/>
        <item x="1786"/>
        <item x="1763"/>
        <item x="1752"/>
        <item x="1753"/>
        <item x="1751"/>
        <item x="1755"/>
        <item x="1749"/>
        <item x="1760"/>
        <item x="1750"/>
        <item x="1770"/>
        <item x="1774"/>
        <item x="1772"/>
        <item x="1771"/>
        <item x="1766"/>
        <item x="1775"/>
        <item x="1773"/>
        <item x="1745"/>
        <item x="1726"/>
        <item x="1722"/>
        <item x="1734"/>
        <item x="1743"/>
        <item x="1736"/>
        <item x="1744"/>
        <item x="1725"/>
        <item x="1756"/>
        <item x="1764"/>
        <item x="1765"/>
        <item x="1757"/>
        <item x="1758"/>
        <item x="1761"/>
        <item x="1759"/>
        <item x="1723"/>
        <item x="1742"/>
        <item x="1735"/>
        <item x="1724"/>
        <item x="1721"/>
        <item x="1731"/>
        <item x="1732"/>
        <item x="1730"/>
        <item x="1728"/>
        <item x="1727"/>
        <item x="1729"/>
        <item x="1747"/>
        <item x="1737"/>
        <item x="1748"/>
        <item x="1746"/>
        <item x="1740"/>
        <item x="1741"/>
        <item x="1739"/>
        <item x="1709"/>
        <item x="1718"/>
        <item x="1715"/>
        <item x="1719"/>
        <item x="1717"/>
        <item x="1712"/>
        <item x="1711"/>
        <item x="1713"/>
        <item x="1714"/>
        <item x="1710"/>
        <item x="1708"/>
        <item x="1720"/>
        <item x="1701"/>
        <item x="1699"/>
        <item x="1706"/>
        <item x="1702"/>
        <item x="1700"/>
        <item x="1705"/>
        <item x="1704"/>
        <item x="1697"/>
        <item x="1694"/>
        <item x="1692"/>
        <item x="1696"/>
        <item x="1693"/>
        <item x="1695"/>
        <item x="1682"/>
        <item x="1681"/>
        <item x="1689"/>
        <item x="1688"/>
        <item x="1679"/>
        <item x="1683"/>
        <item x="1738"/>
        <item x="1762"/>
        <item x="1769"/>
        <item x="1754"/>
        <item x="1716"/>
        <item x="1677"/>
        <item x="1680"/>
        <item x="1691"/>
        <item x="1674"/>
        <item x="1673"/>
        <item x="1678"/>
        <item x="1687"/>
        <item x="1685"/>
        <item x="1686"/>
        <item x="1672"/>
        <item m="1" x="2606"/>
        <item x="1707"/>
        <item x="1703"/>
        <item x="1690"/>
        <item x="1733"/>
        <item x="1768"/>
        <item x="1698"/>
        <item x="1667"/>
        <item x="1664"/>
        <item x="1663"/>
        <item x="1662"/>
        <item x="1675"/>
        <item x="1670"/>
        <item x="1669"/>
        <item x="1645"/>
        <item x="1650"/>
        <item x="1655"/>
        <item x="1652"/>
        <item x="1647"/>
        <item x="1651"/>
        <item x="1649"/>
        <item x="1646"/>
        <item x="1661"/>
        <item x="1665"/>
        <item x="1676"/>
        <item x="1684"/>
        <item x="1653"/>
        <item x="1657"/>
        <item x="1634"/>
        <item x="1668"/>
        <item x="1642"/>
        <item x="1666"/>
        <item x="1660"/>
        <item x="1648"/>
        <item x="1397"/>
        <item x="1654"/>
        <item x="1659"/>
        <item x="1658"/>
        <item x="1626"/>
        <item x="1625"/>
        <item x="1628"/>
        <item x="1632"/>
        <item x="1641"/>
        <item x="1633"/>
        <item x="1640"/>
        <item x="1636"/>
        <item x="1635"/>
        <item x="1638"/>
        <item x="1639"/>
        <item x="1627"/>
        <item x="1644"/>
        <item x="1630"/>
        <item x="1618"/>
        <item x="1614"/>
        <item x="1621"/>
        <item x="1599"/>
        <item x="1619"/>
        <item x="1602"/>
        <item x="1604"/>
        <item x="1608"/>
        <item x="1605"/>
        <item x="1596"/>
        <item x="1616"/>
        <item x="1631"/>
        <item x="1637"/>
        <item x="1643"/>
        <item x="1629"/>
        <item x="1613"/>
        <item x="1615"/>
        <item x="1656"/>
        <item x="1671"/>
        <item x="1612"/>
        <item x="1611"/>
        <item x="1610"/>
        <item x="1624"/>
        <item x="1595"/>
        <item x="1620"/>
        <item x="1603"/>
        <item x="1594"/>
        <item x="1609"/>
        <item x="1623"/>
        <item x="1601"/>
        <item x="1600"/>
        <item x="1593"/>
        <item x="1598"/>
        <item x="1597"/>
        <item x="1606"/>
        <item x="1607"/>
        <item x="1617"/>
        <item x="1622"/>
        <item x="1589"/>
        <item x="1588"/>
        <item x="1580"/>
        <item x="1590"/>
        <item x="1581"/>
        <item x="1585"/>
        <item x="1586"/>
        <item x="1578"/>
        <item x="1587"/>
        <item x="1572"/>
        <item x="1565"/>
        <item x="1560"/>
        <item x="1569"/>
        <item x="1564"/>
        <item x="1563"/>
        <item x="1574"/>
        <item x="1561"/>
        <item x="1562"/>
        <item x="1582"/>
        <item x="1583"/>
        <item x="1584"/>
        <item x="1577"/>
        <item x="1571"/>
        <item x="1579"/>
        <item x="1553"/>
        <item x="1542"/>
        <item x="1538"/>
        <item x="1540"/>
        <item x="1541"/>
        <item x="1549"/>
        <item x="1547"/>
        <item x="1539"/>
        <item x="1548"/>
        <item x="1576"/>
        <item x="1568"/>
        <item x="1567"/>
        <item x="1566"/>
        <item x="1575"/>
        <item x="1570"/>
        <item x="1556"/>
        <item x="1558"/>
        <item x="1552"/>
        <item x="1536"/>
        <item x="1544"/>
        <item x="1546"/>
        <item x="1545"/>
        <item x="1537"/>
        <item x="1557"/>
        <item x="1550"/>
        <item x="1551"/>
        <item x="1591"/>
        <item x="1592"/>
        <item x="1543"/>
        <item x="1573"/>
        <item x="1554"/>
        <item x="1555"/>
        <item x="1524"/>
        <item x="1526"/>
        <item x="1528"/>
        <item x="1525"/>
        <item x="1531"/>
        <item x="1532"/>
        <item x="1523"/>
        <item x="1522"/>
        <item x="1530"/>
        <item x="1529"/>
        <item x="1533"/>
        <item x="1535"/>
        <item x="1527"/>
        <item x="1534"/>
        <item x="1520"/>
        <item x="1519"/>
        <item x="1514"/>
        <item x="1512"/>
        <item x="1513"/>
        <item x="1511"/>
        <item x="1497"/>
        <item x="1496"/>
        <item x="1521"/>
        <item x="1500"/>
        <item x="1515"/>
        <item x="1494"/>
        <item x="1509"/>
        <item x="1517"/>
        <item x="1504"/>
        <item x="1499"/>
        <item x="1508"/>
        <item x="1506"/>
        <item x="1505"/>
        <item x="1503"/>
        <item x="1507"/>
        <item x="1510"/>
        <item x="1495"/>
        <item x="1516"/>
        <item x="1502"/>
        <item x="1501"/>
        <item x="1498"/>
        <item x="1518"/>
        <item m="1" x="2598"/>
        <item x="2323"/>
        <item x="1559"/>
        <item x="1493"/>
        <item x="1481"/>
        <item x="1482"/>
        <item x="1488"/>
        <item x="1490"/>
        <item x="1489"/>
        <item x="1492"/>
        <item x="1491"/>
        <item x="1479"/>
        <item x="1487"/>
        <item x="1485"/>
        <item x="1486"/>
        <item x="2485"/>
        <item x="2505"/>
        <item x="2504"/>
        <item x="2524"/>
        <item x="2523"/>
        <item x="2528"/>
        <item x="1473"/>
        <item x="1461"/>
        <item x="1483"/>
        <item x="1484"/>
        <item x="1477"/>
        <item x="1476"/>
        <item x="1460"/>
        <item x="1465"/>
        <item x="1464"/>
        <item x="1478"/>
        <item x="1469"/>
        <item x="1468"/>
        <item x="1463"/>
        <item x="1475"/>
        <item x="1466"/>
        <item x="1467"/>
        <item x="1470"/>
        <item x="1471"/>
        <item x="1472"/>
        <item x="1480"/>
        <item x="1457"/>
        <item x="1454"/>
        <item x="1453"/>
        <item x="2591"/>
        <item x="1458"/>
        <item x="1459"/>
        <item x="1452"/>
        <item x="1462"/>
        <item x="1474"/>
        <item x="1456"/>
        <item x="1450"/>
        <item x="1455"/>
        <item x="1445"/>
        <item x="1437"/>
        <item x="1436"/>
        <item x="1443"/>
        <item x="1442"/>
        <item m="1" x="2604"/>
        <item x="1438"/>
        <item x="1448"/>
        <item x="1441"/>
        <item x="1435"/>
        <item x="1451"/>
        <item x="1449"/>
        <item x="1440"/>
        <item x="1444"/>
        <item x="1430"/>
        <item x="1422"/>
        <item x="1419"/>
        <item x="1447"/>
        <item x="1446"/>
        <item x="1439"/>
        <item x="1420"/>
        <item x="1428"/>
        <item x="1425"/>
        <item x="1427"/>
        <item x="1426"/>
        <item x="1434"/>
        <item x="1431"/>
        <item x="1421"/>
        <item x="1433"/>
        <item x="1424"/>
        <item x="1429"/>
        <item x="1432"/>
        <item x="1423"/>
        <item x="1416"/>
        <item x="1417"/>
        <item x="1414"/>
        <item x="1413"/>
        <item x="1418"/>
        <item x="1404"/>
        <item x="1409"/>
        <item x="1408"/>
        <item x="1405"/>
        <item x="1406"/>
        <item x="1412"/>
        <item x="1415"/>
        <item x="1407"/>
        <item x="1398"/>
        <item x="1401"/>
        <item x="1410"/>
        <item x="1402"/>
        <item x="1400"/>
        <item x="1390"/>
        <item x="1399"/>
        <item x="1387"/>
        <item x="1384"/>
        <item x="1389"/>
        <item x="1386"/>
        <item x="1391"/>
        <item x="1396"/>
        <item x="1388"/>
        <item x="1411"/>
        <item x="1403"/>
        <item x="1393"/>
        <item x="1395"/>
        <item x="1394"/>
        <item x="1392"/>
        <item x="1381"/>
        <item x="1369"/>
        <item x="1380"/>
        <item x="1368"/>
        <item x="1370"/>
        <item x="1382"/>
        <item x="1366"/>
        <item x="1385"/>
        <item x="1383"/>
        <item x="1375"/>
        <item x="1373"/>
        <item x="1374"/>
        <item x="1378"/>
        <item x="1377"/>
        <item x="1376"/>
        <item x="1379"/>
        <item x="1364"/>
        <item x="1367"/>
        <item x="1371"/>
        <item x="1372"/>
        <item x="1347"/>
        <item x="1336"/>
        <item x="1335"/>
        <item x="1346"/>
        <item x="1361"/>
        <item x="1360"/>
        <item x="1359"/>
        <item x="1362"/>
        <item x="1357"/>
        <item x="1363"/>
        <item x="1365"/>
        <item x="1352"/>
        <item x="1353"/>
        <item x="1358"/>
        <item x="1350"/>
        <item x="1355"/>
        <item x="1351"/>
        <item x="1354"/>
        <item x="1338"/>
        <item x="1339"/>
        <item x="1334"/>
        <item x="1337"/>
        <item x="1348"/>
        <item x="1345"/>
        <item x="1331"/>
        <item x="0"/>
        <item x="1326"/>
        <item x="1317"/>
        <item x="1325"/>
        <item x="1319"/>
        <item x="1327"/>
        <item x="1318"/>
        <item x="1324"/>
        <item x="1332"/>
        <item x="1330"/>
        <item x="1329"/>
        <item x="1328"/>
        <item x="1333"/>
        <item x="1311"/>
        <item x="1301"/>
        <item x="1310"/>
        <item x="1323"/>
        <item x="1321"/>
        <item x="1320"/>
        <item x="1322"/>
        <item x="1313"/>
        <item x="1303"/>
        <item x="1302"/>
        <item x="1298"/>
        <item x="1299"/>
        <item x="1315"/>
        <item x="1297"/>
        <item x="1296"/>
        <item x="1312"/>
        <item x="1307"/>
        <item x="1304"/>
        <item x="1294"/>
        <item x="1314"/>
        <item x="1306"/>
        <item m="1" x="2610"/>
        <item x="1316"/>
        <item x="1295"/>
        <item x="1308"/>
        <item x="1309"/>
        <item x="1300"/>
        <item x="1291"/>
        <item x="1292"/>
        <item x="1293"/>
        <item x="1273"/>
        <item x="1272"/>
        <item x="1278"/>
        <item x="1277"/>
        <item x="1279"/>
        <item x="1281"/>
        <item x="1283"/>
        <item x="1284"/>
        <item x="1288"/>
        <item x="1282"/>
        <item x="1263"/>
        <item x="1260"/>
        <item x="1274"/>
        <item x="1276"/>
        <item x="1275"/>
        <item x="1280"/>
        <item x="1287"/>
        <item x="1290"/>
        <item x="1289"/>
        <item x="1261"/>
        <item x="1262"/>
        <item x="1271"/>
        <item x="1264"/>
        <item x="1266"/>
        <item x="1267"/>
        <item x="1268"/>
        <item x="1270"/>
        <item x="1342"/>
        <item x="1343"/>
        <item x="1269"/>
        <item x="1265"/>
        <item x="1286"/>
        <item x="1285"/>
        <item x="1305"/>
        <item x="1256"/>
        <item x="1259"/>
        <item x="1257"/>
        <item x="1258"/>
        <item x="1255"/>
        <item x="1344"/>
        <item x="1341"/>
        <item x="1340"/>
        <item x="1249"/>
        <item x="1254"/>
        <item x="1247"/>
        <item x="1248"/>
        <item x="1246"/>
        <item x="1251"/>
        <item x="1250"/>
        <item x="1235"/>
        <item x="1253"/>
        <item x="1242"/>
        <item x="1241"/>
        <item x="1243"/>
        <item x="1244"/>
        <item x="1237"/>
        <item x="1236"/>
        <item x="1245"/>
        <item x="1252"/>
        <item x="1231"/>
        <item x="1218"/>
        <item x="1226"/>
        <item x="1225"/>
        <item x="1227"/>
        <item x="1224"/>
        <item x="1219"/>
        <item x="1214"/>
        <item x="1229"/>
        <item x="1205"/>
        <item x="1208"/>
        <item x="1215"/>
        <item x="1221"/>
        <item x="1211"/>
        <item x="1210"/>
        <item x="1213"/>
        <item x="1209"/>
        <item x="1212"/>
        <item x="1220"/>
        <item x="1223"/>
        <item x="1222"/>
        <item x="1207"/>
        <item x="1206"/>
        <item x="1217"/>
        <item x="1216"/>
        <item x="1228"/>
        <item x="1234"/>
        <item x="1233"/>
        <item x="1232"/>
        <item x="1230"/>
        <item x="1240"/>
        <item x="1239"/>
        <item x="1238"/>
        <item x="1203"/>
        <item x="1202"/>
        <item x="1204"/>
        <item x="1200"/>
        <item x="1199"/>
        <item x="1198"/>
        <item x="1197"/>
        <item x="1195"/>
        <item x="1190"/>
        <item x="1201"/>
        <item x="1196"/>
        <item x="1191"/>
        <item x="1192"/>
        <item x="1189"/>
        <item x="1193"/>
        <item x="1187"/>
        <item x="1194"/>
        <item x="1188"/>
        <item x="1185"/>
        <item x="1177"/>
        <item x="1178"/>
        <item x="1186"/>
        <item x="1171"/>
        <item x="1174"/>
        <item x="1175"/>
        <item x="1168"/>
        <item x="1176"/>
        <item x="1179"/>
        <item x="1183"/>
        <item x="1184"/>
        <item x="1170"/>
        <item x="1181"/>
        <item x="1182"/>
        <item x="1172"/>
        <item x="1173"/>
        <item x="1180"/>
        <item x="1163"/>
        <item x="1167"/>
        <item x="1169"/>
        <item x="1166"/>
        <item x="1159"/>
        <item x="1161"/>
        <item x="1164"/>
        <item x="1162"/>
        <item x="1165"/>
        <item x="1155"/>
        <item x="1156"/>
        <item x="1157"/>
        <item x="1158"/>
        <item x="1160"/>
        <item x="1152"/>
        <item x="1151"/>
        <item x="1153"/>
        <item x="1150"/>
        <item x="1154"/>
        <item x="1149"/>
        <item x="1145"/>
        <item x="1142"/>
        <item x="1143"/>
        <item x="1144"/>
        <item x="1140"/>
        <item x="1146"/>
        <item x="1148"/>
        <item x="1147"/>
        <item x="1130"/>
        <item x="1131"/>
        <item x="1132"/>
        <item x="1141"/>
        <item x="1125"/>
        <item x="1133"/>
        <item x="1126"/>
        <item x="1127"/>
        <item x="1139"/>
        <item x="1137"/>
        <item x="1129"/>
        <item x="1128"/>
        <item x="1138"/>
        <item x="1134"/>
        <item x="1135"/>
        <item x="1136"/>
        <item x="1111"/>
        <item x="1112"/>
        <item x="1119"/>
        <item x="1114"/>
        <item x="1113"/>
        <item x="1107"/>
        <item x="1110"/>
        <item x="1116"/>
        <item x="1118"/>
        <item x="1108"/>
        <item x="1121"/>
        <item x="1122"/>
        <item x="1123"/>
        <item x="1115"/>
        <item x="1117"/>
        <item x="1124"/>
        <item x="1120"/>
        <item x="1109"/>
        <item x="1105"/>
        <item x="1106"/>
        <item x="1094"/>
        <item x="1102"/>
        <item x="1097"/>
        <item x="1104"/>
        <item x="1095"/>
        <item x="1098"/>
        <item x="1101"/>
        <item x="1103"/>
        <item x="1099"/>
        <item x="1100"/>
        <item x="1084"/>
        <item x="1085"/>
        <item x="1083"/>
        <item x="1079"/>
        <item x="1089"/>
        <item x="1090"/>
        <item x="1082"/>
        <item x="1091"/>
        <item x="1092"/>
        <item x="1096"/>
        <item x="1093"/>
        <item x="1087"/>
        <item x="1088"/>
        <item x="1086"/>
        <item x="1075"/>
        <item x="1076"/>
        <item x="1072"/>
        <item x="1073"/>
        <item x="1074"/>
        <item x="1077"/>
        <item x="1078"/>
        <item x="1080"/>
        <item x="1066"/>
        <item x="1061"/>
        <item x="1071"/>
        <item x="1067"/>
        <item x="1070"/>
        <item x="1069"/>
        <item x="1068"/>
        <item x="1063"/>
        <item x="1065"/>
        <item x="1062"/>
        <item x="1064"/>
        <item x="1060"/>
        <item x="1057"/>
        <item x="1058"/>
        <item x="1059"/>
        <item x="1056"/>
        <item x="1055"/>
        <item x="1081"/>
        <item x="1054"/>
        <item x="1053"/>
        <item x="1050"/>
        <item x="1048"/>
        <item x="1039"/>
        <item x="1037"/>
        <item x="1038"/>
        <item x="1051"/>
        <item x="1052"/>
        <item x="1049"/>
        <item m="1" x="2618"/>
        <item x="1043"/>
        <item x="1036"/>
        <item x="1047"/>
        <item x="1034"/>
        <item x="1040"/>
        <item x="1041"/>
        <item x="1031"/>
        <item x="1032"/>
        <item x="1042"/>
        <item x="1033"/>
        <item x="1046"/>
        <item x="1045"/>
        <item x="1035"/>
        <item x="1044"/>
        <item x="1015"/>
        <item x="1024"/>
        <item x="1014"/>
        <item x="1027"/>
        <item x="1026"/>
        <item x="1023"/>
        <item x="1016"/>
        <item x="1030"/>
        <item x="1028"/>
        <item x="1029"/>
        <item x="1025"/>
        <item x="1021"/>
        <item x="1010"/>
        <item x="1012"/>
        <item x="1018"/>
        <item x="1022"/>
        <item x="1020"/>
        <item x="1019"/>
        <item x="1013"/>
        <item x="1017"/>
        <item x="1002"/>
        <item x="1003"/>
        <item x="1011"/>
        <item x="1004"/>
        <item x="1005"/>
        <item x="1008"/>
        <item x="1006"/>
        <item x="1007"/>
        <item x="998"/>
        <item x="999"/>
        <item x="1000"/>
        <item x="1001"/>
        <item x="1009"/>
        <item x="996"/>
        <item x="988"/>
        <item x="991"/>
        <item x="994"/>
        <item x="997"/>
        <item x="992"/>
        <item x="993"/>
        <item x="990"/>
        <item x="982"/>
        <item x="995"/>
        <item x="974"/>
        <item x="977"/>
        <item x="978"/>
        <item x="989"/>
        <item x="984"/>
        <item x="985"/>
        <item x="987"/>
        <item x="981"/>
        <item x="986"/>
        <item x="983"/>
        <item x="968"/>
        <item x="976"/>
        <item x="969"/>
        <item x="970"/>
        <item x="973"/>
        <item x="975"/>
        <item x="967"/>
        <item x="971"/>
        <item x="972"/>
        <item x="979"/>
        <item x="980"/>
        <item x="964"/>
        <item x="965"/>
        <item x="963"/>
        <item x="962"/>
        <item x="966"/>
        <item x="957"/>
        <item x="955"/>
        <item x="959"/>
        <item x="954"/>
        <item x="956"/>
        <item x="961"/>
        <item x="953"/>
        <item x="950"/>
        <item x="948"/>
        <item x="949"/>
        <item x="958"/>
        <item x="960"/>
        <item x="944"/>
        <item x="943"/>
        <item x="946"/>
        <item x="945"/>
        <item x="951"/>
        <item x="947"/>
        <item x="952"/>
        <item x="939"/>
        <item x="935"/>
        <item x="937"/>
        <item x="936"/>
        <item x="938"/>
        <item x="934"/>
        <item x="940"/>
        <item x="941"/>
        <item x="942"/>
        <item x="925"/>
        <item x="924"/>
        <item x="920"/>
        <item x="921"/>
        <item x="919"/>
        <item x="915"/>
        <item x="922"/>
        <item x="916"/>
        <item x="923"/>
        <item x="932"/>
        <item x="933"/>
        <item x="926"/>
        <item x="927"/>
        <item x="928"/>
        <item x="929"/>
        <item x="930"/>
        <item x="918"/>
        <item x="931"/>
        <item x="917"/>
        <item x="913"/>
        <item x="908"/>
        <item x="909"/>
        <item x="910"/>
        <item x="914"/>
        <item x="911"/>
        <item x="912"/>
        <item x="907"/>
        <item x="904"/>
        <item x="905"/>
        <item x="906"/>
        <item x="899"/>
        <item x="900"/>
        <item x="901"/>
        <item x="903"/>
        <item x="902"/>
        <item x="896"/>
        <item x="898"/>
        <item x="891"/>
        <item x="895"/>
        <item x="890"/>
        <item x="889"/>
        <item x="893"/>
        <item x="892"/>
        <item x="894"/>
        <item x="897"/>
        <item x="876"/>
        <item x="880"/>
        <item x="888"/>
        <item x="887"/>
        <item x="883"/>
        <item x="878"/>
        <item x="879"/>
        <item x="877"/>
        <item x="884"/>
        <item x="885"/>
        <item x="886"/>
        <item x="867"/>
        <item x="871"/>
        <item x="881"/>
        <item x="882"/>
        <item x="866"/>
        <item x="863"/>
        <item x="864"/>
        <item x="869"/>
        <item x="868"/>
        <item x="872"/>
        <item x="865"/>
        <item x="870"/>
        <item x="862"/>
        <item x="875"/>
        <item x="874"/>
        <item x="873"/>
        <item x="861"/>
        <item x="858"/>
        <item x="857"/>
        <item x="859"/>
        <item x="855"/>
        <item x="856"/>
        <item x="854"/>
        <item x="852"/>
        <item x="851"/>
        <item x="849"/>
        <item x="848"/>
        <item x="860"/>
        <item x="850"/>
        <item x="853"/>
        <item x="847"/>
        <item x="836"/>
        <item x="837"/>
        <item x="844"/>
        <item x="833"/>
        <item x="846"/>
        <item x="840"/>
        <item x="841"/>
        <item x="834"/>
        <item x="830"/>
        <item x="831"/>
        <item x="842"/>
        <item x="835"/>
        <item x="829"/>
        <item x="839"/>
        <item x="832"/>
        <item x="828"/>
        <item x="838"/>
        <item x="827"/>
        <item x="823"/>
        <item x="824"/>
        <item x="818"/>
        <item x="826"/>
        <item x="805"/>
        <item x="806"/>
        <item x="802"/>
        <item x="807"/>
        <item x="810"/>
        <item x="845"/>
        <item x="825"/>
        <item x="822"/>
        <item x="819"/>
        <item x="820"/>
        <item x="821"/>
        <item x="812"/>
        <item x="803"/>
        <item x="811"/>
        <item x="809"/>
        <item m="1" x="2605"/>
        <item x="804"/>
        <item x="814"/>
        <item x="815"/>
        <item x="808"/>
        <item x="797"/>
        <item x="798"/>
        <item x="796"/>
        <item x="799"/>
        <item x="800"/>
        <item x="801"/>
        <item x="813"/>
        <item x="816"/>
        <item x="817"/>
        <item x="793"/>
        <item x="795"/>
        <item m="1" x="2614"/>
        <item x="794"/>
        <item x="792"/>
        <item x="783"/>
        <item x="781"/>
        <item x="787"/>
        <item x="788"/>
        <item x="784"/>
        <item x="786"/>
        <item x="785"/>
        <item x="782"/>
        <item x="790"/>
        <item x="791"/>
        <item x="789"/>
        <item x="775"/>
        <item x="776"/>
        <item x="766"/>
        <item x="771"/>
        <item x="772"/>
        <item x="777"/>
        <item x="778"/>
        <item x="843"/>
        <item x="769"/>
        <item x="770"/>
        <item x="773"/>
        <item x="767"/>
        <item x="768"/>
        <item x="774"/>
        <item m="1" x="2611"/>
        <item x="780"/>
        <item x="779"/>
        <item x="757"/>
        <item x="746"/>
        <item x="748"/>
        <item x="756"/>
        <item x="755"/>
        <item x="760"/>
        <item x="749"/>
        <item x="763"/>
        <item x="764"/>
        <item x="747"/>
        <item x="762"/>
        <item x="751"/>
        <item x="750"/>
        <item x="754"/>
        <item x="753"/>
        <item x="759"/>
        <item x="752"/>
        <item x="744"/>
        <item x="761"/>
        <item m="1" x="2613"/>
        <item m="1" x="2615"/>
        <item m="1" x="2616"/>
        <item x="745"/>
        <item x="742"/>
        <item x="743"/>
        <item x="740"/>
        <item x="737"/>
        <item x="738"/>
        <item x="765"/>
        <item x="739"/>
        <item x="741"/>
        <item x="758"/>
        <item x="735"/>
        <item x="736"/>
        <item x="725"/>
        <item x="726"/>
        <item x="727"/>
        <item x="728"/>
        <item x="730"/>
        <item x="724"/>
        <item x="732"/>
        <item x="721"/>
        <item x="734"/>
        <item x="731"/>
        <item x="722"/>
        <item x="723"/>
        <item x="729"/>
        <item x="720"/>
        <item x="710"/>
        <item x="733"/>
        <item x="706"/>
        <item x="714"/>
        <item x="715"/>
        <item x="717"/>
        <item x="718"/>
        <item x="713"/>
        <item x="702"/>
        <item x="712"/>
        <item x="711"/>
        <item x="716"/>
        <item x="719"/>
        <item x="709"/>
        <item x="705"/>
        <item x="707"/>
        <item x="708"/>
        <item x="703"/>
        <item x="704"/>
        <item x="696"/>
        <item x="700"/>
        <item x="701"/>
        <item x="697"/>
        <item x="695"/>
        <item x="688"/>
        <item x="689"/>
        <item x="682"/>
        <item x="690"/>
        <item x="691"/>
        <item x="686"/>
        <item x="699"/>
        <item x="698"/>
        <item x="687"/>
        <item x="694"/>
        <item x="673"/>
        <item x="684"/>
        <item x="685"/>
        <item x="1356"/>
        <item x="692"/>
        <item x="693"/>
        <item x="683"/>
        <item x="681"/>
        <item x="675"/>
        <item x="676"/>
        <item x="677"/>
        <item x="680"/>
        <item x="671"/>
        <item x="674"/>
        <item x="672"/>
        <item x="660"/>
        <item x="661"/>
        <item x="662"/>
        <item x="663"/>
        <item x="664"/>
        <item x="665"/>
        <item x="666"/>
        <item x="670"/>
        <item x="658"/>
        <item x="659"/>
        <item x="667"/>
        <item x="668"/>
        <item x="669"/>
        <item x="678"/>
        <item x="679"/>
        <item x="657"/>
        <item x="656"/>
        <item x="651"/>
        <item x="652"/>
        <item x="653"/>
        <item x="654"/>
        <item x="650"/>
        <item x="649"/>
        <item x="648"/>
        <item x="638"/>
        <item x="641"/>
        <item x="642"/>
        <item x="647"/>
        <item x="646"/>
        <item x="635"/>
        <item x="634"/>
        <item x="639"/>
        <item x="640"/>
        <item x="644"/>
        <item x="645"/>
        <item x="643"/>
        <item x="636"/>
        <item x="633"/>
        <item x="637"/>
        <item x="632"/>
        <item x="631"/>
        <item x="625"/>
        <item x="627"/>
        <item x="623"/>
        <item x="622"/>
        <item x="628"/>
        <item x="624"/>
        <item x="621"/>
        <item x="626"/>
        <item x="629"/>
        <item x="630"/>
        <item x="655"/>
        <item x="618"/>
        <item x="619"/>
        <item x="617"/>
        <item x="615"/>
        <item x="616"/>
        <item x="612"/>
        <item x="614"/>
        <item x="620"/>
        <item x="613"/>
        <item x="609"/>
        <item x="597"/>
        <item x="607"/>
        <item x="606"/>
        <item x="611"/>
        <item x="610"/>
        <item x="605"/>
        <item x="608"/>
        <item x="603"/>
        <item x="604"/>
        <item x="599"/>
        <item x="598"/>
        <item x="601"/>
        <item x="600"/>
        <item x="602"/>
        <item x="595"/>
        <item x="596"/>
        <item x="592"/>
        <item x="593"/>
        <item m="1" x="2593"/>
        <item x="591"/>
        <item x="594"/>
        <item x="589"/>
        <item x="590"/>
        <item x="588"/>
        <item x="586"/>
        <item x="585"/>
        <item x="583"/>
        <item x="584"/>
        <item x="587"/>
        <item x="581"/>
        <item x="582"/>
        <item x="577"/>
        <item x="574"/>
        <item x="578"/>
        <item x="573"/>
        <item x="571"/>
        <item x="570"/>
        <item x="572"/>
        <item x="569"/>
        <item x="579"/>
        <item x="561"/>
        <item x="563"/>
        <item x="564"/>
        <item x="560"/>
        <item x="559"/>
        <item x="565"/>
        <item x="566"/>
        <item x="562"/>
        <item x="575"/>
        <item x="576"/>
        <item x="568"/>
        <item x="580"/>
        <item x="567"/>
        <item x="553"/>
        <item x="554"/>
        <item x="551"/>
        <item x="555"/>
        <item x="552"/>
        <item x="558"/>
        <item x="549"/>
        <item x="547"/>
        <item x="556"/>
        <item x="550"/>
        <item x="548"/>
        <item x="557"/>
        <item x="545"/>
        <item x="546"/>
        <item x="541"/>
        <item x="544"/>
        <item x="542"/>
        <item x="540"/>
        <item x="539"/>
        <item x="525"/>
        <item x="523"/>
        <item x="524"/>
        <item x="528"/>
        <item x="543"/>
        <item x="537"/>
        <item x="538"/>
        <item x="535"/>
        <item x="534"/>
        <item x="533"/>
        <item x="536"/>
        <item x="531"/>
        <item x="529"/>
        <item x="530"/>
        <item x="522"/>
        <item x="527"/>
        <item x="516"/>
        <item x="526"/>
        <item x="532"/>
        <item x="519"/>
        <item x="515"/>
        <item x="517"/>
        <item x="520"/>
        <item x="518"/>
        <item x="521"/>
        <item x="512"/>
        <item x="510"/>
        <item x="511"/>
        <item x="503"/>
        <item x="513"/>
        <item x="514"/>
        <item x="505"/>
        <item x="506"/>
        <item x="504"/>
        <item x="508"/>
        <item x="509"/>
        <item x="507"/>
        <item x="500"/>
        <item x="502"/>
        <item x="498"/>
        <item x="499"/>
        <item x="501"/>
        <item x="496"/>
        <item x="497"/>
        <item x="495"/>
        <item x="494"/>
        <item x="488"/>
        <item m="1" x="2617"/>
        <item x="489"/>
        <item x="490"/>
        <item x="492"/>
        <item x="493"/>
        <item x="491"/>
        <item x="484"/>
        <item x="485"/>
        <item x="481"/>
        <item x="480"/>
        <item x="487"/>
        <item x="477"/>
        <item x="478"/>
        <item x="486"/>
        <item x="482"/>
        <item x="483"/>
        <item x="479"/>
        <item x="470"/>
        <item x="462"/>
        <item x="464"/>
        <item x="465"/>
        <item x="472"/>
        <item x="473"/>
        <item x="469"/>
        <item x="466"/>
        <item x="467"/>
        <item x="459"/>
        <item x="474"/>
        <item x="475"/>
        <item x="463"/>
        <item x="468"/>
        <item x="476"/>
        <item x="460"/>
        <item x="461"/>
        <item x="450"/>
        <item x="457"/>
        <item x="445"/>
        <item x="458"/>
        <item x="452"/>
        <item x="453"/>
        <item x="455"/>
        <item x="454"/>
        <item x="451"/>
        <item x="435"/>
        <item x="436"/>
        <item x="437"/>
        <item x="448"/>
        <item x="449"/>
        <item x="456"/>
        <item x="446"/>
        <item x="447"/>
        <item x="443"/>
        <item x="444"/>
        <item x="471"/>
        <item x="442"/>
        <item m="1" x="2619"/>
        <item x="439"/>
        <item x="440"/>
        <item x="441"/>
        <item x="430"/>
        <item x="431"/>
        <item x="434"/>
        <item x="438"/>
        <item x="432"/>
        <item x="429"/>
        <item x="433"/>
        <item x="426"/>
        <item x="420"/>
        <item x="427"/>
        <item x="428"/>
        <item x="422"/>
        <item x="423"/>
        <item x="425"/>
        <item x="421"/>
        <item x="424"/>
        <item x="407"/>
        <item x="408"/>
        <item x="412"/>
        <item x="413"/>
        <item x="410"/>
        <item x="409"/>
        <item x="416"/>
        <item x="415"/>
        <item x="414"/>
        <item x="411"/>
        <item x="417"/>
        <item x="419"/>
        <item x="418"/>
        <item x="401"/>
        <item x="394"/>
        <item x="402"/>
        <item x="403"/>
        <item x="395"/>
        <item x="390"/>
        <item x="391"/>
        <item x="392"/>
        <item x="405"/>
        <item x="406"/>
        <item x="400"/>
        <item x="399"/>
        <item x="404"/>
        <item x="396"/>
        <item x="398"/>
        <item x="397"/>
        <item x="393"/>
        <item x="387"/>
        <item x="384"/>
        <item x="383"/>
        <item x="381"/>
        <item x="382"/>
        <item x="371"/>
        <item x="372"/>
        <item x="386"/>
        <item x="380"/>
        <item x="385"/>
        <item x="388"/>
        <item x="369"/>
        <item x="374"/>
        <item x="375"/>
        <item x="373"/>
        <item x="389"/>
        <item x="378"/>
        <item x="376"/>
        <item x="377"/>
        <item x="370"/>
        <item x="363"/>
        <item x="368"/>
        <item x="364"/>
        <item x="365"/>
        <item x="366"/>
        <item x="367"/>
        <item x="348"/>
        <item x="349"/>
        <item x="350"/>
        <item x="351"/>
        <item x="352"/>
        <item x="353"/>
        <item x="354"/>
        <item x="355"/>
        <item x="356"/>
        <item x="357"/>
        <item x="362"/>
        <item x="361"/>
        <item x="358"/>
        <item x="359"/>
        <item x="360"/>
        <item x="347"/>
        <item x="344"/>
        <item x="345"/>
        <item x="346"/>
        <item x="343"/>
        <item x="342"/>
        <item x="341"/>
        <item x="340"/>
        <item x="339"/>
        <item x="338"/>
        <item x="336"/>
        <item x="337"/>
        <item x="335"/>
        <item x="334"/>
        <item x="332"/>
        <item x="333"/>
        <item x="330"/>
        <item x="331"/>
        <item x="329"/>
        <item x="328"/>
        <item x="327"/>
        <item x="326"/>
        <item x="325"/>
        <item x="324"/>
        <item x="323"/>
        <item x="316"/>
        <item x="317"/>
        <item x="318"/>
        <item x="319"/>
        <item x="320"/>
        <item x="321"/>
        <item x="322"/>
        <item x="314"/>
        <item x="315"/>
        <item x="313"/>
        <item x="312"/>
        <item x="311"/>
        <item x="308"/>
        <item x="309"/>
        <item x="310"/>
        <item x="304"/>
        <item x="305"/>
        <item x="306"/>
        <item x="307"/>
        <item x="302"/>
        <item x="303"/>
        <item x="301"/>
        <item x="299"/>
        <item x="300"/>
        <item x="288"/>
        <item x="289"/>
        <item x="298"/>
        <item x="297"/>
        <item x="294"/>
        <item x="295"/>
        <item x="296"/>
        <item x="290"/>
        <item x="291"/>
        <item x="292"/>
        <item x="293"/>
        <item x="285"/>
        <item x="286"/>
        <item x="287"/>
        <item x="282"/>
        <item x="283"/>
        <item x="284"/>
        <item x="281"/>
        <item x="280"/>
        <item x="277"/>
        <item x="278"/>
        <item x="279"/>
        <item x="276"/>
        <item x="274"/>
        <item x="275"/>
        <item x="273"/>
        <item x="271"/>
        <item x="272"/>
        <item x="270"/>
        <item x="268"/>
        <item x="265"/>
        <item x="269"/>
        <item x="266"/>
        <item x="267"/>
        <item x="263"/>
        <item x="264"/>
        <item x="261"/>
        <item x="262"/>
        <item x="257"/>
        <item x="258"/>
        <item x="259"/>
        <item x="260"/>
        <item x="255"/>
        <item x="256"/>
        <item x="254"/>
        <item x="249"/>
        <item x="250"/>
        <item x="251"/>
        <item x="252"/>
        <item x="253"/>
        <item x="248"/>
        <item x="245"/>
        <item x="246"/>
        <item x="244"/>
        <item x="247"/>
        <item x="241"/>
        <item x="242"/>
        <item x="243"/>
        <item x="239"/>
        <item x="240"/>
        <item x="236"/>
        <item x="237"/>
        <item x="238"/>
        <item x="235"/>
        <item x="234"/>
        <item x="228"/>
        <item x="229"/>
        <item x="230"/>
        <item x="231"/>
        <item x="232"/>
        <item x="233"/>
        <item x="225"/>
        <item x="226"/>
        <item x="227"/>
        <item x="223"/>
        <item x="224"/>
        <item x="218"/>
        <item x="219"/>
        <item x="220"/>
        <item x="221"/>
        <item x="222"/>
        <item x="216"/>
        <item x="217"/>
        <item x="214"/>
        <item x="215"/>
        <item x="213"/>
        <item x="211"/>
        <item x="212"/>
        <item x="208"/>
        <item x="205"/>
        <item x="206"/>
        <item x="207"/>
        <item x="202"/>
        <item x="203"/>
        <item x="204"/>
        <item x="209"/>
        <item x="210"/>
        <item x="200"/>
        <item x="201"/>
        <item x="198"/>
        <item x="199"/>
        <item x="196"/>
        <item x="197"/>
        <item x="195"/>
        <item x="192"/>
        <item x="193"/>
        <item x="191"/>
        <item x="188"/>
        <item x="189"/>
        <item x="190"/>
        <item x="194"/>
        <item x="186"/>
        <item x="187"/>
        <item x="184"/>
        <item x="185"/>
        <item x="177"/>
        <item x="178"/>
        <item x="181"/>
        <item x="182"/>
        <item x="183"/>
        <item x="179"/>
        <item x="180"/>
        <item x="174"/>
        <item x="175"/>
        <item x="176"/>
        <item x="170"/>
        <item x="379"/>
        <item x="171"/>
        <item x="172"/>
        <item x="173"/>
        <item x="163"/>
        <item x="164"/>
        <item x="165"/>
        <item x="166"/>
        <item x="167"/>
        <item x="168"/>
        <item x="169"/>
        <item x="162"/>
        <item x="161"/>
        <item x="160"/>
        <item x="159"/>
        <item x="156"/>
        <item m="1" x="2594"/>
        <item x="157"/>
        <item x="158"/>
        <item x="155"/>
        <item x="145"/>
        <item x="146"/>
        <item x="147"/>
        <item x="148"/>
        <item x="149"/>
        <item x="150"/>
        <item x="151"/>
        <item x="152"/>
        <item x="153"/>
        <item x="154"/>
        <item x="144"/>
        <item m="1" x="2596"/>
        <item x="138"/>
        <item x="139"/>
        <item x="140"/>
        <item x="141"/>
        <item x="142"/>
        <item x="143"/>
        <item x="136"/>
        <item x="135"/>
        <item x="137"/>
        <item x="133"/>
        <item x="132"/>
        <item x="130"/>
        <item x="131"/>
        <item x="134"/>
        <item x="126"/>
        <item x="127"/>
        <item x="128"/>
        <item x="129"/>
        <item x="124"/>
        <item x="125"/>
        <item x="123"/>
        <item x="122"/>
        <item x="120"/>
        <item x="121"/>
        <item x="117"/>
        <item x="118"/>
        <item x="119"/>
        <item x="116"/>
        <item x="114"/>
        <item x="115"/>
        <item x="98"/>
        <item x="99"/>
        <item x="100"/>
        <item x="101"/>
        <item x="102"/>
        <item x="103"/>
        <item x="104"/>
        <item x="97"/>
        <item x="105"/>
        <item x="106"/>
        <item x="107"/>
        <item x="108"/>
        <item x="109"/>
        <item x="110"/>
        <item x="111"/>
        <item x="112"/>
        <item x="113"/>
        <item x="96"/>
        <item x="95"/>
        <item x="94"/>
        <item x="91"/>
        <item x="92"/>
        <item x="90"/>
        <item x="88"/>
        <item x="89"/>
        <item x="93"/>
        <item x="86"/>
        <item x="87"/>
        <item x="85"/>
        <item x="83"/>
        <item m="1" x="2602"/>
        <item x="84"/>
        <item x="82"/>
        <item x="81"/>
        <item x="80"/>
        <item x="79"/>
        <item x="78"/>
        <item x="77"/>
        <item x="76"/>
        <item x="68"/>
        <item x="67"/>
        <item x="66"/>
        <item x="65"/>
        <item x="61"/>
        <item x="62"/>
        <item x="63"/>
        <item x="64"/>
        <item x="59"/>
        <item x="60"/>
        <item x="58"/>
        <item x="56"/>
        <item x="57"/>
        <item x="54"/>
        <item x="55"/>
        <item x="52"/>
        <item x="53"/>
        <item x="51"/>
        <item x="50"/>
        <item x="49"/>
        <item x="47"/>
        <item x="48"/>
        <item x="46"/>
        <item x="45"/>
        <item x="43"/>
        <item x="44"/>
        <item x="42"/>
        <item x="38"/>
        <item x="39"/>
        <item x="40"/>
        <item x="41"/>
        <item x="36"/>
        <item x="37"/>
        <item x="33"/>
        <item x="34"/>
        <item x="35"/>
        <item x="32"/>
        <item x="31"/>
        <item x="30"/>
        <item x="27"/>
        <item x="28"/>
        <item x="29"/>
        <item x="22"/>
        <item x="23"/>
        <item x="24"/>
        <item x="25"/>
        <item x="26"/>
        <item x="21"/>
        <item x="20"/>
        <item x="19"/>
        <item x="18"/>
        <item x="16"/>
        <item x="17"/>
        <item x="13"/>
        <item x="14"/>
        <item x="15"/>
        <item x="12"/>
        <item x="11"/>
        <item x="9"/>
        <item x="10"/>
        <item x="8"/>
        <item x="7"/>
        <item x="6"/>
        <item x="5"/>
        <item x="3"/>
        <item x="4"/>
        <item x="1"/>
        <item x="2"/>
      </items>
    </pivotField>
    <pivotField axis="axisRow" compact="0" numFmtId="165" outline="0" showAll="0" defaultSubtotal="0">
      <items count="274"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1"/>
        <item x="168"/>
        <item x="167"/>
        <item x="166"/>
        <item x="165"/>
        <item x="164"/>
        <item x="163"/>
        <item x="162"/>
        <item x="161"/>
        <item x="160"/>
        <item x="159"/>
        <item x="12"/>
        <item x="158"/>
        <item x="157"/>
        <item x="156"/>
        <item m="1" x="271"/>
        <item x="155"/>
        <item x="154"/>
        <item x="153"/>
        <item x="152"/>
        <item x="151"/>
        <item x="150"/>
        <item x="149"/>
        <item x="226"/>
        <item x="148"/>
        <item x="147"/>
        <item x="269"/>
        <item m="1" x="273"/>
        <item x="146"/>
        <item x="145"/>
        <item x="144"/>
        <item x="143"/>
        <item x="142"/>
        <item x="141"/>
        <item x="140"/>
        <item x="139"/>
        <item x="137"/>
        <item x="138"/>
        <item x="136"/>
        <item x="0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6"/>
        <item x="107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5"/>
        <item x="86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m="1" x="270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2"/>
        <item x="23"/>
        <item x="21"/>
        <item x="20"/>
        <item m="1" x="272"/>
        <item x="19"/>
        <item x="18"/>
        <item x="17"/>
        <item x="16"/>
        <item x="15"/>
        <item x="14"/>
        <item x="13"/>
        <item x="10"/>
        <item x="9"/>
        <item x="8"/>
        <item x="7"/>
        <item x="6"/>
        <item x="5"/>
        <item x="4"/>
        <item x="3"/>
        <item x="2"/>
        <item x="1"/>
      </items>
    </pivotField>
    <pivotField compact="0" outline="0" showAll="0"/>
    <pivotField compact="0" outline="0" showAll="0"/>
    <pivotField axis="axisRow" subtotalCaption="Total" compact="0" outline="0" showAll="0">
      <items count="189">
        <item x="27"/>
        <item x="145"/>
        <item m="1" x="187"/>
        <item x="58"/>
        <item x="175"/>
        <item x="68"/>
        <item x="174"/>
        <item x="103"/>
        <item x="70"/>
        <item x="154"/>
        <item x="129"/>
        <item x="80"/>
        <item x="113"/>
        <item x="94"/>
        <item m="1" x="181"/>
        <item x="179"/>
        <item x="40"/>
        <item x="162"/>
        <item x="41"/>
        <item x="157"/>
        <item x="139"/>
        <item x="128"/>
        <item x="76"/>
        <item x="180"/>
        <item x="72"/>
        <item x="57"/>
        <item x="42"/>
        <item x="87"/>
        <item x="34"/>
        <item x="10"/>
        <item x="173"/>
        <item x="86"/>
        <item x="2"/>
        <item x="92"/>
        <item x="17"/>
        <item x="77"/>
        <item x="45"/>
        <item x="176"/>
        <item x="39"/>
        <item x="33"/>
        <item x="105"/>
        <item x="177"/>
        <item x="82"/>
        <item x="38"/>
        <item x="107"/>
        <item x="144"/>
        <item x="44"/>
        <item x="49"/>
        <item x="178"/>
        <item x="165"/>
        <item x="111"/>
        <item x="112"/>
        <item x="8"/>
        <item x="14"/>
        <item x="167"/>
        <item x="141"/>
        <item x="104"/>
        <item x="19"/>
        <item x="24"/>
        <item x="51"/>
        <item x="31"/>
        <item x="13"/>
        <item x="4"/>
        <item x="122"/>
        <item x="21"/>
        <item x="30"/>
        <item x="172"/>
        <item x="119"/>
        <item x="78"/>
        <item x="97"/>
        <item x="11"/>
        <item x="22"/>
        <item x="53"/>
        <item x="9"/>
        <item x="164"/>
        <item x="67"/>
        <item x="1"/>
        <item x="159"/>
        <item x="93"/>
        <item x="74"/>
        <item x="0"/>
        <item x="171"/>
        <item x="48"/>
        <item x="99"/>
        <item x="170"/>
        <item x="32"/>
        <item x="6"/>
        <item x="169"/>
        <item x="29"/>
        <item x="149"/>
        <item x="168"/>
        <item x="7"/>
        <item x="90"/>
        <item x="66"/>
        <item x="166"/>
        <item x="109"/>
        <item x="55"/>
        <item x="130"/>
        <item x="161"/>
        <item x="163"/>
        <item x="5"/>
        <item x="150"/>
        <item x="137"/>
        <item x="118"/>
        <item x="160"/>
        <item x="26"/>
        <item x="158"/>
        <item x="121"/>
        <item x="131"/>
        <item x="98"/>
        <item x="152"/>
        <item m="1" x="182"/>
        <item x="156"/>
        <item x="155"/>
        <item x="73"/>
        <item x="148"/>
        <item x="153"/>
        <item m="1" x="185"/>
        <item x="16"/>
        <item x="151"/>
        <item x="65"/>
        <item x="123"/>
        <item x="36"/>
        <item x="140"/>
        <item x="147"/>
        <item x="146"/>
        <item m="1" x="184"/>
        <item x="63"/>
        <item x="43"/>
        <item x="106"/>
        <item x="143"/>
        <item x="142"/>
        <item x="138"/>
        <item x="136"/>
        <item x="52"/>
        <item x="135"/>
        <item x="134"/>
        <item x="132"/>
        <item x="20"/>
        <item x="133"/>
        <item x="84"/>
        <item x="28"/>
        <item x="127"/>
        <item x="117"/>
        <item x="91"/>
        <item x="126"/>
        <item x="125"/>
        <item x="124"/>
        <item x="102"/>
        <item x="100"/>
        <item x="120"/>
        <item x="59"/>
        <item x="95"/>
        <item x="116"/>
        <item x="115"/>
        <item x="114"/>
        <item x="15"/>
        <item x="110"/>
        <item x="108"/>
        <item x="12"/>
        <item x="101"/>
        <item x="3"/>
        <item x="96"/>
        <item x="89"/>
        <item x="88"/>
        <item x="75"/>
        <item x="85"/>
        <item x="79"/>
        <item m="1" x="186"/>
        <item x="81"/>
        <item x="83"/>
        <item x="71"/>
        <item x="61"/>
        <item x="47"/>
        <item x="62"/>
        <item x="60"/>
        <item x="69"/>
        <item x="35"/>
        <item x="64"/>
        <item x="50"/>
        <item x="56"/>
        <item x="54"/>
        <item m="1" x="183"/>
        <item x="46"/>
        <item x="37"/>
        <item x="25"/>
        <item x="23"/>
        <item x="18"/>
        <item t="default"/>
      </items>
    </pivotField>
    <pivotField compact="0" outline="0" showAll="0"/>
    <pivotField compact="0" numFmtId="43" outline="0" showAll="0"/>
    <pivotField dataField="1" compact="0" numFmtId="43" outline="0" showAll="0"/>
    <pivotField compact="0" numFmtId="43" outline="0" showAll="0"/>
    <pivotField dataField="1" compact="0" numFmtId="43" outline="0" showAll="0"/>
    <pivotField dataField="1" compact="0" outline="0" showAll="0"/>
    <pivotField dataField="1" compact="0" numFmtId="43" outline="0" showAll="0"/>
    <pivotField axis="axisPage" compact="0" outline="0" multipleItemSelectionAllowed="1" showAll="0">
      <items count="6">
        <item h="1" x="3"/>
        <item h="1" x="2"/>
        <item x="1"/>
        <item h="1" m="1" x="4"/>
        <item h="1" x="0"/>
        <item t="default"/>
      </items>
    </pivotField>
    <pivotField axis="axisRow" compact="0" numFmtId="165" outline="0" showAll="0" defaultSubtotal="0">
      <items count="275">
        <item x="186"/>
        <item x="188"/>
        <item x="187"/>
        <item x="189"/>
        <item x="190"/>
        <item x="193"/>
        <item x="192"/>
        <item x="191"/>
        <item x="195"/>
        <item x="194"/>
        <item x="196"/>
        <item x="197"/>
        <item x="245"/>
        <item x="198"/>
        <item x="199"/>
        <item x="200"/>
        <item x="201"/>
        <item x="202"/>
        <item x="204"/>
        <item x="206"/>
        <item x="203"/>
        <item x="205"/>
        <item x="207"/>
        <item x="209"/>
        <item x="208"/>
        <item x="210"/>
        <item x="213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8"/>
        <item x="234"/>
        <item x="266"/>
        <item x="229"/>
        <item x="230"/>
        <item x="231"/>
        <item x="232"/>
        <item x="233"/>
        <item x="249"/>
        <item x="265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50"/>
        <item x="251"/>
        <item x="247"/>
        <item x="248"/>
        <item x="267"/>
        <item x="268"/>
        <item x="269"/>
        <item x="185"/>
        <item x="184"/>
        <item x="183"/>
        <item x="182"/>
        <item x="181"/>
        <item x="180"/>
        <item x="179"/>
        <item x="178"/>
        <item x="177"/>
        <item x="176"/>
        <item x="173"/>
        <item x="174"/>
        <item x="172"/>
        <item x="171"/>
        <item x="12"/>
        <item x="170"/>
        <item x="175"/>
        <item x="169"/>
        <item x="168"/>
        <item x="167"/>
        <item x="166"/>
        <item x="165"/>
        <item x="164"/>
        <item x="163"/>
        <item x="162"/>
        <item x="161"/>
        <item x="160"/>
        <item x="13"/>
        <item x="159"/>
        <item x="158"/>
        <item x="157"/>
        <item m="1" x="272"/>
        <item x="156"/>
        <item x="155"/>
        <item x="154"/>
        <item x="153"/>
        <item x="152"/>
        <item x="151"/>
        <item x="150"/>
        <item x="227"/>
        <item x="149"/>
        <item x="148"/>
        <item x="270"/>
        <item m="1" x="273"/>
        <item x="147"/>
        <item x="146"/>
        <item x="145"/>
        <item x="144"/>
        <item x="143"/>
        <item x="142"/>
        <item x="141"/>
        <item x="140"/>
        <item x="138"/>
        <item x="139"/>
        <item x="137"/>
        <item x="0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0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7"/>
        <item x="108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50"/>
        <item x="48"/>
        <item x="47"/>
        <item x="46"/>
        <item x="45"/>
        <item x="44"/>
        <item x="43"/>
        <item m="1" x="271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3"/>
        <item x="24"/>
        <item x="22"/>
        <item x="21"/>
        <item m="1" x="274"/>
        <item x="20"/>
        <item x="19"/>
        <item x="18"/>
        <item x="17"/>
        <item x="16"/>
        <item x="15"/>
        <item x="14"/>
        <item x="11"/>
        <item x="9"/>
        <item x="8"/>
        <item x="7"/>
        <item x="6"/>
        <item x="5"/>
        <item x="4"/>
        <item x="3"/>
        <item x="2"/>
        <item x="1"/>
      </items>
    </pivotField>
    <pivotField axis="axisRow" compact="0" outline="0" showAll="0">
      <items count="5">
        <item x="1"/>
        <item x="2"/>
        <item m="1" x="3"/>
        <item x="0"/>
        <item t="default"/>
      </items>
    </pivotField>
    <pivotField compact="0" outline="0" showAll="0"/>
  </pivotFields>
  <rowFields count="5">
    <field x="4"/>
    <field x="0"/>
    <field x="1"/>
    <field x="13"/>
    <field x="14"/>
  </rowFields>
  <rowItems count="150">
    <i>
      <x/>
      <x v="1880"/>
      <x v="193"/>
      <x v="194"/>
      <x v="1"/>
    </i>
    <i r="1">
      <x v="1881"/>
      <x v="193"/>
      <x v="194"/>
      <x v="1"/>
    </i>
    <i r="1">
      <x v="2130"/>
      <x v="219"/>
      <x v="220"/>
      <x v="1"/>
    </i>
    <i r="1">
      <x v="2560"/>
      <x v="265"/>
      <x v="266"/>
      <x v="1"/>
    </i>
    <i r="1">
      <x v="2561"/>
      <x v="265"/>
      <x v="266"/>
      <x v="1"/>
    </i>
    <i t="default">
      <x/>
    </i>
    <i>
      <x v="3"/>
      <x v="2384"/>
      <x v="245"/>
      <x v="246"/>
      <x v="1"/>
    </i>
    <i t="default">
      <x v="3"/>
    </i>
    <i>
      <x v="7"/>
      <x v="1785"/>
      <x v="185"/>
      <x v="186"/>
      <x v="1"/>
    </i>
    <i r="1">
      <x v="1886"/>
      <x v="194"/>
      <x v="195"/>
      <x v="1"/>
    </i>
    <i t="default">
      <x v="7"/>
    </i>
    <i>
      <x v="8"/>
      <x v="2225"/>
      <x v="230"/>
      <x v="231"/>
      <x v="1"/>
    </i>
    <i r="1">
      <x v="2304"/>
      <x v="239"/>
      <x v="240"/>
      <x v="1"/>
    </i>
    <i t="default">
      <x v="8"/>
    </i>
    <i>
      <x v="10"/>
      <x v="1363"/>
      <x v="145"/>
      <x v="145"/>
      <x v="1"/>
    </i>
    <i r="1">
      <x v="1365"/>
      <x v="145"/>
      <x v="145"/>
      <x v="1"/>
    </i>
    <i t="default">
      <x v="10"/>
    </i>
    <i>
      <x v="22"/>
      <x v="2070"/>
      <x v="212"/>
      <x v="213"/>
      <x v="1"/>
    </i>
    <i r="1">
      <x v="2251"/>
      <x v="232"/>
      <x v="233"/>
      <x v="1"/>
    </i>
    <i t="default">
      <x v="22"/>
    </i>
    <i>
      <x v="23"/>
      <x v="9"/>
      <x v="5"/>
      <x v="75"/>
      <x v="1"/>
    </i>
    <i t="default">
      <x v="23"/>
    </i>
    <i>
      <x v="29"/>
      <x v="2590"/>
      <x v="269"/>
      <x v="270"/>
      <x/>
    </i>
    <i r="1">
      <x v="2596"/>
      <x v="270"/>
      <x v="271"/>
      <x/>
    </i>
    <i r="1">
      <x v="2597"/>
      <x v="270"/>
      <x v="271"/>
      <x/>
    </i>
    <i r="1">
      <x v="2604"/>
      <x v="271"/>
      <x v="272"/>
      <x/>
    </i>
    <i r="1">
      <x v="2605"/>
      <x v="271"/>
      <x v="272"/>
      <x/>
    </i>
    <i r="1">
      <x v="2606"/>
      <x v="271"/>
      <x v="272"/>
      <x/>
    </i>
    <i t="default">
      <x v="29"/>
    </i>
    <i>
      <x v="32"/>
      <x v="2618"/>
      <x v="273"/>
      <x v="274"/>
      <x/>
    </i>
    <i t="default">
      <x v="32"/>
    </i>
    <i>
      <x v="34"/>
      <x v="2576"/>
      <x v="267"/>
      <x v="268"/>
      <x v="1"/>
    </i>
    <i r="1">
      <x v="2588"/>
      <x v="269"/>
      <x v="270"/>
      <x/>
    </i>
    <i t="default">
      <x v="34"/>
    </i>
    <i>
      <x v="46"/>
      <x v="2494"/>
      <x v="257"/>
      <x v="258"/>
      <x v="1"/>
    </i>
    <i t="default">
      <x v="46"/>
    </i>
    <i>
      <x v="47"/>
      <x v="2479"/>
      <x v="255"/>
      <x v="256"/>
      <x v="1"/>
    </i>
    <i t="default">
      <x v="47"/>
    </i>
    <i>
      <x v="49"/>
      <x v="129"/>
      <x v="56"/>
      <x v="28"/>
      <x v="1"/>
    </i>
    <i r="1">
      <x v="130"/>
      <x v="56"/>
      <x v="28"/>
      <x v="1"/>
    </i>
    <i r="1">
      <x v="156"/>
      <x v="59"/>
      <x v="23"/>
      <x v="1"/>
    </i>
    <i r="1">
      <x v="157"/>
      <x v="59"/>
      <x v="23"/>
      <x v="1"/>
    </i>
    <i r="1">
      <x v="494"/>
      <x v="82"/>
      <x/>
      <x v="1"/>
    </i>
    <i r="1">
      <x v="522"/>
      <x v="84"/>
      <x v="84"/>
      <x v="1"/>
    </i>
    <i r="1">
      <x v="524"/>
      <x v="85"/>
      <x v="85"/>
      <x v="1"/>
    </i>
    <i r="1">
      <x v="548"/>
      <x v="86"/>
      <x v="86"/>
      <x v="1"/>
    </i>
    <i r="1">
      <x v="555"/>
      <x v="87"/>
      <x v="87"/>
      <x v="1"/>
    </i>
    <i r="1">
      <x v="562"/>
      <x v="87"/>
      <x v="87"/>
      <x v="1"/>
    </i>
    <i r="1">
      <x v="589"/>
      <x v="89"/>
      <x v="89"/>
      <x v="1"/>
    </i>
    <i r="1">
      <x v="642"/>
      <x v="90"/>
      <x v="90"/>
      <x v="1"/>
    </i>
    <i r="1">
      <x v="643"/>
      <x v="90"/>
      <x v="90"/>
      <x v="1"/>
    </i>
    <i t="default">
      <x v="49"/>
    </i>
    <i>
      <x v="50"/>
      <x v="1053"/>
      <x v="118"/>
      <x v="118"/>
      <x v="1"/>
    </i>
    <i r="1">
      <x v="1261"/>
      <x v="134"/>
      <x v="134"/>
      <x v="1"/>
    </i>
    <i r="1">
      <x v="1273"/>
      <x v="135"/>
      <x v="135"/>
      <x v="1"/>
    </i>
    <i r="1">
      <x v="1483"/>
      <x v="157"/>
      <x v="158"/>
      <x v="1"/>
    </i>
    <i r="1">
      <x v="1727"/>
      <x v="180"/>
      <x v="181"/>
      <x v="1"/>
    </i>
    <i t="default">
      <x v="50"/>
    </i>
    <i>
      <x v="57"/>
      <x v="2573"/>
      <x v="266"/>
      <x v="267"/>
      <x v="1"/>
    </i>
    <i t="default">
      <x v="57"/>
    </i>
    <i>
      <x v="61"/>
      <x v="2601"/>
      <x v="270"/>
      <x v="271"/>
      <x/>
    </i>
    <i t="default">
      <x v="61"/>
    </i>
    <i>
      <x v="62"/>
      <x v="2617"/>
      <x v="273"/>
      <x v="274"/>
      <x/>
    </i>
    <i t="default">
      <x v="62"/>
    </i>
    <i>
      <x v="72"/>
      <x v="2405"/>
      <x v="247"/>
      <x v="248"/>
      <x v="1"/>
    </i>
    <i r="1">
      <x v="2427"/>
      <x v="248"/>
      <x v="249"/>
      <x v="1"/>
    </i>
    <i t="default">
      <x v="72"/>
    </i>
    <i>
      <x v="76"/>
      <x v="2513"/>
      <x v="259"/>
      <x v="260"/>
      <x v="1"/>
    </i>
    <i r="1">
      <x v="2535"/>
      <x v="261"/>
      <x v="262"/>
      <x v="1"/>
    </i>
    <i r="1">
      <x v="2536"/>
      <x v="261"/>
      <x v="262"/>
      <x v="1"/>
    </i>
    <i r="1">
      <x v="2547"/>
      <x v="263"/>
      <x v="264"/>
      <x v="1"/>
    </i>
    <i r="1">
      <x v="2548"/>
      <x v="263"/>
      <x v="264"/>
      <x v="1"/>
    </i>
    <i r="1">
      <x v="2558"/>
      <x v="265"/>
      <x v="266"/>
      <x v="1"/>
    </i>
    <i r="1">
      <x v="2559"/>
      <x v="265"/>
      <x v="266"/>
      <x v="1"/>
    </i>
    <i r="1">
      <x v="2572"/>
      <x v="266"/>
      <x v="267"/>
      <x v="1"/>
    </i>
    <i r="1">
      <x v="2581"/>
      <x v="268"/>
      <x v="269"/>
      <x/>
    </i>
    <i r="1">
      <x v="2582"/>
      <x v="268"/>
      <x v="269"/>
      <x/>
    </i>
    <i r="1">
      <x v="2583"/>
      <x v="268"/>
      <x v="269"/>
      <x/>
    </i>
    <i r="1">
      <x v="2584"/>
      <x v="268"/>
      <x v="269"/>
      <x/>
    </i>
    <i r="1">
      <x v="2593"/>
      <x v="270"/>
      <x v="271"/>
      <x/>
    </i>
    <i r="1">
      <x v="2594"/>
      <x v="270"/>
      <x v="271"/>
      <x/>
    </i>
    <i r="1">
      <x v="2595"/>
      <x v="270"/>
      <x v="271"/>
      <x/>
    </i>
    <i r="1">
      <x v="2607"/>
      <x v="271"/>
      <x v="272"/>
      <x/>
    </i>
    <i r="1">
      <x v="2608"/>
      <x v="271"/>
      <x v="272"/>
      <x/>
    </i>
    <i r="1">
      <x v="2609"/>
      <x v="271"/>
      <x v="272"/>
      <x/>
    </i>
    <i r="1">
      <x v="2611"/>
      <x v="271"/>
      <x v="272"/>
      <x/>
    </i>
    <i r="1">
      <x v="2620"/>
      <x v="273"/>
      <x v="274"/>
      <x/>
    </i>
    <i r="1">
      <x v="2621"/>
      <x v="273"/>
      <x v="274"/>
      <x/>
    </i>
    <i t="default">
      <x v="76"/>
    </i>
    <i>
      <x v="81"/>
      <x v="434"/>
      <x v="79"/>
      <x v="3"/>
      <x v="1"/>
    </i>
    <i t="default">
      <x v="81"/>
    </i>
    <i>
      <x v="86"/>
      <x v="2615"/>
      <x v="272"/>
      <x v="273"/>
      <x/>
    </i>
    <i t="default">
      <x v="86"/>
    </i>
    <i>
      <x v="100"/>
      <x v="2580"/>
      <x v="267"/>
      <x v="268"/>
      <x v="1"/>
    </i>
    <i r="1">
      <x v="2616"/>
      <x v="272"/>
      <x v="273"/>
      <x/>
    </i>
    <i t="default">
      <x v="100"/>
    </i>
    <i>
      <x v="108"/>
      <x v="1324"/>
      <x v="142"/>
      <x v="142"/>
      <x v="1"/>
    </i>
    <i t="default">
      <x v="108"/>
    </i>
    <i>
      <x v="118"/>
      <x v="1619"/>
      <x v="170"/>
      <x v="171"/>
      <x v="1"/>
    </i>
    <i r="1">
      <x v="1755"/>
      <x v="183"/>
      <x v="184"/>
      <x v="1"/>
    </i>
    <i r="1">
      <x v="2591"/>
      <x v="268"/>
      <x v="269"/>
      <x/>
    </i>
    <i t="default">
      <x v="118"/>
    </i>
    <i>
      <x v="121"/>
      <x v="1538"/>
      <x v="161"/>
      <x v="162"/>
      <x v="1"/>
    </i>
    <i r="1">
      <x v="1539"/>
      <x v="161"/>
      <x v="162"/>
      <x v="1"/>
    </i>
    <i t="default">
      <x v="121"/>
    </i>
    <i>
      <x v="127"/>
      <x v="1970"/>
      <x v="201"/>
      <x v="202"/>
      <x v="1"/>
    </i>
    <i r="1">
      <x v="2003"/>
      <x v="205"/>
      <x v="206"/>
      <x v="1"/>
    </i>
    <i r="1">
      <x v="2004"/>
      <x v="205"/>
      <x v="206"/>
      <x v="1"/>
    </i>
    <i r="1">
      <x v="2044"/>
      <x v="210"/>
      <x v="211"/>
      <x v="1"/>
    </i>
    <i r="1">
      <x v="2104"/>
      <x v="215"/>
      <x v="216"/>
      <x v="1"/>
    </i>
    <i r="1">
      <x v="2107"/>
      <x v="215"/>
      <x v="216"/>
      <x v="1"/>
    </i>
    <i r="1">
      <x v="2188"/>
      <x v="225"/>
      <x v="226"/>
      <x v="1"/>
    </i>
    <i r="1">
      <x v="2189"/>
      <x v="225"/>
      <x v="226"/>
      <x v="1"/>
    </i>
    <i r="1">
      <x v="2365"/>
      <x v="243"/>
      <x v="244"/>
      <x v="1"/>
    </i>
    <i r="1">
      <x v="2368"/>
      <x v="243"/>
      <x v="244"/>
      <x v="1"/>
    </i>
    <i t="default">
      <x v="127"/>
    </i>
    <i>
      <x v="128"/>
      <x v="2526"/>
      <x v="259"/>
      <x v="260"/>
      <x v="1"/>
    </i>
    <i r="1">
      <x v="2527"/>
      <x v="259"/>
      <x v="260"/>
      <x v="1"/>
    </i>
    <i r="1">
      <x v="2528"/>
      <x v="259"/>
      <x v="260"/>
      <x v="1"/>
    </i>
    <i t="default">
      <x v="128"/>
    </i>
    <i>
      <x v="129"/>
      <x v="1847"/>
      <x v="191"/>
      <x v="192"/>
      <x v="1"/>
    </i>
    <i t="default">
      <x v="129"/>
    </i>
    <i>
      <x v="148"/>
      <x v="1560"/>
      <x v="161"/>
      <x v="162"/>
      <x v="1"/>
    </i>
    <i r="1">
      <x v="1896"/>
      <x v="195"/>
      <x v="196"/>
      <x v="1"/>
    </i>
    <i t="default">
      <x v="148"/>
    </i>
    <i>
      <x v="159"/>
      <x v="2495"/>
      <x v="257"/>
      <x v="258"/>
      <x v="1"/>
    </i>
    <i r="1">
      <x v="2507"/>
      <x v="258"/>
      <x v="259"/>
      <x v="1"/>
    </i>
    <i r="1">
      <x v="2598"/>
      <x v="270"/>
      <x v="271"/>
      <x/>
    </i>
    <i r="1">
      <x v="2602"/>
      <x v="271"/>
      <x v="272"/>
      <x/>
    </i>
    <i t="default">
      <x v="159"/>
    </i>
    <i>
      <x v="161"/>
      <x v="2619"/>
      <x v="273"/>
      <x v="274"/>
      <x/>
    </i>
    <i t="default">
      <x v="161"/>
    </i>
    <i>
      <x v="163"/>
      <x v="2111"/>
      <x v="216"/>
      <x v="217"/>
      <x v="1"/>
    </i>
    <i r="1">
      <x v="2112"/>
      <x v="216"/>
      <x v="217"/>
      <x v="1"/>
    </i>
    <i t="default">
      <x v="163"/>
    </i>
    <i>
      <x v="167"/>
      <x v="2220"/>
      <x v="230"/>
      <x v="231"/>
      <x v="1"/>
    </i>
    <i r="1">
      <x v="2222"/>
      <x v="230"/>
      <x v="231"/>
      <x v="1"/>
    </i>
    <i r="1">
      <x v="2223"/>
      <x v="230"/>
      <x v="231"/>
      <x v="1"/>
    </i>
    <i r="1">
      <x v="2238"/>
      <x v="231"/>
      <x v="232"/>
      <x v="1"/>
    </i>
    <i r="1">
      <x v="2239"/>
      <x v="231"/>
      <x v="232"/>
      <x v="1"/>
    </i>
    <i t="default">
      <x v="167"/>
    </i>
    <i>
      <x v="171"/>
      <x v="2226"/>
      <x v="230"/>
      <x v="231"/>
      <x v="1"/>
    </i>
    <i r="1">
      <x v="2305"/>
      <x v="239"/>
      <x v="240"/>
      <x v="1"/>
    </i>
    <i t="default">
      <x v="171"/>
    </i>
    <i>
      <x v="172"/>
      <x v="2263"/>
      <x v="235"/>
      <x v="236"/>
      <x v="1"/>
    </i>
    <i r="1">
      <x v="2374"/>
      <x v="244"/>
      <x v="245"/>
      <x v="1"/>
    </i>
    <i t="default">
      <x v="172"/>
    </i>
    <i>
      <x v="187"/>
      <x v="2579"/>
      <x v="267"/>
      <x v="268"/>
      <x v="1"/>
    </i>
    <i t="default">
      <x v="18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2" hier="-1"/>
  </pageFields>
  <dataFields count="4">
    <dataField name="Kg. Recibidos " fld="7" baseField="14" baseItem="1"/>
    <dataField name="Monto Total " fld="9" baseField="14" baseItem="1"/>
    <dataField name="Abonos " fld="10" baseField="14" baseItem="1"/>
    <dataField name="Saldo Actual " fld="11" baseField="14" baseItem="1"/>
  </dataFields>
  <formats count="75">
    <format dxfId="11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9">
      <pivotArea dataOnly="0" labelOnly="1" outline="0" fieldPosition="0">
        <references count="1">
          <reference field="0" count="0"/>
        </references>
      </pivotArea>
    </format>
    <format dxfId="108">
      <pivotArea field="4" type="button" dataOnly="0" labelOnly="1" outline="0" axis="axisRow" fieldPosition="0"/>
    </format>
    <format dxfId="107">
      <pivotArea field="0" type="button" dataOnly="0" labelOnly="1" outline="0" axis="axisRow" fieldPosition="1"/>
    </format>
    <format dxfId="106">
      <pivotArea field="1" type="button" dataOnly="0" labelOnly="1" outline="0" axis="axisRow" fieldPosition="2"/>
    </format>
    <format dxfId="105">
      <pivotArea field="13" type="button" dataOnly="0" labelOnly="1" outline="0" axis="axisRow" fieldPosition="3"/>
    </format>
    <format dxfId="104">
      <pivotArea field="14" type="button" dataOnly="0" labelOnly="1" outline="0" axis="axisRow" fieldPosition="4"/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4" type="button" dataOnly="0" labelOnly="1" outline="0" axis="axisRow" fieldPosition="0"/>
    </format>
    <format dxfId="100">
      <pivotArea field="0" type="button" dataOnly="0" labelOnly="1" outline="0" axis="axisRow" fieldPosition="1"/>
    </format>
    <format dxfId="99">
      <pivotArea field="1" type="button" dataOnly="0" labelOnly="1" outline="0" axis="axisRow" fieldPosition="2"/>
    </format>
    <format dxfId="98">
      <pivotArea field="13" type="button" dataOnly="0" labelOnly="1" outline="0" axis="axisRow" fieldPosition="3"/>
    </format>
    <format dxfId="97">
      <pivotArea field="14" type="button" dataOnly="0" labelOnly="1" outline="0" axis="axisRow" fieldPosition="4"/>
    </format>
    <format dxfId="96">
      <pivotArea dataOnly="0" labelOnly="1" outline="0" fieldPosition="0">
        <references count="1">
          <reference field="4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95">
      <pivotArea dataOnly="0" labelOnly="1" outline="0" fieldPosition="0">
        <references count="1">
          <reference field="4" count="25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94">
      <pivotArea dataOnly="0" labelOnly="1" outline="0" fieldPosition="0">
        <references count="1">
          <reference field="4" count="25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3">
      <pivotArea dataOnly="0" labelOnly="1" outline="0" fieldPosition="0">
        <references count="1">
          <reference field="4" count="25" defaultSubtotal="1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2">
      <pivotArea dataOnly="0" labelOnly="1" outline="0" fieldPosition="0">
        <references count="1">
          <reference field="4" count="2">
            <x v="50"/>
            <x v="51"/>
          </reference>
        </references>
      </pivotArea>
    </format>
    <format dxfId="91">
      <pivotArea dataOnly="0" labelOnly="1" outline="0" fieldPosition="0">
        <references count="1">
          <reference field="4" count="2" defaultSubtotal="1">
            <x v="50"/>
            <x v="51"/>
          </reference>
        </references>
      </pivotArea>
    </format>
    <format dxfId="90">
      <pivotArea dataOnly="0" labelOnly="1" grandRow="1" outline="0" fieldPosition="0"/>
    </format>
    <format dxfId="89">
      <pivotArea dataOnly="0" labelOnly="1" outline="0" fieldPosition="0">
        <references count="2">
          <reference field="0" count="6">
            <x v="28"/>
            <x v="29"/>
            <x v="42"/>
            <x v="43"/>
            <x v="80"/>
            <x v="81"/>
          </reference>
          <reference field="4" count="1" selected="0">
            <x v="0"/>
          </reference>
        </references>
      </pivotArea>
    </format>
    <format dxfId="88">
      <pivotArea dataOnly="0" labelOnly="1" outline="0" fieldPosition="0">
        <references count="2">
          <reference field="0" count="17">
            <x v="3"/>
            <x v="4"/>
            <x v="5"/>
            <x v="6"/>
            <x v="8"/>
            <x v="10"/>
            <x v="11"/>
            <x v="14"/>
            <x v="15"/>
            <x v="20"/>
            <x v="30"/>
            <x v="31"/>
            <x v="33"/>
            <x v="34"/>
            <x v="35"/>
            <x v="36"/>
            <x v="37"/>
          </reference>
          <reference field="4" count="1" selected="0">
            <x v="1"/>
          </reference>
        </references>
      </pivotArea>
    </format>
    <format dxfId="87">
      <pivotArea dataOnly="0" labelOnly="1" outline="0" fieldPosition="0">
        <references count="2">
          <reference field="0" count="1">
            <x v="1"/>
          </reference>
          <reference field="4" count="1" selected="0">
            <x v="2"/>
          </reference>
        </references>
      </pivotArea>
    </format>
    <format dxfId="86">
      <pivotArea dataOnly="0" labelOnly="1" outline="0" fieldPosition="0">
        <references count="2">
          <reference field="0" count="4">
            <x v="108"/>
            <x v="110"/>
            <x v="151"/>
            <x v="208"/>
          </reference>
          <reference field="4" count="1" selected="0">
            <x v="3"/>
          </reference>
        </references>
      </pivotArea>
    </format>
    <format dxfId="85">
      <pivotArea dataOnly="0" labelOnly="1" outline="0" fieldPosition="0">
        <references count="2">
          <reference field="0" count="1">
            <x v="101"/>
          </reference>
          <reference field="4" count="1" selected="0">
            <x v="4"/>
          </reference>
        </references>
      </pivotArea>
    </format>
    <format dxfId="84">
      <pivotArea dataOnly="0" labelOnly="1" outline="0" fieldPosition="0">
        <references count="2">
          <reference field="0" count="2">
            <x v="180"/>
            <x v="181"/>
          </reference>
          <reference field="4" count="1" selected="0">
            <x v="5"/>
          </reference>
        </references>
      </pivotArea>
    </format>
    <format dxfId="83">
      <pivotArea dataOnly="0" labelOnly="1" outline="0" fieldPosition="0">
        <references count="2">
          <reference field="0" count="2">
            <x v="85"/>
            <x v="99"/>
          </reference>
          <reference field="4" count="1" selected="0">
            <x v="6"/>
          </reference>
        </references>
      </pivotArea>
    </format>
    <format dxfId="82">
      <pivotArea dataOnly="0" labelOnly="1" outline="0" fieldPosition="0">
        <references count="2">
          <reference field="0" count="10">
            <x v="38"/>
            <x v="39"/>
            <x v="40"/>
            <x v="51"/>
            <x v="54"/>
            <x v="68"/>
            <x v="75"/>
            <x v="77"/>
            <x v="91"/>
            <x v="93"/>
          </reference>
          <reference field="4" count="1" selected="0">
            <x v="7"/>
          </reference>
        </references>
      </pivotArea>
    </format>
    <format dxfId="81">
      <pivotArea dataOnly="0" labelOnly="1" outline="0" fieldPosition="0">
        <references count="2">
          <reference field="0" count="2">
            <x v="23"/>
            <x v="24"/>
          </reference>
          <reference field="4" count="1" selected="0">
            <x v="8"/>
          </reference>
        </references>
      </pivotArea>
    </format>
    <format dxfId="80">
      <pivotArea dataOnly="0" labelOnly="1" outline="0" fieldPosition="0">
        <references count="2">
          <reference field="0" count="1">
            <x v="211"/>
          </reference>
          <reference field="4" count="1" selected="0">
            <x v="9"/>
          </reference>
        </references>
      </pivotArea>
    </format>
    <format dxfId="79">
      <pivotArea dataOnly="0" labelOnly="1" outline="0" fieldPosition="0">
        <references count="2">
          <reference field="0" count="4">
            <x v="73"/>
            <x v="74"/>
            <x v="184"/>
            <x v="185"/>
          </reference>
          <reference field="4" count="1" selected="0">
            <x v="10"/>
          </reference>
        </references>
      </pivotArea>
    </format>
    <format dxfId="78">
      <pivotArea dataOnly="0" labelOnly="1" outline="0" fieldPosition="0">
        <references count="2">
          <reference field="0" count="4">
            <x v="168"/>
            <x v="169"/>
            <x v="193"/>
            <x v="204"/>
          </reference>
          <reference field="4" count="1" selected="0">
            <x v="11"/>
          </reference>
        </references>
      </pivotArea>
    </format>
    <format dxfId="77">
      <pivotArea dataOnly="0" labelOnly="1" outline="0" fieldPosition="0">
        <references count="2">
          <reference field="0" count="2">
            <x v="194"/>
            <x v="197"/>
          </reference>
          <reference field="4" count="1" selected="0">
            <x v="12"/>
          </reference>
        </references>
      </pivotArea>
    </format>
    <format dxfId="76">
      <pivotArea dataOnly="0" labelOnly="1" outline="0" fieldPosition="0">
        <references count="2">
          <reference field="0" count="3">
            <x v="173"/>
            <x v="174"/>
            <x v="189"/>
          </reference>
          <reference field="4" count="1" selected="0">
            <x v="13"/>
          </reference>
        </references>
      </pivotArea>
    </format>
    <format dxfId="75">
      <pivotArea dataOnly="0" labelOnly="1" outline="0" fieldPosition="0">
        <references count="2">
          <reference field="0" count="1">
            <x v="212"/>
          </reference>
          <reference field="4" count="1" selected="0">
            <x v="14"/>
          </reference>
        </references>
      </pivotArea>
    </format>
    <format dxfId="74">
      <pivotArea dataOnly="0" labelOnly="1" outline="0" fieldPosition="0">
        <references count="2">
          <reference field="0" count="12">
            <x v="12"/>
            <x v="13"/>
            <x v="16"/>
            <x v="17"/>
            <x v="18"/>
            <x v="19"/>
            <x v="21"/>
            <x v="22"/>
            <x v="25"/>
            <x v="26"/>
            <x v="27"/>
            <x v="32"/>
          </reference>
          <reference field="4" count="1" selected="0">
            <x v="15"/>
          </reference>
        </references>
      </pivotArea>
    </format>
    <format dxfId="73">
      <pivotArea dataOnly="0" labelOnly="1" outline="0" fieldPosition="0">
        <references count="2">
          <reference field="0" count="7">
            <x v="140"/>
            <x v="141"/>
            <x v="144"/>
            <x v="162"/>
            <x v="163"/>
            <x v="191"/>
            <x v="203"/>
          </reference>
          <reference field="4" count="1" selected="0">
            <x v="16"/>
          </reference>
        </references>
      </pivotArea>
    </format>
    <format dxfId="72">
      <pivotArea dataOnly="0" labelOnly="1" outline="0" fieldPosition="0">
        <references count="2">
          <reference field="0" count="2">
            <x v="100"/>
            <x v="154"/>
          </reference>
          <reference field="4" count="1" selected="0">
            <x v="17"/>
          </reference>
        </references>
      </pivotArea>
    </format>
    <format dxfId="71">
      <pivotArea dataOnly="0" labelOnly="1" outline="0" fieldPosition="0">
        <references count="2">
          <reference field="0" count="2">
            <x v="139"/>
            <x v="190"/>
          </reference>
          <reference field="4" count="1" selected="0">
            <x v="18"/>
          </reference>
        </references>
      </pivotArea>
    </format>
    <format dxfId="70">
      <pivotArea dataOnly="0" labelOnly="1" outline="0" fieldPosition="0">
        <references count="2">
          <reference field="0" count="3">
            <x v="69"/>
            <x v="86"/>
            <x v="98"/>
          </reference>
          <reference field="4" count="1" selected="0">
            <x v="19"/>
          </reference>
        </references>
      </pivotArea>
    </format>
    <format dxfId="69">
      <pivotArea dataOnly="0" labelOnly="1" outline="0" fieldPosition="0">
        <references count="2">
          <reference field="0" count="1">
            <x v="212"/>
          </reference>
          <reference field="4" count="1" selected="0">
            <x v="20"/>
          </reference>
        </references>
      </pivotArea>
    </format>
    <format dxfId="68">
      <pivotArea dataOnly="0" labelOnly="1" outline="0" fieldPosition="0">
        <references count="2">
          <reference field="0" count="1">
            <x v="124"/>
          </reference>
          <reference field="4" count="1" selected="0">
            <x v="21"/>
          </reference>
        </references>
      </pivotArea>
    </format>
    <format dxfId="67">
      <pivotArea dataOnly="0" labelOnly="1" outline="0" fieldPosition="0">
        <references count="2">
          <reference field="0" count="2">
            <x v="76"/>
            <x v="114"/>
          </reference>
          <reference field="4" count="1" selected="0">
            <x v="22"/>
          </reference>
        </references>
      </pivotArea>
    </format>
    <format dxfId="66">
      <pivotArea dataOnly="0" labelOnly="1" outline="0" fieldPosition="0">
        <references count="2">
          <reference field="0" count="1">
            <x v="9"/>
          </reference>
          <reference field="4" count="1" selected="0">
            <x v="23"/>
          </reference>
        </references>
      </pivotArea>
    </format>
    <format dxfId="65">
      <pivotArea dataOnly="0" labelOnly="1" outline="0" fieldPosition="0">
        <references count="2">
          <reference field="0" count="2">
            <x v="150"/>
            <x v="206"/>
          </reference>
          <reference field="4" count="1" selected="0">
            <x v="24"/>
          </reference>
        </references>
      </pivotArea>
    </format>
    <format dxfId="64">
      <pivotArea dataOnly="0" labelOnly="1" outline="0" fieldPosition="0">
        <references count="2">
          <reference field="0" count="4">
            <x v="109"/>
            <x v="111"/>
            <x v="152"/>
            <x v="207"/>
          </reference>
          <reference field="4" count="1" selected="0">
            <x v="25"/>
          </reference>
        </references>
      </pivotArea>
    </format>
    <format dxfId="63">
      <pivotArea dataOnly="0" labelOnly="1" outline="0" fieldPosition="0">
        <references count="2">
          <reference field="0" count="3">
            <x v="160"/>
            <x v="170"/>
            <x v="192"/>
          </reference>
          <reference field="4" count="1" selected="0">
            <x v="26"/>
          </reference>
        </references>
      </pivotArea>
    </format>
    <format dxfId="62">
      <pivotArea dataOnly="0" labelOnly="1" outline="0" fieldPosition="0">
        <references count="2">
          <reference field="0" count="1">
            <x v="148"/>
          </reference>
          <reference field="4" count="1" selected="0">
            <x v="27"/>
          </reference>
        </references>
      </pivotArea>
    </format>
    <format dxfId="61">
      <pivotArea dataOnly="0" labelOnly="1" outline="0" fieldPosition="0">
        <references count="2">
          <reference field="0" count="1">
            <x v="155"/>
          </reference>
          <reference field="4" count="1" selected="0">
            <x v="28"/>
          </reference>
        </references>
      </pivotArea>
    </format>
    <format dxfId="60">
      <pivotArea dataOnly="0" labelOnly="1" outline="0" fieldPosition="0">
        <references count="2">
          <reference field="0" count="9">
            <x v="117"/>
            <x v="118"/>
            <x v="126"/>
            <x v="127"/>
            <x v="175"/>
            <x v="176"/>
            <x v="177"/>
            <x v="209"/>
            <x v="210"/>
          </reference>
          <reference field="4" count="1" selected="0">
            <x v="29"/>
          </reference>
        </references>
      </pivotArea>
    </format>
    <format dxfId="59">
      <pivotArea dataOnly="0" labelOnly="1" outline="0" fieldPosition="0">
        <references count="2">
          <reference field="0" count="1">
            <x v="97"/>
          </reference>
          <reference field="4" count="1" selected="0">
            <x v="30"/>
          </reference>
        </references>
      </pivotArea>
    </format>
    <format dxfId="58">
      <pivotArea dataOnly="0" labelOnly="1" outline="0" fieldPosition="0">
        <references count="2">
          <reference field="0" count="24">
            <x v="44"/>
            <x v="45"/>
            <x v="46"/>
            <x v="47"/>
            <x v="48"/>
            <x v="49"/>
            <x v="50"/>
            <x v="52"/>
            <x v="53"/>
            <x v="57"/>
            <x v="60"/>
            <x v="61"/>
            <x v="64"/>
            <x v="66"/>
            <x v="67"/>
            <x v="70"/>
            <x v="71"/>
            <x v="94"/>
            <x v="95"/>
            <x v="106"/>
            <x v="107"/>
            <x v="115"/>
            <x v="161"/>
            <x v="202"/>
          </reference>
          <reference field="4" count="1" selected="0">
            <x v="31"/>
          </reference>
        </references>
      </pivotArea>
    </format>
    <format dxfId="57">
      <pivotArea dataOnly="0" labelOnly="1" outline="0" fieldPosition="0">
        <references count="2">
          <reference field="0" count="2">
            <x v="112"/>
            <x v="113"/>
          </reference>
          <reference field="4" count="1" selected="0">
            <x v="32"/>
          </reference>
        </references>
      </pivotArea>
    </format>
    <format dxfId="56">
      <pivotArea dataOnly="0" labelOnly="1" outline="0" fieldPosition="0">
        <references count="2">
          <reference field="0" count="1">
            <x v="72"/>
          </reference>
          <reference field="4" count="1" selected="0">
            <x v="33"/>
          </reference>
        </references>
      </pivotArea>
    </format>
    <format dxfId="55">
      <pivotArea dataOnly="0" labelOnly="1" outline="0" fieldPosition="0">
        <references count="2">
          <reference field="0" count="1">
            <x v="166"/>
          </reference>
          <reference field="4" count="1" selected="0">
            <x v="34"/>
          </reference>
        </references>
      </pivotArea>
    </format>
    <format dxfId="54">
      <pivotArea dataOnly="0" labelOnly="1" outline="0" fieldPosition="0">
        <references count="2">
          <reference field="0" count="3">
            <x v="195"/>
            <x v="196"/>
            <x v="205"/>
          </reference>
          <reference field="4" count="1" selected="0">
            <x v="35"/>
          </reference>
        </references>
      </pivotArea>
    </format>
    <format dxfId="53">
      <pivotArea dataOnly="0" labelOnly="1" outline="0" fieldPosition="0">
        <references count="2">
          <reference field="0" count="4">
            <x v="7"/>
            <x v="55"/>
            <x v="56"/>
            <x v="58"/>
          </reference>
          <reference field="4" count="1" selected="0">
            <x v="36"/>
          </reference>
        </references>
      </pivotArea>
    </format>
    <format dxfId="52">
      <pivotArea dataOnly="0" labelOnly="1" outline="0" fieldPosition="0">
        <references count="2">
          <reference field="0" count="1">
            <x v="89"/>
          </reference>
          <reference field="4" count="1" selected="0">
            <x v="37"/>
          </reference>
        </references>
      </pivotArea>
    </format>
    <format dxfId="51">
      <pivotArea dataOnly="0" labelOnly="1" outline="0" fieldPosition="0">
        <references count="2">
          <reference field="0" count="2">
            <x v="178"/>
            <x v="179"/>
          </reference>
          <reference field="4" count="1" selected="0">
            <x v="38"/>
          </reference>
        </references>
      </pivotArea>
    </format>
    <format dxfId="50">
      <pivotArea dataOnly="0" labelOnly="1" outline="0" fieldPosition="0">
        <references count="2">
          <reference field="0" count="8">
            <x v="103"/>
            <x v="104"/>
            <x v="116"/>
            <x v="119"/>
            <x v="120"/>
            <x v="121"/>
            <x v="122"/>
            <x v="198"/>
          </reference>
          <reference field="4" count="1" selected="0">
            <x v="39"/>
          </reference>
        </references>
      </pivotArea>
    </format>
    <format dxfId="49">
      <pivotArea dataOnly="0" labelOnly="1" outline="0" fieldPosition="0">
        <references count="2">
          <reference field="0" count="4">
            <x v="84"/>
            <x v="102"/>
            <x v="134"/>
            <x v="135"/>
          </reference>
          <reference field="4" count="1" selected="0">
            <x v="40"/>
          </reference>
        </references>
      </pivotArea>
    </format>
    <format dxfId="48">
      <pivotArea dataOnly="0" labelOnly="1" outline="0" fieldPosition="0">
        <references count="2">
          <reference field="0" count="2">
            <x v="2"/>
            <x v="79"/>
          </reference>
          <reference field="4" count="1" selected="0">
            <x v="41"/>
          </reference>
        </references>
      </pivotArea>
    </format>
    <format dxfId="47">
      <pivotArea dataOnly="0" labelOnly="1" outline="0" fieldPosition="0">
        <references count="2">
          <reference field="0" count="2">
            <x v="96"/>
            <x v="105"/>
          </reference>
          <reference field="4" count="1" selected="0">
            <x v="42"/>
          </reference>
        </references>
      </pivotArea>
    </format>
    <format dxfId="46">
      <pivotArea dataOnly="0" labelOnly="1" outline="0" fieldPosition="0">
        <references count="2">
          <reference field="0" count="6">
            <x v="142"/>
            <x v="145"/>
            <x v="146"/>
            <x v="164"/>
            <x v="165"/>
            <x v="171"/>
          </reference>
          <reference field="4" count="1" selected="0">
            <x v="43"/>
          </reference>
        </references>
      </pivotArea>
    </format>
    <format dxfId="45">
      <pivotArea dataOnly="0" labelOnly="1" outline="0" fieldPosition="0">
        <references count="2">
          <reference field="0" count="26">
            <x v="78"/>
            <x v="82"/>
            <x v="83"/>
            <x v="87"/>
            <x v="88"/>
            <x v="90"/>
            <x v="92"/>
            <x v="123"/>
            <x v="131"/>
            <x v="132"/>
            <x v="133"/>
            <x v="136"/>
            <x v="137"/>
            <x v="138"/>
            <x v="147"/>
            <x v="149"/>
            <x v="153"/>
            <x v="158"/>
            <x v="159"/>
            <x v="172"/>
            <x v="182"/>
            <x v="183"/>
            <x v="187"/>
            <x v="188"/>
            <x v="200"/>
            <x v="201"/>
          </reference>
          <reference field="4" count="1" selected="0">
            <x v="44"/>
          </reference>
        </references>
      </pivotArea>
    </format>
    <format dxfId="44">
      <pivotArea dataOnly="0" labelOnly="1" outline="0" fieldPosition="0">
        <references count="2">
          <reference field="0" count="2">
            <x v="186"/>
            <x v="199"/>
          </reference>
          <reference field="4" count="1" selected="0">
            <x v="45"/>
          </reference>
        </references>
      </pivotArea>
    </format>
    <format dxfId="43">
      <pivotArea dataOnly="0" labelOnly="1" outline="0" fieldPosition="0">
        <references count="2">
          <reference field="0" count="1">
            <x v="125"/>
          </reference>
          <reference field="4" count="1" selected="0">
            <x v="46"/>
          </reference>
        </references>
      </pivotArea>
    </format>
    <format dxfId="42">
      <pivotArea dataOnly="0" labelOnly="1" outline="0" fieldPosition="0">
        <references count="2">
          <reference field="0" count="1">
            <x v="128"/>
          </reference>
          <reference field="4" count="1" selected="0">
            <x v="47"/>
          </reference>
        </references>
      </pivotArea>
    </format>
    <format dxfId="41">
      <pivotArea dataOnly="0" labelOnly="1" outline="0" fieldPosition="0">
        <references count="2">
          <reference field="0" count="1">
            <x v="41"/>
          </reference>
          <reference field="4" count="1" selected="0">
            <x v="48"/>
          </reference>
        </references>
      </pivotArea>
    </format>
    <format dxfId="40">
      <pivotArea dataOnly="0" labelOnly="1" outline="0" fieldPosition="0">
        <references count="2">
          <reference field="0" count="8">
            <x v="59"/>
            <x v="62"/>
            <x v="63"/>
            <x v="65"/>
            <x v="129"/>
            <x v="130"/>
            <x v="156"/>
            <x v="157"/>
          </reference>
          <reference field="4" count="1" selected="0">
            <x v="49"/>
          </reference>
        </references>
      </pivotArea>
    </format>
    <format dxfId="39">
      <pivotArea dataOnly="0" labelOnly="1" outline="0" fieldPosition="0">
        <references count="2">
          <reference field="0" count="1">
            <x v="143"/>
          </reference>
          <reference field="4" count="1" selected="0">
            <x v="50"/>
          </reference>
        </references>
      </pivotArea>
    </format>
    <format dxfId="38">
      <pivotArea dataOnly="0" labelOnly="1" outline="0" fieldPosition="0">
        <references count="2">
          <reference field="0" count="1">
            <x v="167"/>
          </reference>
          <reference field="4" count="1" selected="0">
            <x v="51"/>
          </reference>
        </references>
      </pivotArea>
    </format>
    <format dxfId="3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9 5 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D3DDE-F93C-499C-B9AF-EF7DFC9B720C}" name="TablaDinámica5" cacheId="252" applyNumberFormats="0" applyBorderFormats="0" applyFontFormats="0" applyPatternFormats="0" applyAlignmentFormats="0" applyWidthHeightFormats="1" dataCaption="Valores" updatedVersion="7" minRefreshableVersion="3" itemPrintTitles="1" createdVersion="7" indent="0" compact="0" compactData="0" multipleFieldFilters="0">
  <location ref="G8:H45" firstHeaderRow="1" firstDataRow="1" firstDataCol="1" rowPageCount="1" colPageCount="1"/>
  <pivotFields count="16">
    <pivotField compact="0" outline="0" showAll="0"/>
    <pivotField compact="0" numFmtId="165" outline="0" showAll="0"/>
    <pivotField compact="0" outline="0" showAll="0"/>
    <pivotField compact="0" outline="0" showAll="0"/>
    <pivotField axis="axisRow" compact="0" outline="0" showAll="0" sortType="descending">
      <items count="189">
        <item x="27"/>
        <item x="145"/>
        <item m="1" x="187"/>
        <item x="58"/>
        <item x="175"/>
        <item x="68"/>
        <item x="174"/>
        <item x="103"/>
        <item x="70"/>
        <item x="154"/>
        <item x="129"/>
        <item x="80"/>
        <item x="113"/>
        <item x="94"/>
        <item m="1" x="181"/>
        <item x="179"/>
        <item x="40"/>
        <item x="162"/>
        <item x="41"/>
        <item x="157"/>
        <item x="139"/>
        <item x="128"/>
        <item x="76"/>
        <item x="180"/>
        <item x="72"/>
        <item x="57"/>
        <item x="42"/>
        <item x="87"/>
        <item x="34"/>
        <item x="10"/>
        <item x="173"/>
        <item x="86"/>
        <item x="2"/>
        <item x="92"/>
        <item x="17"/>
        <item x="77"/>
        <item x="45"/>
        <item x="176"/>
        <item x="39"/>
        <item x="33"/>
        <item x="105"/>
        <item x="177"/>
        <item x="82"/>
        <item x="38"/>
        <item x="107"/>
        <item x="144"/>
        <item x="44"/>
        <item x="49"/>
        <item x="178"/>
        <item x="165"/>
        <item x="111"/>
        <item x="112"/>
        <item x="8"/>
        <item x="14"/>
        <item x="167"/>
        <item x="141"/>
        <item x="104"/>
        <item x="19"/>
        <item x="24"/>
        <item x="51"/>
        <item x="31"/>
        <item x="13"/>
        <item x="4"/>
        <item x="122"/>
        <item x="21"/>
        <item x="30"/>
        <item x="172"/>
        <item x="119"/>
        <item x="78"/>
        <item x="97"/>
        <item x="11"/>
        <item x="22"/>
        <item x="53"/>
        <item x="9"/>
        <item x="164"/>
        <item x="67"/>
        <item x="1"/>
        <item x="159"/>
        <item x="93"/>
        <item x="74"/>
        <item x="0"/>
        <item x="171"/>
        <item x="48"/>
        <item x="99"/>
        <item x="170"/>
        <item x="32"/>
        <item x="6"/>
        <item x="169"/>
        <item x="29"/>
        <item x="149"/>
        <item x="168"/>
        <item x="7"/>
        <item x="90"/>
        <item x="66"/>
        <item x="166"/>
        <item x="109"/>
        <item x="55"/>
        <item x="130"/>
        <item x="161"/>
        <item x="163"/>
        <item x="5"/>
        <item x="150"/>
        <item x="137"/>
        <item x="118"/>
        <item x="160"/>
        <item x="26"/>
        <item x="158"/>
        <item x="121"/>
        <item x="131"/>
        <item x="98"/>
        <item x="152"/>
        <item m="1" x="182"/>
        <item x="156"/>
        <item x="155"/>
        <item x="73"/>
        <item x="148"/>
        <item x="153"/>
        <item m="1" x="185"/>
        <item x="16"/>
        <item x="151"/>
        <item x="65"/>
        <item x="123"/>
        <item x="36"/>
        <item x="140"/>
        <item x="147"/>
        <item x="146"/>
        <item m="1" x="184"/>
        <item x="63"/>
        <item x="43"/>
        <item x="106"/>
        <item x="143"/>
        <item x="142"/>
        <item x="138"/>
        <item x="136"/>
        <item x="52"/>
        <item x="135"/>
        <item x="134"/>
        <item x="132"/>
        <item x="20"/>
        <item x="133"/>
        <item x="84"/>
        <item x="28"/>
        <item x="127"/>
        <item x="117"/>
        <item x="91"/>
        <item x="126"/>
        <item x="125"/>
        <item x="124"/>
        <item x="102"/>
        <item x="100"/>
        <item x="120"/>
        <item x="59"/>
        <item x="95"/>
        <item x="116"/>
        <item x="115"/>
        <item x="114"/>
        <item x="15"/>
        <item x="110"/>
        <item x="108"/>
        <item x="12"/>
        <item x="101"/>
        <item x="3"/>
        <item x="96"/>
        <item x="89"/>
        <item x="88"/>
        <item x="75"/>
        <item x="85"/>
        <item x="79"/>
        <item m="1" x="186"/>
        <item x="81"/>
        <item x="83"/>
        <item x="71"/>
        <item x="61"/>
        <item x="47"/>
        <item x="62"/>
        <item x="60"/>
        <item x="69"/>
        <item x="35"/>
        <item x="64"/>
        <item x="50"/>
        <item x="56"/>
        <item x="54"/>
        <item m="1" x="183"/>
        <item x="46"/>
        <item x="37"/>
        <item x="25"/>
        <item x="23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outline="0" showAll="0"/>
    <pivotField dataField="1" compact="0" numFmtId="43" outline="0" showAll="0"/>
    <pivotField axis="axisPage" compact="0" outline="0" multipleItemSelectionAllowed="1" showAll="0">
      <items count="6">
        <item h="1" x="3"/>
        <item h="1" x="2"/>
        <item x="1"/>
        <item h="1" m="1" x="4"/>
        <item h="1" x="0"/>
        <item t="default"/>
      </items>
    </pivotField>
    <pivotField compact="0" numFmtId="165" outline="0" showAll="0"/>
    <pivotField compact="0" outline="0" showAll="0"/>
    <pivotField compact="0" outline="0" showAll="0"/>
  </pivotFields>
  <rowFields count="1">
    <field x="4"/>
  </rowFields>
  <rowItems count="37">
    <i>
      <x v="76"/>
    </i>
    <i>
      <x v="167"/>
    </i>
    <i>
      <x v="49"/>
    </i>
    <i>
      <x v="159"/>
    </i>
    <i>
      <x v="163"/>
    </i>
    <i>
      <x v="128"/>
    </i>
    <i>
      <x v="118"/>
    </i>
    <i>
      <x v="127"/>
    </i>
    <i>
      <x v="29"/>
    </i>
    <i>
      <x v="7"/>
    </i>
    <i>
      <x v="23"/>
    </i>
    <i>
      <x v="172"/>
    </i>
    <i>
      <x v="72"/>
    </i>
    <i>
      <x v="50"/>
    </i>
    <i>
      <x/>
    </i>
    <i>
      <x v="108"/>
    </i>
    <i>
      <x v="10"/>
    </i>
    <i>
      <x v="171"/>
    </i>
    <i>
      <x v="8"/>
    </i>
    <i>
      <x v="61"/>
    </i>
    <i>
      <x v="22"/>
    </i>
    <i>
      <x v="62"/>
    </i>
    <i>
      <x v="32"/>
    </i>
    <i>
      <x v="121"/>
    </i>
    <i>
      <x v="34"/>
    </i>
    <i>
      <x v="81"/>
    </i>
    <i>
      <x v="161"/>
    </i>
    <i>
      <x v="46"/>
    </i>
    <i>
      <x v="148"/>
    </i>
    <i>
      <x v="129"/>
    </i>
    <i>
      <x v="47"/>
    </i>
    <i>
      <x v="57"/>
    </i>
    <i>
      <x v="3"/>
    </i>
    <i>
      <x v="100"/>
    </i>
    <i>
      <x v="86"/>
    </i>
    <i>
      <x v="187"/>
    </i>
    <i t="grand">
      <x/>
    </i>
  </rowItems>
  <colItems count="1">
    <i/>
  </colItems>
  <pageFields count="1">
    <pageField fld="12" hier="-1"/>
  </pageFields>
  <dataFields count="1">
    <dataField name="Saldo Actual " fld="11" baseField="4" baseItem="0" numFmtId="43"/>
  </dataFields>
  <formats count="8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4" type="button" dataOnly="0" labelOnly="1" outline="0" axis="axisRow" fieldPosition="0"/>
    </format>
    <format dxfId="24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">
      <pivotArea dataOnly="0" labelOnly="1" outline="0" fieldPosition="0">
        <references count="1">
          <reference field="4" count="2">
            <x v="50"/>
            <x v="51"/>
          </reference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18F9AA-2BF0-4A77-A4D6-CBA30136EA17}" name="TD_Cliente" cacheId="252" applyNumberFormats="0" applyBorderFormats="0" applyFontFormats="0" applyPatternFormats="0" applyAlignmentFormats="0" applyWidthHeightFormats="1" dataCaption="Valores" updatedVersion="7" minRefreshableVersion="3" itemPrintTitles="1" createdVersion="7" indent="0" compact="0" compactData="0" multipleFieldFilters="0">
  <location ref="C8:D32" firstHeaderRow="1" firstDataRow="1" firstDataCol="1" rowPageCount="1" colPageCount="1"/>
  <pivotFields count="16">
    <pivotField compact="0" outline="0" showAll="0"/>
    <pivotField compact="0" numFmtId="165" outline="0" showAll="0"/>
    <pivotField axis="axisRow" compact="0" outline="0" showAll="0" sortType="descending">
      <items count="67">
        <item x="10"/>
        <item x="29"/>
        <item x="48"/>
        <item x="32"/>
        <item x="44"/>
        <item x="60"/>
        <item x="12"/>
        <item m="1" x="62"/>
        <item x="4"/>
        <item x="58"/>
        <item x="22"/>
        <item x="57"/>
        <item x="47"/>
        <item x="8"/>
        <item x="5"/>
        <item x="23"/>
        <item x="11"/>
        <item x="59"/>
        <item m="1" x="64"/>
        <item x="17"/>
        <item x="54"/>
        <item x="34"/>
        <item x="13"/>
        <item x="3"/>
        <item x="19"/>
        <item x="46"/>
        <item x="33"/>
        <item x="6"/>
        <item x="38"/>
        <item x="15"/>
        <item x="56"/>
        <item x="14"/>
        <item x="42"/>
        <item x="55"/>
        <item x="51"/>
        <item x="1"/>
        <item x="53"/>
        <item x="61"/>
        <item m="1" x="63"/>
        <item x="45"/>
        <item x="30"/>
        <item x="52"/>
        <item x="7"/>
        <item x="39"/>
        <item x="50"/>
        <item x="49"/>
        <item x="0"/>
        <item x="25"/>
        <item x="43"/>
        <item x="37"/>
        <item x="27"/>
        <item x="28"/>
        <item x="41"/>
        <item m="1" x="65"/>
        <item x="40"/>
        <item x="2"/>
        <item x="36"/>
        <item x="35"/>
        <item x="31"/>
        <item x="16"/>
        <item x="26"/>
        <item x="21"/>
        <item x="24"/>
        <item x="18"/>
        <item x="2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outline="0" showAll="0"/>
    <pivotField dataField="1" compact="0" numFmtId="43" outline="0" showAll="0"/>
    <pivotField axis="axisPage" compact="0" outline="0" multipleItemSelectionAllowed="1" showAll="0">
      <items count="6">
        <item h="1" x="3"/>
        <item h="1" x="2"/>
        <item x="1"/>
        <item h="1" m="1" x="4"/>
        <item h="1" x="0"/>
        <item t="default"/>
      </items>
    </pivotField>
    <pivotField compact="0" numFmtId="165" outline="0" showAll="0"/>
    <pivotField compact="0" outline="0" showAll="0"/>
    <pivotField compact="0" outline="0" showAll="0"/>
  </pivotFields>
  <rowFields count="1">
    <field x="2"/>
  </rowFields>
  <rowItems count="24">
    <i>
      <x v="35"/>
    </i>
    <i>
      <x v="10"/>
    </i>
    <i>
      <x v="20"/>
    </i>
    <i>
      <x v="14"/>
    </i>
    <i>
      <x v="60"/>
    </i>
    <i>
      <x v="22"/>
    </i>
    <i>
      <x v="42"/>
    </i>
    <i>
      <x v="24"/>
    </i>
    <i>
      <x v="19"/>
    </i>
    <i>
      <x v="8"/>
    </i>
    <i>
      <x v="3"/>
    </i>
    <i>
      <x v="37"/>
    </i>
    <i>
      <x v="29"/>
    </i>
    <i>
      <x v="21"/>
    </i>
    <i>
      <x/>
    </i>
    <i>
      <x v="55"/>
    </i>
    <i>
      <x v="39"/>
    </i>
    <i>
      <x v="4"/>
    </i>
    <i>
      <x v="27"/>
    </i>
    <i>
      <x v="43"/>
    </i>
    <i>
      <x v="13"/>
    </i>
    <i>
      <x v="30"/>
    </i>
    <i>
      <x v="59"/>
    </i>
    <i t="grand">
      <x/>
    </i>
  </rowItems>
  <colItems count="1">
    <i/>
  </colItems>
  <pageFields count="1">
    <pageField fld="12" hier="-1"/>
  </pageFields>
  <dataFields count="1">
    <dataField name="Saldo Actual " fld="11" baseField="2" baseItem="0" numFmtId="43"/>
  </dataFields>
  <formats count="8">
    <format dxfId="36">
      <pivotArea dataOnly="0" outline="0" axis="axisValues" fieldPosition="0"/>
    </format>
    <format dxfId="35">
      <pivotArea outline="0" collapsedLevelsAreSubtotals="1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2" type="button" dataOnly="0" labelOnly="1" outline="0" axis="axisRow" fieldPosition="0"/>
    </format>
    <format dxfId="31">
      <pivotArea dataOnly="0" labelOnly="1" outline="0" fieldPosition="0">
        <references count="1">
          <reference field="2" count="0"/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6E1E34-5F84-42F6-ABB9-E1F0C4E2FDCC}" name="BD" displayName="BD" ref="C6:R3585" totalsRowShown="0" headerRowDxfId="952" dataDxfId="951">
  <autoFilter ref="C6:R3585" xr:uid="{A36E1E34-5F84-42F6-ABB9-E1F0C4E2FDCC}">
    <filterColumn colId="0">
      <customFilters>
        <customFilter val="*45408*"/>
      </customFilters>
    </filterColumn>
  </autoFilter>
  <sortState xmlns:xlrd2="http://schemas.microsoft.com/office/spreadsheetml/2017/richdata2" ref="C7:R3577">
    <sortCondition descending="1" ref="D6:D3584"/>
  </sortState>
  <tableColumns count="16">
    <tableColumn id="1" xr3:uid="{59BDC974-6914-4E32-A996-A82C1A22BD66}" name="Nota" dataDxfId="950"/>
    <tableColumn id="2" xr3:uid="{F3BB1455-852C-4EBD-B25B-EDC06F31E53E}" name="Fecha Doc." dataDxfId="949"/>
    <tableColumn id="3" xr3:uid="{C5450C2D-D079-4299-B041-CEB1CEBD40FA}" name="Cliente" dataDxfId="948"/>
    <tableColumn id="4" xr3:uid="{B3A1C440-FE83-481B-B71A-2354F9401EA8}" name="Cod. Cliente" dataDxfId="947"/>
    <tableColumn id="5" xr3:uid="{3F67A45F-31CC-4C8B-B1F9-CE01CDE30295}" name="Negocio" dataDxfId="946"/>
    <tableColumn id="6" xr3:uid="{A8861C67-0CAA-436E-A44F-BB23C90F4D42}" name="Producto" dataDxfId="945"/>
    <tableColumn id="7" xr3:uid="{C8253D47-6F94-499E-82E6-8561FF8A7E71}" name="Kg. Enviados" dataDxfId="944" dataCellStyle="Millares"/>
    <tableColumn id="8" xr3:uid="{B935D776-0602-44E5-9211-ADC51B09BC2A}" name="Kg. Recibidos" dataDxfId="943" dataCellStyle="Millares"/>
    <tableColumn id="9" xr3:uid="{81829F0C-7285-4F79-90AB-D759D1CCECCF}" name="Precio" dataDxfId="942" dataCellStyle="Millares"/>
    <tableColumn id="11" xr3:uid="{F7127AD1-40EC-4810-BEA3-3AAC26BA9BB8}" name="Monto Total" dataDxfId="941" dataCellStyle="Millares">
      <calculatedColumnFormula>+BD[[#This Row],[Kg. Recibidos]]*BD[[#This Row],[Precio]]</calculatedColumnFormula>
    </tableColumn>
    <tableColumn id="10" xr3:uid="{5FBACC5F-CA52-4559-A58E-F1AFCAFB4021}" name="Abonos" dataDxfId="940" dataCellStyle="Millares"/>
    <tableColumn id="12" xr3:uid="{8CB56A73-9C86-4576-B9BE-5F9896A450D6}" name="Saldo Actual" dataDxfId="939">
      <calculatedColumnFormula>+BD[[#This Row],[Monto Total]]-BD[[#This Row],[Abonos]]</calculatedColumnFormula>
    </tableColumn>
    <tableColumn id="14" xr3:uid="{5338ACCC-6E38-4CFC-85EB-8831EDB01E3A}" name="Estatu" dataDxfId="938">
      <calculatedColumnFormula>IF(BD[[#This Row],[Saldo Actual]]=0,"PAGADO",IF(BD[[#This Row],[Saldo Actual]]&lt;0,"A Favor","Pendiente"))</calculatedColumnFormula>
    </tableColumn>
    <tableColumn id="13" xr3:uid="{F0A1A4A5-A4F7-4ABD-B5DE-3AF356E2A17F}" name="Fecha Venc." dataDxfId="937">
      <calculatedColumnFormula>+BD[[#This Row],[Fecha Doc.]]+7</calculatedColumnFormula>
    </tableColumn>
    <tableColumn id="15" xr3:uid="{68F238E1-7E93-42B5-A839-0C6FBBBE496D}" name="Estado" dataDxfId="936">
      <calculatedColumnFormula>IF(TODAY()&gt;BD[[#This Row],[Fecha Venc.]],"VENCIDO","")</calculatedColumnFormula>
    </tableColumn>
    <tableColumn id="16" xr3:uid="{11A54CEA-2B30-4361-8A25-FA9949787F2C}" name="Observacion" dataDxfId="935"/>
  </tableColumns>
  <tableStyleInfo name="TableStyleMedium1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928A5B-69FC-4A33-A0EE-09C012928EE8}" name="Lista_Clientes" displayName="Lista_Clientes" ref="D2:G76" totalsRowShown="0" headerRowDxfId="934" dataDxfId="933">
  <autoFilter ref="D2:G76" xr:uid="{0A928A5B-69FC-4A33-A0EE-09C012928EE8}"/>
  <tableColumns count="4">
    <tableColumn id="1" xr3:uid="{2118F173-1CA6-49A7-900D-9648F1D8514A}" name="ID" dataDxfId="932">
      <calculatedColumnFormula>ROW(D2)-1</calculatedColumnFormula>
    </tableColumn>
    <tableColumn id="2" xr3:uid="{1C412BD2-9D9A-43D1-8343-3CFA045FAD5B}" name="Codigo" dataDxfId="931">
      <calculatedColumnFormula>CONCATENATE("CLI_",D3)</calculatedColumnFormula>
    </tableColumn>
    <tableColumn id="3" xr3:uid="{27CB37A4-3254-4D1B-A664-CCE4907E2458}" name="Clientes" dataDxfId="930"/>
    <tableColumn id="4" xr3:uid="{E45F9267-49C1-4ADD-A48A-9C8ED01C7322}" name="Aux." dataDxfId="929">
      <calculatedColumnFormula>ISNUMBER(SEARCH(Registro!$F$13,Lista_Clientes[[#This Row],[Clientes]],1))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4DFA3B-917C-40F8-A6F9-2F9F8374BF5D}" name="Lista_Productos" displayName="Lista_Productos" ref="L2:L13" totalsRowShown="0" headerRowDxfId="928" tableBorderDxfId="927">
  <autoFilter ref="L2:L13" xr:uid="{AC4DFA3B-917C-40F8-A6F9-2F9F8374BF5D}"/>
  <tableColumns count="1">
    <tableColumn id="1" xr3:uid="{AF2FFD33-F047-45F1-A122-2BE36022E972}" name="PRODUCTO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B47197-15B3-4DEA-98B9-EE864883D49D}" name="BD_2" displayName="BD_2" ref="A6:P261" totalsRowShown="0" headerRowDxfId="17" dataDxfId="16">
  <autoFilter ref="A6:P261" xr:uid="{A36E1E34-5F84-42F6-ABB9-E1F0C4E2FDCC}">
    <filterColumn colId="0">
      <customFilters>
        <customFilter val="*42440*"/>
      </customFilters>
    </filterColumn>
  </autoFilter>
  <tableColumns count="16">
    <tableColumn id="1" xr3:uid="{90AE73E3-2314-4570-A8FA-596C750F1A12}" name="Nota" dataDxfId="15"/>
    <tableColumn id="2" xr3:uid="{2AB752D1-BC87-4FB4-A367-0AF97C1EECE0}" name="Fecha Doc." dataDxfId="14"/>
    <tableColumn id="3" xr3:uid="{5E579A9F-2E6A-4118-BBA8-BC8213A5CB84}" name="Cliente" dataDxfId="13"/>
    <tableColumn id="4" xr3:uid="{08B6FC1C-E789-48CF-B8DD-33060E76649A}" name="Cod. Cliente" dataDxfId="12"/>
    <tableColumn id="5" xr3:uid="{6971D83E-D6C8-4EE4-BF80-4D57BE61EC79}" name="Negocio" dataDxfId="11"/>
    <tableColumn id="6" xr3:uid="{E2159AE0-0B8E-4B43-817C-162C14C40E36}" name="Producto" dataDxfId="10"/>
    <tableColumn id="7" xr3:uid="{0731AD6C-F2B7-41C5-95D9-2E222D7D9D8F}" name="Kg. Enviados" dataDxfId="9" dataCellStyle="Millares"/>
    <tableColumn id="8" xr3:uid="{7593EC39-F76E-433B-BA68-8E0D8AD3E5E5}" name="Kg. Recibidos" dataDxfId="8" dataCellStyle="Millares"/>
    <tableColumn id="9" xr3:uid="{8566BEC7-6F0C-4B88-AE2F-824A7A470B9E}" name="Precio" dataDxfId="7" dataCellStyle="Millares"/>
    <tableColumn id="11" xr3:uid="{507FFC0A-637A-4644-9D92-AC50BEF468BD}" name="Monto Total" dataDxfId="6" dataCellStyle="Millares">
      <calculatedColumnFormula>+BD[[#This Row],[Kg. Recibidos]]*BD[[#This Row],[Precio]]</calculatedColumnFormula>
    </tableColumn>
    <tableColumn id="10" xr3:uid="{2F68F1B6-6381-4A81-B2CC-1DD02DC64E4B}" name="Abonos" dataDxfId="5" dataCellStyle="Millares"/>
    <tableColumn id="12" xr3:uid="{BEB23418-7419-410B-B4BF-37C54FC38C15}" name="Saldo Actual" dataDxfId="4">
      <calculatedColumnFormula>+BD_2[[#This Row],[Monto Total]]-BD_2[[#This Row],[Abonos]]</calculatedColumnFormula>
    </tableColumn>
    <tableColumn id="14" xr3:uid="{D440F65A-DB70-4E58-99F1-1ED1C936EBFB}" name="Estatu" dataDxfId="3">
      <calculatedColumnFormula>IF(BD_2[[#This Row],[Saldo Actual]]=0,"PAGADO",IF(BD_2[[#This Row],[Saldo Actual]]&lt;0,"A Favor","Pendiente"))</calculatedColumnFormula>
    </tableColumn>
    <tableColumn id="13" xr3:uid="{D5A7BCC1-69C5-4DDB-BA1E-8D9396A485A5}" name="Fecha Venc." dataDxfId="2">
      <calculatedColumnFormula>+BD_2[[#This Row],[Fecha Doc.]]+7</calculatedColumnFormula>
    </tableColumn>
    <tableColumn id="15" xr3:uid="{AC12A908-E602-46A2-BB21-158E01DB6131}" name="Estado" dataDxfId="1">
      <calculatedColumnFormula>IF(TODAY()&gt;BD_2[[#This Row],[Fecha Venc.]],"VENCIDO","")</calculatedColumnFormula>
    </tableColumn>
    <tableColumn id="16" xr3:uid="{DE198905-0F22-4F39-B103-7661111EF4D2}" name="Observacion" dataDxfId="0"/>
  </tableColumns>
  <tableStyleInfo name="TableStyleMedium1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marL="0" indent="0" algn="ctr">
          <a:defRPr sz="1400" b="0">
            <a:solidFill>
              <a:schemeClr val="lt1"/>
            </a:solidFill>
            <a:latin typeface="+mn-lt"/>
            <a:ea typeface="+mn-ea"/>
            <a:cs typeface="+mn-cs"/>
          </a:defRPr>
        </a:defPPr>
      </a:lstStyle>
      <a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1F713-ACE0-4D0F-BA34-A71D4D19A8E4}">
  <sheetPr codeName="Hoja2">
    <tabColor theme="2" tint="-9.9978637043366805E-2"/>
  </sheetPr>
  <dimension ref="A1:G34"/>
  <sheetViews>
    <sheetView showGridLines="0" showRowColHeaders="0" zoomScale="90" zoomScaleNormal="90" workbookViewId="0">
      <selection activeCell="G2" sqref="G2"/>
    </sheetView>
  </sheetViews>
  <sheetFormatPr baseColWidth="10" defaultColWidth="0" defaultRowHeight="15" zeroHeight="1" x14ac:dyDescent="0.25"/>
  <cols>
    <col min="1" max="7" width="11.42578125" style="66" customWidth="1"/>
    <col min="8" max="16384" width="11.42578125" style="66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</sheetData>
  <sheetProtection algorithmName="SHA-512" hashValue="7u63cAT7t+NN6aI2p5tp1lM6n+2ezezSQB+1Ie4mcIQhO9LrYxdkC066NS+AxIJH8pMDN98sLfYdk24CkuilQA==" saltValue="z05dZTzNiuIi7/Dw5oj1ig==" spinCount="100000"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31171-10CD-44E4-9380-84A26D212E00}">
  <sheetPr codeName="Hoja3">
    <tabColor theme="4" tint="0.79998168889431442"/>
  </sheetPr>
  <dimension ref="A1:K43"/>
  <sheetViews>
    <sheetView showGridLines="0" showRowColHeaders="0" zoomScale="90" zoomScaleNormal="90" workbookViewId="0">
      <pane xSplit="1" topLeftCell="B1" activePane="topRight" state="frozen"/>
      <selection pane="topRight" activeCell="F7" sqref="F7"/>
    </sheetView>
  </sheetViews>
  <sheetFormatPr baseColWidth="10" defaultColWidth="0" defaultRowHeight="15" zeroHeight="1" x14ac:dyDescent="0.25"/>
  <cols>
    <col min="1" max="1" width="9.7109375" style="66" customWidth="1"/>
    <col min="2" max="2" width="10.7109375" style="66" customWidth="1"/>
    <col min="3" max="3" width="3.7109375" style="66" customWidth="1"/>
    <col min="4" max="4" width="17.28515625" style="66" customWidth="1"/>
    <col min="5" max="5" width="7.85546875" style="66" hidden="1" customWidth="1"/>
    <col min="6" max="6" width="53.140625" style="66" bestFit="1" customWidth="1"/>
    <col min="7" max="7" width="3.140625" style="99" customWidth="1"/>
    <col min="8" max="8" width="3.7109375" style="66" customWidth="1"/>
    <col min="9" max="9" width="10.7109375" style="66" customWidth="1"/>
    <col min="10" max="10" width="11.42578125" style="66" hidden="1" customWidth="1"/>
    <col min="11" max="11" width="10.5703125" style="66" hidden="1" customWidth="1"/>
    <col min="12" max="16384" width="11.42578125" style="66" hidden="1"/>
  </cols>
  <sheetData>
    <row r="1" spans="4:8" x14ac:dyDescent="0.25"/>
    <row r="2" spans="4:8" x14ac:dyDescent="0.25"/>
    <row r="3" spans="4:8" x14ac:dyDescent="0.25"/>
    <row r="4" spans="4:8" x14ac:dyDescent="0.25"/>
    <row r="5" spans="4:8" x14ac:dyDescent="0.25"/>
    <row r="6" spans="4:8" ht="9.9499999999999993" customHeight="1" x14ac:dyDescent="0.25"/>
    <row r="7" spans="4:8" ht="19.5" customHeight="1" x14ac:dyDescent="0.25">
      <c r="D7" s="66" t="s">
        <v>223</v>
      </c>
      <c r="F7" s="59"/>
      <c r="G7" s="107" t="str">
        <f>IF($F$7="","*","")</f>
        <v>*</v>
      </c>
    </row>
    <row r="8" spans="4:8" ht="9.9499999999999993" customHeight="1" x14ac:dyDescent="0.25">
      <c r="D8" s="101"/>
      <c r="E8" s="101"/>
      <c r="F8" s="101"/>
      <c r="G8" s="102"/>
    </row>
    <row r="9" spans="4:8" ht="9.9499999999999993" customHeight="1" x14ac:dyDescent="0.25"/>
    <row r="10" spans="4:8" ht="20.100000000000001" customHeight="1" x14ac:dyDescent="0.25">
      <c r="D10" s="66" t="s">
        <v>224</v>
      </c>
      <c r="F10" s="43"/>
      <c r="G10" s="107" t="str">
        <f>IF(F10="","*","")</f>
        <v>*</v>
      </c>
    </row>
    <row r="11" spans="4:8" ht="9.9499999999999993" customHeight="1" x14ac:dyDescent="0.25">
      <c r="D11" s="101"/>
      <c r="E11" s="101"/>
      <c r="F11" s="101"/>
      <c r="G11" s="102"/>
    </row>
    <row r="12" spans="4:8" ht="9.9499999999999993" customHeight="1" x14ac:dyDescent="0.25"/>
    <row r="13" spans="4:8" ht="20.100000000000001" customHeight="1" x14ac:dyDescent="0.25">
      <c r="D13" s="66" t="s">
        <v>225</v>
      </c>
      <c r="F13" s="51"/>
      <c r="G13" s="107" t="str">
        <f>IF(F13="","*","")</f>
        <v>*</v>
      </c>
    </row>
    <row r="14" spans="4:8" ht="9.9499999999999993" customHeight="1" x14ac:dyDescent="0.25">
      <c r="D14" s="101"/>
      <c r="E14" s="101"/>
      <c r="F14" s="101"/>
      <c r="G14" s="102"/>
    </row>
    <row r="15" spans="4:8" ht="9.9499999999999993" customHeight="1" x14ac:dyDescent="0.25"/>
    <row r="16" spans="4:8" ht="20.100000000000001" customHeight="1" x14ac:dyDescent="0.25">
      <c r="D16" s="66" t="s">
        <v>226</v>
      </c>
      <c r="F16" s="53" t="str">
        <f>IFERROR(IF(CLIENTE="","Seleccione cliente",HLOOKUP(CLIENTE,Listas!P2:FL3,2,FALSE)),"")</f>
        <v>Seleccione cliente</v>
      </c>
      <c r="G16" s="100"/>
      <c r="H16" s="103"/>
    </row>
    <row r="17" spans="4:9" ht="9.9499999999999993" customHeight="1" x14ac:dyDescent="0.25">
      <c r="D17" s="101"/>
      <c r="E17" s="101"/>
      <c r="F17" s="101"/>
      <c r="G17" s="102"/>
    </row>
    <row r="18" spans="4:9" ht="9.9499999999999993" customHeight="1" x14ac:dyDescent="0.25"/>
    <row r="19" spans="4:9" ht="20.100000000000001" customHeight="1" x14ac:dyDescent="0.25">
      <c r="D19" s="66" t="s">
        <v>227</v>
      </c>
      <c r="F19" s="52"/>
      <c r="G19" s="107" t="str">
        <f>IF(F19="","*","")</f>
        <v>*</v>
      </c>
    </row>
    <row r="20" spans="4:9" ht="9.9499999999999993" customHeight="1" x14ac:dyDescent="0.25">
      <c r="D20" s="101"/>
      <c r="E20" s="101"/>
      <c r="F20" s="101"/>
      <c r="G20" s="102"/>
    </row>
    <row r="21" spans="4:9" ht="9.9499999999999993" customHeight="1" x14ac:dyDescent="0.25">
      <c r="I21" s="104"/>
    </row>
    <row r="22" spans="4:9" ht="20.100000000000001" customHeight="1" x14ac:dyDescent="0.25">
      <c r="D22" s="66" t="s">
        <v>222</v>
      </c>
      <c r="E22" s="128">
        <v>0</v>
      </c>
      <c r="F22" s="51"/>
      <c r="G22" s="107" t="str">
        <f>IF(F22="","*","")</f>
        <v>*</v>
      </c>
    </row>
    <row r="23" spans="4:9" ht="9.9499999999999993" customHeight="1" x14ac:dyDescent="0.25">
      <c r="D23" s="101"/>
      <c r="E23" s="123"/>
      <c r="F23" s="101"/>
      <c r="G23" s="102"/>
    </row>
    <row r="24" spans="4:9" ht="9.9499999999999993" customHeight="1" x14ac:dyDescent="0.25">
      <c r="E24" s="124"/>
    </row>
    <row r="25" spans="4:9" ht="20.100000000000001" customHeight="1" x14ac:dyDescent="0.25">
      <c r="D25" s="66" t="s">
        <v>228</v>
      </c>
      <c r="E25" s="126">
        <v>0</v>
      </c>
      <c r="F25" s="122"/>
      <c r="G25" s="107" t="str">
        <f>IF(F25="","*","")</f>
        <v>*</v>
      </c>
    </row>
    <row r="26" spans="4:9" ht="9.9499999999999993" customHeight="1" x14ac:dyDescent="0.25">
      <c r="D26" s="101"/>
      <c r="E26" s="123"/>
      <c r="F26" s="101"/>
      <c r="G26" s="102"/>
    </row>
    <row r="27" spans="4:9" ht="9.9499999999999993" customHeight="1" x14ac:dyDescent="0.25">
      <c r="E27" s="124"/>
    </row>
    <row r="28" spans="4:9" ht="20.100000000000001" customHeight="1" x14ac:dyDescent="0.25">
      <c r="D28" s="66" t="s">
        <v>229</v>
      </c>
      <c r="E28" s="124"/>
      <c r="F28" s="125">
        <f>F25</f>
        <v>0</v>
      </c>
      <c r="G28" s="100"/>
    </row>
    <row r="29" spans="4:9" ht="9.9499999999999993" customHeight="1" x14ac:dyDescent="0.25">
      <c r="D29" s="101"/>
      <c r="E29" s="123"/>
      <c r="F29" s="101"/>
      <c r="G29" s="102"/>
    </row>
    <row r="30" spans="4:9" ht="9.9499999999999993" customHeight="1" x14ac:dyDescent="0.25">
      <c r="E30" s="124"/>
    </row>
    <row r="31" spans="4:9" ht="20.100000000000001" customHeight="1" x14ac:dyDescent="0.25">
      <c r="D31" s="66" t="s">
        <v>230</v>
      </c>
      <c r="E31" s="124"/>
      <c r="F31" s="44"/>
      <c r="G31" s="107" t="str">
        <f>IF(F31="","*","")</f>
        <v>*</v>
      </c>
    </row>
    <row r="32" spans="4:9" ht="9.9499999999999993" customHeight="1" x14ac:dyDescent="0.25">
      <c r="D32" s="101"/>
      <c r="E32" s="123"/>
      <c r="F32" s="101"/>
      <c r="G32" s="102"/>
    </row>
    <row r="33" spans="4:9" ht="9.9499999999999993" customHeight="1" x14ac:dyDescent="0.25">
      <c r="E33" s="124"/>
    </row>
    <row r="34" spans="4:9" ht="20.100000000000001" customHeight="1" x14ac:dyDescent="0.25">
      <c r="D34" s="66" t="s">
        <v>231</v>
      </c>
      <c r="E34" s="127">
        <v>0</v>
      </c>
      <c r="F34" s="45">
        <f>+F28*F31</f>
        <v>0</v>
      </c>
      <c r="G34" s="100" t="str">
        <f>IF(F34="","*","")</f>
        <v/>
      </c>
    </row>
    <row r="35" spans="4:9" ht="9.9499999999999993" customHeight="1" x14ac:dyDescent="0.25">
      <c r="D35" s="101"/>
      <c r="E35" s="101"/>
      <c r="F35" s="101"/>
      <c r="G35" s="102"/>
      <c r="I35" s="104"/>
    </row>
    <row r="36" spans="4:9" ht="9.9499999999999993" customHeight="1" x14ac:dyDescent="0.25"/>
    <row r="37" spans="4:9" ht="19.5" customHeight="1" x14ac:dyDescent="0.25">
      <c r="D37" s="66" t="s">
        <v>232</v>
      </c>
      <c r="F37" s="51"/>
      <c r="G37" s="100"/>
    </row>
    <row r="38" spans="4:9" x14ac:dyDescent="0.25"/>
    <row r="39" spans="4:9" x14ac:dyDescent="0.25"/>
    <row r="40" spans="4:9" x14ac:dyDescent="0.25"/>
    <row r="41" spans="4:9" x14ac:dyDescent="0.25"/>
    <row r="42" spans="4:9" x14ac:dyDescent="0.25"/>
    <row r="43" spans="4:9" x14ac:dyDescent="0.25"/>
  </sheetData>
  <sheetProtection algorithmName="SHA-512" hashValue="s7IWJDOM7K5CEs9ZXLwIRgMqWw2DNtx4JjyaTJyk8w11sl6jYE0lCu5vQ2RdGSIonrEw1Zd+CnlmobOhTOk0yg==" saltValue="2EIUQdYG06JEvpwD7AW6fA==" spinCount="100000" sheet="1" objects="1" scenarios="1" selectLockedCells="1"/>
  <dataValidations count="1">
    <dataValidation type="list" allowBlank="1" showInputMessage="1" showErrorMessage="1" sqref="F19" xr:uid="{C540FBA4-6F58-4F91-A43C-A685BF1C6F05}">
      <formula1>INDIRECT(COD_CLI)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GuardarRegistro">
                <anchor moveWithCells="1" sizeWithCells="1">
                  <from>
                    <xdr:col>4</xdr:col>
                    <xdr:colOff>514350</xdr:colOff>
                    <xdr:row>38</xdr:row>
                    <xdr:rowOff>161925</xdr:rowOff>
                  </from>
                  <to>
                    <xdr:col>5</xdr:col>
                    <xdr:colOff>933450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FinalizarRegistro">
                <anchor moveWithCells="1" sizeWithCells="1">
                  <from>
                    <xdr:col>5</xdr:col>
                    <xdr:colOff>1057275</xdr:colOff>
                    <xdr:row>38</xdr:row>
                    <xdr:rowOff>161925</xdr:rowOff>
                  </from>
                  <to>
                    <xdr:col>5</xdr:col>
                    <xdr:colOff>2000250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C964B34-B83C-4B10-B78D-ECD806CC6DF7}">
          <x14:formula1>
            <xm:f>_xlfn.ANCHORARRAY(Listas!$I$3)</xm:f>
          </x14:formula1>
          <xm:sqref>F13</xm:sqref>
        </x14:dataValidation>
        <x14:dataValidation type="list" allowBlank="1" showInputMessage="1" showErrorMessage="1" xr:uid="{87DC96B6-5AD7-49F1-A7E9-0ADAF02DC03A}">
          <x14:formula1>
            <xm:f>OFFSET(Listas!$L$3:$L$13,0,0,COUNTA(Listas!$L:$L)-1)</xm:f>
          </x14:formula1>
          <xm:sqref>F22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44F4-005F-4B0A-A97C-B06235DE6360}">
  <sheetPr codeName="Hoja1">
    <tabColor theme="4" tint="0.79998168889431442"/>
    <pageSetUpPr fitToPage="1"/>
  </sheetPr>
  <dimension ref="A1:R3595"/>
  <sheetViews>
    <sheetView showGridLines="0" showRowColHeaders="0" topLeftCell="C1" zoomScale="85" zoomScaleNormal="85" workbookViewId="0">
      <pane xSplit="1" topLeftCell="D1" activePane="topRight" state="frozen"/>
      <selection activeCell="C1" sqref="C1"/>
      <selection pane="topRight" activeCell="C3" sqref="C3"/>
    </sheetView>
  </sheetViews>
  <sheetFormatPr baseColWidth="10" defaultRowHeight="15" customHeight="1" x14ac:dyDescent="0.25"/>
  <cols>
    <col min="1" max="1" width="9.7109375" hidden="1" customWidth="1"/>
    <col min="2" max="2" width="3.7109375" hidden="1" customWidth="1"/>
    <col min="3" max="3" width="10.7109375" style="67" bestFit="1" customWidth="1"/>
    <col min="4" max="4" width="11.28515625" style="67" bestFit="1" customWidth="1"/>
    <col min="5" max="5" width="34.28515625" style="67" customWidth="1"/>
    <col min="6" max="6" width="10.28515625" style="67" customWidth="1"/>
    <col min="7" max="7" width="37" style="67" customWidth="1"/>
    <col min="8" max="8" width="24.140625" style="67" bestFit="1" customWidth="1"/>
    <col min="9" max="10" width="16.42578125" style="67" customWidth="1"/>
    <col min="11" max="11" width="12.85546875" style="67" bestFit="1" customWidth="1"/>
    <col min="12" max="13" width="13.5703125" customWidth="1"/>
    <col min="14" max="14" width="13.5703125" style="67" customWidth="1"/>
    <col min="15" max="15" width="15.140625" style="67" customWidth="1"/>
    <col min="16" max="16" width="14.85546875" style="67" customWidth="1"/>
    <col min="17" max="17" width="13.140625" style="67" customWidth="1"/>
    <col min="18" max="18" width="15.42578125" style="67" customWidth="1"/>
    <col min="19" max="19" width="3.7109375" customWidth="1"/>
  </cols>
  <sheetData>
    <row r="1" spans="1:18" ht="15" customHeight="1" x14ac:dyDescent="0.25">
      <c r="A1">
        <v>45777</v>
      </c>
    </row>
    <row r="2" spans="1:18" x14ac:dyDescent="0.25">
      <c r="L2" s="64"/>
      <c r="M2" s="65" t="s">
        <v>454</v>
      </c>
      <c r="N2" s="68"/>
    </row>
    <row r="3" spans="1:18" x14ac:dyDescent="0.25">
      <c r="L3" s="64"/>
      <c r="M3" s="64"/>
      <c r="N3" s="68"/>
    </row>
    <row r="4" spans="1:18" x14ac:dyDescent="0.25">
      <c r="C4" s="67" t="s">
        <v>2376</v>
      </c>
      <c r="L4" s="64"/>
      <c r="M4" s="64"/>
      <c r="N4" s="68"/>
    </row>
    <row r="6" spans="1:18" s="4" customFormat="1" x14ac:dyDescent="0.25">
      <c r="C6" s="69" t="s">
        <v>233</v>
      </c>
      <c r="D6" s="70" t="s">
        <v>234</v>
      </c>
      <c r="E6" s="69" t="s">
        <v>235</v>
      </c>
      <c r="F6" s="71" t="s">
        <v>236</v>
      </c>
      <c r="G6" s="72" t="s">
        <v>237</v>
      </c>
      <c r="H6" s="69" t="s">
        <v>238</v>
      </c>
      <c r="I6" s="73" t="s">
        <v>239</v>
      </c>
      <c r="J6" s="73" t="s">
        <v>240</v>
      </c>
      <c r="K6" s="74" t="s">
        <v>241</v>
      </c>
      <c r="L6" s="3" t="s">
        <v>242</v>
      </c>
      <c r="M6" s="11" t="s">
        <v>243</v>
      </c>
      <c r="N6" s="75" t="s">
        <v>244</v>
      </c>
      <c r="O6" s="75" t="s">
        <v>245</v>
      </c>
      <c r="P6" s="75" t="s">
        <v>246</v>
      </c>
      <c r="Q6" s="75" t="s">
        <v>247</v>
      </c>
      <c r="R6" s="76" t="s">
        <v>232</v>
      </c>
    </row>
    <row r="7" spans="1:18" s="4" customFormat="1" hidden="1" x14ac:dyDescent="0.25">
      <c r="C7" s="77"/>
      <c r="D7" s="78"/>
      <c r="E7" s="79"/>
      <c r="F7" s="80"/>
      <c r="G7" s="79"/>
      <c r="H7" s="81"/>
      <c r="I7" s="120"/>
      <c r="J7" s="120"/>
      <c r="K7" s="82"/>
      <c r="L7" s="105"/>
      <c r="M7" s="105"/>
      <c r="N7" s="91"/>
      <c r="O7" s="92"/>
      <c r="P7" s="95"/>
      <c r="Q7" s="66"/>
      <c r="R7" s="83"/>
    </row>
    <row r="8" spans="1:18" s="4" customFormat="1" hidden="1" x14ac:dyDescent="0.25">
      <c r="C8" s="77" t="s">
        <v>3003</v>
      </c>
      <c r="D8" s="78">
        <v>45531</v>
      </c>
      <c r="E8" s="79" t="s">
        <v>670</v>
      </c>
      <c r="F8" s="80" t="s">
        <v>883</v>
      </c>
      <c r="G8" s="79" t="s">
        <v>670</v>
      </c>
      <c r="H8" s="81" t="s">
        <v>872</v>
      </c>
      <c r="I8" s="120">
        <f>1139+6548</f>
        <v>7687</v>
      </c>
      <c r="J8" s="120">
        <v>7687</v>
      </c>
      <c r="K8" s="82">
        <v>2.63</v>
      </c>
      <c r="L8" s="105">
        <f>+BD[[#This Row],[Kg. Recibidos]]*BD[[#This Row],[Precio]]</f>
        <v>20216.809999999998</v>
      </c>
      <c r="M8" s="105"/>
      <c r="N8" s="91">
        <f>+BD[[#This Row],[Monto Total]]-BD[[#This Row],[Abonos]]</f>
        <v>20216.809999999998</v>
      </c>
      <c r="O8" s="92" t="str">
        <f>IF(BD[[#This Row],[Saldo Actual]]=0,"PAGADO",IF(BD[[#This Row],[Saldo Actual]]&lt;0,"A Favor","Pendiente"))</f>
        <v>Pendiente</v>
      </c>
      <c r="P8" s="95">
        <f>+BD[[#This Row],[Fecha Doc.]]+7</f>
        <v>45538</v>
      </c>
      <c r="Q8" s="66" t="str">
        <f ca="1">IF(TODAY()&gt;BD[[#This Row],[Fecha Venc.]],"VENCIDO","")</f>
        <v/>
      </c>
      <c r="R8" s="83"/>
    </row>
    <row r="9" spans="1:18" s="4" customFormat="1" hidden="1" x14ac:dyDescent="0.25">
      <c r="C9" s="77" t="s">
        <v>3002</v>
      </c>
      <c r="D9" s="78">
        <v>45531</v>
      </c>
      <c r="E9" s="79" t="s">
        <v>670</v>
      </c>
      <c r="F9" s="80" t="s">
        <v>883</v>
      </c>
      <c r="G9" s="79" t="s">
        <v>670</v>
      </c>
      <c r="H9" s="81" t="s">
        <v>1727</v>
      </c>
      <c r="I9" s="120">
        <v>526.9</v>
      </c>
      <c r="J9" s="120">
        <v>526.9</v>
      </c>
      <c r="K9" s="82">
        <v>1</v>
      </c>
      <c r="L9" s="105">
        <f>+BD[[#This Row],[Kg. Recibidos]]*BD[[#This Row],[Precio]]</f>
        <v>526.9</v>
      </c>
      <c r="M9" s="105"/>
      <c r="N9" s="91">
        <f>+BD[[#This Row],[Monto Total]]-BD[[#This Row],[Abonos]]</f>
        <v>526.9</v>
      </c>
      <c r="O9" s="92" t="str">
        <f>IF(BD[[#This Row],[Saldo Actual]]=0,"PAGADO",IF(BD[[#This Row],[Saldo Actual]]&lt;0,"A Favor","Pendiente"))</f>
        <v>Pendiente</v>
      </c>
      <c r="P9" s="95">
        <f>+BD[[#This Row],[Fecha Doc.]]+7</f>
        <v>45538</v>
      </c>
      <c r="Q9" s="66" t="str">
        <f ca="1">IF(TODAY()&gt;BD[[#This Row],[Fecha Venc.]],"VENCIDO","")</f>
        <v/>
      </c>
      <c r="R9" s="83"/>
    </row>
    <row r="10" spans="1:18" s="4" customFormat="1" hidden="1" x14ac:dyDescent="0.25">
      <c r="C10" s="77" t="s">
        <v>3002</v>
      </c>
      <c r="D10" s="78">
        <v>45531</v>
      </c>
      <c r="E10" s="79" t="s">
        <v>670</v>
      </c>
      <c r="F10" s="80" t="s">
        <v>883</v>
      </c>
      <c r="G10" s="79" t="s">
        <v>670</v>
      </c>
      <c r="H10" s="81" t="s">
        <v>11</v>
      </c>
      <c r="I10" s="120">
        <v>500</v>
      </c>
      <c r="J10" s="120">
        <v>500</v>
      </c>
      <c r="K10" s="82">
        <v>1.5</v>
      </c>
      <c r="L10" s="105">
        <f>+BD[[#This Row],[Kg. Recibidos]]*BD[[#This Row],[Precio]]</f>
        <v>750</v>
      </c>
      <c r="M10" s="105"/>
      <c r="N10" s="91">
        <f>+BD[[#This Row],[Monto Total]]-BD[[#This Row],[Abonos]]</f>
        <v>750</v>
      </c>
      <c r="O10" s="92" t="str">
        <f>IF(BD[[#This Row],[Saldo Actual]]=0,"PAGADO",IF(BD[[#This Row],[Saldo Actual]]&lt;0,"A Favor","Pendiente"))</f>
        <v>Pendiente</v>
      </c>
      <c r="P10" s="95">
        <f>+BD[[#This Row],[Fecha Doc.]]+7</f>
        <v>45538</v>
      </c>
      <c r="Q10" s="66" t="str">
        <f ca="1">IF(TODAY()&gt;BD[[#This Row],[Fecha Venc.]],"VENCIDO","")</f>
        <v/>
      </c>
      <c r="R10" s="83"/>
    </row>
    <row r="11" spans="1:18" s="4" customFormat="1" hidden="1" x14ac:dyDescent="0.25">
      <c r="C11" s="77" t="s">
        <v>3002</v>
      </c>
      <c r="D11" s="78">
        <v>45531</v>
      </c>
      <c r="E11" s="79" t="s">
        <v>670</v>
      </c>
      <c r="F11" s="80" t="s">
        <v>883</v>
      </c>
      <c r="G11" s="79" t="s">
        <v>670</v>
      </c>
      <c r="H11" s="81" t="s">
        <v>13</v>
      </c>
      <c r="I11" s="120">
        <v>1137.7</v>
      </c>
      <c r="J11" s="120">
        <v>1137.7</v>
      </c>
      <c r="K11" s="82">
        <v>1</v>
      </c>
      <c r="L11" s="105">
        <f>+BD[[#This Row],[Kg. Recibidos]]*BD[[#This Row],[Precio]]</f>
        <v>1137.7</v>
      </c>
      <c r="M11" s="105"/>
      <c r="N11" s="91">
        <f>+BD[[#This Row],[Monto Total]]-BD[[#This Row],[Abonos]]</f>
        <v>1137.7</v>
      </c>
      <c r="O11" s="92" t="str">
        <f>IF(BD[[#This Row],[Saldo Actual]]=0,"PAGADO",IF(BD[[#This Row],[Saldo Actual]]&lt;0,"A Favor","Pendiente"))</f>
        <v>Pendiente</v>
      </c>
      <c r="P11" s="95">
        <f>+BD[[#This Row],[Fecha Doc.]]+7</f>
        <v>45538</v>
      </c>
      <c r="Q11" s="66" t="str">
        <f ca="1">IF(TODAY()&gt;BD[[#This Row],[Fecha Venc.]],"VENCIDO","")</f>
        <v/>
      </c>
      <c r="R11" s="83"/>
    </row>
    <row r="12" spans="1:18" s="4" customFormat="1" hidden="1" x14ac:dyDescent="0.25">
      <c r="C12" s="77" t="s">
        <v>3001</v>
      </c>
      <c r="D12" s="78">
        <v>45531</v>
      </c>
      <c r="E12" s="79" t="s">
        <v>1887</v>
      </c>
      <c r="F12" s="80" t="s">
        <v>1886</v>
      </c>
      <c r="G12" s="79" t="s">
        <v>103</v>
      </c>
      <c r="H12" s="81" t="s">
        <v>872</v>
      </c>
      <c r="I12" s="120">
        <v>121.2</v>
      </c>
      <c r="J12" s="120">
        <v>121.2</v>
      </c>
      <c r="K12" s="82">
        <v>2.7</v>
      </c>
      <c r="L12" s="105">
        <f>+BD[[#This Row],[Kg. Recibidos]]*BD[[#This Row],[Precio]]</f>
        <v>327.24</v>
      </c>
      <c r="M12" s="105"/>
      <c r="N12" s="91">
        <f>+BD[[#This Row],[Monto Total]]-BD[[#This Row],[Abonos]]</f>
        <v>327.24</v>
      </c>
      <c r="O12" s="92" t="str">
        <f>IF(BD[[#This Row],[Saldo Actual]]=0,"PAGADO",IF(BD[[#This Row],[Saldo Actual]]&lt;0,"A Favor","Pendiente"))</f>
        <v>Pendiente</v>
      </c>
      <c r="P12" s="95">
        <f>+BD[[#This Row],[Fecha Doc.]]+7</f>
        <v>45538</v>
      </c>
      <c r="Q12" s="66" t="str">
        <f ca="1">IF(TODAY()&gt;BD[[#This Row],[Fecha Venc.]],"VENCIDO","")</f>
        <v/>
      </c>
      <c r="R12" s="83"/>
    </row>
    <row r="13" spans="1:18" s="4" customFormat="1" hidden="1" x14ac:dyDescent="0.25">
      <c r="C13" s="77" t="s">
        <v>3001</v>
      </c>
      <c r="D13" s="78">
        <v>45531</v>
      </c>
      <c r="E13" s="79" t="s">
        <v>1887</v>
      </c>
      <c r="F13" s="80" t="s">
        <v>1886</v>
      </c>
      <c r="G13" s="79" t="s">
        <v>103</v>
      </c>
      <c r="H13" s="81" t="s">
        <v>13</v>
      </c>
      <c r="I13" s="120">
        <v>100.21</v>
      </c>
      <c r="J13" s="120">
        <v>100.21</v>
      </c>
      <c r="K13" s="82">
        <v>1.5</v>
      </c>
      <c r="L13" s="105">
        <f>+BD[[#This Row],[Kg. Recibidos]]*BD[[#This Row],[Precio]]</f>
        <v>150.315</v>
      </c>
      <c r="M13" s="105"/>
      <c r="N13" s="91">
        <f>+BD[[#This Row],[Monto Total]]-BD[[#This Row],[Abonos]]</f>
        <v>150.315</v>
      </c>
      <c r="O13" s="92" t="str">
        <f>IF(BD[[#This Row],[Saldo Actual]]=0,"PAGADO",IF(BD[[#This Row],[Saldo Actual]]&lt;0,"A Favor","Pendiente"))</f>
        <v>Pendiente</v>
      </c>
      <c r="P13" s="95">
        <f>+BD[[#This Row],[Fecha Doc.]]+7</f>
        <v>45538</v>
      </c>
      <c r="Q13" s="66" t="str">
        <f ca="1">IF(TODAY()&gt;BD[[#This Row],[Fecha Venc.]],"VENCIDO","")</f>
        <v/>
      </c>
      <c r="R13" s="83"/>
    </row>
    <row r="14" spans="1:18" s="4" customFormat="1" hidden="1" x14ac:dyDescent="0.25">
      <c r="C14" s="77" t="s">
        <v>3001</v>
      </c>
      <c r="D14" s="78">
        <v>45531</v>
      </c>
      <c r="E14" s="79" t="s">
        <v>1887</v>
      </c>
      <c r="F14" s="80" t="s">
        <v>1886</v>
      </c>
      <c r="G14" s="79" t="s">
        <v>103</v>
      </c>
      <c r="H14" s="81" t="s">
        <v>1848</v>
      </c>
      <c r="I14" s="120">
        <v>24.4</v>
      </c>
      <c r="J14" s="120">
        <v>24.4</v>
      </c>
      <c r="K14" s="82">
        <v>2</v>
      </c>
      <c r="L14" s="105">
        <f>+BD[[#This Row],[Kg. Recibidos]]*BD[[#This Row],[Precio]]</f>
        <v>48.8</v>
      </c>
      <c r="M14" s="105"/>
      <c r="N14" s="91">
        <f>+BD[[#This Row],[Monto Total]]-BD[[#This Row],[Abonos]]</f>
        <v>48.8</v>
      </c>
      <c r="O14" s="92" t="str">
        <f>IF(BD[[#This Row],[Saldo Actual]]=0,"PAGADO",IF(BD[[#This Row],[Saldo Actual]]&lt;0,"A Favor","Pendiente"))</f>
        <v>Pendiente</v>
      </c>
      <c r="P14" s="95">
        <f>+BD[[#This Row],[Fecha Doc.]]+7</f>
        <v>45538</v>
      </c>
      <c r="Q14" s="66" t="str">
        <f ca="1">IF(TODAY()&gt;BD[[#This Row],[Fecha Venc.]],"VENCIDO","")</f>
        <v/>
      </c>
      <c r="R14" s="83"/>
    </row>
    <row r="15" spans="1:18" s="4" customFormat="1" hidden="1" x14ac:dyDescent="0.25">
      <c r="C15" s="77" t="s">
        <v>3001</v>
      </c>
      <c r="D15" s="78">
        <v>45531</v>
      </c>
      <c r="E15" s="79" t="s">
        <v>1887</v>
      </c>
      <c r="F15" s="80" t="s">
        <v>1886</v>
      </c>
      <c r="G15" s="79" t="s">
        <v>103</v>
      </c>
      <c r="H15" s="81" t="s">
        <v>12</v>
      </c>
      <c r="I15" s="120">
        <v>144.30000000000001</v>
      </c>
      <c r="J15" s="120">
        <v>144.30000000000001</v>
      </c>
      <c r="K15" s="82">
        <v>1.5</v>
      </c>
      <c r="L15" s="105">
        <f>+BD[[#This Row],[Kg. Recibidos]]*BD[[#This Row],[Precio]]</f>
        <v>216.45000000000002</v>
      </c>
      <c r="M15" s="105"/>
      <c r="N15" s="91">
        <f>+BD[[#This Row],[Monto Total]]-BD[[#This Row],[Abonos]]</f>
        <v>216.45000000000002</v>
      </c>
      <c r="O15" s="92" t="str">
        <f>IF(BD[[#This Row],[Saldo Actual]]=0,"PAGADO",IF(BD[[#This Row],[Saldo Actual]]&lt;0,"A Favor","Pendiente"))</f>
        <v>Pendiente</v>
      </c>
      <c r="P15" s="95">
        <f>+BD[[#This Row],[Fecha Doc.]]+7</f>
        <v>45538</v>
      </c>
      <c r="Q15" s="66" t="str">
        <f ca="1">IF(TODAY()&gt;BD[[#This Row],[Fecha Venc.]],"VENCIDO","")</f>
        <v/>
      </c>
      <c r="R15" s="83"/>
    </row>
    <row r="16" spans="1:18" s="4" customFormat="1" hidden="1" x14ac:dyDescent="0.25">
      <c r="C16" s="77" t="s">
        <v>3000</v>
      </c>
      <c r="D16" s="78">
        <v>45531</v>
      </c>
      <c r="E16" s="79" t="s">
        <v>1887</v>
      </c>
      <c r="F16" s="80" t="s">
        <v>1886</v>
      </c>
      <c r="G16" s="79" t="s">
        <v>2257</v>
      </c>
      <c r="H16" s="81" t="s">
        <v>12</v>
      </c>
      <c r="I16" s="120">
        <v>58.7</v>
      </c>
      <c r="J16" s="120">
        <v>58.7</v>
      </c>
      <c r="K16" s="82">
        <v>1.5</v>
      </c>
      <c r="L16" s="105">
        <f>+BD[[#This Row],[Kg. Recibidos]]*BD[[#This Row],[Precio]]</f>
        <v>88.050000000000011</v>
      </c>
      <c r="M16" s="105"/>
      <c r="N16" s="91">
        <f>+BD[[#This Row],[Monto Total]]-BD[[#This Row],[Abonos]]</f>
        <v>88.050000000000011</v>
      </c>
      <c r="O16" s="92" t="str">
        <f>IF(BD[[#This Row],[Saldo Actual]]=0,"PAGADO",IF(BD[[#This Row],[Saldo Actual]]&lt;0,"A Favor","Pendiente"))</f>
        <v>Pendiente</v>
      </c>
      <c r="P16" s="95">
        <f>+BD[[#This Row],[Fecha Doc.]]+7</f>
        <v>45538</v>
      </c>
      <c r="Q16" s="66" t="str">
        <f ca="1">IF(TODAY()&gt;BD[[#This Row],[Fecha Venc.]],"VENCIDO","")</f>
        <v/>
      </c>
      <c r="R16" s="83"/>
    </row>
    <row r="17" spans="3:18" s="4" customFormat="1" hidden="1" x14ac:dyDescent="0.25">
      <c r="C17" s="77" t="s">
        <v>3000</v>
      </c>
      <c r="D17" s="78">
        <v>45531</v>
      </c>
      <c r="E17" s="79" t="s">
        <v>1887</v>
      </c>
      <c r="F17" s="80" t="s">
        <v>1886</v>
      </c>
      <c r="G17" s="79" t="s">
        <v>2257</v>
      </c>
      <c r="H17" s="81" t="s">
        <v>11</v>
      </c>
      <c r="I17" s="120">
        <v>61</v>
      </c>
      <c r="J17" s="120">
        <v>61</v>
      </c>
      <c r="K17" s="82">
        <v>2</v>
      </c>
      <c r="L17" s="105">
        <f>+BD[[#This Row],[Kg. Recibidos]]*BD[[#This Row],[Precio]]</f>
        <v>122</v>
      </c>
      <c r="M17" s="105"/>
      <c r="N17" s="91">
        <f>+BD[[#This Row],[Monto Total]]-BD[[#This Row],[Abonos]]</f>
        <v>122</v>
      </c>
      <c r="O17" s="92" t="str">
        <f>IF(BD[[#This Row],[Saldo Actual]]=0,"PAGADO",IF(BD[[#This Row],[Saldo Actual]]&lt;0,"A Favor","Pendiente"))</f>
        <v>Pendiente</v>
      </c>
      <c r="P17" s="95">
        <f>+BD[[#This Row],[Fecha Doc.]]+7</f>
        <v>45538</v>
      </c>
      <c r="Q17" s="66" t="str">
        <f ca="1">IF(TODAY()&gt;BD[[#This Row],[Fecha Venc.]],"VENCIDO","")</f>
        <v/>
      </c>
      <c r="R17" s="83"/>
    </row>
    <row r="18" spans="3:18" s="4" customFormat="1" hidden="1" x14ac:dyDescent="0.25">
      <c r="C18" s="77" t="s">
        <v>3000</v>
      </c>
      <c r="D18" s="78">
        <v>45531</v>
      </c>
      <c r="E18" s="79" t="s">
        <v>1887</v>
      </c>
      <c r="F18" s="80" t="s">
        <v>1886</v>
      </c>
      <c r="G18" s="79" t="s">
        <v>2257</v>
      </c>
      <c r="H18" s="81" t="s">
        <v>1847</v>
      </c>
      <c r="I18" s="120">
        <v>20.6</v>
      </c>
      <c r="J18" s="120">
        <v>20.6</v>
      </c>
      <c r="K18" s="82">
        <v>1.5</v>
      </c>
      <c r="L18" s="105">
        <f>+BD[[#This Row],[Kg. Recibidos]]*BD[[#This Row],[Precio]]</f>
        <v>30.900000000000002</v>
      </c>
      <c r="M18" s="105"/>
      <c r="N18" s="91">
        <f>+BD[[#This Row],[Monto Total]]-BD[[#This Row],[Abonos]]</f>
        <v>30.900000000000002</v>
      </c>
      <c r="O18" s="92" t="str">
        <f>IF(BD[[#This Row],[Saldo Actual]]=0,"PAGADO",IF(BD[[#This Row],[Saldo Actual]]&lt;0,"A Favor","Pendiente"))</f>
        <v>Pendiente</v>
      </c>
      <c r="P18" s="95">
        <f>+BD[[#This Row],[Fecha Doc.]]+7</f>
        <v>45538</v>
      </c>
      <c r="Q18" s="66" t="str">
        <f ca="1">IF(TODAY()&gt;BD[[#This Row],[Fecha Venc.]],"VENCIDO","")</f>
        <v/>
      </c>
      <c r="R18" s="83"/>
    </row>
    <row r="19" spans="3:18" s="4" customFormat="1" hidden="1" x14ac:dyDescent="0.25">
      <c r="C19" s="77" t="s">
        <v>2999</v>
      </c>
      <c r="D19" s="78">
        <v>45531</v>
      </c>
      <c r="E19" s="79" t="s">
        <v>1887</v>
      </c>
      <c r="F19" s="80" t="s">
        <v>1886</v>
      </c>
      <c r="G19" s="79" t="s">
        <v>200</v>
      </c>
      <c r="H19" s="81" t="s">
        <v>1727</v>
      </c>
      <c r="I19" s="120">
        <v>29.2</v>
      </c>
      <c r="J19" s="120">
        <v>29.2</v>
      </c>
      <c r="K19" s="82">
        <v>1.5</v>
      </c>
      <c r="L19" s="105">
        <f>+BD[[#This Row],[Kg. Recibidos]]*BD[[#This Row],[Precio]]</f>
        <v>43.8</v>
      </c>
      <c r="M19" s="105"/>
      <c r="N19" s="91">
        <f>+BD[[#This Row],[Monto Total]]-BD[[#This Row],[Abonos]]</f>
        <v>43.8</v>
      </c>
      <c r="O19" s="92" t="str">
        <f>IF(BD[[#This Row],[Saldo Actual]]=0,"PAGADO",IF(BD[[#This Row],[Saldo Actual]]&lt;0,"A Favor","Pendiente"))</f>
        <v>Pendiente</v>
      </c>
      <c r="P19" s="95">
        <f>+BD[[#This Row],[Fecha Doc.]]+7</f>
        <v>45538</v>
      </c>
      <c r="Q19" s="66" t="str">
        <f ca="1">IF(TODAY()&gt;BD[[#This Row],[Fecha Venc.]],"VENCIDO","")</f>
        <v/>
      </c>
      <c r="R19" s="83"/>
    </row>
    <row r="20" spans="3:18" s="4" customFormat="1" hidden="1" x14ac:dyDescent="0.25">
      <c r="C20" s="77" t="s">
        <v>2999</v>
      </c>
      <c r="D20" s="78">
        <v>45531</v>
      </c>
      <c r="E20" s="79" t="s">
        <v>1887</v>
      </c>
      <c r="F20" s="80" t="s">
        <v>1886</v>
      </c>
      <c r="G20" s="79" t="s">
        <v>200</v>
      </c>
      <c r="H20" s="81" t="s">
        <v>872</v>
      </c>
      <c r="I20" s="120">
        <v>260.8</v>
      </c>
      <c r="J20" s="120">
        <v>260.8</v>
      </c>
      <c r="K20" s="82">
        <v>2.7</v>
      </c>
      <c r="L20" s="105">
        <f>+BD[[#This Row],[Kg. Recibidos]]*BD[[#This Row],[Precio]]</f>
        <v>704.16000000000008</v>
      </c>
      <c r="M20" s="105"/>
      <c r="N20" s="91">
        <f>+BD[[#This Row],[Monto Total]]-BD[[#This Row],[Abonos]]</f>
        <v>704.16000000000008</v>
      </c>
      <c r="O20" s="92" t="str">
        <f>IF(BD[[#This Row],[Saldo Actual]]=0,"PAGADO",IF(BD[[#This Row],[Saldo Actual]]&lt;0,"A Favor","Pendiente"))</f>
        <v>Pendiente</v>
      </c>
      <c r="P20" s="95">
        <f>+BD[[#This Row],[Fecha Doc.]]+7</f>
        <v>45538</v>
      </c>
      <c r="Q20" s="66" t="str">
        <f ca="1">IF(TODAY()&gt;BD[[#This Row],[Fecha Venc.]],"VENCIDO","")</f>
        <v/>
      </c>
      <c r="R20" s="83"/>
    </row>
    <row r="21" spans="3:18" s="4" customFormat="1" hidden="1" x14ac:dyDescent="0.25">
      <c r="C21" s="77" t="s">
        <v>2999</v>
      </c>
      <c r="D21" s="78">
        <v>45531</v>
      </c>
      <c r="E21" s="79" t="s">
        <v>1887</v>
      </c>
      <c r="F21" s="80" t="s">
        <v>1886</v>
      </c>
      <c r="G21" s="79" t="s">
        <v>200</v>
      </c>
      <c r="H21" s="81" t="s">
        <v>1847</v>
      </c>
      <c r="I21" s="120">
        <v>24.2</v>
      </c>
      <c r="J21" s="120">
        <v>24.2</v>
      </c>
      <c r="K21" s="82">
        <v>1.5</v>
      </c>
      <c r="L21" s="105">
        <f>+BD[[#This Row],[Kg. Recibidos]]*BD[[#This Row],[Precio]]</f>
        <v>36.299999999999997</v>
      </c>
      <c r="M21" s="105"/>
      <c r="N21" s="91">
        <f>+BD[[#This Row],[Monto Total]]-BD[[#This Row],[Abonos]]</f>
        <v>36.299999999999997</v>
      </c>
      <c r="O21" s="92" t="str">
        <f>IF(BD[[#This Row],[Saldo Actual]]=0,"PAGADO",IF(BD[[#This Row],[Saldo Actual]]&lt;0,"A Favor","Pendiente"))</f>
        <v>Pendiente</v>
      </c>
      <c r="P21" s="95">
        <f>+BD[[#This Row],[Fecha Doc.]]+7</f>
        <v>45538</v>
      </c>
      <c r="Q21" s="66" t="str">
        <f ca="1">IF(TODAY()&gt;BD[[#This Row],[Fecha Venc.]],"VENCIDO","")</f>
        <v/>
      </c>
      <c r="R21" s="83"/>
    </row>
    <row r="22" spans="3:18" s="4" customFormat="1" hidden="1" x14ac:dyDescent="0.25">
      <c r="C22" s="77" t="s">
        <v>2998</v>
      </c>
      <c r="D22" s="78">
        <v>45530</v>
      </c>
      <c r="E22" s="79" t="s">
        <v>1887</v>
      </c>
      <c r="F22" s="80" t="s">
        <v>1886</v>
      </c>
      <c r="G22" s="79" t="s">
        <v>946</v>
      </c>
      <c r="H22" s="81" t="s">
        <v>1847</v>
      </c>
      <c r="I22" s="120">
        <v>2</v>
      </c>
      <c r="J22" s="120">
        <v>2</v>
      </c>
      <c r="K22" s="82">
        <v>1.5</v>
      </c>
      <c r="L22" s="105">
        <f>+BD[[#This Row],[Kg. Recibidos]]*BD[[#This Row],[Precio]]</f>
        <v>3</v>
      </c>
      <c r="M22" s="105"/>
      <c r="N22" s="91">
        <f>+BD[[#This Row],[Monto Total]]-BD[[#This Row],[Abonos]]</f>
        <v>3</v>
      </c>
      <c r="O22" s="92" t="str">
        <f>IF(BD[[#This Row],[Saldo Actual]]=0,"PAGADO",IF(BD[[#This Row],[Saldo Actual]]&lt;0,"A Favor","Pendiente"))</f>
        <v>Pendiente</v>
      </c>
      <c r="P22" s="95">
        <f>+BD[[#This Row],[Fecha Doc.]]+7</f>
        <v>45537</v>
      </c>
      <c r="Q22" s="66" t="str">
        <f ca="1">IF(TODAY()&gt;BD[[#This Row],[Fecha Venc.]],"VENCIDO","")</f>
        <v/>
      </c>
      <c r="R22" s="83"/>
    </row>
    <row r="23" spans="3:18" s="4" customFormat="1" hidden="1" x14ac:dyDescent="0.25">
      <c r="C23" s="77" t="s">
        <v>2997</v>
      </c>
      <c r="D23" s="78">
        <v>45530</v>
      </c>
      <c r="E23" s="79" t="s">
        <v>1887</v>
      </c>
      <c r="F23" s="80" t="s">
        <v>1886</v>
      </c>
      <c r="G23" s="79" t="s">
        <v>152</v>
      </c>
      <c r="H23" s="81" t="s">
        <v>872</v>
      </c>
      <c r="I23" s="120">
        <v>2.2999999999999998</v>
      </c>
      <c r="J23" s="120">
        <v>2.2999999999999998</v>
      </c>
      <c r="K23" s="82">
        <v>2.7</v>
      </c>
      <c r="L23" s="105">
        <f>+BD[[#This Row],[Kg. Recibidos]]*BD[[#This Row],[Precio]]</f>
        <v>6.21</v>
      </c>
      <c r="M23" s="105"/>
      <c r="N23" s="91">
        <f>+BD[[#This Row],[Monto Total]]-BD[[#This Row],[Abonos]]</f>
        <v>6.21</v>
      </c>
      <c r="O23" s="92" t="str">
        <f>IF(BD[[#This Row],[Saldo Actual]]=0,"PAGADO",IF(BD[[#This Row],[Saldo Actual]]&lt;0,"A Favor","Pendiente"))</f>
        <v>Pendiente</v>
      </c>
      <c r="P23" s="95">
        <f>+BD[[#This Row],[Fecha Doc.]]+7</f>
        <v>45537</v>
      </c>
      <c r="Q23" s="66" t="str">
        <f ca="1">IF(TODAY()&gt;BD[[#This Row],[Fecha Venc.]],"VENCIDO","")</f>
        <v/>
      </c>
      <c r="R23" s="83"/>
    </row>
    <row r="24" spans="3:18" s="4" customFormat="1" hidden="1" x14ac:dyDescent="0.25">
      <c r="C24" s="77" t="s">
        <v>2996</v>
      </c>
      <c r="D24" s="78">
        <v>45530</v>
      </c>
      <c r="E24" s="79" t="s">
        <v>1887</v>
      </c>
      <c r="F24" s="80" t="s">
        <v>1886</v>
      </c>
      <c r="G24" s="79" t="s">
        <v>144</v>
      </c>
      <c r="H24" s="81" t="s">
        <v>1847</v>
      </c>
      <c r="I24" s="120">
        <v>29.8</v>
      </c>
      <c r="J24" s="120">
        <v>29.8</v>
      </c>
      <c r="K24" s="82">
        <v>1.5</v>
      </c>
      <c r="L24" s="105">
        <f>+BD[[#This Row],[Kg. Recibidos]]*BD[[#This Row],[Precio]]</f>
        <v>44.7</v>
      </c>
      <c r="M24" s="105">
        <f>+BD[[#This Row],[Kg. Recibidos]]*BD[[#This Row],[Precio]]</f>
        <v>44.7</v>
      </c>
      <c r="N24" s="91">
        <f>+BD[[#This Row],[Monto Total]]-BD[[#This Row],[Abonos]]</f>
        <v>0</v>
      </c>
      <c r="O24" s="92" t="str">
        <f>IF(BD[[#This Row],[Saldo Actual]]=0,"PAGADO",IF(BD[[#This Row],[Saldo Actual]]&lt;0,"A Favor","Pendiente"))</f>
        <v>PAGADO</v>
      </c>
      <c r="P24" s="95">
        <f>+BD[[#This Row],[Fecha Doc.]]+7</f>
        <v>45537</v>
      </c>
      <c r="Q24" s="66" t="str">
        <f ca="1">IF(TODAY()&gt;BD[[#This Row],[Fecha Venc.]],"VENCIDO","")</f>
        <v/>
      </c>
      <c r="R24" s="83"/>
    </row>
    <row r="25" spans="3:18" s="4" customFormat="1" hidden="1" x14ac:dyDescent="0.25">
      <c r="C25" s="77" t="s">
        <v>2996</v>
      </c>
      <c r="D25" s="78">
        <v>45530</v>
      </c>
      <c r="E25" s="79" t="s">
        <v>1887</v>
      </c>
      <c r="F25" s="80" t="s">
        <v>1886</v>
      </c>
      <c r="G25" s="79" t="s">
        <v>144</v>
      </c>
      <c r="H25" s="81" t="s">
        <v>1727</v>
      </c>
      <c r="I25" s="120">
        <v>39.1</v>
      </c>
      <c r="J25" s="120">
        <v>39.1</v>
      </c>
      <c r="K25" s="82">
        <v>1.5</v>
      </c>
      <c r="L25" s="105">
        <f>+BD[[#This Row],[Kg. Recibidos]]*BD[[#This Row],[Precio]]</f>
        <v>58.650000000000006</v>
      </c>
      <c r="M25" s="105">
        <f>+BD[[#This Row],[Kg. Recibidos]]*BD[[#This Row],[Precio]]</f>
        <v>58.650000000000006</v>
      </c>
      <c r="N25" s="91">
        <f>+BD[[#This Row],[Monto Total]]-BD[[#This Row],[Abonos]]</f>
        <v>0</v>
      </c>
      <c r="O25" s="92" t="str">
        <f>IF(BD[[#This Row],[Saldo Actual]]=0,"PAGADO",IF(BD[[#This Row],[Saldo Actual]]&lt;0,"A Favor","Pendiente"))</f>
        <v>PAGADO</v>
      </c>
      <c r="P25" s="95">
        <f>+BD[[#This Row],[Fecha Doc.]]+7</f>
        <v>45537</v>
      </c>
      <c r="Q25" s="66" t="str">
        <f ca="1">IF(TODAY()&gt;BD[[#This Row],[Fecha Venc.]],"VENCIDO","")</f>
        <v/>
      </c>
      <c r="R25" s="83"/>
    </row>
    <row r="26" spans="3:18" s="4" customFormat="1" hidden="1" x14ac:dyDescent="0.25">
      <c r="C26" s="77" t="s">
        <v>2996</v>
      </c>
      <c r="D26" s="78">
        <v>45530</v>
      </c>
      <c r="E26" s="79" t="s">
        <v>1887</v>
      </c>
      <c r="F26" s="80" t="s">
        <v>1886</v>
      </c>
      <c r="G26" s="79" t="s">
        <v>144</v>
      </c>
      <c r="H26" s="81" t="s">
        <v>1848</v>
      </c>
      <c r="I26" s="120">
        <v>19.5</v>
      </c>
      <c r="J26" s="120">
        <v>19.5</v>
      </c>
      <c r="K26" s="82">
        <v>1.5</v>
      </c>
      <c r="L26" s="105">
        <f>+BD[[#This Row],[Kg. Recibidos]]*BD[[#This Row],[Precio]]</f>
        <v>29.25</v>
      </c>
      <c r="M26" s="105">
        <f>+BD[[#This Row],[Kg. Recibidos]]*BD[[#This Row],[Precio]]</f>
        <v>29.25</v>
      </c>
      <c r="N26" s="91">
        <f>+BD[[#This Row],[Monto Total]]-BD[[#This Row],[Abonos]]</f>
        <v>0</v>
      </c>
      <c r="O26" s="92" t="str">
        <f>IF(BD[[#This Row],[Saldo Actual]]=0,"PAGADO",IF(BD[[#This Row],[Saldo Actual]]&lt;0,"A Favor","Pendiente"))</f>
        <v>PAGADO</v>
      </c>
      <c r="P26" s="95">
        <f>+BD[[#This Row],[Fecha Doc.]]+7</f>
        <v>45537</v>
      </c>
      <c r="Q26" s="66" t="str">
        <f ca="1">IF(TODAY()&gt;BD[[#This Row],[Fecha Venc.]],"VENCIDO","")</f>
        <v/>
      </c>
      <c r="R26" s="83"/>
    </row>
    <row r="27" spans="3:18" s="4" customFormat="1" hidden="1" x14ac:dyDescent="0.25">
      <c r="C27" s="77" t="s">
        <v>2995</v>
      </c>
      <c r="D27" s="78">
        <v>45527</v>
      </c>
      <c r="E27" s="79" t="s">
        <v>1887</v>
      </c>
      <c r="F27" s="80" t="s">
        <v>1886</v>
      </c>
      <c r="G27" s="79" t="s">
        <v>200</v>
      </c>
      <c r="H27" s="81" t="s">
        <v>872</v>
      </c>
      <c r="I27" s="120">
        <v>165</v>
      </c>
      <c r="J27" s="120">
        <v>165</v>
      </c>
      <c r="K27" s="82">
        <v>2.7</v>
      </c>
      <c r="L27" s="105">
        <f>+BD[[#This Row],[Kg. Recibidos]]*BD[[#This Row],[Precio]]</f>
        <v>445.50000000000006</v>
      </c>
      <c r="M27" s="105">
        <v>445.50000000000006</v>
      </c>
      <c r="N27" s="91">
        <f>+BD[[#This Row],[Monto Total]]-BD[[#This Row],[Abonos]]</f>
        <v>0</v>
      </c>
      <c r="O27" s="92" t="str">
        <f>IF(BD[[#This Row],[Saldo Actual]]=0,"PAGADO",IF(BD[[#This Row],[Saldo Actual]]&lt;0,"A Favor","Pendiente"))</f>
        <v>PAGADO</v>
      </c>
      <c r="P27" s="95">
        <f>+BD[[#This Row],[Fecha Doc.]]+7</f>
        <v>45534</v>
      </c>
      <c r="Q27" s="66" t="str">
        <f ca="1">IF(TODAY()&gt;BD[[#This Row],[Fecha Venc.]],"VENCIDO","")</f>
        <v/>
      </c>
      <c r="R27" s="83"/>
    </row>
    <row r="28" spans="3:18" s="4" customFormat="1" hidden="1" x14ac:dyDescent="0.25">
      <c r="C28" s="77" t="s">
        <v>2994</v>
      </c>
      <c r="D28" s="78">
        <v>45527</v>
      </c>
      <c r="E28" s="79" t="s">
        <v>104</v>
      </c>
      <c r="F28" s="80" t="s">
        <v>57</v>
      </c>
      <c r="G28" s="79" t="s">
        <v>104</v>
      </c>
      <c r="H28" s="81" t="s">
        <v>1847</v>
      </c>
      <c r="I28" s="120">
        <v>145.1</v>
      </c>
      <c r="J28" s="120">
        <v>145.1</v>
      </c>
      <c r="K28" s="82">
        <v>1.3</v>
      </c>
      <c r="L28" s="105">
        <f>+BD[[#This Row],[Kg. Recibidos]]*BD[[#This Row],[Precio]]</f>
        <v>188.63</v>
      </c>
      <c r="M28" s="105">
        <f>+BD[[#This Row],[Kg. Recibidos]]*BD[[#This Row],[Precio]]</f>
        <v>188.63</v>
      </c>
      <c r="N28" s="91">
        <f>+BD[[#This Row],[Monto Total]]-BD[[#This Row],[Abonos]]</f>
        <v>0</v>
      </c>
      <c r="O28" s="92" t="str">
        <f>IF(BD[[#This Row],[Saldo Actual]]=0,"PAGADO",IF(BD[[#This Row],[Saldo Actual]]&lt;0,"A Favor","Pendiente"))</f>
        <v>PAGADO</v>
      </c>
      <c r="P28" s="95">
        <f>+BD[[#This Row],[Fecha Doc.]]+7</f>
        <v>45534</v>
      </c>
      <c r="Q28" s="66" t="str">
        <f ca="1">IF(TODAY()&gt;BD[[#This Row],[Fecha Venc.]],"VENCIDO","")</f>
        <v/>
      </c>
      <c r="R28" s="83"/>
    </row>
    <row r="29" spans="3:18" s="4" customFormat="1" hidden="1" x14ac:dyDescent="0.25">
      <c r="C29" s="77" t="s">
        <v>2994</v>
      </c>
      <c r="D29" s="78">
        <v>45527</v>
      </c>
      <c r="E29" s="79" t="s">
        <v>104</v>
      </c>
      <c r="F29" s="80" t="s">
        <v>57</v>
      </c>
      <c r="G29" s="79" t="s">
        <v>104</v>
      </c>
      <c r="H29" s="81" t="s">
        <v>12</v>
      </c>
      <c r="I29" s="120">
        <v>406.6</v>
      </c>
      <c r="J29" s="120">
        <v>406.6</v>
      </c>
      <c r="K29" s="82">
        <v>1.3</v>
      </c>
      <c r="L29" s="105">
        <f>+BD[[#This Row],[Kg. Recibidos]]*BD[[#This Row],[Precio]]</f>
        <v>528.58000000000004</v>
      </c>
      <c r="M29" s="105">
        <f>+BD[[#This Row],[Kg. Recibidos]]*BD[[#This Row],[Precio]]</f>
        <v>528.58000000000004</v>
      </c>
      <c r="N29" s="91">
        <f>+BD[[#This Row],[Monto Total]]-BD[[#This Row],[Abonos]]</f>
        <v>0</v>
      </c>
      <c r="O29" s="92" t="str">
        <f>IF(BD[[#This Row],[Saldo Actual]]=0,"PAGADO",IF(BD[[#This Row],[Saldo Actual]]&lt;0,"A Favor","Pendiente"))</f>
        <v>PAGADO</v>
      </c>
      <c r="P29" s="95">
        <f>+BD[[#This Row],[Fecha Doc.]]+7</f>
        <v>45534</v>
      </c>
      <c r="Q29" s="66" t="str">
        <f ca="1">IF(TODAY()&gt;BD[[#This Row],[Fecha Venc.]],"VENCIDO","")</f>
        <v/>
      </c>
      <c r="R29" s="83"/>
    </row>
    <row r="30" spans="3:18" s="4" customFormat="1" hidden="1" x14ac:dyDescent="0.25">
      <c r="C30" s="77" t="s">
        <v>2993</v>
      </c>
      <c r="D30" s="78">
        <v>45527</v>
      </c>
      <c r="E30" s="79" t="s">
        <v>670</v>
      </c>
      <c r="F30" s="80" t="s">
        <v>883</v>
      </c>
      <c r="G30" s="79" t="s">
        <v>670</v>
      </c>
      <c r="H30" s="81" t="s">
        <v>872</v>
      </c>
      <c r="I30" s="120">
        <v>5985.1</v>
      </c>
      <c r="J30" s="120">
        <v>5631.4</v>
      </c>
      <c r="K30" s="82">
        <v>2.63</v>
      </c>
      <c r="L30" s="105">
        <f>+BD[[#This Row],[Kg. Recibidos]]*BD[[#This Row],[Precio]]</f>
        <v>14810.581999999999</v>
      </c>
      <c r="M30" s="82"/>
      <c r="N30" s="91">
        <f>+BD[[#This Row],[Monto Total]]-BD[[#This Row],[Abonos]]</f>
        <v>14810.581999999999</v>
      </c>
      <c r="O30" s="92" t="str">
        <f>IF(BD[[#This Row],[Saldo Actual]]=0,"PAGADO",IF(BD[[#This Row],[Saldo Actual]]&lt;0,"A Favor","Pendiente"))</f>
        <v>Pendiente</v>
      </c>
      <c r="P30" s="95">
        <f>+BD[[#This Row],[Fecha Doc.]]+7</f>
        <v>45534</v>
      </c>
      <c r="Q30" s="66" t="str">
        <f ca="1">IF(TODAY()&gt;BD[[#This Row],[Fecha Venc.]],"VENCIDO","")</f>
        <v/>
      </c>
      <c r="R30" s="83"/>
    </row>
    <row r="31" spans="3:18" s="4" customFormat="1" hidden="1" x14ac:dyDescent="0.25">
      <c r="C31" s="77" t="s">
        <v>2992</v>
      </c>
      <c r="D31" s="78">
        <v>45527</v>
      </c>
      <c r="E31" s="79" t="s">
        <v>1887</v>
      </c>
      <c r="F31" s="80" t="s">
        <v>1886</v>
      </c>
      <c r="G31" s="79" t="s">
        <v>125</v>
      </c>
      <c r="H31" s="81" t="s">
        <v>1847</v>
      </c>
      <c r="I31" s="120">
        <v>25.1</v>
      </c>
      <c r="J31" s="120">
        <v>25.1</v>
      </c>
      <c r="K31" s="82">
        <v>1.3</v>
      </c>
      <c r="L31" s="105">
        <f>+BD[[#This Row],[Kg. Recibidos]]*BD[[#This Row],[Precio]]</f>
        <v>32.630000000000003</v>
      </c>
      <c r="M31" s="105">
        <f>+BD[[#This Row],[Kg. Recibidos]]*BD[[#This Row],[Precio]]</f>
        <v>32.630000000000003</v>
      </c>
      <c r="N31" s="91">
        <f>+BD[[#This Row],[Monto Total]]-BD[[#This Row],[Abonos]]</f>
        <v>0</v>
      </c>
      <c r="O31" s="92" t="str">
        <f>IF(BD[[#This Row],[Saldo Actual]]=0,"PAGADO",IF(BD[[#This Row],[Saldo Actual]]&lt;0,"A Favor","Pendiente"))</f>
        <v>PAGADO</v>
      </c>
      <c r="P31" s="95">
        <f>+BD[[#This Row],[Fecha Doc.]]+7</f>
        <v>45534</v>
      </c>
      <c r="Q31" s="66" t="str">
        <f ca="1">IF(TODAY()&gt;BD[[#This Row],[Fecha Venc.]],"VENCIDO","")</f>
        <v/>
      </c>
      <c r="R31" s="83"/>
    </row>
    <row r="32" spans="3:18" s="4" customFormat="1" hidden="1" x14ac:dyDescent="0.25">
      <c r="C32" s="77" t="s">
        <v>2992</v>
      </c>
      <c r="D32" s="78">
        <v>45527</v>
      </c>
      <c r="E32" s="79" t="s">
        <v>1887</v>
      </c>
      <c r="F32" s="80" t="s">
        <v>1886</v>
      </c>
      <c r="G32" s="79" t="s">
        <v>125</v>
      </c>
      <c r="H32" s="81" t="s">
        <v>872</v>
      </c>
      <c r="I32" s="120">
        <v>171.7</v>
      </c>
      <c r="J32" s="120">
        <v>171.7</v>
      </c>
      <c r="K32" s="82">
        <v>2.7</v>
      </c>
      <c r="L32" s="105">
        <f>+BD[[#This Row],[Kg. Recibidos]]*BD[[#This Row],[Precio]]</f>
        <v>463.59</v>
      </c>
      <c r="M32" s="105">
        <f>+BD[[#This Row],[Kg. Recibidos]]*BD[[#This Row],[Precio]]</f>
        <v>463.59</v>
      </c>
      <c r="N32" s="91">
        <f>+BD[[#This Row],[Monto Total]]-BD[[#This Row],[Abonos]]</f>
        <v>0</v>
      </c>
      <c r="O32" s="92" t="str">
        <f>IF(BD[[#This Row],[Saldo Actual]]=0,"PAGADO",IF(BD[[#This Row],[Saldo Actual]]&lt;0,"A Favor","Pendiente"))</f>
        <v>PAGADO</v>
      </c>
      <c r="P32" s="95">
        <f>+BD[[#This Row],[Fecha Doc.]]+7</f>
        <v>45534</v>
      </c>
      <c r="Q32" s="66" t="str">
        <f ca="1">IF(TODAY()&gt;BD[[#This Row],[Fecha Venc.]],"VENCIDO","")</f>
        <v/>
      </c>
      <c r="R32" s="83"/>
    </row>
    <row r="33" spans="3:18" s="4" customFormat="1" hidden="1" x14ac:dyDescent="0.25">
      <c r="C33" s="77" t="s">
        <v>2991</v>
      </c>
      <c r="D33" s="78">
        <v>45527</v>
      </c>
      <c r="E33" s="79" t="s">
        <v>670</v>
      </c>
      <c r="F33" s="80" t="s">
        <v>883</v>
      </c>
      <c r="G33" s="79" t="s">
        <v>670</v>
      </c>
      <c r="H33" s="81" t="s">
        <v>1727</v>
      </c>
      <c r="I33" s="120">
        <v>578.6</v>
      </c>
      <c r="J33" s="120">
        <v>570.9</v>
      </c>
      <c r="K33" s="82">
        <v>1</v>
      </c>
      <c r="L33" s="105">
        <f>+BD[[#This Row],[Kg. Recibidos]]*BD[[#This Row],[Precio]]</f>
        <v>570.9</v>
      </c>
      <c r="M33" s="82"/>
      <c r="N33" s="91">
        <f>+BD[[#This Row],[Monto Total]]-BD[[#This Row],[Abonos]]</f>
        <v>570.9</v>
      </c>
      <c r="O33" s="92" t="str">
        <f>IF(BD[[#This Row],[Saldo Actual]]=0,"PAGADO",IF(BD[[#This Row],[Saldo Actual]]&lt;0,"A Favor","Pendiente"))</f>
        <v>Pendiente</v>
      </c>
      <c r="P33" s="95">
        <f>+BD[[#This Row],[Fecha Doc.]]+7</f>
        <v>45534</v>
      </c>
      <c r="Q33" s="66" t="str">
        <f ca="1">IF(TODAY()&gt;BD[[#This Row],[Fecha Venc.]],"VENCIDO","")</f>
        <v/>
      </c>
      <c r="R33" s="83"/>
    </row>
    <row r="34" spans="3:18" s="4" customFormat="1" hidden="1" x14ac:dyDescent="0.25">
      <c r="C34" s="77" t="s">
        <v>2991</v>
      </c>
      <c r="D34" s="78">
        <v>45527</v>
      </c>
      <c r="E34" s="79" t="s">
        <v>670</v>
      </c>
      <c r="F34" s="80" t="s">
        <v>883</v>
      </c>
      <c r="G34" s="79" t="s">
        <v>670</v>
      </c>
      <c r="H34" s="81" t="s">
        <v>1848</v>
      </c>
      <c r="I34" s="120">
        <v>122</v>
      </c>
      <c r="J34" s="120">
        <v>121.4</v>
      </c>
      <c r="K34" s="82">
        <v>1.5</v>
      </c>
      <c r="L34" s="105">
        <f>+BD[[#This Row],[Kg. Recibidos]]*BD[[#This Row],[Precio]]</f>
        <v>182.10000000000002</v>
      </c>
      <c r="M34" s="82"/>
      <c r="N34" s="91">
        <f>+BD[[#This Row],[Monto Total]]-BD[[#This Row],[Abonos]]</f>
        <v>182.10000000000002</v>
      </c>
      <c r="O34" s="92" t="str">
        <f>IF(BD[[#This Row],[Saldo Actual]]=0,"PAGADO",IF(BD[[#This Row],[Saldo Actual]]&lt;0,"A Favor","Pendiente"))</f>
        <v>Pendiente</v>
      </c>
      <c r="P34" s="95">
        <f>+BD[[#This Row],[Fecha Doc.]]+7</f>
        <v>45534</v>
      </c>
      <c r="Q34" s="66" t="str">
        <f ca="1">IF(TODAY()&gt;BD[[#This Row],[Fecha Venc.]],"VENCIDO","")</f>
        <v/>
      </c>
      <c r="R34" s="83"/>
    </row>
    <row r="35" spans="3:18" s="4" customFormat="1" hidden="1" x14ac:dyDescent="0.25">
      <c r="C35" s="77" t="s">
        <v>2990</v>
      </c>
      <c r="D35" s="78">
        <v>45527</v>
      </c>
      <c r="E35" s="79" t="s">
        <v>670</v>
      </c>
      <c r="F35" s="80" t="s">
        <v>883</v>
      </c>
      <c r="G35" s="79" t="s">
        <v>670</v>
      </c>
      <c r="H35" s="81" t="s">
        <v>872</v>
      </c>
      <c r="I35" s="120">
        <v>8398.2999999999993</v>
      </c>
      <c r="J35" s="120">
        <v>7990</v>
      </c>
      <c r="K35" s="82">
        <v>2.63</v>
      </c>
      <c r="L35" s="105">
        <f>+BD[[#This Row],[Kg. Recibidos]]*BD[[#This Row],[Precio]]</f>
        <v>21013.7</v>
      </c>
      <c r="M35" s="82"/>
      <c r="N35" s="91">
        <f>+BD[[#This Row],[Monto Total]]-BD[[#This Row],[Abonos]]</f>
        <v>21013.7</v>
      </c>
      <c r="O35" s="92" t="str">
        <f>IF(BD[[#This Row],[Saldo Actual]]=0,"PAGADO",IF(BD[[#This Row],[Saldo Actual]]&lt;0,"A Favor","Pendiente"))</f>
        <v>Pendiente</v>
      </c>
      <c r="P35" s="95">
        <f>+BD[[#This Row],[Fecha Doc.]]+7</f>
        <v>45534</v>
      </c>
      <c r="Q35" s="66" t="str">
        <f ca="1">IF(TODAY()&gt;BD[[#This Row],[Fecha Venc.]],"VENCIDO","")</f>
        <v/>
      </c>
      <c r="R35" s="83"/>
    </row>
    <row r="36" spans="3:18" s="4" customFormat="1" hidden="1" x14ac:dyDescent="0.25">
      <c r="C36" s="77" t="s">
        <v>2989</v>
      </c>
      <c r="D36" s="78">
        <v>45527</v>
      </c>
      <c r="E36" s="79" t="s">
        <v>670</v>
      </c>
      <c r="F36" s="80" t="s">
        <v>883</v>
      </c>
      <c r="G36" s="79" t="s">
        <v>670</v>
      </c>
      <c r="H36" s="81" t="s">
        <v>872</v>
      </c>
      <c r="I36" s="120">
        <v>7293.5</v>
      </c>
      <c r="J36" s="120">
        <v>7226.8</v>
      </c>
      <c r="K36" s="82">
        <v>2.63</v>
      </c>
      <c r="L36" s="105">
        <f>+BD[[#This Row],[Kg. Recibidos]]*BD[[#This Row],[Precio]]</f>
        <v>19006.484</v>
      </c>
      <c r="M36" s="82"/>
      <c r="N36" s="91">
        <f>+BD[[#This Row],[Monto Total]]-BD[[#This Row],[Abonos]]</f>
        <v>19006.484</v>
      </c>
      <c r="O36" s="92" t="str">
        <f>IF(BD[[#This Row],[Saldo Actual]]=0,"PAGADO",IF(BD[[#This Row],[Saldo Actual]]&lt;0,"A Favor","Pendiente"))</f>
        <v>Pendiente</v>
      </c>
      <c r="P36" s="95">
        <f>+BD[[#This Row],[Fecha Doc.]]+7</f>
        <v>45534</v>
      </c>
      <c r="Q36" s="66" t="str">
        <f ca="1">IF(TODAY()&gt;BD[[#This Row],[Fecha Venc.]],"VENCIDO","")</f>
        <v/>
      </c>
      <c r="R36" s="83"/>
    </row>
    <row r="37" spans="3:18" s="4" customFormat="1" hidden="1" x14ac:dyDescent="0.25">
      <c r="C37" s="77" t="s">
        <v>2988</v>
      </c>
      <c r="D37" s="78">
        <v>45527</v>
      </c>
      <c r="E37" s="79" t="s">
        <v>87</v>
      </c>
      <c r="F37" s="80" t="s">
        <v>116</v>
      </c>
      <c r="G37" s="79" t="s">
        <v>87</v>
      </c>
      <c r="H37" s="81" t="s">
        <v>12</v>
      </c>
      <c r="I37" s="120">
        <v>28.7</v>
      </c>
      <c r="J37" s="120">
        <v>28.7</v>
      </c>
      <c r="K37" s="82">
        <v>1.3</v>
      </c>
      <c r="L37" s="105">
        <f>+BD[[#This Row],[Kg. Recibidos]]*BD[[#This Row],[Precio]]</f>
        <v>37.31</v>
      </c>
      <c r="M37" s="82"/>
      <c r="N37" s="91">
        <f>+BD[[#This Row],[Monto Total]]-BD[[#This Row],[Abonos]]</f>
        <v>37.31</v>
      </c>
      <c r="O37" s="92" t="str">
        <f>IF(BD[[#This Row],[Saldo Actual]]=0,"PAGADO",IF(BD[[#This Row],[Saldo Actual]]&lt;0,"A Favor","Pendiente"))</f>
        <v>Pendiente</v>
      </c>
      <c r="P37" s="95">
        <f>+BD[[#This Row],[Fecha Doc.]]+7</f>
        <v>45534</v>
      </c>
      <c r="Q37" s="66" t="str">
        <f ca="1">IF(TODAY()&gt;BD[[#This Row],[Fecha Venc.]],"VENCIDO","")</f>
        <v/>
      </c>
      <c r="R37" s="83"/>
    </row>
    <row r="38" spans="3:18" s="4" customFormat="1" hidden="1" x14ac:dyDescent="0.25">
      <c r="C38" s="77" t="s">
        <v>2987</v>
      </c>
      <c r="D38" s="78">
        <v>45527</v>
      </c>
      <c r="E38" s="79" t="s">
        <v>87</v>
      </c>
      <c r="F38" s="80" t="s">
        <v>116</v>
      </c>
      <c r="G38" s="79" t="s">
        <v>87</v>
      </c>
      <c r="H38" s="81" t="s">
        <v>872</v>
      </c>
      <c r="I38" s="120">
        <v>607</v>
      </c>
      <c r="J38" s="120">
        <v>607</v>
      </c>
      <c r="K38" s="82">
        <v>2.65</v>
      </c>
      <c r="L38" s="105">
        <f>+BD[[#This Row],[Kg. Recibidos]]*BD[[#This Row],[Precio]]</f>
        <v>1608.55</v>
      </c>
      <c r="M38" s="82"/>
      <c r="N38" s="91">
        <f>+BD[[#This Row],[Monto Total]]-BD[[#This Row],[Abonos]]</f>
        <v>1608.55</v>
      </c>
      <c r="O38" s="92" t="str">
        <f>IF(BD[[#This Row],[Saldo Actual]]=0,"PAGADO",IF(BD[[#This Row],[Saldo Actual]]&lt;0,"A Favor","Pendiente"))</f>
        <v>Pendiente</v>
      </c>
      <c r="P38" s="95">
        <f>+BD[[#This Row],[Fecha Doc.]]+7</f>
        <v>45534</v>
      </c>
      <c r="Q38" s="66" t="str">
        <f ca="1">IF(TODAY()&gt;BD[[#This Row],[Fecha Venc.]],"VENCIDO","")</f>
        <v/>
      </c>
      <c r="R38" s="83"/>
    </row>
    <row r="39" spans="3:18" s="4" customFormat="1" hidden="1" x14ac:dyDescent="0.25">
      <c r="C39" s="77" t="s">
        <v>2986</v>
      </c>
      <c r="D39" s="78">
        <v>45527</v>
      </c>
      <c r="E39" s="79" t="s">
        <v>87</v>
      </c>
      <c r="F39" s="80" t="s">
        <v>116</v>
      </c>
      <c r="G39" s="79" t="s">
        <v>87</v>
      </c>
      <c r="H39" s="81" t="s">
        <v>872</v>
      </c>
      <c r="I39" s="120">
        <v>2346</v>
      </c>
      <c r="J39" s="120">
        <v>2346</v>
      </c>
      <c r="K39" s="82">
        <v>2.65</v>
      </c>
      <c r="L39" s="105">
        <f>+BD[[#This Row],[Kg. Recibidos]]*BD[[#This Row],[Precio]]</f>
        <v>6216.9</v>
      </c>
      <c r="M39" s="82"/>
      <c r="N39" s="91">
        <f>+BD[[#This Row],[Monto Total]]-BD[[#This Row],[Abonos]]</f>
        <v>6216.9</v>
      </c>
      <c r="O39" s="92" t="str">
        <f>IF(BD[[#This Row],[Saldo Actual]]=0,"PAGADO",IF(BD[[#This Row],[Saldo Actual]]&lt;0,"A Favor","Pendiente"))</f>
        <v>Pendiente</v>
      </c>
      <c r="P39" s="95">
        <f>+BD[[#This Row],[Fecha Doc.]]+7</f>
        <v>45534</v>
      </c>
      <c r="Q39" s="66" t="str">
        <f ca="1">IF(TODAY()&gt;BD[[#This Row],[Fecha Venc.]],"VENCIDO","")</f>
        <v/>
      </c>
      <c r="R39" s="83"/>
    </row>
    <row r="40" spans="3:18" s="4" customFormat="1" hidden="1" x14ac:dyDescent="0.25">
      <c r="C40" s="77" t="s">
        <v>2985</v>
      </c>
      <c r="D40" s="78">
        <v>45526</v>
      </c>
      <c r="E40" s="79" t="s">
        <v>1887</v>
      </c>
      <c r="F40" s="80" t="s">
        <v>1886</v>
      </c>
      <c r="G40" s="79" t="s">
        <v>143</v>
      </c>
      <c r="H40" s="81" t="s">
        <v>872</v>
      </c>
      <c r="I40" s="120">
        <v>7.2</v>
      </c>
      <c r="J40" s="120">
        <v>7.2</v>
      </c>
      <c r="K40" s="82">
        <v>2.7</v>
      </c>
      <c r="L40" s="105">
        <f>+BD[[#This Row],[Kg. Recibidos]]*BD[[#This Row],[Precio]]</f>
        <v>19.440000000000001</v>
      </c>
      <c r="M40" s="105">
        <f>+BD[[#This Row],[Kg. Recibidos]]*BD[[#This Row],[Precio]]</f>
        <v>19.440000000000001</v>
      </c>
      <c r="N40" s="91">
        <f>+BD[[#This Row],[Monto Total]]-BD[[#This Row],[Abonos]]</f>
        <v>0</v>
      </c>
      <c r="O40" s="92" t="str">
        <f>IF(BD[[#This Row],[Saldo Actual]]=0,"PAGADO",IF(BD[[#This Row],[Saldo Actual]]&lt;0,"A Favor","Pendiente"))</f>
        <v>PAGADO</v>
      </c>
      <c r="P40" s="95">
        <f>+BD[[#This Row],[Fecha Doc.]]+7</f>
        <v>45533</v>
      </c>
      <c r="Q40" s="66" t="str">
        <f ca="1">IF(TODAY()&gt;BD[[#This Row],[Fecha Venc.]],"VENCIDO","")</f>
        <v/>
      </c>
      <c r="R40" s="83"/>
    </row>
    <row r="41" spans="3:18" s="4" customFormat="1" hidden="1" x14ac:dyDescent="0.25">
      <c r="C41" s="77" t="s">
        <v>2984</v>
      </c>
      <c r="D41" s="78">
        <v>45527</v>
      </c>
      <c r="E41" s="79" t="s">
        <v>8</v>
      </c>
      <c r="F41" s="80" t="s">
        <v>20</v>
      </c>
      <c r="G41" s="79" t="s">
        <v>2211</v>
      </c>
      <c r="H41" s="81" t="s">
        <v>1848</v>
      </c>
      <c r="I41" s="120">
        <v>587.29999999999995</v>
      </c>
      <c r="J41" s="120">
        <v>585.55999999999995</v>
      </c>
      <c r="K41" s="82">
        <v>1.5</v>
      </c>
      <c r="L41" s="105">
        <f>+BD[[#This Row],[Kg. Recibidos]]*BD[[#This Row],[Precio]]</f>
        <v>878.33999999999992</v>
      </c>
      <c r="M41" s="82"/>
      <c r="N41" s="91">
        <f>+BD[[#This Row],[Monto Total]]-BD[[#This Row],[Abonos]]</f>
        <v>878.33999999999992</v>
      </c>
      <c r="O41" s="92" t="str">
        <f>IF(BD[[#This Row],[Saldo Actual]]=0,"PAGADO",IF(BD[[#This Row],[Saldo Actual]]&lt;0,"A Favor","Pendiente"))</f>
        <v>Pendiente</v>
      </c>
      <c r="P41" s="95">
        <f>+BD[[#This Row],[Fecha Doc.]]+7</f>
        <v>45534</v>
      </c>
      <c r="Q41" s="66" t="str">
        <f ca="1">IF(TODAY()&gt;BD[[#This Row],[Fecha Venc.]],"VENCIDO","")</f>
        <v/>
      </c>
      <c r="R41" s="83"/>
    </row>
    <row r="42" spans="3:18" s="4" customFormat="1" hidden="1" x14ac:dyDescent="0.25">
      <c r="C42" s="77" t="s">
        <v>2984</v>
      </c>
      <c r="D42" s="78">
        <v>45527</v>
      </c>
      <c r="E42" s="79" t="s">
        <v>8</v>
      </c>
      <c r="F42" s="80" t="s">
        <v>20</v>
      </c>
      <c r="G42" s="79" t="s">
        <v>2211</v>
      </c>
      <c r="H42" s="81" t="s">
        <v>1727</v>
      </c>
      <c r="I42" s="120">
        <v>2072.1</v>
      </c>
      <c r="J42" s="120">
        <v>2061.9699999999998</v>
      </c>
      <c r="K42" s="82">
        <v>1</v>
      </c>
      <c r="L42" s="105">
        <f>+BD[[#This Row],[Kg. Recibidos]]*BD[[#This Row],[Precio]]</f>
        <v>2061.9699999999998</v>
      </c>
      <c r="M42" s="82"/>
      <c r="N42" s="91">
        <f>+BD[[#This Row],[Monto Total]]-BD[[#This Row],[Abonos]]</f>
        <v>2061.9699999999998</v>
      </c>
      <c r="O42" s="92" t="str">
        <f>IF(BD[[#This Row],[Saldo Actual]]=0,"PAGADO",IF(BD[[#This Row],[Saldo Actual]]&lt;0,"A Favor","Pendiente"))</f>
        <v>Pendiente</v>
      </c>
      <c r="P42" s="95">
        <f>+BD[[#This Row],[Fecha Doc.]]+7</f>
        <v>45534</v>
      </c>
      <c r="Q42" s="66" t="str">
        <f ca="1">IF(TODAY()&gt;BD[[#This Row],[Fecha Venc.]],"VENCIDO","")</f>
        <v/>
      </c>
      <c r="R42" s="83"/>
    </row>
    <row r="43" spans="3:18" s="4" customFormat="1" hidden="1" x14ac:dyDescent="0.25">
      <c r="C43" s="77" t="s">
        <v>2984</v>
      </c>
      <c r="D43" s="78">
        <v>45527</v>
      </c>
      <c r="E43" s="79" t="s">
        <v>8</v>
      </c>
      <c r="F43" s="80" t="s">
        <v>20</v>
      </c>
      <c r="G43" s="79" t="s">
        <v>2211</v>
      </c>
      <c r="H43" s="81" t="s">
        <v>1847</v>
      </c>
      <c r="I43" s="120">
        <v>189.3</v>
      </c>
      <c r="J43" s="120">
        <v>189.41</v>
      </c>
      <c r="K43" s="82">
        <v>1</v>
      </c>
      <c r="L43" s="105">
        <f>+BD[[#This Row],[Kg. Recibidos]]*BD[[#This Row],[Precio]]</f>
        <v>189.41</v>
      </c>
      <c r="M43" s="82"/>
      <c r="N43" s="91">
        <f>+BD[[#This Row],[Monto Total]]-BD[[#This Row],[Abonos]]</f>
        <v>189.41</v>
      </c>
      <c r="O43" s="92" t="str">
        <f>IF(BD[[#This Row],[Saldo Actual]]=0,"PAGADO",IF(BD[[#This Row],[Saldo Actual]]&lt;0,"A Favor","Pendiente"))</f>
        <v>Pendiente</v>
      </c>
      <c r="P43" s="95">
        <f>+BD[[#This Row],[Fecha Doc.]]+7</f>
        <v>45534</v>
      </c>
      <c r="Q43" s="66" t="str">
        <f ca="1">IF(TODAY()&gt;BD[[#This Row],[Fecha Venc.]],"VENCIDO","")</f>
        <v/>
      </c>
      <c r="R43" s="83"/>
    </row>
    <row r="44" spans="3:18" s="4" customFormat="1" hidden="1" x14ac:dyDescent="0.25">
      <c r="C44" s="77" t="s">
        <v>2982</v>
      </c>
      <c r="D44" s="78">
        <v>45526</v>
      </c>
      <c r="E44" s="79" t="s">
        <v>77</v>
      </c>
      <c r="F44" s="80" t="s">
        <v>35</v>
      </c>
      <c r="G44" s="79" t="s">
        <v>77</v>
      </c>
      <c r="H44" s="81" t="s">
        <v>1848</v>
      </c>
      <c r="I44" s="120">
        <v>1209</v>
      </c>
      <c r="J44" s="120">
        <v>1209</v>
      </c>
      <c r="K44" s="82">
        <v>1.8</v>
      </c>
      <c r="L44" s="105">
        <f>+BD[[#This Row],[Kg. Recibidos]]*BD[[#This Row],[Precio]]</f>
        <v>2176.2000000000003</v>
      </c>
      <c r="M44" s="82">
        <v>1000</v>
      </c>
      <c r="N44" s="91">
        <f>+BD[[#This Row],[Monto Total]]-BD[[#This Row],[Abonos]]</f>
        <v>1176.2000000000003</v>
      </c>
      <c r="O44" s="92" t="str">
        <f>IF(BD[[#This Row],[Saldo Actual]]=0,"PAGADO",IF(BD[[#This Row],[Saldo Actual]]&lt;0,"A Favor","Pendiente"))</f>
        <v>Pendiente</v>
      </c>
      <c r="P44" s="95">
        <f>+BD[[#This Row],[Fecha Doc.]]+7</f>
        <v>45533</v>
      </c>
      <c r="Q44" s="66" t="str">
        <f ca="1">IF(TODAY()&gt;BD[[#This Row],[Fecha Venc.]],"VENCIDO","")</f>
        <v/>
      </c>
      <c r="R44" s="83"/>
    </row>
    <row r="45" spans="3:18" s="4" customFormat="1" hidden="1" x14ac:dyDescent="0.25">
      <c r="C45" s="77" t="s">
        <v>2982</v>
      </c>
      <c r="D45" s="78">
        <v>45526</v>
      </c>
      <c r="E45" s="79" t="s">
        <v>77</v>
      </c>
      <c r="F45" s="80" t="s">
        <v>35</v>
      </c>
      <c r="G45" s="79" t="s">
        <v>77</v>
      </c>
      <c r="H45" s="81" t="s">
        <v>1727</v>
      </c>
      <c r="I45" s="120">
        <v>5487.85</v>
      </c>
      <c r="J45" s="120">
        <v>5487.85</v>
      </c>
      <c r="K45" s="82">
        <v>1</v>
      </c>
      <c r="L45" s="105">
        <f>+BD[[#This Row],[Kg. Recibidos]]*BD[[#This Row],[Precio]]</f>
        <v>5487.85</v>
      </c>
      <c r="M45" s="82">
        <v>4800.55</v>
      </c>
      <c r="N45" s="91">
        <f>+BD[[#This Row],[Monto Total]]-BD[[#This Row],[Abonos]]</f>
        <v>687.30000000000018</v>
      </c>
      <c r="O45" s="92" t="str">
        <f>IF(BD[[#This Row],[Saldo Actual]]=0,"PAGADO",IF(BD[[#This Row],[Saldo Actual]]&lt;0,"A Favor","Pendiente"))</f>
        <v>Pendiente</v>
      </c>
      <c r="P45" s="95">
        <f>+BD[[#This Row],[Fecha Doc.]]+7</f>
        <v>45533</v>
      </c>
      <c r="Q45" s="66" t="str">
        <f ca="1">IF(TODAY()&gt;BD[[#This Row],[Fecha Venc.]],"VENCIDO","")</f>
        <v/>
      </c>
      <c r="R45" s="83"/>
    </row>
    <row r="46" spans="3:18" s="4" customFormat="1" hidden="1" x14ac:dyDescent="0.25">
      <c r="C46" s="77" t="s">
        <v>2982</v>
      </c>
      <c r="D46" s="78">
        <v>45526</v>
      </c>
      <c r="E46" s="79" t="s">
        <v>77</v>
      </c>
      <c r="F46" s="80" t="s">
        <v>35</v>
      </c>
      <c r="G46" s="79" t="s">
        <v>77</v>
      </c>
      <c r="H46" s="81" t="s">
        <v>1847</v>
      </c>
      <c r="I46" s="120">
        <v>4257.3500000000004</v>
      </c>
      <c r="J46" s="120">
        <v>4257.3500000000004</v>
      </c>
      <c r="K46" s="82">
        <v>1</v>
      </c>
      <c r="L46" s="105">
        <f>+BD[[#This Row],[Kg. Recibidos]]*BD[[#This Row],[Precio]]</f>
        <v>4257.3500000000004</v>
      </c>
      <c r="M46" s="82">
        <v>4001.64</v>
      </c>
      <c r="N46" s="91">
        <f>+BD[[#This Row],[Monto Total]]-BD[[#This Row],[Abonos]]</f>
        <v>255.71000000000049</v>
      </c>
      <c r="O46" s="92" t="str">
        <f>IF(BD[[#This Row],[Saldo Actual]]=0,"PAGADO",IF(BD[[#This Row],[Saldo Actual]]&lt;0,"A Favor","Pendiente"))</f>
        <v>Pendiente</v>
      </c>
      <c r="P46" s="95">
        <f>+BD[[#This Row],[Fecha Doc.]]+7</f>
        <v>45533</v>
      </c>
      <c r="Q46" s="66" t="str">
        <f ca="1">IF(TODAY()&gt;BD[[#This Row],[Fecha Venc.]],"VENCIDO","")</f>
        <v/>
      </c>
      <c r="R46" s="83"/>
    </row>
    <row r="47" spans="3:18" s="4" customFormat="1" hidden="1" x14ac:dyDescent="0.25">
      <c r="C47" s="77" t="s">
        <v>2981</v>
      </c>
      <c r="D47" s="78">
        <v>45526</v>
      </c>
      <c r="E47" s="79" t="s">
        <v>87</v>
      </c>
      <c r="F47" s="80" t="s">
        <v>116</v>
      </c>
      <c r="G47" s="79" t="s">
        <v>87</v>
      </c>
      <c r="H47" s="81" t="s">
        <v>1847</v>
      </c>
      <c r="I47" s="120">
        <v>57.1</v>
      </c>
      <c r="J47" s="120">
        <v>57.1</v>
      </c>
      <c r="K47" s="82">
        <v>1.3</v>
      </c>
      <c r="L47" s="105">
        <f>+BD[[#This Row],[Kg. Recibidos]]*BD[[#This Row],[Precio]]</f>
        <v>74.23</v>
      </c>
      <c r="M47" s="82"/>
      <c r="N47" s="91">
        <f>+BD[[#This Row],[Monto Total]]-BD[[#This Row],[Abonos]]</f>
        <v>74.23</v>
      </c>
      <c r="O47" s="92" t="str">
        <f>IF(BD[[#This Row],[Saldo Actual]]=0,"PAGADO",IF(BD[[#This Row],[Saldo Actual]]&lt;0,"A Favor","Pendiente"))</f>
        <v>Pendiente</v>
      </c>
      <c r="P47" s="95">
        <f>+BD[[#This Row],[Fecha Doc.]]+7</f>
        <v>45533</v>
      </c>
      <c r="Q47" s="66" t="str">
        <f ca="1">IF(TODAY()&gt;BD[[#This Row],[Fecha Venc.]],"VENCIDO","")</f>
        <v/>
      </c>
      <c r="R47" s="83"/>
    </row>
    <row r="48" spans="3:18" s="4" customFormat="1" hidden="1" x14ac:dyDescent="0.25">
      <c r="C48" s="77" t="s">
        <v>2981</v>
      </c>
      <c r="D48" s="78">
        <v>45526</v>
      </c>
      <c r="E48" s="79" t="s">
        <v>87</v>
      </c>
      <c r="F48" s="80" t="s">
        <v>116</v>
      </c>
      <c r="G48" s="79" t="s">
        <v>87</v>
      </c>
      <c r="H48" s="81" t="s">
        <v>1727</v>
      </c>
      <c r="I48" s="120">
        <v>148.80000000000001</v>
      </c>
      <c r="J48" s="120">
        <v>148.80000000000001</v>
      </c>
      <c r="K48" s="82">
        <v>1.3</v>
      </c>
      <c r="L48" s="105">
        <f>+BD[[#This Row],[Kg. Recibidos]]*BD[[#This Row],[Precio]]</f>
        <v>193.44000000000003</v>
      </c>
      <c r="M48" s="82"/>
      <c r="N48" s="91">
        <f>+BD[[#This Row],[Monto Total]]-BD[[#This Row],[Abonos]]</f>
        <v>193.44000000000003</v>
      </c>
      <c r="O48" s="92" t="str">
        <f>IF(BD[[#This Row],[Saldo Actual]]=0,"PAGADO",IF(BD[[#This Row],[Saldo Actual]]&lt;0,"A Favor","Pendiente"))</f>
        <v>Pendiente</v>
      </c>
      <c r="P48" s="95">
        <f>+BD[[#This Row],[Fecha Doc.]]+7</f>
        <v>45533</v>
      </c>
      <c r="Q48" s="66" t="str">
        <f ca="1">IF(TODAY()&gt;BD[[#This Row],[Fecha Venc.]],"VENCIDO","")</f>
        <v/>
      </c>
      <c r="R48" s="83"/>
    </row>
    <row r="49" spans="3:18" s="4" customFormat="1" hidden="1" x14ac:dyDescent="0.25">
      <c r="C49" s="77" t="s">
        <v>2980</v>
      </c>
      <c r="D49" s="78">
        <v>45526</v>
      </c>
      <c r="E49" s="79" t="s">
        <v>87</v>
      </c>
      <c r="F49" s="80" t="s">
        <v>116</v>
      </c>
      <c r="G49" s="79" t="s">
        <v>87</v>
      </c>
      <c r="H49" s="81" t="s">
        <v>1848</v>
      </c>
      <c r="I49" s="120">
        <v>193.6</v>
      </c>
      <c r="J49" s="120">
        <v>193.6</v>
      </c>
      <c r="K49" s="82">
        <v>1.8</v>
      </c>
      <c r="L49" s="105">
        <f>+BD[[#This Row],[Kg. Recibidos]]*BD[[#This Row],[Precio]]</f>
        <v>348.48</v>
      </c>
      <c r="M49" s="82"/>
      <c r="N49" s="91">
        <f>+BD[[#This Row],[Monto Total]]-BD[[#This Row],[Abonos]]</f>
        <v>348.48</v>
      </c>
      <c r="O49" s="92" t="str">
        <f>IF(BD[[#This Row],[Saldo Actual]]=0,"PAGADO",IF(BD[[#This Row],[Saldo Actual]]&lt;0,"A Favor","Pendiente"))</f>
        <v>Pendiente</v>
      </c>
      <c r="P49" s="95">
        <f>+BD[[#This Row],[Fecha Doc.]]+7</f>
        <v>45533</v>
      </c>
      <c r="Q49" s="66" t="str">
        <f ca="1">IF(TODAY()&gt;BD[[#This Row],[Fecha Venc.]],"VENCIDO","")</f>
        <v/>
      </c>
      <c r="R49" s="83"/>
    </row>
    <row r="50" spans="3:18" s="4" customFormat="1" hidden="1" x14ac:dyDescent="0.25">
      <c r="C50" s="77" t="s">
        <v>2980</v>
      </c>
      <c r="D50" s="78">
        <v>45526</v>
      </c>
      <c r="E50" s="79" t="s">
        <v>87</v>
      </c>
      <c r="F50" s="80" t="s">
        <v>116</v>
      </c>
      <c r="G50" s="79" t="s">
        <v>87</v>
      </c>
      <c r="H50" s="81" t="s">
        <v>1727</v>
      </c>
      <c r="I50" s="120">
        <v>342.7</v>
      </c>
      <c r="J50" s="120">
        <v>342.7</v>
      </c>
      <c r="K50" s="82">
        <v>1.3</v>
      </c>
      <c r="L50" s="105">
        <f>+BD[[#This Row],[Kg. Recibidos]]*BD[[#This Row],[Precio]]</f>
        <v>445.51</v>
      </c>
      <c r="M50" s="82"/>
      <c r="N50" s="91">
        <f>+BD[[#This Row],[Monto Total]]-BD[[#This Row],[Abonos]]</f>
        <v>445.51</v>
      </c>
      <c r="O50" s="92" t="str">
        <f>IF(BD[[#This Row],[Saldo Actual]]=0,"PAGADO",IF(BD[[#This Row],[Saldo Actual]]&lt;0,"A Favor","Pendiente"))</f>
        <v>Pendiente</v>
      </c>
      <c r="P50" s="95">
        <f>+BD[[#This Row],[Fecha Doc.]]+7</f>
        <v>45533</v>
      </c>
      <c r="Q50" s="66" t="str">
        <f ca="1">IF(TODAY()&gt;BD[[#This Row],[Fecha Venc.]],"VENCIDO","")</f>
        <v/>
      </c>
      <c r="R50" s="83"/>
    </row>
    <row r="51" spans="3:18" s="4" customFormat="1" hidden="1" x14ac:dyDescent="0.25">
      <c r="C51" s="77" t="s">
        <v>2980</v>
      </c>
      <c r="D51" s="78">
        <v>45526</v>
      </c>
      <c r="E51" s="79" t="s">
        <v>87</v>
      </c>
      <c r="F51" s="80" t="s">
        <v>116</v>
      </c>
      <c r="G51" s="79" t="s">
        <v>87</v>
      </c>
      <c r="H51" s="81" t="s">
        <v>1847</v>
      </c>
      <c r="I51" s="120">
        <v>245.9</v>
      </c>
      <c r="J51" s="120">
        <v>245.9</v>
      </c>
      <c r="K51" s="82">
        <v>1.3</v>
      </c>
      <c r="L51" s="105">
        <f>+BD[[#This Row],[Kg. Recibidos]]*BD[[#This Row],[Precio]]</f>
        <v>319.67</v>
      </c>
      <c r="M51" s="82"/>
      <c r="N51" s="91">
        <f>+BD[[#This Row],[Monto Total]]-BD[[#This Row],[Abonos]]</f>
        <v>319.67</v>
      </c>
      <c r="O51" s="92" t="str">
        <f>IF(BD[[#This Row],[Saldo Actual]]=0,"PAGADO",IF(BD[[#This Row],[Saldo Actual]]&lt;0,"A Favor","Pendiente"))</f>
        <v>Pendiente</v>
      </c>
      <c r="P51" s="95">
        <f>+BD[[#This Row],[Fecha Doc.]]+7</f>
        <v>45533</v>
      </c>
      <c r="Q51" s="66" t="str">
        <f ca="1">IF(TODAY()&gt;BD[[#This Row],[Fecha Venc.]],"VENCIDO","")</f>
        <v/>
      </c>
      <c r="R51" s="83"/>
    </row>
    <row r="52" spans="3:18" s="4" customFormat="1" hidden="1" x14ac:dyDescent="0.25">
      <c r="C52" s="77" t="s">
        <v>2979</v>
      </c>
      <c r="D52" s="78">
        <v>45526</v>
      </c>
      <c r="E52" s="79" t="s">
        <v>8</v>
      </c>
      <c r="F52" s="80" t="s">
        <v>20</v>
      </c>
      <c r="G52" s="79" t="s">
        <v>2211</v>
      </c>
      <c r="H52" s="81" t="s">
        <v>1848</v>
      </c>
      <c r="I52" s="120">
        <v>106</v>
      </c>
      <c r="J52" s="120">
        <v>105.3</v>
      </c>
      <c r="K52" s="82">
        <v>1.6</v>
      </c>
      <c r="L52" s="105">
        <f>+BD[[#This Row],[Kg. Recibidos]]*BD[[#This Row],[Precio]]</f>
        <v>168.48000000000002</v>
      </c>
      <c r="M52" s="82"/>
      <c r="N52" s="91">
        <f>+BD[[#This Row],[Monto Total]]-BD[[#This Row],[Abonos]]</f>
        <v>168.48000000000002</v>
      </c>
      <c r="O52" s="92" t="str">
        <f>IF(BD[[#This Row],[Saldo Actual]]=0,"PAGADO",IF(BD[[#This Row],[Saldo Actual]]&lt;0,"A Favor","Pendiente"))</f>
        <v>Pendiente</v>
      </c>
      <c r="P52" s="95">
        <f>+BD[[#This Row],[Fecha Doc.]]+7</f>
        <v>45533</v>
      </c>
      <c r="Q52" s="66" t="str">
        <f ca="1">IF(TODAY()&gt;BD[[#This Row],[Fecha Venc.]],"VENCIDO","")</f>
        <v/>
      </c>
      <c r="R52" s="83"/>
    </row>
    <row r="53" spans="3:18" s="4" customFormat="1" hidden="1" x14ac:dyDescent="0.25">
      <c r="C53" s="77" t="s">
        <v>2979</v>
      </c>
      <c r="D53" s="78">
        <v>45526</v>
      </c>
      <c r="E53" s="79" t="s">
        <v>8</v>
      </c>
      <c r="F53" s="80" t="s">
        <v>20</v>
      </c>
      <c r="G53" s="79" t="s">
        <v>2211</v>
      </c>
      <c r="H53" s="81" t="s">
        <v>1727</v>
      </c>
      <c r="I53" s="120">
        <v>1308.4000000000001</v>
      </c>
      <c r="J53" s="120">
        <v>1298.02</v>
      </c>
      <c r="K53" s="82">
        <v>1</v>
      </c>
      <c r="L53" s="105">
        <f>+BD[[#This Row],[Kg. Recibidos]]*BD[[#This Row],[Precio]]</f>
        <v>1298.02</v>
      </c>
      <c r="M53" s="82"/>
      <c r="N53" s="91">
        <f>+BD[[#This Row],[Monto Total]]-BD[[#This Row],[Abonos]]</f>
        <v>1298.02</v>
      </c>
      <c r="O53" s="92" t="str">
        <f>IF(BD[[#This Row],[Saldo Actual]]=0,"PAGADO",IF(BD[[#This Row],[Saldo Actual]]&lt;0,"A Favor","Pendiente"))</f>
        <v>Pendiente</v>
      </c>
      <c r="P53" s="95">
        <f>+BD[[#This Row],[Fecha Doc.]]+7</f>
        <v>45533</v>
      </c>
      <c r="Q53" s="66" t="str">
        <f ca="1">IF(TODAY()&gt;BD[[#This Row],[Fecha Venc.]],"VENCIDO","")</f>
        <v/>
      </c>
      <c r="R53" s="83"/>
    </row>
    <row r="54" spans="3:18" s="4" customFormat="1" hidden="1" x14ac:dyDescent="0.25">
      <c r="C54" s="77" t="s">
        <v>2979</v>
      </c>
      <c r="D54" s="78">
        <v>45526</v>
      </c>
      <c r="E54" s="79" t="s">
        <v>8</v>
      </c>
      <c r="F54" s="80" t="s">
        <v>20</v>
      </c>
      <c r="G54" s="79" t="s">
        <v>2211</v>
      </c>
      <c r="H54" s="81" t="s">
        <v>1847</v>
      </c>
      <c r="I54" s="120">
        <v>839.6</v>
      </c>
      <c r="J54" s="120">
        <v>837.14</v>
      </c>
      <c r="K54" s="82">
        <v>1</v>
      </c>
      <c r="L54" s="105">
        <f>+BD[[#This Row],[Kg. Recibidos]]*BD[[#This Row],[Precio]]</f>
        <v>837.14</v>
      </c>
      <c r="M54" s="82"/>
      <c r="N54" s="91">
        <f>+BD[[#This Row],[Monto Total]]-BD[[#This Row],[Abonos]]</f>
        <v>837.14</v>
      </c>
      <c r="O54" s="92" t="str">
        <f>IF(BD[[#This Row],[Saldo Actual]]=0,"PAGADO",IF(BD[[#This Row],[Saldo Actual]]&lt;0,"A Favor","Pendiente"))</f>
        <v>Pendiente</v>
      </c>
      <c r="P54" s="95">
        <f>+BD[[#This Row],[Fecha Doc.]]+7</f>
        <v>45533</v>
      </c>
      <c r="Q54" s="66" t="str">
        <f ca="1">IF(TODAY()&gt;BD[[#This Row],[Fecha Venc.]],"VENCIDO","")</f>
        <v/>
      </c>
      <c r="R54" s="83"/>
    </row>
    <row r="55" spans="3:18" s="4" customFormat="1" hidden="1" x14ac:dyDescent="0.25">
      <c r="C55" s="77" t="s">
        <v>2978</v>
      </c>
      <c r="D55" s="78">
        <v>45525</v>
      </c>
      <c r="E55" s="79" t="s">
        <v>1887</v>
      </c>
      <c r="F55" s="80" t="s">
        <v>1886</v>
      </c>
      <c r="G55" s="79" t="s">
        <v>145</v>
      </c>
      <c r="H55" s="81" t="s">
        <v>872</v>
      </c>
      <c r="I55" s="120">
        <v>451</v>
      </c>
      <c r="J55" s="120">
        <v>451</v>
      </c>
      <c r="K55" s="82">
        <v>2.7</v>
      </c>
      <c r="L55" s="105">
        <f>+BD[[#This Row],[Kg. Recibidos]]*BD[[#This Row],[Precio]]</f>
        <v>1217.7</v>
      </c>
      <c r="M55" s="105">
        <f>+BD[[#This Row],[Kg. Recibidos]]*BD[[#This Row],[Precio]]</f>
        <v>1217.7</v>
      </c>
      <c r="N55" s="91">
        <f>+BD[[#This Row],[Monto Total]]-BD[[#This Row],[Abonos]]</f>
        <v>0</v>
      </c>
      <c r="O55" s="92" t="str">
        <f>IF(BD[[#This Row],[Saldo Actual]]=0,"PAGADO",IF(BD[[#This Row],[Saldo Actual]]&lt;0,"A Favor","Pendiente"))</f>
        <v>PAGADO</v>
      </c>
      <c r="P55" s="95">
        <f>+BD[[#This Row],[Fecha Doc.]]+7</f>
        <v>45532</v>
      </c>
      <c r="Q55" s="66" t="str">
        <f ca="1">IF(TODAY()&gt;BD[[#This Row],[Fecha Venc.]],"VENCIDO","")</f>
        <v/>
      </c>
      <c r="R55" s="83"/>
    </row>
    <row r="56" spans="3:18" s="4" customFormat="1" hidden="1" x14ac:dyDescent="0.25">
      <c r="C56" s="77" t="s">
        <v>2977</v>
      </c>
      <c r="D56" s="78">
        <v>45526</v>
      </c>
      <c r="E56" s="79" t="s">
        <v>104</v>
      </c>
      <c r="F56" s="80" t="s">
        <v>57</v>
      </c>
      <c r="G56" s="79" t="s">
        <v>104</v>
      </c>
      <c r="H56" s="81" t="s">
        <v>1848</v>
      </c>
      <c r="I56" s="120">
        <v>316.60000000000002</v>
      </c>
      <c r="J56" s="120">
        <v>316.60000000000002</v>
      </c>
      <c r="K56" s="82">
        <v>1.8</v>
      </c>
      <c r="L56" s="105">
        <f>+BD[[#This Row],[Kg. Recibidos]]*BD[[#This Row],[Precio]]</f>
        <v>569.88000000000011</v>
      </c>
      <c r="M56" s="105">
        <f>+BD[[#This Row],[Kg. Recibidos]]*BD[[#This Row],[Precio]]</f>
        <v>569.88000000000011</v>
      </c>
      <c r="N56" s="91">
        <f>+BD[[#This Row],[Monto Total]]-BD[[#This Row],[Abonos]]</f>
        <v>0</v>
      </c>
      <c r="O56" s="92" t="str">
        <f>IF(BD[[#This Row],[Saldo Actual]]=0,"PAGADO",IF(BD[[#This Row],[Saldo Actual]]&lt;0,"A Favor","Pendiente"))</f>
        <v>PAGADO</v>
      </c>
      <c r="P56" s="95">
        <f>+BD[[#This Row],[Fecha Doc.]]+7</f>
        <v>45533</v>
      </c>
      <c r="Q56" s="66" t="str">
        <f ca="1">IF(TODAY()&gt;BD[[#This Row],[Fecha Venc.]],"VENCIDO","")</f>
        <v/>
      </c>
      <c r="R56" s="83"/>
    </row>
    <row r="57" spans="3:18" s="4" customFormat="1" hidden="1" x14ac:dyDescent="0.25">
      <c r="C57" s="77" t="s">
        <v>2977</v>
      </c>
      <c r="D57" s="78">
        <v>45526</v>
      </c>
      <c r="E57" s="79" t="s">
        <v>104</v>
      </c>
      <c r="F57" s="80" t="s">
        <v>57</v>
      </c>
      <c r="G57" s="79" t="s">
        <v>104</v>
      </c>
      <c r="H57" s="81" t="s">
        <v>1727</v>
      </c>
      <c r="I57" s="120">
        <v>1205.2</v>
      </c>
      <c r="J57" s="120">
        <v>1205.2</v>
      </c>
      <c r="K57" s="82">
        <v>1.3</v>
      </c>
      <c r="L57" s="105">
        <f>+BD[[#This Row],[Kg. Recibidos]]*BD[[#This Row],[Precio]]</f>
        <v>1566.7600000000002</v>
      </c>
      <c r="M57" s="105">
        <f>+BD[[#This Row],[Kg. Recibidos]]*BD[[#This Row],[Precio]]</f>
        <v>1566.7600000000002</v>
      </c>
      <c r="N57" s="91">
        <f>+BD[[#This Row],[Monto Total]]-BD[[#This Row],[Abonos]]</f>
        <v>0</v>
      </c>
      <c r="O57" s="92" t="str">
        <f>IF(BD[[#This Row],[Saldo Actual]]=0,"PAGADO",IF(BD[[#This Row],[Saldo Actual]]&lt;0,"A Favor","Pendiente"))</f>
        <v>PAGADO</v>
      </c>
      <c r="P57" s="95">
        <f>+BD[[#This Row],[Fecha Doc.]]+7</f>
        <v>45533</v>
      </c>
      <c r="Q57" s="66" t="str">
        <f ca="1">IF(TODAY()&gt;BD[[#This Row],[Fecha Venc.]],"VENCIDO","")</f>
        <v/>
      </c>
      <c r="R57" s="83"/>
    </row>
    <row r="58" spans="3:18" s="4" customFormat="1" hidden="1" x14ac:dyDescent="0.25">
      <c r="C58" s="77" t="s">
        <v>2976</v>
      </c>
      <c r="D58" s="78">
        <v>45526</v>
      </c>
      <c r="E58" s="79" t="s">
        <v>670</v>
      </c>
      <c r="F58" s="80" t="s">
        <v>883</v>
      </c>
      <c r="G58" s="79" t="s">
        <v>670</v>
      </c>
      <c r="H58" s="81" t="s">
        <v>1848</v>
      </c>
      <c r="I58" s="120">
        <v>240.5</v>
      </c>
      <c r="J58" s="120">
        <v>237.9</v>
      </c>
      <c r="K58" s="82">
        <v>1.5</v>
      </c>
      <c r="L58" s="105">
        <f>+BD[[#This Row],[Kg. Recibidos]]*BD[[#This Row],[Precio]]</f>
        <v>356.85</v>
      </c>
      <c r="M58" s="82"/>
      <c r="N58" s="91">
        <f>+BD[[#This Row],[Monto Total]]-BD[[#This Row],[Abonos]]</f>
        <v>356.85</v>
      </c>
      <c r="O58" s="92" t="str">
        <f>IF(BD[[#This Row],[Saldo Actual]]=0,"PAGADO",IF(BD[[#This Row],[Saldo Actual]]&lt;0,"A Favor","Pendiente"))</f>
        <v>Pendiente</v>
      </c>
      <c r="P58" s="95">
        <f>+BD[[#This Row],[Fecha Doc.]]+7</f>
        <v>45533</v>
      </c>
      <c r="Q58" s="66" t="str">
        <f ca="1">IF(TODAY()&gt;BD[[#This Row],[Fecha Venc.]],"VENCIDO","")</f>
        <v/>
      </c>
      <c r="R58" s="83"/>
    </row>
    <row r="59" spans="3:18" s="4" customFormat="1" hidden="1" x14ac:dyDescent="0.25">
      <c r="C59" s="77" t="s">
        <v>2976</v>
      </c>
      <c r="D59" s="78">
        <v>45526</v>
      </c>
      <c r="E59" s="79" t="s">
        <v>670</v>
      </c>
      <c r="F59" s="80" t="s">
        <v>883</v>
      </c>
      <c r="G59" s="79" t="s">
        <v>670</v>
      </c>
      <c r="H59" s="81" t="s">
        <v>1847</v>
      </c>
      <c r="I59" s="120">
        <v>250.9</v>
      </c>
      <c r="J59" s="120">
        <v>249.3</v>
      </c>
      <c r="K59" s="82">
        <v>1</v>
      </c>
      <c r="L59" s="105">
        <f>+BD[[#This Row],[Kg. Recibidos]]*BD[[#This Row],[Precio]]</f>
        <v>249.3</v>
      </c>
      <c r="M59" s="82"/>
      <c r="N59" s="91">
        <f>+BD[[#This Row],[Monto Total]]-BD[[#This Row],[Abonos]]</f>
        <v>249.3</v>
      </c>
      <c r="O59" s="92" t="str">
        <f>IF(BD[[#This Row],[Saldo Actual]]=0,"PAGADO",IF(BD[[#This Row],[Saldo Actual]]&lt;0,"A Favor","Pendiente"))</f>
        <v>Pendiente</v>
      </c>
      <c r="P59" s="95">
        <f>+BD[[#This Row],[Fecha Doc.]]+7</f>
        <v>45533</v>
      </c>
      <c r="Q59" s="66" t="str">
        <f ca="1">IF(TODAY()&gt;BD[[#This Row],[Fecha Venc.]],"VENCIDO","")</f>
        <v/>
      </c>
      <c r="R59" s="83"/>
    </row>
    <row r="60" spans="3:18" s="4" customFormat="1" hidden="1" x14ac:dyDescent="0.25">
      <c r="C60" s="77" t="s">
        <v>2975</v>
      </c>
      <c r="D60" s="78">
        <v>45526</v>
      </c>
      <c r="E60" s="79" t="s">
        <v>670</v>
      </c>
      <c r="F60" s="80" t="s">
        <v>883</v>
      </c>
      <c r="G60" s="79" t="s">
        <v>670</v>
      </c>
      <c r="H60" s="81" t="s">
        <v>872</v>
      </c>
      <c r="I60" s="120">
        <v>6312.6</v>
      </c>
      <c r="J60" s="120">
        <v>6319</v>
      </c>
      <c r="K60" s="82">
        <v>2.63</v>
      </c>
      <c r="L60" s="105">
        <f>+BD[[#This Row],[Kg. Recibidos]]*BD[[#This Row],[Precio]]</f>
        <v>16618.969999999998</v>
      </c>
      <c r="M60" s="82"/>
      <c r="N60" s="91">
        <f>+BD[[#This Row],[Monto Total]]-BD[[#This Row],[Abonos]]</f>
        <v>16618.969999999998</v>
      </c>
      <c r="O60" s="92" t="str">
        <f>IF(BD[[#This Row],[Saldo Actual]]=0,"PAGADO",IF(BD[[#This Row],[Saldo Actual]]&lt;0,"A Favor","Pendiente"))</f>
        <v>Pendiente</v>
      </c>
      <c r="P60" s="95">
        <f>+BD[[#This Row],[Fecha Doc.]]+7</f>
        <v>45533</v>
      </c>
      <c r="Q60" s="66" t="str">
        <f ca="1">IF(TODAY()&gt;BD[[#This Row],[Fecha Venc.]],"VENCIDO","")</f>
        <v/>
      </c>
      <c r="R60" s="83"/>
    </row>
    <row r="61" spans="3:18" s="4" customFormat="1" hidden="1" x14ac:dyDescent="0.25">
      <c r="C61" s="77" t="s">
        <v>2974</v>
      </c>
      <c r="D61" s="78">
        <v>45526</v>
      </c>
      <c r="E61" s="79" t="s">
        <v>670</v>
      </c>
      <c r="F61" s="80" t="s">
        <v>883</v>
      </c>
      <c r="G61" s="79" t="s">
        <v>670</v>
      </c>
      <c r="H61" s="81" t="s">
        <v>872</v>
      </c>
      <c r="I61" s="120">
        <v>4136.6000000000004</v>
      </c>
      <c r="J61" s="120">
        <v>3792.4</v>
      </c>
      <c r="K61" s="82">
        <v>2.63</v>
      </c>
      <c r="L61" s="105">
        <f>+BD[[#This Row],[Kg. Recibidos]]*BD[[#This Row],[Precio]]</f>
        <v>9974.0120000000006</v>
      </c>
      <c r="M61" s="82"/>
      <c r="N61" s="91">
        <f>+BD[[#This Row],[Monto Total]]-BD[[#This Row],[Abonos]]</f>
        <v>9974.0120000000006</v>
      </c>
      <c r="O61" s="92" t="str">
        <f>IF(BD[[#This Row],[Saldo Actual]]=0,"PAGADO",IF(BD[[#This Row],[Saldo Actual]]&lt;0,"A Favor","Pendiente"))</f>
        <v>Pendiente</v>
      </c>
      <c r="P61" s="95">
        <f>+BD[[#This Row],[Fecha Doc.]]+7</f>
        <v>45533</v>
      </c>
      <c r="Q61" s="66" t="str">
        <f ca="1">IF(TODAY()&gt;BD[[#This Row],[Fecha Venc.]],"VENCIDO","")</f>
        <v/>
      </c>
      <c r="R61" s="83"/>
    </row>
    <row r="62" spans="3:18" s="4" customFormat="1" hidden="1" x14ac:dyDescent="0.25">
      <c r="C62" s="77" t="s">
        <v>2973</v>
      </c>
      <c r="D62" s="78">
        <v>45525</v>
      </c>
      <c r="E62" s="79" t="s">
        <v>1887</v>
      </c>
      <c r="F62" s="80" t="s">
        <v>1886</v>
      </c>
      <c r="G62" s="79" t="s">
        <v>154</v>
      </c>
      <c r="H62" s="81" t="s">
        <v>872</v>
      </c>
      <c r="I62" s="120">
        <v>14.3</v>
      </c>
      <c r="J62" s="120">
        <v>14.3</v>
      </c>
      <c r="K62" s="82">
        <v>2.7</v>
      </c>
      <c r="L62" s="105">
        <f>+BD[[#This Row],[Kg. Recibidos]]*BD[[#This Row],[Precio]]</f>
        <v>38.610000000000007</v>
      </c>
      <c r="M62" s="105">
        <f>+BD[[#This Row],[Kg. Recibidos]]*BD[[#This Row],[Precio]]</f>
        <v>38.610000000000007</v>
      </c>
      <c r="N62" s="91">
        <f>+BD[[#This Row],[Monto Total]]-BD[[#This Row],[Abonos]]</f>
        <v>0</v>
      </c>
      <c r="O62" s="92" t="str">
        <f>IF(BD[[#This Row],[Saldo Actual]]=0,"PAGADO",IF(BD[[#This Row],[Saldo Actual]]&lt;0,"A Favor","Pendiente"))</f>
        <v>PAGADO</v>
      </c>
      <c r="P62" s="95">
        <f>+BD[[#This Row],[Fecha Doc.]]+7</f>
        <v>45532</v>
      </c>
      <c r="Q62" s="66" t="str">
        <f ca="1">IF(TODAY()&gt;BD[[#This Row],[Fecha Venc.]],"VENCIDO","")</f>
        <v/>
      </c>
      <c r="R62" s="83"/>
    </row>
    <row r="63" spans="3:18" s="4" customFormat="1" hidden="1" x14ac:dyDescent="0.25">
      <c r="C63" s="77" t="s">
        <v>2972</v>
      </c>
      <c r="D63" s="78">
        <v>45524</v>
      </c>
      <c r="E63" s="79" t="s">
        <v>94</v>
      </c>
      <c r="F63" s="80" t="s">
        <v>51</v>
      </c>
      <c r="G63" s="79" t="s">
        <v>94</v>
      </c>
      <c r="H63" s="81" t="s">
        <v>3</v>
      </c>
      <c r="I63" s="120">
        <v>4230.3999999999996</v>
      </c>
      <c r="J63" s="120">
        <v>4216.5</v>
      </c>
      <c r="K63" s="82">
        <v>2.63</v>
      </c>
      <c r="L63" s="105">
        <f>+BD[[#This Row],[Kg. Recibidos]]*BD[[#This Row],[Precio]]</f>
        <v>11089.395</v>
      </c>
      <c r="M63" s="82"/>
      <c r="N63" s="91">
        <f>+BD[[#This Row],[Monto Total]]-BD[[#This Row],[Abonos]]</f>
        <v>11089.395</v>
      </c>
      <c r="O63" s="92" t="str">
        <f>IF(BD[[#This Row],[Saldo Actual]]=0,"PAGADO",IF(BD[[#This Row],[Saldo Actual]]&lt;0,"A Favor","Pendiente"))</f>
        <v>Pendiente</v>
      </c>
      <c r="P63" s="95">
        <f>+BD[[#This Row],[Fecha Doc.]]+7</f>
        <v>45531</v>
      </c>
      <c r="Q63" s="66" t="str">
        <f ca="1">IF(TODAY()&gt;BD[[#This Row],[Fecha Venc.]],"VENCIDO","")</f>
        <v/>
      </c>
      <c r="R63" s="83"/>
    </row>
    <row r="64" spans="3:18" s="4" customFormat="1" hidden="1" x14ac:dyDescent="0.25">
      <c r="C64" s="77" t="s">
        <v>2971</v>
      </c>
      <c r="D64" s="78">
        <v>45525</v>
      </c>
      <c r="E64" s="79" t="s">
        <v>87</v>
      </c>
      <c r="F64" s="80" t="s">
        <v>116</v>
      </c>
      <c r="G64" s="79" t="s">
        <v>87</v>
      </c>
      <c r="H64" s="81" t="s">
        <v>872</v>
      </c>
      <c r="I64" s="120">
        <v>818.6</v>
      </c>
      <c r="J64" s="120">
        <v>818.6</v>
      </c>
      <c r="K64" s="82">
        <v>2.65</v>
      </c>
      <c r="L64" s="105">
        <f>+BD[[#This Row],[Kg. Recibidos]]*BD[[#This Row],[Precio]]</f>
        <v>2169.29</v>
      </c>
      <c r="M64" s="82">
        <v>1209.68</v>
      </c>
      <c r="N64" s="91">
        <f>+BD[[#This Row],[Monto Total]]-BD[[#This Row],[Abonos]]</f>
        <v>959.6099999999999</v>
      </c>
      <c r="O64" s="92" t="str">
        <f>IF(BD[[#This Row],[Saldo Actual]]=0,"PAGADO",IF(BD[[#This Row],[Saldo Actual]]&lt;0,"A Favor","Pendiente"))</f>
        <v>Pendiente</v>
      </c>
      <c r="P64" s="95">
        <f>+BD[[#This Row],[Fecha Doc.]]+7</f>
        <v>45532</v>
      </c>
      <c r="Q64" s="66" t="str">
        <f ca="1">IF(TODAY()&gt;BD[[#This Row],[Fecha Venc.]],"VENCIDO","")</f>
        <v/>
      </c>
      <c r="R64" s="83"/>
    </row>
    <row r="65" spans="3:18" s="4" customFormat="1" hidden="1" x14ac:dyDescent="0.25">
      <c r="C65" s="77" t="s">
        <v>2970</v>
      </c>
      <c r="D65" s="78">
        <v>45525</v>
      </c>
      <c r="E65" s="79" t="s">
        <v>91</v>
      </c>
      <c r="F65" s="80" t="s">
        <v>49</v>
      </c>
      <c r="G65" s="79" t="s">
        <v>91</v>
      </c>
      <c r="H65" s="81" t="s">
        <v>872</v>
      </c>
      <c r="I65" s="120">
        <v>1110.5</v>
      </c>
      <c r="J65" s="120">
        <v>1110.5</v>
      </c>
      <c r="K65" s="82">
        <v>2.65</v>
      </c>
      <c r="L65" s="105">
        <f>+BD[[#This Row],[Kg. Recibidos]]*BD[[#This Row],[Precio]]</f>
        <v>2942.8249999999998</v>
      </c>
      <c r="M65" s="105">
        <f>+BD[[#This Row],[Kg. Recibidos]]*BD[[#This Row],[Precio]]</f>
        <v>2942.8249999999998</v>
      </c>
      <c r="N65" s="91">
        <f>+BD[[#This Row],[Monto Total]]-BD[[#This Row],[Abonos]]</f>
        <v>0</v>
      </c>
      <c r="O65" s="92" t="str">
        <f>IF(BD[[#This Row],[Saldo Actual]]=0,"PAGADO",IF(BD[[#This Row],[Saldo Actual]]&lt;0,"A Favor","Pendiente"))</f>
        <v>PAGADO</v>
      </c>
      <c r="P65" s="95">
        <f>+BD[[#This Row],[Fecha Doc.]]+7</f>
        <v>45532</v>
      </c>
      <c r="Q65" s="66" t="str">
        <f ca="1">IF(TODAY()&gt;BD[[#This Row],[Fecha Venc.]],"VENCIDO","")</f>
        <v/>
      </c>
      <c r="R65" s="83"/>
    </row>
    <row r="66" spans="3:18" s="4" customFormat="1" hidden="1" x14ac:dyDescent="0.25">
      <c r="C66" s="77" t="s">
        <v>2969</v>
      </c>
      <c r="D66" s="78">
        <v>45525</v>
      </c>
      <c r="E66" s="79" t="s">
        <v>91</v>
      </c>
      <c r="F66" s="80" t="s">
        <v>49</v>
      </c>
      <c r="G66" s="79" t="s">
        <v>91</v>
      </c>
      <c r="H66" s="81" t="s">
        <v>11</v>
      </c>
      <c r="I66" s="120">
        <v>29.2</v>
      </c>
      <c r="J66" s="120">
        <v>29.2</v>
      </c>
      <c r="K66" s="82">
        <v>1.8</v>
      </c>
      <c r="L66" s="105">
        <f>+BD[[#This Row],[Kg. Recibidos]]*BD[[#This Row],[Precio]]</f>
        <v>52.56</v>
      </c>
      <c r="M66" s="82"/>
      <c r="N66" s="91">
        <f>+BD[[#This Row],[Monto Total]]-BD[[#This Row],[Abonos]]</f>
        <v>52.56</v>
      </c>
      <c r="O66" s="92" t="str">
        <f>IF(BD[[#This Row],[Saldo Actual]]=0,"PAGADO",IF(BD[[#This Row],[Saldo Actual]]&lt;0,"A Favor","Pendiente"))</f>
        <v>Pendiente</v>
      </c>
      <c r="P66" s="95">
        <f>+BD[[#This Row],[Fecha Doc.]]+7</f>
        <v>45532</v>
      </c>
      <c r="Q66" s="66" t="str">
        <f ca="1">IF(TODAY()&gt;BD[[#This Row],[Fecha Venc.]],"VENCIDO","")</f>
        <v/>
      </c>
      <c r="R66" s="83"/>
    </row>
    <row r="67" spans="3:18" s="4" customFormat="1" hidden="1" x14ac:dyDescent="0.25">
      <c r="C67" s="77" t="s">
        <v>2969</v>
      </c>
      <c r="D67" s="78">
        <v>45525</v>
      </c>
      <c r="E67" s="79" t="s">
        <v>91</v>
      </c>
      <c r="F67" s="80" t="s">
        <v>49</v>
      </c>
      <c r="G67" s="79" t="s">
        <v>91</v>
      </c>
      <c r="H67" s="81" t="s">
        <v>12</v>
      </c>
      <c r="I67" s="120">
        <v>142</v>
      </c>
      <c r="J67" s="120">
        <v>142</v>
      </c>
      <c r="K67" s="82">
        <v>1.3</v>
      </c>
      <c r="L67" s="105">
        <f>+BD[[#This Row],[Kg. Recibidos]]*BD[[#This Row],[Precio]]</f>
        <v>184.6</v>
      </c>
      <c r="M67" s="82"/>
      <c r="N67" s="91">
        <f>+BD[[#This Row],[Monto Total]]-BD[[#This Row],[Abonos]]</f>
        <v>184.6</v>
      </c>
      <c r="O67" s="92" t="str">
        <f>IF(BD[[#This Row],[Saldo Actual]]=0,"PAGADO",IF(BD[[#This Row],[Saldo Actual]]&lt;0,"A Favor","Pendiente"))</f>
        <v>Pendiente</v>
      </c>
      <c r="P67" s="95">
        <f>+BD[[#This Row],[Fecha Doc.]]+7</f>
        <v>45532</v>
      </c>
      <c r="Q67" s="66" t="str">
        <f ca="1">IF(TODAY()&gt;BD[[#This Row],[Fecha Venc.]],"VENCIDO","")</f>
        <v/>
      </c>
      <c r="R67" s="83"/>
    </row>
    <row r="68" spans="3:18" s="4" customFormat="1" hidden="1" x14ac:dyDescent="0.25">
      <c r="C68" s="77" t="s">
        <v>2969</v>
      </c>
      <c r="D68" s="78">
        <v>45525</v>
      </c>
      <c r="E68" s="79" t="s">
        <v>91</v>
      </c>
      <c r="F68" s="80" t="s">
        <v>49</v>
      </c>
      <c r="G68" s="79" t="s">
        <v>91</v>
      </c>
      <c r="H68" s="81" t="s">
        <v>1847</v>
      </c>
      <c r="I68" s="120">
        <v>58.1</v>
      </c>
      <c r="J68" s="120">
        <v>58.1</v>
      </c>
      <c r="K68" s="82">
        <v>1.3</v>
      </c>
      <c r="L68" s="105">
        <f>+BD[[#This Row],[Kg. Recibidos]]*BD[[#This Row],[Precio]]</f>
        <v>75.53</v>
      </c>
      <c r="M68" s="82"/>
      <c r="N68" s="91">
        <f>+BD[[#This Row],[Monto Total]]-BD[[#This Row],[Abonos]]</f>
        <v>75.53</v>
      </c>
      <c r="O68" s="92" t="str">
        <f>IF(BD[[#This Row],[Saldo Actual]]=0,"PAGADO",IF(BD[[#This Row],[Saldo Actual]]&lt;0,"A Favor","Pendiente"))</f>
        <v>Pendiente</v>
      </c>
      <c r="P68" s="95">
        <f>+BD[[#This Row],[Fecha Doc.]]+7</f>
        <v>45532</v>
      </c>
      <c r="Q68" s="66" t="str">
        <f ca="1">IF(TODAY()&gt;BD[[#This Row],[Fecha Venc.]],"VENCIDO","")</f>
        <v/>
      </c>
      <c r="R68" s="83"/>
    </row>
    <row r="69" spans="3:18" s="4" customFormat="1" hidden="1" x14ac:dyDescent="0.25">
      <c r="C69" s="77" t="s">
        <v>2968</v>
      </c>
      <c r="D69" s="78">
        <v>45525</v>
      </c>
      <c r="E69" s="79" t="s">
        <v>8</v>
      </c>
      <c r="F69" s="80" t="s">
        <v>20</v>
      </c>
      <c r="G69" s="79" t="s">
        <v>2211</v>
      </c>
      <c r="H69" s="81" t="s">
        <v>1727</v>
      </c>
      <c r="I69" s="120">
        <v>2631.1</v>
      </c>
      <c r="J69" s="120">
        <v>2624.19</v>
      </c>
      <c r="K69" s="82">
        <v>1</v>
      </c>
      <c r="L69" s="105">
        <f>+BD[[#This Row],[Kg. Recibidos]]*BD[[#This Row],[Precio]]</f>
        <v>2624.19</v>
      </c>
      <c r="M69" s="105">
        <f>+BD[[#This Row],[Kg. Recibidos]]*BD[[#This Row],[Precio]]</f>
        <v>2624.19</v>
      </c>
      <c r="N69" s="91">
        <f>+BD[[#This Row],[Monto Total]]-BD[[#This Row],[Abonos]]</f>
        <v>0</v>
      </c>
      <c r="O69" s="92" t="str">
        <f>IF(BD[[#This Row],[Saldo Actual]]=0,"PAGADO",IF(BD[[#This Row],[Saldo Actual]]&lt;0,"A Favor","Pendiente"))</f>
        <v>PAGADO</v>
      </c>
      <c r="P69" s="95">
        <f>+BD[[#This Row],[Fecha Doc.]]+7</f>
        <v>45532</v>
      </c>
      <c r="Q69" s="66" t="str">
        <f ca="1">IF(TODAY()&gt;BD[[#This Row],[Fecha Venc.]],"VENCIDO","")</f>
        <v/>
      </c>
      <c r="R69" s="83"/>
    </row>
    <row r="70" spans="3:18" s="4" customFormat="1" hidden="1" x14ac:dyDescent="0.25">
      <c r="C70" s="77" t="s">
        <v>2968</v>
      </c>
      <c r="D70" s="78">
        <v>45525</v>
      </c>
      <c r="E70" s="79" t="s">
        <v>8</v>
      </c>
      <c r="F70" s="80" t="s">
        <v>20</v>
      </c>
      <c r="G70" s="79" t="s">
        <v>2211</v>
      </c>
      <c r="H70" s="81" t="s">
        <v>1847</v>
      </c>
      <c r="I70" s="120">
        <v>1123.5999999999999</v>
      </c>
      <c r="J70" s="120">
        <v>1117.4000000000001</v>
      </c>
      <c r="K70" s="82">
        <v>1</v>
      </c>
      <c r="L70" s="105">
        <f>+BD[[#This Row],[Kg. Recibidos]]*BD[[#This Row],[Precio]]</f>
        <v>1117.4000000000001</v>
      </c>
      <c r="M70" s="105">
        <f>+BD[[#This Row],[Kg. Recibidos]]*BD[[#This Row],[Precio]]</f>
        <v>1117.4000000000001</v>
      </c>
      <c r="N70" s="91">
        <f>+BD[[#This Row],[Monto Total]]-BD[[#This Row],[Abonos]]</f>
        <v>0</v>
      </c>
      <c r="O70" s="92" t="str">
        <f>IF(BD[[#This Row],[Saldo Actual]]=0,"PAGADO",IF(BD[[#This Row],[Saldo Actual]]&lt;0,"A Favor","Pendiente"))</f>
        <v>PAGADO</v>
      </c>
      <c r="P70" s="95">
        <f>+BD[[#This Row],[Fecha Doc.]]+7</f>
        <v>45532</v>
      </c>
      <c r="Q70" s="66" t="str">
        <f ca="1">IF(TODAY()&gt;BD[[#This Row],[Fecha Venc.]],"VENCIDO","")</f>
        <v/>
      </c>
      <c r="R70" s="83"/>
    </row>
    <row r="71" spans="3:18" s="4" customFormat="1" hidden="1" x14ac:dyDescent="0.25">
      <c r="C71" s="77" t="s">
        <v>2967</v>
      </c>
      <c r="D71" s="78">
        <v>45524</v>
      </c>
      <c r="E71" s="79" t="s">
        <v>87</v>
      </c>
      <c r="F71" s="80" t="s">
        <v>116</v>
      </c>
      <c r="G71" s="79" t="s">
        <v>87</v>
      </c>
      <c r="H71" s="81" t="s">
        <v>12</v>
      </c>
      <c r="I71" s="120">
        <v>565.5</v>
      </c>
      <c r="J71" s="120">
        <v>565.5</v>
      </c>
      <c r="K71" s="82">
        <v>1.3</v>
      </c>
      <c r="L71" s="105">
        <f>+BD[[#This Row],[Kg. Recibidos]]*BD[[#This Row],[Precio]]</f>
        <v>735.15</v>
      </c>
      <c r="M71" s="105">
        <f>+BD[[#This Row],[Kg. Recibidos]]*BD[[#This Row],[Precio]]</f>
        <v>735.15</v>
      </c>
      <c r="N71" s="91">
        <f>+BD[[#This Row],[Monto Total]]-BD[[#This Row],[Abonos]]</f>
        <v>0</v>
      </c>
      <c r="O71" s="92" t="str">
        <f>IF(BD[[#This Row],[Saldo Actual]]=0,"PAGADO",IF(BD[[#This Row],[Saldo Actual]]&lt;0,"A Favor","Pendiente"))</f>
        <v>PAGADO</v>
      </c>
      <c r="P71" s="95">
        <f>+BD[[#This Row],[Fecha Doc.]]+7</f>
        <v>45531</v>
      </c>
      <c r="Q71" s="66" t="str">
        <f ca="1">IF(TODAY()&gt;BD[[#This Row],[Fecha Venc.]],"VENCIDO","")</f>
        <v/>
      </c>
      <c r="R71" s="83"/>
    </row>
    <row r="72" spans="3:18" s="4" customFormat="1" hidden="1" x14ac:dyDescent="0.25">
      <c r="C72" s="77" t="s">
        <v>2966</v>
      </c>
      <c r="D72" s="78">
        <v>45524</v>
      </c>
      <c r="E72" s="79" t="s">
        <v>87</v>
      </c>
      <c r="F72" s="80" t="s">
        <v>116</v>
      </c>
      <c r="G72" s="79" t="s">
        <v>87</v>
      </c>
      <c r="H72" s="81" t="s">
        <v>1727</v>
      </c>
      <c r="I72" s="120">
        <v>146.5</v>
      </c>
      <c r="J72" s="120">
        <v>146.5</v>
      </c>
      <c r="K72" s="82">
        <v>1.3</v>
      </c>
      <c r="L72" s="105">
        <f>+BD[[#This Row],[Kg. Recibidos]]*BD[[#This Row],[Precio]]</f>
        <v>190.45000000000002</v>
      </c>
      <c r="M72" s="105">
        <f>+BD[[#This Row],[Kg. Recibidos]]*BD[[#This Row],[Precio]]</f>
        <v>190.45000000000002</v>
      </c>
      <c r="N72" s="91">
        <f>+BD[[#This Row],[Monto Total]]-BD[[#This Row],[Abonos]]</f>
        <v>0</v>
      </c>
      <c r="O72" s="92" t="str">
        <f>IF(BD[[#This Row],[Saldo Actual]]=0,"PAGADO",IF(BD[[#This Row],[Saldo Actual]]&lt;0,"A Favor","Pendiente"))</f>
        <v>PAGADO</v>
      </c>
      <c r="P72" s="95">
        <f>+BD[[#This Row],[Fecha Doc.]]+7</f>
        <v>45531</v>
      </c>
      <c r="Q72" s="66" t="str">
        <f ca="1">IF(TODAY()&gt;BD[[#This Row],[Fecha Venc.]],"VENCIDO","")</f>
        <v/>
      </c>
      <c r="R72" s="83"/>
    </row>
    <row r="73" spans="3:18" s="4" customFormat="1" hidden="1" x14ac:dyDescent="0.25">
      <c r="C73" s="77" t="s">
        <v>2966</v>
      </c>
      <c r="D73" s="78">
        <v>45524</v>
      </c>
      <c r="E73" s="79" t="s">
        <v>87</v>
      </c>
      <c r="F73" s="80" t="s">
        <v>116</v>
      </c>
      <c r="G73" s="79" t="s">
        <v>87</v>
      </c>
      <c r="H73" s="81" t="s">
        <v>1848</v>
      </c>
      <c r="I73" s="120">
        <v>49</v>
      </c>
      <c r="J73" s="120">
        <v>49</v>
      </c>
      <c r="K73" s="82">
        <v>1.8</v>
      </c>
      <c r="L73" s="105">
        <f>+BD[[#This Row],[Kg. Recibidos]]*BD[[#This Row],[Precio]]</f>
        <v>88.2</v>
      </c>
      <c r="M73" s="105">
        <f>+BD[[#This Row],[Kg. Recibidos]]*BD[[#This Row],[Precio]]</f>
        <v>88.2</v>
      </c>
      <c r="N73" s="91">
        <f>+BD[[#This Row],[Monto Total]]-BD[[#This Row],[Abonos]]</f>
        <v>0</v>
      </c>
      <c r="O73" s="92" t="str">
        <f>IF(BD[[#This Row],[Saldo Actual]]=0,"PAGADO",IF(BD[[#This Row],[Saldo Actual]]&lt;0,"A Favor","Pendiente"))</f>
        <v>PAGADO</v>
      </c>
      <c r="P73" s="95">
        <f>+BD[[#This Row],[Fecha Doc.]]+7</f>
        <v>45531</v>
      </c>
      <c r="Q73" s="66" t="str">
        <f ca="1">IF(TODAY()&gt;BD[[#This Row],[Fecha Venc.]],"VENCIDO","")</f>
        <v/>
      </c>
      <c r="R73" s="83"/>
    </row>
    <row r="74" spans="3:18" s="4" customFormat="1" hidden="1" x14ac:dyDescent="0.25">
      <c r="C74" s="77" t="s">
        <v>2966</v>
      </c>
      <c r="D74" s="78">
        <v>45524</v>
      </c>
      <c r="E74" s="79" t="s">
        <v>87</v>
      </c>
      <c r="F74" s="80" t="s">
        <v>116</v>
      </c>
      <c r="G74" s="79" t="s">
        <v>87</v>
      </c>
      <c r="H74" s="81" t="s">
        <v>1847</v>
      </c>
      <c r="I74" s="120">
        <v>90.1</v>
      </c>
      <c r="J74" s="120">
        <v>90.1</v>
      </c>
      <c r="K74" s="82">
        <v>1.3</v>
      </c>
      <c r="L74" s="105">
        <f>+BD[[#This Row],[Kg. Recibidos]]*BD[[#This Row],[Precio]]</f>
        <v>117.13</v>
      </c>
      <c r="M74" s="105">
        <f>+BD[[#This Row],[Kg. Recibidos]]*BD[[#This Row],[Precio]]</f>
        <v>117.13</v>
      </c>
      <c r="N74" s="91">
        <f>+BD[[#This Row],[Monto Total]]-BD[[#This Row],[Abonos]]</f>
        <v>0</v>
      </c>
      <c r="O74" s="92" t="str">
        <f>IF(BD[[#This Row],[Saldo Actual]]=0,"PAGADO",IF(BD[[#This Row],[Saldo Actual]]&lt;0,"A Favor","Pendiente"))</f>
        <v>PAGADO</v>
      </c>
      <c r="P74" s="95">
        <f>+BD[[#This Row],[Fecha Doc.]]+7</f>
        <v>45531</v>
      </c>
      <c r="Q74" s="66" t="str">
        <f ca="1">IF(TODAY()&gt;BD[[#This Row],[Fecha Venc.]],"VENCIDO","")</f>
        <v/>
      </c>
      <c r="R74" s="83"/>
    </row>
    <row r="75" spans="3:18" s="4" customFormat="1" hidden="1" x14ac:dyDescent="0.25">
      <c r="C75" s="77" t="s">
        <v>2965</v>
      </c>
      <c r="D75" s="78">
        <v>45524</v>
      </c>
      <c r="E75" s="79" t="s">
        <v>670</v>
      </c>
      <c r="F75" s="80" t="s">
        <v>883</v>
      </c>
      <c r="G75" s="79" t="s">
        <v>670</v>
      </c>
      <c r="H75" s="81" t="s">
        <v>1727</v>
      </c>
      <c r="I75" s="120">
        <v>470.9</v>
      </c>
      <c r="J75" s="120">
        <v>467.5</v>
      </c>
      <c r="K75" s="82">
        <v>1</v>
      </c>
      <c r="L75" s="105">
        <f>+BD[[#This Row],[Kg. Recibidos]]*BD[[#This Row],[Precio]]</f>
        <v>467.5</v>
      </c>
      <c r="M75" s="82"/>
      <c r="N75" s="91">
        <f>+BD[[#This Row],[Monto Total]]-BD[[#This Row],[Abonos]]</f>
        <v>467.5</v>
      </c>
      <c r="O75" s="92" t="str">
        <f>IF(BD[[#This Row],[Saldo Actual]]=0,"PAGADO",IF(BD[[#This Row],[Saldo Actual]]&lt;0,"A Favor","Pendiente"))</f>
        <v>Pendiente</v>
      </c>
      <c r="P75" s="95">
        <f>+BD[[#This Row],[Fecha Doc.]]+7</f>
        <v>45531</v>
      </c>
      <c r="Q75" s="66" t="str">
        <f ca="1">IF(TODAY()&gt;BD[[#This Row],[Fecha Venc.]],"VENCIDO","")</f>
        <v/>
      </c>
      <c r="R75" s="83"/>
    </row>
    <row r="76" spans="3:18" s="4" customFormat="1" hidden="1" x14ac:dyDescent="0.25">
      <c r="C76" s="77" t="s">
        <v>2965</v>
      </c>
      <c r="D76" s="78">
        <v>45524</v>
      </c>
      <c r="E76" s="79" t="s">
        <v>670</v>
      </c>
      <c r="F76" s="80" t="s">
        <v>883</v>
      </c>
      <c r="G76" s="79" t="s">
        <v>670</v>
      </c>
      <c r="H76" s="81" t="s">
        <v>13</v>
      </c>
      <c r="I76" s="120">
        <v>259.39999999999998</v>
      </c>
      <c r="J76" s="120">
        <v>258.10000000000002</v>
      </c>
      <c r="K76" s="82">
        <v>1</v>
      </c>
      <c r="L76" s="105">
        <f>+BD[[#This Row],[Kg. Recibidos]]*BD[[#This Row],[Precio]]</f>
        <v>258.10000000000002</v>
      </c>
      <c r="M76" s="82"/>
      <c r="N76" s="91">
        <f>+BD[[#This Row],[Monto Total]]-BD[[#This Row],[Abonos]]</f>
        <v>258.10000000000002</v>
      </c>
      <c r="O76" s="92" t="str">
        <f>IF(BD[[#This Row],[Saldo Actual]]=0,"PAGADO",IF(BD[[#This Row],[Saldo Actual]]&lt;0,"A Favor","Pendiente"))</f>
        <v>Pendiente</v>
      </c>
      <c r="P76" s="95">
        <f>+BD[[#This Row],[Fecha Doc.]]+7</f>
        <v>45531</v>
      </c>
      <c r="Q76" s="66" t="str">
        <f ca="1">IF(TODAY()&gt;BD[[#This Row],[Fecha Venc.]],"VENCIDO","")</f>
        <v/>
      </c>
      <c r="R76" s="83"/>
    </row>
    <row r="77" spans="3:18" s="4" customFormat="1" hidden="1" x14ac:dyDescent="0.25">
      <c r="C77" s="77" t="s">
        <v>2964</v>
      </c>
      <c r="D77" s="78">
        <v>45524</v>
      </c>
      <c r="E77" s="79" t="s">
        <v>670</v>
      </c>
      <c r="F77" s="80" t="s">
        <v>883</v>
      </c>
      <c r="G77" s="79" t="s">
        <v>670</v>
      </c>
      <c r="H77" s="81" t="s">
        <v>872</v>
      </c>
      <c r="I77" s="120">
        <v>5786.7</v>
      </c>
      <c r="J77" s="120">
        <v>5817.1</v>
      </c>
      <c r="K77" s="82">
        <v>2.63</v>
      </c>
      <c r="L77" s="105">
        <f>+BD[[#This Row],[Kg. Recibidos]]*BD[[#This Row],[Precio]]</f>
        <v>15298.973</v>
      </c>
      <c r="M77" s="82"/>
      <c r="N77" s="91">
        <f>+BD[[#This Row],[Monto Total]]-BD[[#This Row],[Abonos]]</f>
        <v>15298.973</v>
      </c>
      <c r="O77" s="92" t="str">
        <f>IF(BD[[#This Row],[Saldo Actual]]=0,"PAGADO",IF(BD[[#This Row],[Saldo Actual]]&lt;0,"A Favor","Pendiente"))</f>
        <v>Pendiente</v>
      </c>
      <c r="P77" s="95">
        <f>+BD[[#This Row],[Fecha Doc.]]+7</f>
        <v>45531</v>
      </c>
      <c r="Q77" s="66" t="str">
        <f ca="1">IF(TODAY()&gt;BD[[#This Row],[Fecha Venc.]],"VENCIDO","")</f>
        <v/>
      </c>
      <c r="R77" s="83"/>
    </row>
    <row r="78" spans="3:18" s="4" customFormat="1" hidden="1" x14ac:dyDescent="0.25">
      <c r="C78" s="77" t="s">
        <v>2963</v>
      </c>
      <c r="D78" s="78">
        <v>45524</v>
      </c>
      <c r="E78" s="79" t="s">
        <v>670</v>
      </c>
      <c r="F78" s="80" t="s">
        <v>883</v>
      </c>
      <c r="G78" s="79" t="s">
        <v>670</v>
      </c>
      <c r="H78" s="81" t="s">
        <v>11</v>
      </c>
      <c r="I78" s="120">
        <v>244.1</v>
      </c>
      <c r="J78" s="120">
        <v>241.6</v>
      </c>
      <c r="K78" s="82">
        <v>1.5</v>
      </c>
      <c r="L78" s="105">
        <f>+BD[[#This Row],[Kg. Recibidos]]*BD[[#This Row],[Precio]]</f>
        <v>362.4</v>
      </c>
      <c r="M78" s="82"/>
      <c r="N78" s="91">
        <f>+BD[[#This Row],[Monto Total]]-BD[[#This Row],[Abonos]]</f>
        <v>362.4</v>
      </c>
      <c r="O78" s="92" t="str">
        <f>IF(BD[[#This Row],[Saldo Actual]]=0,"PAGADO",IF(BD[[#This Row],[Saldo Actual]]&lt;0,"A Favor","Pendiente"))</f>
        <v>Pendiente</v>
      </c>
      <c r="P78" s="95">
        <f>+BD[[#This Row],[Fecha Doc.]]+7</f>
        <v>45531</v>
      </c>
      <c r="Q78" s="66" t="str">
        <f ca="1">IF(TODAY()&gt;BD[[#This Row],[Fecha Venc.]],"VENCIDO","")</f>
        <v/>
      </c>
      <c r="R78" s="83"/>
    </row>
    <row r="79" spans="3:18" s="4" customFormat="1" hidden="1" x14ac:dyDescent="0.25">
      <c r="C79" s="77" t="s">
        <v>2962</v>
      </c>
      <c r="D79" s="78">
        <v>45524</v>
      </c>
      <c r="E79" s="79" t="s">
        <v>670</v>
      </c>
      <c r="F79" s="80" t="s">
        <v>883</v>
      </c>
      <c r="G79" s="79" t="s">
        <v>670</v>
      </c>
      <c r="H79" s="81" t="s">
        <v>872</v>
      </c>
      <c r="I79" s="120">
        <v>2752.1</v>
      </c>
      <c r="J79" s="120">
        <v>2504.8000000000002</v>
      </c>
      <c r="K79" s="82">
        <v>2.63</v>
      </c>
      <c r="L79" s="105">
        <f>+BD[[#This Row],[Kg. Recibidos]]*BD[[#This Row],[Precio]]</f>
        <v>6587.6239999999998</v>
      </c>
      <c r="M79" s="82"/>
      <c r="N79" s="91">
        <f>+BD[[#This Row],[Monto Total]]-BD[[#This Row],[Abonos]]</f>
        <v>6587.6239999999998</v>
      </c>
      <c r="O79" s="92" t="str">
        <f>IF(BD[[#This Row],[Saldo Actual]]=0,"PAGADO",IF(BD[[#This Row],[Saldo Actual]]&lt;0,"A Favor","Pendiente"))</f>
        <v>Pendiente</v>
      </c>
      <c r="P79" s="95">
        <f>+BD[[#This Row],[Fecha Doc.]]+7</f>
        <v>45531</v>
      </c>
      <c r="Q79" s="66" t="str">
        <f ca="1">IF(TODAY()&gt;BD[[#This Row],[Fecha Venc.]],"VENCIDO","")</f>
        <v/>
      </c>
      <c r="R79" s="83"/>
    </row>
    <row r="80" spans="3:18" s="4" customFormat="1" hidden="1" x14ac:dyDescent="0.25">
      <c r="C80" s="77" t="s">
        <v>2961</v>
      </c>
      <c r="D80" s="78">
        <v>45523</v>
      </c>
      <c r="E80" s="79" t="s">
        <v>1887</v>
      </c>
      <c r="F80" s="80" t="s">
        <v>1886</v>
      </c>
      <c r="G80" s="79" t="s">
        <v>946</v>
      </c>
      <c r="H80" s="81" t="s">
        <v>872</v>
      </c>
      <c r="I80" s="120">
        <v>5</v>
      </c>
      <c r="J80" s="120">
        <v>5</v>
      </c>
      <c r="K80" s="82">
        <v>2.7</v>
      </c>
      <c r="L80" s="105">
        <f>+BD[[#This Row],[Kg. Recibidos]]*BD[[#This Row],[Precio]]</f>
        <v>13.5</v>
      </c>
      <c r="M80" s="82"/>
      <c r="N80" s="91">
        <f>+BD[[#This Row],[Monto Total]]-BD[[#This Row],[Abonos]]</f>
        <v>13.5</v>
      </c>
      <c r="O80" s="92" t="str">
        <f>IF(BD[[#This Row],[Saldo Actual]]=0,"PAGADO",IF(BD[[#This Row],[Saldo Actual]]&lt;0,"A Favor","Pendiente"))</f>
        <v>Pendiente</v>
      </c>
      <c r="P80" s="95">
        <f>+BD[[#This Row],[Fecha Doc.]]+7</f>
        <v>45530</v>
      </c>
      <c r="Q80" s="66" t="str">
        <f ca="1">IF(TODAY()&gt;BD[[#This Row],[Fecha Venc.]],"VENCIDO","")</f>
        <v>VENCIDO</v>
      </c>
      <c r="R80" s="83"/>
    </row>
    <row r="81" spans="3:18" s="4" customFormat="1" hidden="1" x14ac:dyDescent="0.25">
      <c r="C81" s="77" t="s">
        <v>2960</v>
      </c>
      <c r="D81" s="78">
        <v>45523</v>
      </c>
      <c r="E81" s="79" t="s">
        <v>1887</v>
      </c>
      <c r="F81" s="80" t="s">
        <v>1886</v>
      </c>
      <c r="G81" s="79" t="s">
        <v>200</v>
      </c>
      <c r="H81" s="81" t="s">
        <v>872</v>
      </c>
      <c r="I81" s="120">
        <v>309.39999999999998</v>
      </c>
      <c r="J81" s="120">
        <v>309.39999999999998</v>
      </c>
      <c r="K81" s="82">
        <v>2.9</v>
      </c>
      <c r="L81" s="105">
        <f>+BD[[#This Row],[Kg. Recibidos]]*BD[[#This Row],[Precio]]</f>
        <v>897.25999999999988</v>
      </c>
      <c r="M81" s="105">
        <f>+BD[[#This Row],[Kg. Recibidos]]*BD[[#This Row],[Precio]]</f>
        <v>897.25999999999988</v>
      </c>
      <c r="N81" s="91">
        <f>+BD[[#This Row],[Monto Total]]-BD[[#This Row],[Abonos]]</f>
        <v>0</v>
      </c>
      <c r="O81" s="92" t="str">
        <f>IF(BD[[#This Row],[Saldo Actual]]=0,"PAGADO",IF(BD[[#This Row],[Saldo Actual]]&lt;0,"A Favor","Pendiente"))</f>
        <v>PAGADO</v>
      </c>
      <c r="P81" s="95">
        <f>+BD[[#This Row],[Fecha Doc.]]+7</f>
        <v>45530</v>
      </c>
      <c r="Q81" s="66" t="str">
        <f ca="1">IF(TODAY()&gt;BD[[#This Row],[Fecha Venc.]],"VENCIDO","")</f>
        <v>VENCIDO</v>
      </c>
      <c r="R81" s="83"/>
    </row>
    <row r="82" spans="3:18" s="4" customFormat="1" hidden="1" x14ac:dyDescent="0.25">
      <c r="C82" s="77" t="s">
        <v>2959</v>
      </c>
      <c r="D82" s="78">
        <v>45523</v>
      </c>
      <c r="E82" s="79" t="s">
        <v>1887</v>
      </c>
      <c r="F82" s="80" t="s">
        <v>1886</v>
      </c>
      <c r="G82" s="79" t="s">
        <v>2958</v>
      </c>
      <c r="H82" s="81" t="s">
        <v>3</v>
      </c>
      <c r="I82" s="120">
        <v>2</v>
      </c>
      <c r="J82" s="120">
        <v>2</v>
      </c>
      <c r="K82" s="82">
        <v>2.9</v>
      </c>
      <c r="L82" s="105">
        <f>+BD[[#This Row],[Kg. Recibidos]]*BD[[#This Row],[Precio]]</f>
        <v>5.8</v>
      </c>
      <c r="M82" s="82"/>
      <c r="N82" s="91">
        <f>+BD[[#This Row],[Monto Total]]-BD[[#This Row],[Abonos]]</f>
        <v>5.8</v>
      </c>
      <c r="O82" s="92" t="str">
        <f>IF(BD[[#This Row],[Saldo Actual]]=0,"PAGADO",IF(BD[[#This Row],[Saldo Actual]]&lt;0,"A Favor","Pendiente"))</f>
        <v>Pendiente</v>
      </c>
      <c r="P82" s="95">
        <f>+BD[[#This Row],[Fecha Doc.]]+7</f>
        <v>45530</v>
      </c>
      <c r="Q82" s="66" t="str">
        <f ca="1">IF(TODAY()&gt;BD[[#This Row],[Fecha Venc.]],"VENCIDO","")</f>
        <v>VENCIDO</v>
      </c>
      <c r="R82" s="83"/>
    </row>
    <row r="83" spans="3:18" s="4" customFormat="1" hidden="1" x14ac:dyDescent="0.25">
      <c r="C83" s="77" t="s">
        <v>2957</v>
      </c>
      <c r="D83" s="78">
        <v>45523</v>
      </c>
      <c r="E83" s="79" t="s">
        <v>1887</v>
      </c>
      <c r="F83" s="80" t="s">
        <v>1886</v>
      </c>
      <c r="G83" s="79" t="s">
        <v>2257</v>
      </c>
      <c r="H83" s="81" t="s">
        <v>1727</v>
      </c>
      <c r="I83" s="120">
        <v>57.8</v>
      </c>
      <c r="J83" s="120">
        <v>57.8</v>
      </c>
      <c r="K83" s="82">
        <v>1.5</v>
      </c>
      <c r="L83" s="105">
        <f>+BD[[#This Row],[Kg. Recibidos]]*BD[[#This Row],[Precio]]</f>
        <v>86.699999999999989</v>
      </c>
      <c r="M83" s="105">
        <f>+BD[[#This Row],[Kg. Recibidos]]*BD[[#This Row],[Precio]]</f>
        <v>86.699999999999989</v>
      </c>
      <c r="N83" s="91">
        <f>+BD[[#This Row],[Monto Total]]-BD[[#This Row],[Abonos]]</f>
        <v>0</v>
      </c>
      <c r="O83" s="92" t="str">
        <f>IF(BD[[#This Row],[Saldo Actual]]=0,"PAGADO",IF(BD[[#This Row],[Saldo Actual]]&lt;0,"A Favor","Pendiente"))</f>
        <v>PAGADO</v>
      </c>
      <c r="P83" s="95">
        <f>+BD[[#This Row],[Fecha Doc.]]+7</f>
        <v>45530</v>
      </c>
      <c r="Q83" s="66" t="str">
        <f ca="1">IF(TODAY()&gt;BD[[#This Row],[Fecha Venc.]],"VENCIDO","")</f>
        <v>VENCIDO</v>
      </c>
      <c r="R83" s="83"/>
    </row>
    <row r="84" spans="3:18" s="4" customFormat="1" hidden="1" x14ac:dyDescent="0.25">
      <c r="C84" s="77" t="s">
        <v>2957</v>
      </c>
      <c r="D84" s="78">
        <v>45523</v>
      </c>
      <c r="E84" s="79" t="s">
        <v>1887</v>
      </c>
      <c r="F84" s="80" t="s">
        <v>1886</v>
      </c>
      <c r="G84" s="79" t="s">
        <v>2257</v>
      </c>
      <c r="H84" s="81" t="s">
        <v>1848</v>
      </c>
      <c r="I84" s="120">
        <v>29.1</v>
      </c>
      <c r="J84" s="120">
        <v>29.1</v>
      </c>
      <c r="K84" s="82">
        <v>2</v>
      </c>
      <c r="L84" s="105">
        <f>+BD[[#This Row],[Kg. Recibidos]]*BD[[#This Row],[Precio]]</f>
        <v>58.2</v>
      </c>
      <c r="M84" s="105">
        <f>+BD[[#This Row],[Kg. Recibidos]]*BD[[#This Row],[Precio]]</f>
        <v>58.2</v>
      </c>
      <c r="N84" s="91">
        <f>+BD[[#This Row],[Monto Total]]-BD[[#This Row],[Abonos]]</f>
        <v>0</v>
      </c>
      <c r="O84" s="92" t="str">
        <f>IF(BD[[#This Row],[Saldo Actual]]=0,"PAGADO",IF(BD[[#This Row],[Saldo Actual]]&lt;0,"A Favor","Pendiente"))</f>
        <v>PAGADO</v>
      </c>
      <c r="P84" s="95">
        <f>+BD[[#This Row],[Fecha Doc.]]+7</f>
        <v>45530</v>
      </c>
      <c r="Q84" s="66" t="str">
        <f ca="1">IF(TODAY()&gt;BD[[#This Row],[Fecha Venc.]],"VENCIDO","")</f>
        <v>VENCIDO</v>
      </c>
      <c r="R84" s="83"/>
    </row>
    <row r="85" spans="3:18" s="4" customFormat="1" hidden="1" x14ac:dyDescent="0.25">
      <c r="C85" s="77" t="s">
        <v>2957</v>
      </c>
      <c r="D85" s="78">
        <v>45523</v>
      </c>
      <c r="E85" s="79" t="s">
        <v>1887</v>
      </c>
      <c r="F85" s="80" t="s">
        <v>1886</v>
      </c>
      <c r="G85" s="79" t="s">
        <v>2257</v>
      </c>
      <c r="H85" s="81" t="s">
        <v>1847</v>
      </c>
      <c r="I85" s="120">
        <v>59.6</v>
      </c>
      <c r="J85" s="120">
        <v>59.6</v>
      </c>
      <c r="K85" s="82">
        <v>1.5</v>
      </c>
      <c r="L85" s="105">
        <f>+BD[[#This Row],[Kg. Recibidos]]*BD[[#This Row],[Precio]]</f>
        <v>89.4</v>
      </c>
      <c r="M85" s="105">
        <f>+BD[[#This Row],[Kg. Recibidos]]*BD[[#This Row],[Precio]]</f>
        <v>89.4</v>
      </c>
      <c r="N85" s="91">
        <f>+BD[[#This Row],[Monto Total]]-BD[[#This Row],[Abonos]]</f>
        <v>0</v>
      </c>
      <c r="O85" s="92" t="str">
        <f>IF(BD[[#This Row],[Saldo Actual]]=0,"PAGADO",IF(BD[[#This Row],[Saldo Actual]]&lt;0,"A Favor","Pendiente"))</f>
        <v>PAGADO</v>
      </c>
      <c r="P85" s="95">
        <f>+BD[[#This Row],[Fecha Doc.]]+7</f>
        <v>45530</v>
      </c>
      <c r="Q85" s="66" t="str">
        <f ca="1">IF(TODAY()&gt;BD[[#This Row],[Fecha Venc.]],"VENCIDO","")</f>
        <v>VENCIDO</v>
      </c>
      <c r="R85" s="83"/>
    </row>
    <row r="86" spans="3:18" s="4" customFormat="1" hidden="1" x14ac:dyDescent="0.25">
      <c r="C86" s="77" t="s">
        <v>2956</v>
      </c>
      <c r="D86" s="78">
        <v>45523</v>
      </c>
      <c r="E86" s="79" t="s">
        <v>91</v>
      </c>
      <c r="F86" s="80" t="s">
        <v>49</v>
      </c>
      <c r="G86" s="79" t="s">
        <v>91</v>
      </c>
      <c r="H86" s="81" t="s">
        <v>1727</v>
      </c>
      <c r="I86" s="120">
        <v>172.6</v>
      </c>
      <c r="J86" s="120">
        <v>172.6</v>
      </c>
      <c r="K86" s="82">
        <v>1.3</v>
      </c>
      <c r="L86" s="105">
        <f>+BD[[#This Row],[Kg. Recibidos]]*BD[[#This Row],[Precio]]</f>
        <v>224.38</v>
      </c>
      <c r="M86" s="105">
        <f>+BD[[#This Row],[Kg. Recibidos]]*BD[[#This Row],[Precio]]</f>
        <v>224.38</v>
      </c>
      <c r="N86" s="91">
        <f>+BD[[#This Row],[Monto Total]]-BD[[#This Row],[Abonos]]</f>
        <v>0</v>
      </c>
      <c r="O86" s="92" t="str">
        <f>IF(BD[[#This Row],[Saldo Actual]]=0,"PAGADO",IF(BD[[#This Row],[Saldo Actual]]&lt;0,"A Favor","Pendiente"))</f>
        <v>PAGADO</v>
      </c>
      <c r="P86" s="95">
        <f>+BD[[#This Row],[Fecha Doc.]]+7</f>
        <v>45530</v>
      </c>
      <c r="Q86" s="66" t="str">
        <f ca="1">IF(TODAY()&gt;BD[[#This Row],[Fecha Venc.]],"VENCIDO","")</f>
        <v>VENCIDO</v>
      </c>
      <c r="R86" s="83"/>
    </row>
    <row r="87" spans="3:18" s="4" customFormat="1" hidden="1" x14ac:dyDescent="0.25">
      <c r="C87" s="77" t="s">
        <v>2956</v>
      </c>
      <c r="D87" s="78">
        <v>45523</v>
      </c>
      <c r="E87" s="79" t="s">
        <v>91</v>
      </c>
      <c r="F87" s="80" t="s">
        <v>49</v>
      </c>
      <c r="G87" s="79" t="s">
        <v>91</v>
      </c>
      <c r="H87" s="81" t="s">
        <v>13</v>
      </c>
      <c r="I87" s="120">
        <v>112</v>
      </c>
      <c r="J87" s="120">
        <v>112</v>
      </c>
      <c r="K87" s="82">
        <v>1.3</v>
      </c>
      <c r="L87" s="105">
        <f>+BD[[#This Row],[Kg. Recibidos]]*BD[[#This Row],[Precio]]</f>
        <v>145.6</v>
      </c>
      <c r="M87" s="82">
        <v>137.37</v>
      </c>
      <c r="N87" s="91">
        <f>+BD[[#This Row],[Monto Total]]-BD[[#This Row],[Abonos]]</f>
        <v>8.2299999999999898</v>
      </c>
      <c r="O87" s="92" t="str">
        <f>IF(BD[[#This Row],[Saldo Actual]]=0,"PAGADO",IF(BD[[#This Row],[Saldo Actual]]&lt;0,"A Favor","Pendiente"))</f>
        <v>Pendiente</v>
      </c>
      <c r="P87" s="95">
        <f>+BD[[#This Row],[Fecha Doc.]]+7</f>
        <v>45530</v>
      </c>
      <c r="Q87" s="66" t="str">
        <f ca="1">IF(TODAY()&gt;BD[[#This Row],[Fecha Venc.]],"VENCIDO","")</f>
        <v>VENCIDO</v>
      </c>
      <c r="R87" s="83"/>
    </row>
    <row r="88" spans="3:18" s="4" customFormat="1" hidden="1" x14ac:dyDescent="0.25">
      <c r="C88" s="77" t="s">
        <v>2956</v>
      </c>
      <c r="D88" s="78">
        <v>45523</v>
      </c>
      <c r="E88" s="79" t="s">
        <v>91</v>
      </c>
      <c r="F88" s="80" t="s">
        <v>49</v>
      </c>
      <c r="G88" s="79" t="s">
        <v>91</v>
      </c>
      <c r="H88" s="81" t="s">
        <v>1848</v>
      </c>
      <c r="I88" s="120">
        <v>24.2</v>
      </c>
      <c r="J88" s="120">
        <v>24.2</v>
      </c>
      <c r="K88" s="82">
        <v>1.8</v>
      </c>
      <c r="L88" s="105">
        <f>+BD[[#This Row],[Kg. Recibidos]]*BD[[#This Row],[Precio]]</f>
        <v>43.56</v>
      </c>
      <c r="M88" s="82"/>
      <c r="N88" s="91">
        <f>+BD[[#This Row],[Monto Total]]-BD[[#This Row],[Abonos]]</f>
        <v>43.56</v>
      </c>
      <c r="O88" s="92" t="str">
        <f>IF(BD[[#This Row],[Saldo Actual]]=0,"PAGADO",IF(BD[[#This Row],[Saldo Actual]]&lt;0,"A Favor","Pendiente"))</f>
        <v>Pendiente</v>
      </c>
      <c r="P88" s="95">
        <f>+BD[[#This Row],[Fecha Doc.]]+7</f>
        <v>45530</v>
      </c>
      <c r="Q88" s="66" t="str">
        <f ca="1">IF(TODAY()&gt;BD[[#This Row],[Fecha Venc.]],"VENCIDO","")</f>
        <v>VENCIDO</v>
      </c>
      <c r="R88" s="83"/>
    </row>
    <row r="89" spans="3:18" s="4" customFormat="1" hidden="1" x14ac:dyDescent="0.25">
      <c r="C89" s="77" t="s">
        <v>2955</v>
      </c>
      <c r="D89" s="78">
        <v>45520</v>
      </c>
      <c r="E89" s="79" t="s">
        <v>104</v>
      </c>
      <c r="F89" s="80" t="s">
        <v>57</v>
      </c>
      <c r="G89" s="79" t="s">
        <v>104</v>
      </c>
      <c r="H89" s="81" t="s">
        <v>872</v>
      </c>
      <c r="I89" s="120">
        <v>710.2</v>
      </c>
      <c r="J89" s="120">
        <v>710.2</v>
      </c>
      <c r="K89" s="82">
        <v>2.85</v>
      </c>
      <c r="L89" s="105">
        <f>+BD[[#This Row],[Kg. Recibidos]]*BD[[#This Row],[Precio]]</f>
        <v>2024.0700000000002</v>
      </c>
      <c r="M89" s="105">
        <f>+BD[[#This Row],[Kg. Recibidos]]*BD[[#This Row],[Precio]]</f>
        <v>2024.0700000000002</v>
      </c>
      <c r="N89" s="91">
        <f>+BD[[#This Row],[Monto Total]]-BD[[#This Row],[Abonos]]</f>
        <v>0</v>
      </c>
      <c r="O89" s="92" t="str">
        <f>IF(BD[[#This Row],[Saldo Actual]]=0,"PAGADO",IF(BD[[#This Row],[Saldo Actual]]&lt;0,"A Favor","Pendiente"))</f>
        <v>PAGADO</v>
      </c>
      <c r="P89" s="95">
        <f>+BD[[#This Row],[Fecha Doc.]]+7</f>
        <v>45527</v>
      </c>
      <c r="Q89" s="66" t="str">
        <f ca="1">IF(TODAY()&gt;BD[[#This Row],[Fecha Venc.]],"VENCIDO","")</f>
        <v>VENCIDO</v>
      </c>
      <c r="R89" s="83"/>
    </row>
    <row r="90" spans="3:18" s="4" customFormat="1" hidden="1" x14ac:dyDescent="0.25">
      <c r="C90" s="77" t="s">
        <v>2954</v>
      </c>
      <c r="D90" s="78">
        <v>45520</v>
      </c>
      <c r="E90" s="79" t="s">
        <v>104</v>
      </c>
      <c r="F90" s="80" t="s">
        <v>57</v>
      </c>
      <c r="G90" s="79" t="s">
        <v>104</v>
      </c>
      <c r="H90" s="81" t="s">
        <v>12</v>
      </c>
      <c r="I90" s="120">
        <v>108.1</v>
      </c>
      <c r="J90" s="120">
        <v>108.1</v>
      </c>
      <c r="K90" s="82">
        <v>1.3</v>
      </c>
      <c r="L90" s="105">
        <f>+BD[[#This Row],[Kg. Recibidos]]*BD[[#This Row],[Precio]]</f>
        <v>140.53</v>
      </c>
      <c r="M90" s="105">
        <f>+BD[[#This Row],[Kg. Recibidos]]*BD[[#This Row],[Precio]]</f>
        <v>140.53</v>
      </c>
      <c r="N90" s="91">
        <f>+BD[[#This Row],[Monto Total]]-BD[[#This Row],[Abonos]]</f>
        <v>0</v>
      </c>
      <c r="O90" s="92" t="str">
        <f>IF(BD[[#This Row],[Saldo Actual]]=0,"PAGADO",IF(BD[[#This Row],[Saldo Actual]]&lt;0,"A Favor","Pendiente"))</f>
        <v>PAGADO</v>
      </c>
      <c r="P90" s="95">
        <f>+BD[[#This Row],[Fecha Doc.]]+7</f>
        <v>45527</v>
      </c>
      <c r="Q90" s="66" t="str">
        <f ca="1">IF(TODAY()&gt;BD[[#This Row],[Fecha Venc.]],"VENCIDO","")</f>
        <v>VENCIDO</v>
      </c>
      <c r="R90" s="83"/>
    </row>
    <row r="91" spans="3:18" s="4" customFormat="1" hidden="1" x14ac:dyDescent="0.25">
      <c r="C91" s="77" t="s">
        <v>2954</v>
      </c>
      <c r="D91" s="78">
        <v>45520</v>
      </c>
      <c r="E91" s="79" t="s">
        <v>104</v>
      </c>
      <c r="F91" s="80" t="s">
        <v>57</v>
      </c>
      <c r="G91" s="79" t="s">
        <v>104</v>
      </c>
      <c r="H91" s="81" t="s">
        <v>1847</v>
      </c>
      <c r="I91" s="120">
        <v>102.4</v>
      </c>
      <c r="J91" s="120">
        <v>102.4</v>
      </c>
      <c r="K91" s="82">
        <v>1.3</v>
      </c>
      <c r="L91" s="105">
        <f>+BD[[#This Row],[Kg. Recibidos]]*BD[[#This Row],[Precio]]</f>
        <v>133.12</v>
      </c>
      <c r="M91" s="105">
        <f>+BD[[#This Row],[Kg. Recibidos]]*BD[[#This Row],[Precio]]</f>
        <v>133.12</v>
      </c>
      <c r="N91" s="91">
        <f>+BD[[#This Row],[Monto Total]]-BD[[#This Row],[Abonos]]</f>
        <v>0</v>
      </c>
      <c r="O91" s="92" t="str">
        <f>IF(BD[[#This Row],[Saldo Actual]]=0,"PAGADO",IF(BD[[#This Row],[Saldo Actual]]&lt;0,"A Favor","Pendiente"))</f>
        <v>PAGADO</v>
      </c>
      <c r="P91" s="95">
        <f>+BD[[#This Row],[Fecha Doc.]]+7</f>
        <v>45527</v>
      </c>
      <c r="Q91" s="66" t="str">
        <f ca="1">IF(TODAY()&gt;BD[[#This Row],[Fecha Venc.]],"VENCIDO","")</f>
        <v>VENCIDO</v>
      </c>
      <c r="R91" s="83"/>
    </row>
    <row r="92" spans="3:18" s="4" customFormat="1" hidden="1" x14ac:dyDescent="0.25">
      <c r="C92" s="77" t="s">
        <v>2953</v>
      </c>
      <c r="D92" s="78">
        <v>45520</v>
      </c>
      <c r="E92" s="79" t="s">
        <v>1887</v>
      </c>
      <c r="F92" s="80" t="s">
        <v>1886</v>
      </c>
      <c r="G92" s="79" t="s">
        <v>156</v>
      </c>
      <c r="H92" s="81" t="s">
        <v>1847</v>
      </c>
      <c r="I92" s="120">
        <v>14.1</v>
      </c>
      <c r="J92" s="120">
        <v>14.1</v>
      </c>
      <c r="K92" s="82">
        <v>1.5</v>
      </c>
      <c r="L92" s="105">
        <f>+BD[[#This Row],[Kg. Recibidos]]*BD[[#This Row],[Precio]]</f>
        <v>21.15</v>
      </c>
      <c r="M92" s="82"/>
      <c r="N92" s="91">
        <f>+BD[[#This Row],[Monto Total]]-BD[[#This Row],[Abonos]]</f>
        <v>21.15</v>
      </c>
      <c r="O92" s="92" t="str">
        <f>IF(BD[[#This Row],[Saldo Actual]]=0,"PAGADO",IF(BD[[#This Row],[Saldo Actual]]&lt;0,"A Favor","Pendiente"))</f>
        <v>Pendiente</v>
      </c>
      <c r="P92" s="95">
        <f>+BD[[#This Row],[Fecha Doc.]]+7</f>
        <v>45527</v>
      </c>
      <c r="Q92" s="66" t="str">
        <f ca="1">IF(TODAY()&gt;BD[[#This Row],[Fecha Venc.]],"VENCIDO","")</f>
        <v>VENCIDO</v>
      </c>
      <c r="R92" s="83"/>
    </row>
    <row r="93" spans="3:18" s="4" customFormat="1" hidden="1" x14ac:dyDescent="0.25">
      <c r="C93" s="77" t="s">
        <v>2953</v>
      </c>
      <c r="D93" s="78">
        <v>45520</v>
      </c>
      <c r="E93" s="79" t="s">
        <v>1887</v>
      </c>
      <c r="F93" s="80" t="s">
        <v>1886</v>
      </c>
      <c r="G93" s="79" t="s">
        <v>156</v>
      </c>
      <c r="H93" s="81" t="s">
        <v>1848</v>
      </c>
      <c r="I93" s="120">
        <v>3.8</v>
      </c>
      <c r="J93" s="120">
        <v>3.8</v>
      </c>
      <c r="K93" s="82">
        <v>2</v>
      </c>
      <c r="L93" s="105">
        <f>+BD[[#This Row],[Kg. Recibidos]]*BD[[#This Row],[Precio]]</f>
        <v>7.6</v>
      </c>
      <c r="M93" s="82"/>
      <c r="N93" s="91">
        <f>+BD[[#This Row],[Monto Total]]-BD[[#This Row],[Abonos]]</f>
        <v>7.6</v>
      </c>
      <c r="O93" s="92" t="str">
        <f>IF(BD[[#This Row],[Saldo Actual]]=0,"PAGADO",IF(BD[[#This Row],[Saldo Actual]]&lt;0,"A Favor","Pendiente"))</f>
        <v>Pendiente</v>
      </c>
      <c r="P93" s="95">
        <f>+BD[[#This Row],[Fecha Doc.]]+7</f>
        <v>45527</v>
      </c>
      <c r="Q93" s="66" t="str">
        <f ca="1">IF(TODAY()&gt;BD[[#This Row],[Fecha Venc.]],"VENCIDO","")</f>
        <v>VENCIDO</v>
      </c>
      <c r="R93" s="83"/>
    </row>
    <row r="94" spans="3:18" s="4" customFormat="1" hidden="1" x14ac:dyDescent="0.25">
      <c r="C94" s="77" t="s">
        <v>2952</v>
      </c>
      <c r="D94" s="78">
        <v>45520</v>
      </c>
      <c r="E94" s="79" t="s">
        <v>670</v>
      </c>
      <c r="F94" s="80" t="s">
        <v>883</v>
      </c>
      <c r="G94" s="79" t="s">
        <v>670</v>
      </c>
      <c r="H94" s="81" t="s">
        <v>872</v>
      </c>
      <c r="I94" s="120">
        <v>9829.7999999999993</v>
      </c>
      <c r="J94" s="120">
        <v>9470.4</v>
      </c>
      <c r="K94" s="82">
        <v>2.63</v>
      </c>
      <c r="L94" s="105">
        <f>+BD[[#This Row],[Kg. Recibidos]]*BD[[#This Row],[Precio]]</f>
        <v>24907.151999999998</v>
      </c>
      <c r="M94" s="82"/>
      <c r="N94" s="91">
        <f>+BD[[#This Row],[Monto Total]]-BD[[#This Row],[Abonos]]</f>
        <v>24907.151999999998</v>
      </c>
      <c r="O94" s="92" t="str">
        <f>IF(BD[[#This Row],[Saldo Actual]]=0,"PAGADO",IF(BD[[#This Row],[Saldo Actual]]&lt;0,"A Favor","Pendiente"))</f>
        <v>Pendiente</v>
      </c>
      <c r="P94" s="95">
        <f>+BD[[#This Row],[Fecha Doc.]]+7</f>
        <v>45527</v>
      </c>
      <c r="Q94" s="66" t="str">
        <f ca="1">IF(TODAY()&gt;BD[[#This Row],[Fecha Venc.]],"VENCIDO","")</f>
        <v>VENCIDO</v>
      </c>
      <c r="R94" s="83"/>
    </row>
    <row r="95" spans="3:18" s="4" customFormat="1" hidden="1" x14ac:dyDescent="0.25">
      <c r="C95" s="77" t="s">
        <v>2951</v>
      </c>
      <c r="D95" s="78">
        <v>45519</v>
      </c>
      <c r="E95" s="79" t="s">
        <v>1887</v>
      </c>
      <c r="F95" s="80" t="s">
        <v>1886</v>
      </c>
      <c r="G95" s="79" t="s">
        <v>1571</v>
      </c>
      <c r="H95" s="81" t="s">
        <v>1727</v>
      </c>
      <c r="I95" s="120">
        <v>2.2999999999999998</v>
      </c>
      <c r="J95" s="120">
        <v>2.2999999999999998</v>
      </c>
      <c r="K95" s="82">
        <v>1.5</v>
      </c>
      <c r="L95" s="105">
        <f>+BD[[#This Row],[Kg. Recibidos]]*BD[[#This Row],[Precio]]</f>
        <v>3.4499999999999997</v>
      </c>
      <c r="M95" s="105">
        <f>+BD[[#This Row],[Kg. Recibidos]]*BD[[#This Row],[Precio]]</f>
        <v>3.4499999999999997</v>
      </c>
      <c r="N95" s="91">
        <f>+BD[[#This Row],[Monto Total]]-BD[[#This Row],[Abonos]]</f>
        <v>0</v>
      </c>
      <c r="O95" s="92" t="str">
        <f>IF(BD[[#This Row],[Saldo Actual]]=0,"PAGADO",IF(BD[[#This Row],[Saldo Actual]]&lt;0,"A Favor","Pendiente"))</f>
        <v>PAGADO</v>
      </c>
      <c r="P95" s="95">
        <f>+BD[[#This Row],[Fecha Doc.]]+7</f>
        <v>45526</v>
      </c>
      <c r="Q95" s="66" t="str">
        <f ca="1">IF(TODAY()&gt;BD[[#This Row],[Fecha Venc.]],"VENCIDO","")</f>
        <v>VENCIDO</v>
      </c>
      <c r="R95" s="83"/>
    </row>
    <row r="96" spans="3:18" s="4" customFormat="1" hidden="1" x14ac:dyDescent="0.25">
      <c r="C96" s="77" t="s">
        <v>2951</v>
      </c>
      <c r="D96" s="78">
        <v>45519</v>
      </c>
      <c r="E96" s="79" t="s">
        <v>1887</v>
      </c>
      <c r="F96" s="80" t="s">
        <v>1886</v>
      </c>
      <c r="G96" s="79" t="s">
        <v>1571</v>
      </c>
      <c r="H96" s="81" t="s">
        <v>1847</v>
      </c>
      <c r="I96" s="120">
        <v>1.7</v>
      </c>
      <c r="J96" s="120">
        <v>1.7</v>
      </c>
      <c r="K96" s="82">
        <v>1.5</v>
      </c>
      <c r="L96" s="105">
        <f>+BD[[#This Row],[Kg. Recibidos]]*BD[[#This Row],[Precio]]</f>
        <v>2.5499999999999998</v>
      </c>
      <c r="M96" s="105">
        <f>+BD[[#This Row],[Kg. Recibidos]]*BD[[#This Row],[Precio]]</f>
        <v>2.5499999999999998</v>
      </c>
      <c r="N96" s="91">
        <f>+BD[[#This Row],[Monto Total]]-BD[[#This Row],[Abonos]]</f>
        <v>0</v>
      </c>
      <c r="O96" s="92" t="str">
        <f>IF(BD[[#This Row],[Saldo Actual]]=0,"PAGADO",IF(BD[[#This Row],[Saldo Actual]]&lt;0,"A Favor","Pendiente"))</f>
        <v>PAGADO</v>
      </c>
      <c r="P96" s="95">
        <f>+BD[[#This Row],[Fecha Doc.]]+7</f>
        <v>45526</v>
      </c>
      <c r="Q96" s="66" t="str">
        <f ca="1">IF(TODAY()&gt;BD[[#This Row],[Fecha Venc.]],"VENCIDO","")</f>
        <v>VENCIDO</v>
      </c>
      <c r="R96" s="83"/>
    </row>
    <row r="97" spans="3:18" s="4" customFormat="1" hidden="1" x14ac:dyDescent="0.25">
      <c r="C97" s="77" t="s">
        <v>2950</v>
      </c>
      <c r="D97" s="78">
        <v>45520</v>
      </c>
      <c r="E97" s="79" t="s">
        <v>87</v>
      </c>
      <c r="F97" s="80" t="s">
        <v>116</v>
      </c>
      <c r="G97" s="79" t="s">
        <v>87</v>
      </c>
      <c r="H97" s="81" t="s">
        <v>872</v>
      </c>
      <c r="I97" s="120">
        <v>1125.9000000000001</v>
      </c>
      <c r="J97" s="120">
        <v>1125.9000000000001</v>
      </c>
      <c r="K97" s="82">
        <v>2.85</v>
      </c>
      <c r="L97" s="105">
        <f>+BD[[#This Row],[Kg. Recibidos]]*BD[[#This Row],[Precio]]</f>
        <v>3208.8150000000005</v>
      </c>
      <c r="M97" s="105">
        <f>+BD[[#This Row],[Kg. Recibidos]]*BD[[#This Row],[Precio]]</f>
        <v>3208.8150000000005</v>
      </c>
      <c r="N97" s="91">
        <f>+BD[[#This Row],[Monto Total]]-BD[[#This Row],[Abonos]]</f>
        <v>0</v>
      </c>
      <c r="O97" s="92" t="str">
        <f>IF(BD[[#This Row],[Saldo Actual]]=0,"PAGADO",IF(BD[[#This Row],[Saldo Actual]]&lt;0,"A Favor","Pendiente"))</f>
        <v>PAGADO</v>
      </c>
      <c r="P97" s="95">
        <f>+BD[[#This Row],[Fecha Doc.]]+7</f>
        <v>45527</v>
      </c>
      <c r="Q97" s="66" t="str">
        <f ca="1">IF(TODAY()&gt;BD[[#This Row],[Fecha Venc.]],"VENCIDO","")</f>
        <v>VENCIDO</v>
      </c>
      <c r="R97" s="83"/>
    </row>
    <row r="98" spans="3:18" s="4" customFormat="1" hidden="1" x14ac:dyDescent="0.25">
      <c r="C98" s="77" t="s">
        <v>2949</v>
      </c>
      <c r="D98" s="78">
        <v>45520</v>
      </c>
      <c r="E98" s="79" t="s">
        <v>87</v>
      </c>
      <c r="F98" s="80" t="s">
        <v>116</v>
      </c>
      <c r="G98" s="79" t="s">
        <v>87</v>
      </c>
      <c r="H98" s="81" t="s">
        <v>1727</v>
      </c>
      <c r="I98" s="120">
        <v>344.6</v>
      </c>
      <c r="J98" s="120">
        <v>344.6</v>
      </c>
      <c r="K98" s="82">
        <v>1.3</v>
      </c>
      <c r="L98" s="105">
        <f>+BD[[#This Row],[Kg. Recibidos]]*BD[[#This Row],[Precio]]</f>
        <v>447.98</v>
      </c>
      <c r="M98" s="105">
        <f>+BD[[#This Row],[Kg. Recibidos]]*BD[[#This Row],[Precio]]</f>
        <v>447.98</v>
      </c>
      <c r="N98" s="91">
        <f>+BD[[#This Row],[Monto Total]]-BD[[#This Row],[Abonos]]</f>
        <v>0</v>
      </c>
      <c r="O98" s="92" t="str">
        <f>IF(BD[[#This Row],[Saldo Actual]]=0,"PAGADO",IF(BD[[#This Row],[Saldo Actual]]&lt;0,"A Favor","Pendiente"))</f>
        <v>PAGADO</v>
      </c>
      <c r="P98" s="95">
        <f>+BD[[#This Row],[Fecha Doc.]]+7</f>
        <v>45527</v>
      </c>
      <c r="Q98" s="66" t="str">
        <f ca="1">IF(TODAY()&gt;BD[[#This Row],[Fecha Venc.]],"VENCIDO","")</f>
        <v>VENCIDO</v>
      </c>
      <c r="R98" s="83"/>
    </row>
    <row r="99" spans="3:18" s="4" customFormat="1" hidden="1" x14ac:dyDescent="0.25">
      <c r="C99" s="77" t="s">
        <v>2949</v>
      </c>
      <c r="D99" s="78">
        <v>45520</v>
      </c>
      <c r="E99" s="79" t="s">
        <v>87</v>
      </c>
      <c r="F99" s="80" t="s">
        <v>116</v>
      </c>
      <c r="G99" s="79" t="s">
        <v>87</v>
      </c>
      <c r="H99" s="81" t="s">
        <v>1848</v>
      </c>
      <c r="I99" s="120">
        <v>242.6</v>
      </c>
      <c r="J99" s="120">
        <v>242.6</v>
      </c>
      <c r="K99" s="82">
        <v>1.8</v>
      </c>
      <c r="L99" s="105">
        <f>+BD[[#This Row],[Kg. Recibidos]]*BD[[#This Row],[Precio]]</f>
        <v>436.68</v>
      </c>
      <c r="M99" s="105">
        <f>+BD[[#This Row],[Kg. Recibidos]]*BD[[#This Row],[Precio]]</f>
        <v>436.68</v>
      </c>
      <c r="N99" s="91">
        <f>+BD[[#This Row],[Monto Total]]-BD[[#This Row],[Abonos]]</f>
        <v>0</v>
      </c>
      <c r="O99" s="92" t="str">
        <f>IF(BD[[#This Row],[Saldo Actual]]=0,"PAGADO",IF(BD[[#This Row],[Saldo Actual]]&lt;0,"A Favor","Pendiente"))</f>
        <v>PAGADO</v>
      </c>
      <c r="P99" s="95">
        <f>+BD[[#This Row],[Fecha Doc.]]+7</f>
        <v>45527</v>
      </c>
      <c r="Q99" s="66" t="str">
        <f ca="1">IF(TODAY()&gt;BD[[#This Row],[Fecha Venc.]],"VENCIDO","")</f>
        <v>VENCIDO</v>
      </c>
      <c r="R99" s="83"/>
    </row>
    <row r="100" spans="3:18" s="4" customFormat="1" hidden="1" x14ac:dyDescent="0.25">
      <c r="C100" s="77" t="s">
        <v>2949</v>
      </c>
      <c r="D100" s="78">
        <v>45520</v>
      </c>
      <c r="E100" s="79" t="s">
        <v>87</v>
      </c>
      <c r="F100" s="80" t="s">
        <v>116</v>
      </c>
      <c r="G100" s="79" t="s">
        <v>87</v>
      </c>
      <c r="H100" s="81" t="s">
        <v>1847</v>
      </c>
      <c r="I100" s="120">
        <v>269.2</v>
      </c>
      <c r="J100" s="120">
        <v>269.2</v>
      </c>
      <c r="K100" s="82">
        <v>1.3</v>
      </c>
      <c r="L100" s="105">
        <f>+BD[[#This Row],[Kg. Recibidos]]*BD[[#This Row],[Precio]]</f>
        <v>349.96</v>
      </c>
      <c r="M100" s="105">
        <f>+BD[[#This Row],[Kg. Recibidos]]*BD[[#This Row],[Precio]]</f>
        <v>349.96</v>
      </c>
      <c r="N100" s="91">
        <f>+BD[[#This Row],[Monto Total]]-BD[[#This Row],[Abonos]]</f>
        <v>0</v>
      </c>
      <c r="O100" s="92" t="str">
        <f>IF(BD[[#This Row],[Saldo Actual]]=0,"PAGADO",IF(BD[[#This Row],[Saldo Actual]]&lt;0,"A Favor","Pendiente"))</f>
        <v>PAGADO</v>
      </c>
      <c r="P100" s="95">
        <f>+BD[[#This Row],[Fecha Doc.]]+7</f>
        <v>45527</v>
      </c>
      <c r="Q100" s="66" t="str">
        <f ca="1">IF(TODAY()&gt;BD[[#This Row],[Fecha Venc.]],"VENCIDO","")</f>
        <v>VENCIDO</v>
      </c>
      <c r="R100" s="83"/>
    </row>
    <row r="101" spans="3:18" s="4" customFormat="1" ht="30" hidden="1" x14ac:dyDescent="0.25">
      <c r="C101" s="77"/>
      <c r="D101" s="78"/>
      <c r="E101" s="79"/>
      <c r="F101" s="80" t="s">
        <v>1780</v>
      </c>
      <c r="G101" s="79"/>
      <c r="H101" s="81"/>
      <c r="I101" s="120"/>
      <c r="J101" s="120">
        <v>0</v>
      </c>
      <c r="K101" s="82"/>
      <c r="L101" s="105">
        <f>+BD[[#This Row],[Kg. Recibidos]]*BD[[#This Row],[Precio]]</f>
        <v>0</v>
      </c>
      <c r="M101" s="82"/>
      <c r="N101" s="91">
        <f>+BD[[#This Row],[Monto Total]]-BD[[#This Row],[Abonos]]</f>
        <v>0</v>
      </c>
      <c r="O101" s="92" t="str">
        <f>IF(BD[[#This Row],[Saldo Actual]]=0,"PAGADO",IF(BD[[#This Row],[Saldo Actual]]&lt;0,"A Favor","Pendiente"))</f>
        <v>PAGADO</v>
      </c>
      <c r="P101" s="95">
        <f>+BD[[#This Row],[Fecha Doc.]]+7</f>
        <v>7</v>
      </c>
      <c r="Q101" s="66" t="str">
        <f ca="1">IF(TODAY()&gt;BD[[#This Row],[Fecha Venc.]],"VENCIDO","")</f>
        <v>VENCIDO</v>
      </c>
      <c r="R101" s="83"/>
    </row>
    <row r="102" spans="3:18" s="4" customFormat="1" hidden="1" x14ac:dyDescent="0.25">
      <c r="C102" s="77" t="s">
        <v>2948</v>
      </c>
      <c r="D102" s="78">
        <v>45518</v>
      </c>
      <c r="E102" s="79" t="s">
        <v>1887</v>
      </c>
      <c r="F102" s="80" t="s">
        <v>1886</v>
      </c>
      <c r="G102" s="79" t="s">
        <v>195</v>
      </c>
      <c r="H102" s="81" t="s">
        <v>872</v>
      </c>
      <c r="I102" s="120">
        <v>1838.1</v>
      </c>
      <c r="J102" s="120">
        <v>1838.1</v>
      </c>
      <c r="K102" s="82">
        <v>2.85</v>
      </c>
      <c r="L102" s="105">
        <f>+BD[[#This Row],[Kg. Recibidos]]*BD[[#This Row],[Precio]]</f>
        <v>5238.585</v>
      </c>
      <c r="M102" s="105">
        <f>+BD[[#This Row],[Kg. Recibidos]]*BD[[#This Row],[Precio]]</f>
        <v>5238.585</v>
      </c>
      <c r="N102" s="91">
        <f>+BD[[#This Row],[Monto Total]]-BD[[#This Row],[Abonos]]</f>
        <v>0</v>
      </c>
      <c r="O102" s="92" t="str">
        <f>IF(BD[[#This Row],[Saldo Actual]]=0,"PAGADO",IF(BD[[#This Row],[Saldo Actual]]&lt;0,"A Favor","Pendiente"))</f>
        <v>PAGADO</v>
      </c>
      <c r="P102" s="95">
        <f>+BD[[#This Row],[Fecha Doc.]]+7</f>
        <v>45525</v>
      </c>
      <c r="Q102" s="66" t="str">
        <f ca="1">IF(TODAY()&gt;BD[[#This Row],[Fecha Venc.]],"VENCIDO","")</f>
        <v>VENCIDO</v>
      </c>
      <c r="R102" s="83"/>
    </row>
    <row r="103" spans="3:18" s="4" customFormat="1" ht="30" hidden="1" x14ac:dyDescent="0.25">
      <c r="C103" s="77"/>
      <c r="D103" s="78"/>
      <c r="E103" s="79"/>
      <c r="F103" s="80" t="s">
        <v>1780</v>
      </c>
      <c r="G103" s="79"/>
      <c r="H103" s="81"/>
      <c r="I103" s="120"/>
      <c r="J103" s="120">
        <v>0</v>
      </c>
      <c r="K103" s="82"/>
      <c r="L103" s="105">
        <f>+BD[[#This Row],[Kg. Recibidos]]*BD[[#This Row],[Precio]]</f>
        <v>0</v>
      </c>
      <c r="M103" s="82"/>
      <c r="N103" s="91">
        <f>+BD[[#This Row],[Monto Total]]-BD[[#This Row],[Abonos]]</f>
        <v>0</v>
      </c>
      <c r="O103" s="92" t="str">
        <f>IF(BD[[#This Row],[Saldo Actual]]=0,"PAGADO",IF(BD[[#This Row],[Saldo Actual]]&lt;0,"A Favor","Pendiente"))</f>
        <v>PAGADO</v>
      </c>
      <c r="P103" s="95">
        <f>+BD[[#This Row],[Fecha Doc.]]+7</f>
        <v>7</v>
      </c>
      <c r="Q103" s="66" t="str">
        <f ca="1">IF(TODAY()&gt;BD[[#This Row],[Fecha Venc.]],"VENCIDO","")</f>
        <v>VENCIDO</v>
      </c>
      <c r="R103" s="83"/>
    </row>
    <row r="104" spans="3:18" s="4" customFormat="1" hidden="1" x14ac:dyDescent="0.25">
      <c r="C104" s="77" t="s">
        <v>2947</v>
      </c>
      <c r="D104" s="78">
        <v>45518</v>
      </c>
      <c r="E104" s="79" t="s">
        <v>1887</v>
      </c>
      <c r="F104" s="80" t="s">
        <v>1886</v>
      </c>
      <c r="G104" s="79" t="s">
        <v>195</v>
      </c>
      <c r="H104" s="81" t="s">
        <v>1848</v>
      </c>
      <c r="I104" s="120">
        <v>98.4</v>
      </c>
      <c r="J104" s="120">
        <v>98.4</v>
      </c>
      <c r="K104" s="82">
        <v>1.8</v>
      </c>
      <c r="L104" s="105">
        <f>+BD[[#This Row],[Kg. Recibidos]]*BD[[#This Row],[Precio]]</f>
        <v>177.12</v>
      </c>
      <c r="M104" s="105">
        <f>+BD[[#This Row],[Kg. Recibidos]]*BD[[#This Row],[Precio]]</f>
        <v>177.12</v>
      </c>
      <c r="N104" s="91">
        <f>+BD[[#This Row],[Monto Total]]-BD[[#This Row],[Abonos]]</f>
        <v>0</v>
      </c>
      <c r="O104" s="92" t="str">
        <f>IF(BD[[#This Row],[Saldo Actual]]=0,"PAGADO",IF(BD[[#This Row],[Saldo Actual]]&lt;0,"A Favor","Pendiente"))</f>
        <v>PAGADO</v>
      </c>
      <c r="P104" s="95">
        <f>+BD[[#This Row],[Fecha Doc.]]+7</f>
        <v>45525</v>
      </c>
      <c r="Q104" s="66" t="str">
        <f ca="1">IF(TODAY()&gt;BD[[#This Row],[Fecha Venc.]],"VENCIDO","")</f>
        <v>VENCIDO</v>
      </c>
      <c r="R104" s="83"/>
    </row>
    <row r="105" spans="3:18" s="4" customFormat="1" hidden="1" x14ac:dyDescent="0.25">
      <c r="C105" s="77" t="s">
        <v>2947</v>
      </c>
      <c r="D105" s="78">
        <v>45518</v>
      </c>
      <c r="E105" s="79" t="s">
        <v>1887</v>
      </c>
      <c r="F105" s="80" t="s">
        <v>1886</v>
      </c>
      <c r="G105" s="79" t="s">
        <v>195</v>
      </c>
      <c r="H105" s="81" t="s">
        <v>1847</v>
      </c>
      <c r="I105" s="120">
        <v>155.9</v>
      </c>
      <c r="J105" s="120">
        <v>155.9</v>
      </c>
      <c r="K105" s="82">
        <v>1.3</v>
      </c>
      <c r="L105" s="105">
        <f>+BD[[#This Row],[Kg. Recibidos]]*BD[[#This Row],[Precio]]</f>
        <v>202.67000000000002</v>
      </c>
      <c r="M105" s="105">
        <f>+BD[[#This Row],[Kg. Recibidos]]*BD[[#This Row],[Precio]]</f>
        <v>202.67000000000002</v>
      </c>
      <c r="N105" s="91">
        <f>+BD[[#This Row],[Monto Total]]-BD[[#This Row],[Abonos]]</f>
        <v>0</v>
      </c>
      <c r="O105" s="92" t="str">
        <f>IF(BD[[#This Row],[Saldo Actual]]=0,"PAGADO",IF(BD[[#This Row],[Saldo Actual]]&lt;0,"A Favor","Pendiente"))</f>
        <v>PAGADO</v>
      </c>
      <c r="P105" s="95">
        <f>+BD[[#This Row],[Fecha Doc.]]+7</f>
        <v>45525</v>
      </c>
      <c r="Q105" s="66" t="str">
        <f ca="1">IF(TODAY()&gt;BD[[#This Row],[Fecha Venc.]],"VENCIDO","")</f>
        <v>VENCIDO</v>
      </c>
      <c r="R105" s="83"/>
    </row>
    <row r="106" spans="3:18" s="4" customFormat="1" hidden="1" x14ac:dyDescent="0.25">
      <c r="C106" s="77" t="s">
        <v>2947</v>
      </c>
      <c r="D106" s="78">
        <v>45518</v>
      </c>
      <c r="E106" s="79" t="s">
        <v>1887</v>
      </c>
      <c r="F106" s="80" t="s">
        <v>1886</v>
      </c>
      <c r="G106" s="79" t="s">
        <v>195</v>
      </c>
      <c r="H106" s="81" t="s">
        <v>1727</v>
      </c>
      <c r="I106" s="120">
        <v>319.10000000000002</v>
      </c>
      <c r="J106" s="120">
        <v>319.10000000000002</v>
      </c>
      <c r="K106" s="82">
        <v>1.3</v>
      </c>
      <c r="L106" s="105">
        <f>+BD[[#This Row],[Kg. Recibidos]]*BD[[#This Row],[Precio]]</f>
        <v>414.83000000000004</v>
      </c>
      <c r="M106" s="105">
        <f>+BD[[#This Row],[Kg. Recibidos]]*BD[[#This Row],[Precio]]</f>
        <v>414.83000000000004</v>
      </c>
      <c r="N106" s="91">
        <f>+BD[[#This Row],[Monto Total]]-BD[[#This Row],[Abonos]]</f>
        <v>0</v>
      </c>
      <c r="O106" s="92" t="str">
        <f>IF(BD[[#This Row],[Saldo Actual]]=0,"PAGADO",IF(BD[[#This Row],[Saldo Actual]]&lt;0,"A Favor","Pendiente"))</f>
        <v>PAGADO</v>
      </c>
      <c r="P106" s="95">
        <f>+BD[[#This Row],[Fecha Doc.]]+7</f>
        <v>45525</v>
      </c>
      <c r="Q106" s="66" t="str">
        <f ca="1">IF(TODAY()&gt;BD[[#This Row],[Fecha Venc.]],"VENCIDO","")</f>
        <v>VENCIDO</v>
      </c>
      <c r="R106" s="83"/>
    </row>
    <row r="107" spans="3:18" s="4" customFormat="1" hidden="1" x14ac:dyDescent="0.25">
      <c r="C107" s="77" t="s">
        <v>2946</v>
      </c>
      <c r="D107" s="78">
        <v>45519</v>
      </c>
      <c r="E107" s="79" t="s">
        <v>1887</v>
      </c>
      <c r="F107" s="80" t="s">
        <v>1886</v>
      </c>
      <c r="G107" s="79" t="s">
        <v>607</v>
      </c>
      <c r="H107" s="81" t="s">
        <v>1847</v>
      </c>
      <c r="I107" s="120">
        <v>3.6</v>
      </c>
      <c r="J107" s="120">
        <v>3.6</v>
      </c>
      <c r="K107" s="82">
        <v>1.5</v>
      </c>
      <c r="L107" s="105">
        <f>+BD[[#This Row],[Kg. Recibidos]]*BD[[#This Row],[Precio]]</f>
        <v>5.4</v>
      </c>
      <c r="M107" s="105">
        <f>+BD[[#This Row],[Kg. Recibidos]]*BD[[#This Row],[Precio]]</f>
        <v>5.4</v>
      </c>
      <c r="N107" s="91">
        <f>+BD[[#This Row],[Monto Total]]-BD[[#This Row],[Abonos]]</f>
        <v>0</v>
      </c>
      <c r="O107" s="92" t="str">
        <f>IF(BD[[#This Row],[Saldo Actual]]=0,"PAGADO",IF(BD[[#This Row],[Saldo Actual]]&lt;0,"A Favor","Pendiente"))</f>
        <v>PAGADO</v>
      </c>
      <c r="P107" s="95">
        <f>+BD[[#This Row],[Fecha Doc.]]+7</f>
        <v>45526</v>
      </c>
      <c r="Q107" s="66" t="str">
        <f ca="1">IF(TODAY()&gt;BD[[#This Row],[Fecha Venc.]],"VENCIDO","")</f>
        <v>VENCIDO</v>
      </c>
      <c r="R107" s="83"/>
    </row>
    <row r="108" spans="3:18" s="4" customFormat="1" hidden="1" x14ac:dyDescent="0.25">
      <c r="C108" s="77" t="s">
        <v>2944</v>
      </c>
      <c r="D108" s="78">
        <v>45519</v>
      </c>
      <c r="E108" s="79" t="s">
        <v>2582</v>
      </c>
      <c r="F108" s="80" t="s">
        <v>1886</v>
      </c>
      <c r="G108" s="79" t="s">
        <v>2945</v>
      </c>
      <c r="H108" s="81" t="s">
        <v>1727</v>
      </c>
      <c r="I108" s="120">
        <v>10.3</v>
      </c>
      <c r="J108" s="120">
        <v>10.3</v>
      </c>
      <c r="K108" s="82">
        <v>1.5</v>
      </c>
      <c r="L108" s="105">
        <f>+BD[[#This Row],[Kg. Recibidos]]*BD[[#This Row],[Precio]]</f>
        <v>15.450000000000001</v>
      </c>
      <c r="M108" s="105">
        <f>+BD[[#This Row],[Kg. Recibidos]]*BD[[#This Row],[Precio]]</f>
        <v>15.450000000000001</v>
      </c>
      <c r="N108" s="91">
        <f>+BD[[#This Row],[Monto Total]]-BD[[#This Row],[Abonos]]</f>
        <v>0</v>
      </c>
      <c r="O108" s="92" t="str">
        <f>IF(BD[[#This Row],[Saldo Actual]]=0,"PAGADO",IF(BD[[#This Row],[Saldo Actual]]&lt;0,"A Favor","Pendiente"))</f>
        <v>PAGADO</v>
      </c>
      <c r="P108" s="95">
        <f>+BD[[#This Row],[Fecha Doc.]]+7</f>
        <v>45526</v>
      </c>
      <c r="Q108" s="66" t="str">
        <f ca="1">IF(TODAY()&gt;BD[[#This Row],[Fecha Venc.]],"VENCIDO","")</f>
        <v>VENCIDO</v>
      </c>
      <c r="R108" s="83"/>
    </row>
    <row r="109" spans="3:18" s="4" customFormat="1" hidden="1" x14ac:dyDescent="0.25">
      <c r="C109" s="77" t="s">
        <v>2943</v>
      </c>
      <c r="D109" s="78">
        <v>45519</v>
      </c>
      <c r="E109" s="79" t="s">
        <v>2582</v>
      </c>
      <c r="F109" s="80" t="s">
        <v>1886</v>
      </c>
      <c r="G109" s="79" t="s">
        <v>142</v>
      </c>
      <c r="H109" s="81" t="s">
        <v>1877</v>
      </c>
      <c r="I109" s="120">
        <v>2</v>
      </c>
      <c r="J109" s="120">
        <v>2</v>
      </c>
      <c r="K109" s="82">
        <v>1.3</v>
      </c>
      <c r="L109" s="105">
        <f>+BD[[#This Row],[Kg. Recibidos]]*BD[[#This Row],[Precio]]</f>
        <v>2.6</v>
      </c>
      <c r="M109" s="105">
        <f>+BD[[#This Row],[Kg. Recibidos]]*BD[[#This Row],[Precio]]</f>
        <v>2.6</v>
      </c>
      <c r="N109" s="91">
        <f>+BD[[#This Row],[Monto Total]]-BD[[#This Row],[Abonos]]</f>
        <v>0</v>
      </c>
      <c r="O109" s="92" t="str">
        <f>IF(BD[[#This Row],[Saldo Actual]]=0,"PAGADO",IF(BD[[#This Row],[Saldo Actual]]&lt;0,"A Favor","Pendiente"))</f>
        <v>PAGADO</v>
      </c>
      <c r="P109" s="95">
        <f>+BD[[#This Row],[Fecha Doc.]]+7</f>
        <v>45526</v>
      </c>
      <c r="Q109" s="66" t="str">
        <f ca="1">IF(TODAY()&gt;BD[[#This Row],[Fecha Venc.]],"VENCIDO","")</f>
        <v>VENCIDO</v>
      </c>
      <c r="R109" s="83"/>
    </row>
    <row r="110" spans="3:18" s="4" customFormat="1" hidden="1" x14ac:dyDescent="0.25">
      <c r="C110" s="77" t="s">
        <v>2942</v>
      </c>
      <c r="D110" s="78">
        <v>45519</v>
      </c>
      <c r="E110" s="79" t="s">
        <v>84</v>
      </c>
      <c r="F110" s="80" t="s">
        <v>43</v>
      </c>
      <c r="G110" s="79" t="s">
        <v>84</v>
      </c>
      <c r="H110" s="81" t="s">
        <v>1847</v>
      </c>
      <c r="I110" s="120">
        <v>1469.7</v>
      </c>
      <c r="J110" s="120">
        <v>1469.7</v>
      </c>
      <c r="K110" s="82">
        <v>1.3</v>
      </c>
      <c r="L110" s="105">
        <f>+BD[[#This Row],[Kg. Recibidos]]*BD[[#This Row],[Precio]]</f>
        <v>1910.6100000000001</v>
      </c>
      <c r="M110" s="105">
        <f>+BD[[#This Row],[Kg. Recibidos]]*BD[[#This Row],[Precio]]</f>
        <v>1910.6100000000001</v>
      </c>
      <c r="N110" s="91">
        <f>+BD[[#This Row],[Monto Total]]-BD[[#This Row],[Abonos]]</f>
        <v>0</v>
      </c>
      <c r="O110" s="92" t="str">
        <f>IF(BD[[#This Row],[Saldo Actual]]=0,"PAGADO",IF(BD[[#This Row],[Saldo Actual]]&lt;0,"A Favor","Pendiente"))</f>
        <v>PAGADO</v>
      </c>
      <c r="P110" s="95">
        <f>+BD[[#This Row],[Fecha Doc.]]+7</f>
        <v>45526</v>
      </c>
      <c r="Q110" s="66" t="str">
        <f ca="1">IF(TODAY()&gt;BD[[#This Row],[Fecha Venc.]],"VENCIDO","")</f>
        <v>VENCIDO</v>
      </c>
      <c r="R110" s="83"/>
    </row>
    <row r="111" spans="3:18" s="4" customFormat="1" hidden="1" x14ac:dyDescent="0.25">
      <c r="C111" s="77" t="s">
        <v>2942</v>
      </c>
      <c r="D111" s="78">
        <v>45519</v>
      </c>
      <c r="E111" s="79" t="s">
        <v>84</v>
      </c>
      <c r="F111" s="80" t="s">
        <v>43</v>
      </c>
      <c r="G111" s="79" t="s">
        <v>84</v>
      </c>
      <c r="H111" s="81" t="s">
        <v>1848</v>
      </c>
      <c r="I111" s="120">
        <v>2000.8500000000004</v>
      </c>
      <c r="J111" s="120">
        <v>2000.8500000000004</v>
      </c>
      <c r="K111" s="82">
        <v>1.8</v>
      </c>
      <c r="L111" s="105">
        <f>+BD[[#This Row],[Kg. Recibidos]]*BD[[#This Row],[Precio]]</f>
        <v>3601.5300000000007</v>
      </c>
      <c r="M111" s="105">
        <f>+BD[[#This Row],[Kg. Recibidos]]*BD[[#This Row],[Precio]]</f>
        <v>3601.5300000000007</v>
      </c>
      <c r="N111" s="91">
        <f>+BD[[#This Row],[Monto Total]]-BD[[#This Row],[Abonos]]</f>
        <v>0</v>
      </c>
      <c r="O111" s="92" t="str">
        <f>IF(BD[[#This Row],[Saldo Actual]]=0,"PAGADO",IF(BD[[#This Row],[Saldo Actual]]&lt;0,"A Favor","Pendiente"))</f>
        <v>PAGADO</v>
      </c>
      <c r="P111" s="95">
        <f>+BD[[#This Row],[Fecha Doc.]]+7</f>
        <v>45526</v>
      </c>
      <c r="Q111" s="66" t="str">
        <f ca="1">IF(TODAY()&gt;BD[[#This Row],[Fecha Venc.]],"VENCIDO","")</f>
        <v>VENCIDO</v>
      </c>
      <c r="R111" s="83"/>
    </row>
    <row r="112" spans="3:18" s="4" customFormat="1" hidden="1" x14ac:dyDescent="0.25">
      <c r="C112" s="77" t="s">
        <v>2942</v>
      </c>
      <c r="D112" s="78">
        <v>45519</v>
      </c>
      <c r="E112" s="79" t="s">
        <v>84</v>
      </c>
      <c r="F112" s="80" t="s">
        <v>43</v>
      </c>
      <c r="G112" s="79" t="s">
        <v>84</v>
      </c>
      <c r="H112" s="81" t="s">
        <v>12</v>
      </c>
      <c r="I112" s="120">
        <v>1977.95</v>
      </c>
      <c r="J112" s="120">
        <v>1977.95</v>
      </c>
      <c r="K112" s="82">
        <v>1.3</v>
      </c>
      <c r="L112" s="105">
        <f>+BD[[#This Row],[Kg. Recibidos]]*BD[[#This Row],[Precio]]</f>
        <v>2571.335</v>
      </c>
      <c r="M112" s="105">
        <f>+BD[[#This Row],[Kg. Recibidos]]*BD[[#This Row],[Precio]]</f>
        <v>2571.335</v>
      </c>
      <c r="N112" s="91">
        <f>+BD[[#This Row],[Monto Total]]-BD[[#This Row],[Abonos]]</f>
        <v>0</v>
      </c>
      <c r="O112" s="92" t="str">
        <f>IF(BD[[#This Row],[Saldo Actual]]=0,"PAGADO",IF(BD[[#This Row],[Saldo Actual]]&lt;0,"A Favor","Pendiente"))</f>
        <v>PAGADO</v>
      </c>
      <c r="P112" s="95">
        <f>+BD[[#This Row],[Fecha Doc.]]+7</f>
        <v>45526</v>
      </c>
      <c r="Q112" s="66" t="str">
        <f ca="1">IF(TODAY()&gt;BD[[#This Row],[Fecha Venc.]],"VENCIDO","")</f>
        <v>VENCIDO</v>
      </c>
      <c r="R112" s="83"/>
    </row>
    <row r="113" spans="3:18" s="4" customFormat="1" hidden="1" x14ac:dyDescent="0.25">
      <c r="C113" s="77" t="s">
        <v>2941</v>
      </c>
      <c r="D113" s="78">
        <v>45519</v>
      </c>
      <c r="E113" s="79" t="s">
        <v>1887</v>
      </c>
      <c r="F113" s="80" t="s">
        <v>1886</v>
      </c>
      <c r="G113" s="79" t="s">
        <v>1036</v>
      </c>
      <c r="H113" s="81" t="s">
        <v>1727</v>
      </c>
      <c r="I113" s="120">
        <v>4.0999999999999996</v>
      </c>
      <c r="J113" s="120">
        <v>4.0999999999999996</v>
      </c>
      <c r="K113" s="82">
        <v>1.5</v>
      </c>
      <c r="L113" s="105">
        <f>+BD[[#This Row],[Kg. Recibidos]]*BD[[#This Row],[Precio]]</f>
        <v>6.1499999999999995</v>
      </c>
      <c r="M113" s="82">
        <v>6.15</v>
      </c>
      <c r="N113" s="91">
        <f>+BD[[#This Row],[Monto Total]]-BD[[#This Row],[Abonos]]</f>
        <v>0</v>
      </c>
      <c r="O113" s="92" t="str">
        <f>IF(BD[[#This Row],[Saldo Actual]]=0,"PAGADO",IF(BD[[#This Row],[Saldo Actual]]&lt;0,"A Favor","Pendiente"))</f>
        <v>PAGADO</v>
      </c>
      <c r="P113" s="95">
        <f>+BD[[#This Row],[Fecha Doc.]]+7</f>
        <v>45526</v>
      </c>
      <c r="Q113" s="66" t="str">
        <f ca="1">IF(TODAY()&gt;BD[[#This Row],[Fecha Venc.]],"VENCIDO","")</f>
        <v>VENCIDO</v>
      </c>
      <c r="R113" s="83"/>
    </row>
    <row r="114" spans="3:18" s="4" customFormat="1" hidden="1" x14ac:dyDescent="0.25">
      <c r="C114" s="77" t="s">
        <v>2940</v>
      </c>
      <c r="D114" s="78">
        <v>45519</v>
      </c>
      <c r="E114" s="79" t="s">
        <v>670</v>
      </c>
      <c r="F114" s="80" t="s">
        <v>883</v>
      </c>
      <c r="G114" s="79" t="s">
        <v>670</v>
      </c>
      <c r="H114" s="81" t="s">
        <v>872</v>
      </c>
      <c r="I114" s="120">
        <v>7362.2</v>
      </c>
      <c r="J114" s="120">
        <v>7238.8</v>
      </c>
      <c r="K114" s="82">
        <v>2.7</v>
      </c>
      <c r="L114" s="105">
        <f>+BD[[#This Row],[Kg. Recibidos]]*BD[[#This Row],[Precio]]</f>
        <v>19544.760000000002</v>
      </c>
      <c r="M114" s="82"/>
      <c r="N114" s="91">
        <f>+BD[[#This Row],[Monto Total]]-BD[[#This Row],[Abonos]]</f>
        <v>19544.760000000002</v>
      </c>
      <c r="O114" s="92" t="str">
        <f>IF(BD[[#This Row],[Saldo Actual]]=0,"PAGADO",IF(BD[[#This Row],[Saldo Actual]]&lt;0,"A Favor","Pendiente"))</f>
        <v>Pendiente</v>
      </c>
      <c r="P114" s="95">
        <f>+BD[[#This Row],[Fecha Doc.]]+7</f>
        <v>45526</v>
      </c>
      <c r="Q114" s="66" t="str">
        <f ca="1">IF(TODAY()&gt;BD[[#This Row],[Fecha Venc.]],"VENCIDO","")</f>
        <v>VENCIDO</v>
      </c>
      <c r="R114" s="83"/>
    </row>
    <row r="115" spans="3:18" s="4" customFormat="1" hidden="1" x14ac:dyDescent="0.25">
      <c r="C115" s="77" t="s">
        <v>2939</v>
      </c>
      <c r="D115" s="78">
        <v>45519</v>
      </c>
      <c r="E115" s="79" t="s">
        <v>670</v>
      </c>
      <c r="F115" s="80" t="s">
        <v>883</v>
      </c>
      <c r="G115" s="79" t="s">
        <v>670</v>
      </c>
      <c r="H115" s="81" t="s">
        <v>872</v>
      </c>
      <c r="I115" s="120">
        <v>263.60000000000002</v>
      </c>
      <c r="J115" s="120">
        <v>206</v>
      </c>
      <c r="K115" s="82">
        <v>2.7</v>
      </c>
      <c r="L115" s="105">
        <f>+BD[[#This Row],[Kg. Recibidos]]*BD[[#This Row],[Precio]]</f>
        <v>556.20000000000005</v>
      </c>
      <c r="M115" s="82"/>
      <c r="N115" s="91">
        <f>+BD[[#This Row],[Monto Total]]-BD[[#This Row],[Abonos]]</f>
        <v>556.20000000000005</v>
      </c>
      <c r="O115" s="92" t="str">
        <f>IF(BD[[#This Row],[Saldo Actual]]=0,"PAGADO",IF(BD[[#This Row],[Saldo Actual]]&lt;0,"A Favor","Pendiente"))</f>
        <v>Pendiente</v>
      </c>
      <c r="P115" s="95">
        <f>+BD[[#This Row],[Fecha Doc.]]+7</f>
        <v>45526</v>
      </c>
      <c r="Q115" s="66" t="str">
        <f ca="1">IF(TODAY()&gt;BD[[#This Row],[Fecha Venc.]],"VENCIDO","")</f>
        <v>VENCIDO</v>
      </c>
      <c r="R115" s="83"/>
    </row>
    <row r="116" spans="3:18" s="4" customFormat="1" hidden="1" x14ac:dyDescent="0.25">
      <c r="C116" s="77" t="s">
        <v>2938</v>
      </c>
      <c r="D116" s="78">
        <v>45519</v>
      </c>
      <c r="E116" s="79" t="s">
        <v>71</v>
      </c>
      <c r="F116" s="80" t="s">
        <v>25</v>
      </c>
      <c r="G116" s="79" t="s">
        <v>71</v>
      </c>
      <c r="H116" s="81" t="s">
        <v>3</v>
      </c>
      <c r="I116" s="120">
        <v>384</v>
      </c>
      <c r="J116" s="120">
        <v>384</v>
      </c>
      <c r="K116" s="82">
        <v>2.85</v>
      </c>
      <c r="L116" s="105">
        <f>+BD[[#This Row],[Kg. Recibidos]]*BD[[#This Row],[Precio]]</f>
        <v>1094.4000000000001</v>
      </c>
      <c r="M116" s="82"/>
      <c r="N116" s="91">
        <f>+BD[[#This Row],[Monto Total]]-BD[[#This Row],[Abonos]]</f>
        <v>1094.4000000000001</v>
      </c>
      <c r="O116" s="92" t="str">
        <f>IF(BD[[#This Row],[Saldo Actual]]=0,"PAGADO",IF(BD[[#This Row],[Saldo Actual]]&lt;0,"A Favor","Pendiente"))</f>
        <v>Pendiente</v>
      </c>
      <c r="P116" s="95">
        <f>+BD[[#This Row],[Fecha Doc.]]+7</f>
        <v>45526</v>
      </c>
      <c r="Q116" s="66" t="str">
        <f ca="1">IF(TODAY()&gt;BD[[#This Row],[Fecha Venc.]],"VENCIDO","")</f>
        <v>VENCIDO</v>
      </c>
      <c r="R116" s="83"/>
    </row>
    <row r="117" spans="3:18" s="4" customFormat="1" hidden="1" x14ac:dyDescent="0.25">
      <c r="C117" s="77" t="s">
        <v>2937</v>
      </c>
      <c r="D117" s="78">
        <v>45519</v>
      </c>
      <c r="E117" s="79" t="s">
        <v>71</v>
      </c>
      <c r="F117" s="80" t="s">
        <v>25</v>
      </c>
      <c r="G117" s="79" t="s">
        <v>71</v>
      </c>
      <c r="H117" s="81" t="s">
        <v>1847</v>
      </c>
      <c r="I117" s="120">
        <v>21.7</v>
      </c>
      <c r="J117" s="120">
        <v>21.7</v>
      </c>
      <c r="K117" s="82">
        <v>1.3</v>
      </c>
      <c r="L117" s="105">
        <f>+BD[[#This Row],[Kg. Recibidos]]*BD[[#This Row],[Precio]]</f>
        <v>28.21</v>
      </c>
      <c r="M117" s="82"/>
      <c r="N117" s="91">
        <f>+BD[[#This Row],[Monto Total]]-BD[[#This Row],[Abonos]]</f>
        <v>28.21</v>
      </c>
      <c r="O117" s="92" t="str">
        <f>IF(BD[[#This Row],[Saldo Actual]]=0,"PAGADO",IF(BD[[#This Row],[Saldo Actual]]&lt;0,"A Favor","Pendiente"))</f>
        <v>Pendiente</v>
      </c>
      <c r="P117" s="95">
        <f>+BD[[#This Row],[Fecha Doc.]]+7</f>
        <v>45526</v>
      </c>
      <c r="Q117" s="66" t="str">
        <f ca="1">IF(TODAY()&gt;BD[[#This Row],[Fecha Venc.]],"VENCIDO","")</f>
        <v>VENCIDO</v>
      </c>
      <c r="R117" s="83"/>
    </row>
    <row r="118" spans="3:18" s="4" customFormat="1" hidden="1" x14ac:dyDescent="0.25">
      <c r="C118" s="77" t="s">
        <v>2937</v>
      </c>
      <c r="D118" s="78">
        <v>45519</v>
      </c>
      <c r="E118" s="79" t="s">
        <v>71</v>
      </c>
      <c r="F118" s="80" t="s">
        <v>25</v>
      </c>
      <c r="G118" s="79" t="s">
        <v>71</v>
      </c>
      <c r="H118" s="81" t="s">
        <v>1848</v>
      </c>
      <c r="I118" s="120">
        <v>24.7</v>
      </c>
      <c r="J118" s="120">
        <v>24.7</v>
      </c>
      <c r="K118" s="82">
        <v>1.8</v>
      </c>
      <c r="L118" s="105">
        <f>+BD[[#This Row],[Kg. Recibidos]]*BD[[#This Row],[Precio]]</f>
        <v>44.46</v>
      </c>
      <c r="M118" s="82"/>
      <c r="N118" s="91">
        <f>+BD[[#This Row],[Monto Total]]-BD[[#This Row],[Abonos]]</f>
        <v>44.46</v>
      </c>
      <c r="O118" s="92" t="str">
        <f>IF(BD[[#This Row],[Saldo Actual]]=0,"PAGADO",IF(BD[[#This Row],[Saldo Actual]]&lt;0,"A Favor","Pendiente"))</f>
        <v>Pendiente</v>
      </c>
      <c r="P118" s="95">
        <f>+BD[[#This Row],[Fecha Doc.]]+7</f>
        <v>45526</v>
      </c>
      <c r="Q118" s="66" t="str">
        <f ca="1">IF(TODAY()&gt;BD[[#This Row],[Fecha Venc.]],"VENCIDO","")</f>
        <v>VENCIDO</v>
      </c>
      <c r="R118" s="83"/>
    </row>
    <row r="119" spans="3:18" s="4" customFormat="1" hidden="1" x14ac:dyDescent="0.25">
      <c r="C119" s="77" t="s">
        <v>2936</v>
      </c>
      <c r="D119" s="78">
        <v>45519</v>
      </c>
      <c r="E119" s="79" t="s">
        <v>8</v>
      </c>
      <c r="F119" s="80" t="s">
        <v>20</v>
      </c>
      <c r="G119" s="79" t="s">
        <v>2211</v>
      </c>
      <c r="H119" s="81" t="s">
        <v>1847</v>
      </c>
      <c r="I119" s="120">
        <v>332.3</v>
      </c>
      <c r="J119" s="120">
        <v>333.4</v>
      </c>
      <c r="K119" s="82">
        <v>1</v>
      </c>
      <c r="L119" s="105">
        <f>+BD[[#This Row],[Kg. Recibidos]]*BD[[#This Row],[Precio]]</f>
        <v>333.4</v>
      </c>
      <c r="M119" s="105">
        <f>+BD[[#This Row],[Kg. Recibidos]]*BD[[#This Row],[Precio]]</f>
        <v>333.4</v>
      </c>
      <c r="N119" s="91">
        <f>+BD[[#This Row],[Monto Total]]-BD[[#This Row],[Abonos]]</f>
        <v>0</v>
      </c>
      <c r="O119" s="92" t="str">
        <f>IF(BD[[#This Row],[Saldo Actual]]=0,"PAGADO",IF(BD[[#This Row],[Saldo Actual]]&lt;0,"A Favor","Pendiente"))</f>
        <v>PAGADO</v>
      </c>
      <c r="P119" s="95">
        <f>+BD[[#This Row],[Fecha Doc.]]+7</f>
        <v>45526</v>
      </c>
      <c r="Q119" s="66" t="str">
        <f ca="1">IF(TODAY()&gt;BD[[#This Row],[Fecha Venc.]],"VENCIDO","")</f>
        <v>VENCIDO</v>
      </c>
      <c r="R119" s="83"/>
    </row>
    <row r="120" spans="3:18" s="4" customFormat="1" hidden="1" x14ac:dyDescent="0.25">
      <c r="C120" s="77" t="s">
        <v>2936</v>
      </c>
      <c r="D120" s="78">
        <v>45519</v>
      </c>
      <c r="E120" s="79" t="s">
        <v>8</v>
      </c>
      <c r="F120" s="80" t="s">
        <v>20</v>
      </c>
      <c r="G120" s="79" t="s">
        <v>2211</v>
      </c>
      <c r="H120" s="81" t="s">
        <v>12</v>
      </c>
      <c r="I120" s="120">
        <v>1852.1</v>
      </c>
      <c r="J120" s="120">
        <v>1840.4</v>
      </c>
      <c r="K120" s="82">
        <v>1</v>
      </c>
      <c r="L120" s="105">
        <f>+BD[[#This Row],[Kg. Recibidos]]*BD[[#This Row],[Precio]]</f>
        <v>1840.4</v>
      </c>
      <c r="M120" s="105">
        <f>+BD[[#This Row],[Kg. Recibidos]]*BD[[#This Row],[Precio]]</f>
        <v>1840.4</v>
      </c>
      <c r="N120" s="91">
        <f>+BD[[#This Row],[Monto Total]]-BD[[#This Row],[Abonos]]</f>
        <v>0</v>
      </c>
      <c r="O120" s="92" t="str">
        <f>IF(BD[[#This Row],[Saldo Actual]]=0,"PAGADO",IF(BD[[#This Row],[Saldo Actual]]&lt;0,"A Favor","Pendiente"))</f>
        <v>PAGADO</v>
      </c>
      <c r="P120" s="95">
        <f>+BD[[#This Row],[Fecha Doc.]]+7</f>
        <v>45526</v>
      </c>
      <c r="Q120" s="66" t="str">
        <f ca="1">IF(TODAY()&gt;BD[[#This Row],[Fecha Venc.]],"VENCIDO","")</f>
        <v>VENCIDO</v>
      </c>
      <c r="R120" s="83"/>
    </row>
    <row r="121" spans="3:18" s="4" customFormat="1" hidden="1" x14ac:dyDescent="0.25">
      <c r="C121" s="77" t="s">
        <v>2935</v>
      </c>
      <c r="D121" s="78">
        <v>45518</v>
      </c>
      <c r="E121" s="79" t="s">
        <v>1887</v>
      </c>
      <c r="F121" s="80" t="s">
        <v>1886</v>
      </c>
      <c r="G121" s="79" t="s">
        <v>200</v>
      </c>
      <c r="H121" s="81" t="s">
        <v>872</v>
      </c>
      <c r="I121" s="120">
        <v>264.89999999999998</v>
      </c>
      <c r="J121" s="120">
        <v>264.89999999999998</v>
      </c>
      <c r="K121" s="82">
        <v>2.9</v>
      </c>
      <c r="L121" s="105">
        <f>+BD[[#This Row],[Kg. Recibidos]]*BD[[#This Row],[Precio]]</f>
        <v>768.20999999999992</v>
      </c>
      <c r="M121" s="105">
        <f>+BD[[#This Row],[Kg. Recibidos]]*BD[[#This Row],[Precio]]</f>
        <v>768.20999999999992</v>
      </c>
      <c r="N121" s="91">
        <f>+BD[[#This Row],[Monto Total]]-BD[[#This Row],[Abonos]]</f>
        <v>0</v>
      </c>
      <c r="O121" s="92" t="str">
        <f>IF(BD[[#This Row],[Saldo Actual]]=0,"PAGADO",IF(BD[[#This Row],[Saldo Actual]]&lt;0,"A Favor","Pendiente"))</f>
        <v>PAGADO</v>
      </c>
      <c r="P121" s="95">
        <f>+BD[[#This Row],[Fecha Doc.]]+7</f>
        <v>45525</v>
      </c>
      <c r="Q121" s="66" t="str">
        <f ca="1">IF(TODAY()&gt;BD[[#This Row],[Fecha Venc.]],"VENCIDO","")</f>
        <v>VENCIDO</v>
      </c>
      <c r="R121" s="83"/>
    </row>
    <row r="122" spans="3:18" s="4" customFormat="1" hidden="1" x14ac:dyDescent="0.25">
      <c r="C122" s="77" t="s">
        <v>2935</v>
      </c>
      <c r="D122" s="78">
        <v>45518</v>
      </c>
      <c r="E122" s="79" t="s">
        <v>1887</v>
      </c>
      <c r="F122" s="80" t="s">
        <v>1886</v>
      </c>
      <c r="G122" s="79" t="s">
        <v>200</v>
      </c>
      <c r="H122" s="81" t="s">
        <v>1727</v>
      </c>
      <c r="I122" s="120">
        <v>29</v>
      </c>
      <c r="J122" s="120">
        <v>29</v>
      </c>
      <c r="K122" s="82">
        <v>1.5</v>
      </c>
      <c r="L122" s="105">
        <f>+BD[[#This Row],[Kg. Recibidos]]*BD[[#This Row],[Precio]]</f>
        <v>43.5</v>
      </c>
      <c r="M122" s="105">
        <f>+BD[[#This Row],[Kg. Recibidos]]*BD[[#This Row],[Precio]]</f>
        <v>43.5</v>
      </c>
      <c r="N122" s="91">
        <f>+BD[[#This Row],[Monto Total]]-BD[[#This Row],[Abonos]]</f>
        <v>0</v>
      </c>
      <c r="O122" s="92" t="str">
        <f>IF(BD[[#This Row],[Saldo Actual]]=0,"PAGADO",IF(BD[[#This Row],[Saldo Actual]]&lt;0,"A Favor","Pendiente"))</f>
        <v>PAGADO</v>
      </c>
      <c r="P122" s="95">
        <f>+BD[[#This Row],[Fecha Doc.]]+7</f>
        <v>45525</v>
      </c>
      <c r="Q122" s="66" t="str">
        <f ca="1">IF(TODAY()&gt;BD[[#This Row],[Fecha Venc.]],"VENCIDO","")</f>
        <v>VENCIDO</v>
      </c>
      <c r="R122" s="83"/>
    </row>
    <row r="123" spans="3:18" s="4" customFormat="1" hidden="1" x14ac:dyDescent="0.25">
      <c r="C123" s="77" t="s">
        <v>2934</v>
      </c>
      <c r="D123" s="78">
        <v>45518</v>
      </c>
      <c r="E123" s="79" t="s">
        <v>1887</v>
      </c>
      <c r="F123" s="80" t="s">
        <v>1886</v>
      </c>
      <c r="G123" s="79" t="s">
        <v>142</v>
      </c>
      <c r="H123" s="81" t="s">
        <v>872</v>
      </c>
      <c r="I123" s="120">
        <v>6.2</v>
      </c>
      <c r="J123" s="120">
        <v>6.2</v>
      </c>
      <c r="K123" s="82">
        <v>2.85</v>
      </c>
      <c r="L123" s="105">
        <f>+BD[[#This Row],[Kg. Recibidos]]*BD[[#This Row],[Precio]]</f>
        <v>17.670000000000002</v>
      </c>
      <c r="M123" s="105">
        <f>+BD[[#This Row],[Kg. Recibidos]]*BD[[#This Row],[Precio]]</f>
        <v>17.670000000000002</v>
      </c>
      <c r="N123" s="91">
        <f>+BD[[#This Row],[Monto Total]]-BD[[#This Row],[Abonos]]</f>
        <v>0</v>
      </c>
      <c r="O123" s="92" t="str">
        <f>IF(BD[[#This Row],[Saldo Actual]]=0,"PAGADO",IF(BD[[#This Row],[Saldo Actual]]&lt;0,"A Favor","Pendiente"))</f>
        <v>PAGADO</v>
      </c>
      <c r="P123" s="95">
        <f>+BD[[#This Row],[Fecha Doc.]]+7</f>
        <v>45525</v>
      </c>
      <c r="Q123" s="66" t="str">
        <f ca="1">IF(TODAY()&gt;BD[[#This Row],[Fecha Venc.]],"VENCIDO","")</f>
        <v>VENCIDO</v>
      </c>
      <c r="R123" s="83"/>
    </row>
    <row r="124" spans="3:18" s="4" customFormat="1" hidden="1" x14ac:dyDescent="0.25">
      <c r="C124" s="77" t="s">
        <v>2933</v>
      </c>
      <c r="D124" s="78">
        <v>45518</v>
      </c>
      <c r="E124" s="79" t="s">
        <v>1887</v>
      </c>
      <c r="F124" s="80" t="s">
        <v>1886</v>
      </c>
      <c r="G124" s="79" t="s">
        <v>204</v>
      </c>
      <c r="H124" s="81" t="s">
        <v>872</v>
      </c>
      <c r="I124" s="120">
        <v>31.4</v>
      </c>
      <c r="J124" s="120">
        <v>31.4</v>
      </c>
      <c r="K124" s="82">
        <v>2.9</v>
      </c>
      <c r="L124" s="105">
        <f>+BD[[#This Row],[Kg. Recibidos]]*BD[[#This Row],[Precio]]</f>
        <v>91.059999999999988</v>
      </c>
      <c r="M124" s="105">
        <f>+BD[[#This Row],[Kg. Recibidos]]*BD[[#This Row],[Precio]]</f>
        <v>91.059999999999988</v>
      </c>
      <c r="N124" s="91">
        <f>+BD[[#This Row],[Monto Total]]-BD[[#This Row],[Abonos]]</f>
        <v>0</v>
      </c>
      <c r="O124" s="92" t="str">
        <f>IF(BD[[#This Row],[Saldo Actual]]=0,"PAGADO",IF(BD[[#This Row],[Saldo Actual]]&lt;0,"A Favor","Pendiente"))</f>
        <v>PAGADO</v>
      </c>
      <c r="P124" s="95">
        <f>+BD[[#This Row],[Fecha Doc.]]+7</f>
        <v>45525</v>
      </c>
      <c r="Q124" s="66" t="str">
        <f ca="1">IF(TODAY()&gt;BD[[#This Row],[Fecha Venc.]],"VENCIDO","")</f>
        <v>VENCIDO</v>
      </c>
      <c r="R124" s="83"/>
    </row>
    <row r="125" spans="3:18" s="4" customFormat="1" hidden="1" x14ac:dyDescent="0.25">
      <c r="C125" s="77" t="s">
        <v>1048</v>
      </c>
      <c r="D125" s="78">
        <v>45655</v>
      </c>
      <c r="E125" s="79" t="s">
        <v>1887</v>
      </c>
      <c r="F125" s="80" t="s">
        <v>1886</v>
      </c>
      <c r="G125" s="79" t="s">
        <v>827</v>
      </c>
      <c r="H125" s="81" t="s">
        <v>3</v>
      </c>
      <c r="I125" s="120">
        <v>5</v>
      </c>
      <c r="J125" s="120">
        <v>5</v>
      </c>
      <c r="K125" s="82">
        <v>2.4500000000000002</v>
      </c>
      <c r="L125" s="105">
        <f>+BD[[#This Row],[Kg. Recibidos]]*BD[[#This Row],[Precio]]</f>
        <v>12.25</v>
      </c>
      <c r="M125" s="82">
        <v>12.25</v>
      </c>
      <c r="N125" s="91">
        <f>+BD[[#This Row],[Monto Total]]-BD[[#This Row],[Abonos]]</f>
        <v>0</v>
      </c>
      <c r="O125" s="92" t="str">
        <f>IF(BD[[#This Row],[Saldo Actual]]=0,"PAGADO",IF(BD[[#This Row],[Saldo Actual]]&lt;0,"A Favor","Pendiente"))</f>
        <v>PAGADO</v>
      </c>
      <c r="P125" s="95">
        <f>+BD[[#This Row],[Fecha Doc.]]+7</f>
        <v>45662</v>
      </c>
      <c r="Q125" s="66" t="str">
        <f ca="1">IF(TODAY()&gt;BD[[#This Row],[Fecha Venc.]],"VENCIDO","")</f>
        <v/>
      </c>
      <c r="R125" s="83"/>
    </row>
    <row r="126" spans="3:18" s="4" customFormat="1" hidden="1" x14ac:dyDescent="0.25">
      <c r="C126" s="77" t="s">
        <v>1049</v>
      </c>
      <c r="D126" s="78">
        <v>45655</v>
      </c>
      <c r="E126" s="79" t="s">
        <v>1887</v>
      </c>
      <c r="F126" s="80" t="s">
        <v>1886</v>
      </c>
      <c r="G126" s="79" t="s">
        <v>155</v>
      </c>
      <c r="H126" s="81" t="s">
        <v>3</v>
      </c>
      <c r="I126" s="120">
        <v>5.9</v>
      </c>
      <c r="J126" s="120">
        <v>5.9</v>
      </c>
      <c r="K126" s="82">
        <v>2.4500000000000002</v>
      </c>
      <c r="L126" s="105">
        <f>+BD[[#This Row],[Kg. Recibidos]]*BD[[#This Row],[Precio]]</f>
        <v>14.455000000000002</v>
      </c>
      <c r="M126" s="82">
        <v>14.455000000000002</v>
      </c>
      <c r="N126" s="91">
        <f>+BD[[#This Row],[Monto Total]]-BD[[#This Row],[Abonos]]</f>
        <v>0</v>
      </c>
      <c r="O126" s="92" t="str">
        <f>IF(BD[[#This Row],[Saldo Actual]]=0,"PAGADO",IF(BD[[#This Row],[Saldo Actual]]&lt;0,"A Favor","Pendiente"))</f>
        <v>PAGADO</v>
      </c>
      <c r="P126" s="95">
        <f>+BD[[#This Row],[Fecha Doc.]]+7</f>
        <v>45662</v>
      </c>
      <c r="Q126" s="66" t="str">
        <f ca="1">IF(TODAY()&gt;BD[[#This Row],[Fecha Venc.]],"VENCIDO","")</f>
        <v/>
      </c>
      <c r="R126" s="83"/>
    </row>
    <row r="127" spans="3:18" s="4" customFormat="1" hidden="1" x14ac:dyDescent="0.25">
      <c r="C127" s="77" t="s">
        <v>1050</v>
      </c>
      <c r="D127" s="78">
        <v>45655</v>
      </c>
      <c r="E127" s="79" t="s">
        <v>1887</v>
      </c>
      <c r="F127" s="80" t="s">
        <v>1886</v>
      </c>
      <c r="G127" s="79" t="s">
        <v>518</v>
      </c>
      <c r="H127" s="81" t="s">
        <v>3</v>
      </c>
      <c r="I127" s="120">
        <v>2.9</v>
      </c>
      <c r="J127" s="120">
        <v>2.9</v>
      </c>
      <c r="K127" s="82">
        <v>2.4500000000000002</v>
      </c>
      <c r="L127" s="105">
        <f>+BD[[#This Row],[Kg. Recibidos]]*BD[[#This Row],[Precio]]</f>
        <v>7.1050000000000004</v>
      </c>
      <c r="M127" s="82">
        <v>7.1050000000000004</v>
      </c>
      <c r="N127" s="91">
        <f>+BD[[#This Row],[Monto Total]]-BD[[#This Row],[Abonos]]</f>
        <v>0</v>
      </c>
      <c r="O127" s="92" t="str">
        <f>IF(BD[[#This Row],[Saldo Actual]]=0,"PAGADO",IF(BD[[#This Row],[Saldo Actual]]&lt;0,"A Favor","Pendiente"))</f>
        <v>PAGADO</v>
      </c>
      <c r="P127" s="95">
        <f>+BD[[#This Row],[Fecha Doc.]]+7</f>
        <v>45662</v>
      </c>
      <c r="Q127" s="66" t="str">
        <f ca="1">IF(TODAY()&gt;BD[[#This Row],[Fecha Venc.]],"VENCIDO","")</f>
        <v/>
      </c>
      <c r="R127" s="83"/>
    </row>
    <row r="128" spans="3:18" s="4" customFormat="1" hidden="1" x14ac:dyDescent="0.25">
      <c r="C128" s="77" t="s">
        <v>1047</v>
      </c>
      <c r="D128" s="78">
        <v>45655</v>
      </c>
      <c r="E128" s="79" t="s">
        <v>1887</v>
      </c>
      <c r="F128" s="80" t="s">
        <v>1886</v>
      </c>
      <c r="G128" s="79" t="s">
        <v>149</v>
      </c>
      <c r="H128" s="81" t="s">
        <v>14</v>
      </c>
      <c r="I128" s="120">
        <v>119.7</v>
      </c>
      <c r="J128" s="120">
        <v>119.7</v>
      </c>
      <c r="K128" s="82">
        <v>0.55000000000000004</v>
      </c>
      <c r="L128" s="105">
        <f>+BD[[#This Row],[Kg. Recibidos]]*BD[[#This Row],[Precio]]</f>
        <v>65.835000000000008</v>
      </c>
      <c r="M128" s="82">
        <v>65.835000000000008</v>
      </c>
      <c r="N128" s="91">
        <f>+BD[[#This Row],[Monto Total]]-BD[[#This Row],[Abonos]]</f>
        <v>0</v>
      </c>
      <c r="O128" s="92" t="str">
        <f>IF(BD[[#This Row],[Saldo Actual]]=0,"PAGADO",IF(BD[[#This Row],[Saldo Actual]]&lt;0,"A Favor","Pendiente"))</f>
        <v>PAGADO</v>
      </c>
      <c r="P128" s="95">
        <f>+BD[[#This Row],[Fecha Doc.]]+7</f>
        <v>45662</v>
      </c>
      <c r="Q128" s="66" t="str">
        <f ca="1">IF(TODAY()&gt;BD[[#This Row],[Fecha Venc.]],"VENCIDO","")</f>
        <v/>
      </c>
      <c r="R128" s="83"/>
    </row>
    <row r="129" spans="3:18" s="4" customFormat="1" hidden="1" x14ac:dyDescent="0.25">
      <c r="C129" s="77" t="s">
        <v>1004</v>
      </c>
      <c r="D129" s="78">
        <v>45654</v>
      </c>
      <c r="E129" s="79" t="s">
        <v>93</v>
      </c>
      <c r="F129" s="80" t="s">
        <v>50</v>
      </c>
      <c r="G129" s="79" t="s">
        <v>93</v>
      </c>
      <c r="H129" s="81" t="s">
        <v>12</v>
      </c>
      <c r="I129" s="120">
        <v>282.5</v>
      </c>
      <c r="J129" s="120">
        <v>278.3</v>
      </c>
      <c r="K129" s="82">
        <v>1.3</v>
      </c>
      <c r="L129" s="105">
        <f>+BD[[#This Row],[Kg. Recibidos]]*BD[[#This Row],[Precio]]</f>
        <v>361.79</v>
      </c>
      <c r="M129" s="82">
        <v>361.79</v>
      </c>
      <c r="N129" s="91">
        <f>+BD[[#This Row],[Monto Total]]-BD[[#This Row],[Abonos]]</f>
        <v>0</v>
      </c>
      <c r="O129" s="92" t="str">
        <f>IF(BD[[#This Row],[Saldo Actual]]=0,"PAGADO",IF(BD[[#This Row],[Saldo Actual]]&lt;0,"A Favor","Pendiente"))</f>
        <v>PAGADO</v>
      </c>
      <c r="P129" s="95">
        <f>+BD[[#This Row],[Fecha Doc.]]+7</f>
        <v>45661</v>
      </c>
      <c r="Q129" s="66" t="str">
        <f ca="1">IF(TODAY()&gt;BD[[#This Row],[Fecha Venc.]],"VENCIDO","")</f>
        <v/>
      </c>
      <c r="R129" s="83"/>
    </row>
    <row r="130" spans="3:18" s="4" customFormat="1" hidden="1" x14ac:dyDescent="0.25">
      <c r="C130" s="77" t="s">
        <v>1005</v>
      </c>
      <c r="D130" s="78">
        <v>45654</v>
      </c>
      <c r="E130" s="79" t="s">
        <v>93</v>
      </c>
      <c r="F130" s="80" t="s">
        <v>50</v>
      </c>
      <c r="G130" s="79" t="s">
        <v>93</v>
      </c>
      <c r="H130" s="81" t="s">
        <v>3</v>
      </c>
      <c r="I130" s="120">
        <v>4474.5</v>
      </c>
      <c r="J130" s="120">
        <v>4474.5</v>
      </c>
      <c r="K130" s="82">
        <v>2</v>
      </c>
      <c r="L130" s="105">
        <f>+BD[[#This Row],[Kg. Recibidos]]*BD[[#This Row],[Precio]]</f>
        <v>8949</v>
      </c>
      <c r="M130" s="82">
        <v>8949</v>
      </c>
      <c r="N130" s="91">
        <f>+BD[[#This Row],[Monto Total]]-BD[[#This Row],[Abonos]]</f>
        <v>0</v>
      </c>
      <c r="O130" s="92" t="str">
        <f>IF(BD[[#This Row],[Saldo Actual]]=0,"PAGADO",IF(BD[[#This Row],[Saldo Actual]]&lt;0,"A Favor","Pendiente"))</f>
        <v>PAGADO</v>
      </c>
      <c r="P130" s="95">
        <f>+BD[[#This Row],[Fecha Doc.]]+7</f>
        <v>45661</v>
      </c>
      <c r="Q130" s="66" t="str">
        <f ca="1">IF(TODAY()&gt;BD[[#This Row],[Fecha Venc.]],"VENCIDO","")</f>
        <v/>
      </c>
      <c r="R130" s="83"/>
    </row>
    <row r="131" spans="3:18" s="4" customFormat="1" hidden="1" x14ac:dyDescent="0.25">
      <c r="C131" s="77" t="s">
        <v>1006</v>
      </c>
      <c r="D131" s="78">
        <v>45654</v>
      </c>
      <c r="E131" s="79" t="s">
        <v>93</v>
      </c>
      <c r="F131" s="80" t="s">
        <v>50</v>
      </c>
      <c r="G131" s="79" t="s">
        <v>93</v>
      </c>
      <c r="H131" s="81" t="s">
        <v>3</v>
      </c>
      <c r="I131" s="120">
        <v>20037.900000000001</v>
      </c>
      <c r="J131" s="120">
        <v>19578.5</v>
      </c>
      <c r="K131" s="82">
        <v>2</v>
      </c>
      <c r="L131" s="105">
        <f>+BD[[#This Row],[Kg. Recibidos]]*BD[[#This Row],[Precio]]</f>
        <v>39157</v>
      </c>
      <c r="M131" s="82">
        <v>39157</v>
      </c>
      <c r="N131" s="91">
        <f>+BD[[#This Row],[Monto Total]]-BD[[#This Row],[Abonos]]</f>
        <v>0</v>
      </c>
      <c r="O131" s="92" t="str">
        <f>IF(BD[[#This Row],[Saldo Actual]]=0,"PAGADO",IF(BD[[#This Row],[Saldo Actual]]&lt;0,"A Favor","Pendiente"))</f>
        <v>PAGADO</v>
      </c>
      <c r="P131" s="95">
        <f>+BD[[#This Row],[Fecha Doc.]]+7</f>
        <v>45661</v>
      </c>
      <c r="Q131" s="66" t="str">
        <f ca="1">IF(TODAY()&gt;BD[[#This Row],[Fecha Venc.]],"VENCIDO","")</f>
        <v/>
      </c>
      <c r="R131" s="83"/>
    </row>
    <row r="132" spans="3:18" s="4" customFormat="1" hidden="1" x14ac:dyDescent="0.25">
      <c r="C132" s="85" t="s">
        <v>2932</v>
      </c>
      <c r="D132" s="86">
        <v>45518</v>
      </c>
      <c r="E132" s="87" t="s">
        <v>87</v>
      </c>
      <c r="F132" s="88" t="s">
        <v>116</v>
      </c>
      <c r="G132" s="87" t="s">
        <v>87</v>
      </c>
      <c r="H132" s="89" t="s">
        <v>1848</v>
      </c>
      <c r="I132" s="121">
        <v>123.2</v>
      </c>
      <c r="J132" s="121">
        <v>123.2</v>
      </c>
      <c r="K132" s="84">
        <v>1.8</v>
      </c>
      <c r="L132" s="105">
        <f>+BD[[#This Row],[Kg. Recibidos]]*BD[[#This Row],[Precio]]</f>
        <v>221.76000000000002</v>
      </c>
      <c r="M132" s="105">
        <f>+BD[[#This Row],[Kg. Recibidos]]*BD[[#This Row],[Precio]]</f>
        <v>221.76000000000002</v>
      </c>
      <c r="N132" s="91">
        <f>+BD[[#This Row],[Monto Total]]-BD[[#This Row],[Abonos]]</f>
        <v>0</v>
      </c>
      <c r="O132" s="93" t="str">
        <f>IF(BD[[#This Row],[Saldo Actual]]=0,"PAGADO",IF(BD[[#This Row],[Saldo Actual]]&lt;0,"A Favor","Pendiente"))</f>
        <v>PAGADO</v>
      </c>
      <c r="P132" s="97">
        <f>+BD[[#This Row],[Fecha Doc.]]+7</f>
        <v>45525</v>
      </c>
      <c r="Q132" s="96" t="str">
        <f ca="1">IF(TODAY()&gt;BD[[#This Row],[Fecha Venc.]],"VENCIDO","")</f>
        <v>VENCIDO</v>
      </c>
      <c r="R132" s="83"/>
    </row>
    <row r="133" spans="3:18" s="4" customFormat="1" hidden="1" x14ac:dyDescent="0.25">
      <c r="C133" s="85" t="s">
        <v>2932</v>
      </c>
      <c r="D133" s="86">
        <v>45518</v>
      </c>
      <c r="E133" s="87" t="s">
        <v>87</v>
      </c>
      <c r="F133" s="88" t="s">
        <v>116</v>
      </c>
      <c r="G133" s="87" t="s">
        <v>87</v>
      </c>
      <c r="H133" s="89" t="s">
        <v>1847</v>
      </c>
      <c r="I133" s="121">
        <v>213</v>
      </c>
      <c r="J133" s="121">
        <v>213</v>
      </c>
      <c r="K133" s="84">
        <v>1.3</v>
      </c>
      <c r="L133" s="105">
        <f>+BD[[#This Row],[Kg. Recibidos]]*BD[[#This Row],[Precio]]</f>
        <v>276.90000000000003</v>
      </c>
      <c r="M133" s="105">
        <f>+BD[[#This Row],[Kg. Recibidos]]*BD[[#This Row],[Precio]]</f>
        <v>276.90000000000003</v>
      </c>
      <c r="N133" s="91">
        <f>+BD[[#This Row],[Monto Total]]-BD[[#This Row],[Abonos]]</f>
        <v>0</v>
      </c>
      <c r="O133" s="93" t="str">
        <f>IF(BD[[#This Row],[Saldo Actual]]=0,"PAGADO",IF(BD[[#This Row],[Saldo Actual]]&lt;0,"A Favor","Pendiente"))</f>
        <v>PAGADO</v>
      </c>
      <c r="P133" s="97">
        <f>+BD[[#This Row],[Fecha Doc.]]+7</f>
        <v>45525</v>
      </c>
      <c r="Q133" s="96" t="str">
        <f ca="1">IF(TODAY()&gt;BD[[#This Row],[Fecha Venc.]],"VENCIDO","")</f>
        <v>VENCIDO</v>
      </c>
      <c r="R133" s="83"/>
    </row>
    <row r="134" spans="3:18" s="4" customFormat="1" hidden="1" x14ac:dyDescent="0.25">
      <c r="C134" s="85" t="s">
        <v>2932</v>
      </c>
      <c r="D134" s="86">
        <v>45518</v>
      </c>
      <c r="E134" s="87" t="s">
        <v>87</v>
      </c>
      <c r="F134" s="88" t="s">
        <v>116</v>
      </c>
      <c r="G134" s="87" t="s">
        <v>87</v>
      </c>
      <c r="H134" s="89" t="s">
        <v>1727</v>
      </c>
      <c r="I134" s="121">
        <v>230.5</v>
      </c>
      <c r="J134" s="121">
        <v>230.5</v>
      </c>
      <c r="K134" s="84">
        <v>1.3</v>
      </c>
      <c r="L134" s="105">
        <f>+BD[[#This Row],[Kg. Recibidos]]*BD[[#This Row],[Precio]]</f>
        <v>299.65000000000003</v>
      </c>
      <c r="M134" s="105">
        <f>+BD[[#This Row],[Kg. Recibidos]]*BD[[#This Row],[Precio]]</f>
        <v>299.65000000000003</v>
      </c>
      <c r="N134" s="91">
        <f>+BD[[#This Row],[Monto Total]]-BD[[#This Row],[Abonos]]</f>
        <v>0</v>
      </c>
      <c r="O134" s="93" t="str">
        <f>IF(BD[[#This Row],[Saldo Actual]]=0,"PAGADO",IF(BD[[#This Row],[Saldo Actual]]&lt;0,"A Favor","Pendiente"))</f>
        <v>PAGADO</v>
      </c>
      <c r="P134" s="97">
        <f>+BD[[#This Row],[Fecha Doc.]]+7</f>
        <v>45525</v>
      </c>
      <c r="Q134" s="96" t="str">
        <f ca="1">IF(TODAY()&gt;BD[[#This Row],[Fecha Venc.]],"VENCIDO","")</f>
        <v>VENCIDO</v>
      </c>
      <c r="R134" s="83"/>
    </row>
    <row r="135" spans="3:18" s="4" customFormat="1" hidden="1" x14ac:dyDescent="0.25">
      <c r="C135" s="85" t="s">
        <v>2931</v>
      </c>
      <c r="D135" s="86">
        <v>45517</v>
      </c>
      <c r="E135" s="87" t="s">
        <v>1887</v>
      </c>
      <c r="F135" s="88" t="s">
        <v>1886</v>
      </c>
      <c r="G135" s="87" t="s">
        <v>154</v>
      </c>
      <c r="H135" s="89" t="s">
        <v>872</v>
      </c>
      <c r="I135" s="121">
        <v>15.2</v>
      </c>
      <c r="J135" s="121">
        <v>15.2</v>
      </c>
      <c r="K135" s="84">
        <v>2.9</v>
      </c>
      <c r="L135" s="105">
        <f>+BD[[#This Row],[Kg. Recibidos]]*BD[[#This Row],[Precio]]</f>
        <v>44.08</v>
      </c>
      <c r="M135" s="105">
        <f>+BD[[#This Row],[Kg. Recibidos]]*BD[[#This Row],[Precio]]</f>
        <v>44.08</v>
      </c>
      <c r="N135" s="91">
        <f>+BD[[#This Row],[Monto Total]]-BD[[#This Row],[Abonos]]</f>
        <v>0</v>
      </c>
      <c r="O135" s="93" t="str">
        <f>IF(BD[[#This Row],[Saldo Actual]]=0,"PAGADO",IF(BD[[#This Row],[Saldo Actual]]&lt;0,"A Favor","Pendiente"))</f>
        <v>PAGADO</v>
      </c>
      <c r="P135" s="97">
        <f>+BD[[#This Row],[Fecha Doc.]]+7</f>
        <v>45524</v>
      </c>
      <c r="Q135" s="96" t="str">
        <f ca="1">IF(TODAY()&gt;BD[[#This Row],[Fecha Venc.]],"VENCIDO","")</f>
        <v>VENCIDO</v>
      </c>
      <c r="R135" s="83"/>
    </row>
    <row r="136" spans="3:18" s="4" customFormat="1" hidden="1" x14ac:dyDescent="0.25">
      <c r="C136" s="85" t="s">
        <v>2930</v>
      </c>
      <c r="D136" s="86">
        <v>45517</v>
      </c>
      <c r="E136" s="87" t="s">
        <v>1887</v>
      </c>
      <c r="F136" s="88" t="s">
        <v>1886</v>
      </c>
      <c r="G136" s="87" t="s">
        <v>145</v>
      </c>
      <c r="H136" s="89" t="s">
        <v>872</v>
      </c>
      <c r="I136" s="121">
        <v>303.89999999999998</v>
      </c>
      <c r="J136" s="121">
        <v>303.89999999999998</v>
      </c>
      <c r="K136" s="84">
        <v>2.9</v>
      </c>
      <c r="L136" s="105">
        <f>+BD[[#This Row],[Kg. Recibidos]]*BD[[#This Row],[Precio]]</f>
        <v>881.31</v>
      </c>
      <c r="M136" s="105">
        <f>+BD[[#This Row],[Kg. Recibidos]]*BD[[#This Row],[Precio]]</f>
        <v>881.31</v>
      </c>
      <c r="N136" s="91">
        <f>+BD[[#This Row],[Monto Total]]-BD[[#This Row],[Abonos]]</f>
        <v>0</v>
      </c>
      <c r="O136" s="93" t="str">
        <f>IF(BD[[#This Row],[Saldo Actual]]=0,"PAGADO",IF(BD[[#This Row],[Saldo Actual]]&lt;0,"A Favor","Pendiente"))</f>
        <v>PAGADO</v>
      </c>
      <c r="P136" s="97">
        <f>+BD[[#This Row],[Fecha Doc.]]+7</f>
        <v>45524</v>
      </c>
      <c r="Q136" s="96" t="str">
        <f ca="1">IF(TODAY()&gt;BD[[#This Row],[Fecha Venc.]],"VENCIDO","")</f>
        <v>VENCIDO</v>
      </c>
      <c r="R136" s="83"/>
    </row>
    <row r="137" spans="3:18" s="4" customFormat="1" hidden="1" x14ac:dyDescent="0.25">
      <c r="C137" s="85" t="s">
        <v>2929</v>
      </c>
      <c r="D137" s="86">
        <v>45517</v>
      </c>
      <c r="E137" s="87" t="s">
        <v>78</v>
      </c>
      <c r="F137" s="88" t="s">
        <v>37</v>
      </c>
      <c r="G137" s="87" t="s">
        <v>112</v>
      </c>
      <c r="H137" s="89" t="s">
        <v>3</v>
      </c>
      <c r="I137" s="121">
        <v>113.7</v>
      </c>
      <c r="J137" s="121">
        <v>113.7</v>
      </c>
      <c r="K137" s="84">
        <v>2.85</v>
      </c>
      <c r="L137" s="105">
        <f>+BD[[#This Row],[Kg. Recibidos]]*BD[[#This Row],[Precio]]</f>
        <v>324.04500000000002</v>
      </c>
      <c r="M137" s="105">
        <f>+BD[[#This Row],[Kg. Recibidos]]*BD[[#This Row],[Precio]]</f>
        <v>324.04500000000002</v>
      </c>
      <c r="N137" s="91">
        <f>+BD[[#This Row],[Monto Total]]-BD[[#This Row],[Abonos]]</f>
        <v>0</v>
      </c>
      <c r="O137" s="93" t="str">
        <f>IF(BD[[#This Row],[Saldo Actual]]=0,"PAGADO",IF(BD[[#This Row],[Saldo Actual]]&lt;0,"A Favor","Pendiente"))</f>
        <v>PAGADO</v>
      </c>
      <c r="P137" s="97">
        <f>+BD[[#This Row],[Fecha Doc.]]+7</f>
        <v>45524</v>
      </c>
      <c r="Q137" s="96" t="str">
        <f ca="1">IF(TODAY()&gt;BD[[#This Row],[Fecha Venc.]],"VENCIDO","")</f>
        <v>VENCIDO</v>
      </c>
      <c r="R137" s="83"/>
    </row>
    <row r="138" spans="3:18" s="4" customFormat="1" hidden="1" x14ac:dyDescent="0.25">
      <c r="C138" s="85" t="s">
        <v>2928</v>
      </c>
      <c r="D138" s="86">
        <v>45517</v>
      </c>
      <c r="E138" s="87" t="s">
        <v>1887</v>
      </c>
      <c r="F138" s="88" t="s">
        <v>1886</v>
      </c>
      <c r="G138" s="87" t="s">
        <v>2682</v>
      </c>
      <c r="H138" s="89" t="s">
        <v>1727</v>
      </c>
      <c r="I138" s="121">
        <v>65.8</v>
      </c>
      <c r="J138" s="121">
        <v>65.8</v>
      </c>
      <c r="K138" s="84">
        <v>1.5</v>
      </c>
      <c r="L138" s="105">
        <f>+BD[[#This Row],[Kg. Recibidos]]*BD[[#This Row],[Precio]]</f>
        <v>98.699999999999989</v>
      </c>
      <c r="M138" s="105">
        <f>+BD[[#This Row],[Kg. Recibidos]]*BD[[#This Row],[Precio]]</f>
        <v>98.699999999999989</v>
      </c>
      <c r="N138" s="91">
        <f>+BD[[#This Row],[Monto Total]]-BD[[#This Row],[Abonos]]</f>
        <v>0</v>
      </c>
      <c r="O138" s="93" t="str">
        <f>IF(BD[[#This Row],[Saldo Actual]]=0,"PAGADO",IF(BD[[#This Row],[Saldo Actual]]&lt;0,"A Favor","Pendiente"))</f>
        <v>PAGADO</v>
      </c>
      <c r="P138" s="97">
        <f>+BD[[#This Row],[Fecha Doc.]]+7</f>
        <v>45524</v>
      </c>
      <c r="Q138" s="96" t="str">
        <f ca="1">IF(TODAY()&gt;BD[[#This Row],[Fecha Venc.]],"VENCIDO","")</f>
        <v>VENCIDO</v>
      </c>
      <c r="R138" s="83"/>
    </row>
    <row r="139" spans="3:18" s="4" customFormat="1" hidden="1" x14ac:dyDescent="0.25">
      <c r="C139" s="85" t="s">
        <v>2928</v>
      </c>
      <c r="D139" s="86">
        <v>45517</v>
      </c>
      <c r="E139" s="87" t="s">
        <v>1887</v>
      </c>
      <c r="F139" s="88" t="s">
        <v>1886</v>
      </c>
      <c r="G139" s="87" t="s">
        <v>2682</v>
      </c>
      <c r="H139" s="89" t="s">
        <v>1847</v>
      </c>
      <c r="I139" s="121">
        <v>63.9</v>
      </c>
      <c r="J139" s="121">
        <v>63.9</v>
      </c>
      <c r="K139" s="84">
        <v>1.5</v>
      </c>
      <c r="L139" s="105">
        <f>+BD[[#This Row],[Kg. Recibidos]]*BD[[#This Row],[Precio]]</f>
        <v>95.85</v>
      </c>
      <c r="M139" s="105">
        <f>+BD[[#This Row],[Kg. Recibidos]]*BD[[#This Row],[Precio]]</f>
        <v>95.85</v>
      </c>
      <c r="N139" s="91">
        <f>+BD[[#This Row],[Monto Total]]-BD[[#This Row],[Abonos]]</f>
        <v>0</v>
      </c>
      <c r="O139" s="93" t="str">
        <f>IF(BD[[#This Row],[Saldo Actual]]=0,"PAGADO",IF(BD[[#This Row],[Saldo Actual]]&lt;0,"A Favor","Pendiente"))</f>
        <v>PAGADO</v>
      </c>
      <c r="P139" s="97">
        <f>+BD[[#This Row],[Fecha Doc.]]+7</f>
        <v>45524</v>
      </c>
      <c r="Q139" s="96" t="str">
        <f ca="1">IF(TODAY()&gt;BD[[#This Row],[Fecha Venc.]],"VENCIDO","")</f>
        <v>VENCIDO</v>
      </c>
      <c r="R139" s="83"/>
    </row>
    <row r="140" spans="3:18" s="4" customFormat="1" hidden="1" x14ac:dyDescent="0.25">
      <c r="C140" s="85" t="s">
        <v>2927</v>
      </c>
      <c r="D140" s="86">
        <v>45517</v>
      </c>
      <c r="E140" s="87" t="s">
        <v>670</v>
      </c>
      <c r="F140" s="88" t="s">
        <v>883</v>
      </c>
      <c r="G140" s="87" t="s">
        <v>670</v>
      </c>
      <c r="H140" s="89" t="s">
        <v>872</v>
      </c>
      <c r="I140" s="121">
        <v>7560.7</v>
      </c>
      <c r="J140" s="121">
        <v>7451.6</v>
      </c>
      <c r="K140" s="84">
        <v>2.7</v>
      </c>
      <c r="L140" s="105">
        <f>+BD[[#This Row],[Kg. Recibidos]]*BD[[#This Row],[Precio]]</f>
        <v>20119.320000000003</v>
      </c>
      <c r="M140" s="105"/>
      <c r="N140" s="91">
        <f>+BD[[#This Row],[Monto Total]]-BD[[#This Row],[Abonos]]</f>
        <v>20119.320000000003</v>
      </c>
      <c r="O140" s="93" t="str">
        <f>IF(BD[[#This Row],[Saldo Actual]]=0,"PAGADO",IF(BD[[#This Row],[Saldo Actual]]&lt;0,"A Favor","Pendiente"))</f>
        <v>Pendiente</v>
      </c>
      <c r="P140" s="97">
        <f>+BD[[#This Row],[Fecha Doc.]]+7</f>
        <v>45524</v>
      </c>
      <c r="Q140" s="96" t="str">
        <f ca="1">IF(TODAY()&gt;BD[[#This Row],[Fecha Venc.]],"VENCIDO","")</f>
        <v>VENCIDO</v>
      </c>
      <c r="R140" s="83"/>
    </row>
    <row r="141" spans="3:18" s="4" customFormat="1" hidden="1" x14ac:dyDescent="0.25">
      <c r="C141" s="85" t="s">
        <v>2926</v>
      </c>
      <c r="D141" s="86">
        <v>45517</v>
      </c>
      <c r="E141" s="87" t="s">
        <v>670</v>
      </c>
      <c r="F141" s="88" t="s">
        <v>883</v>
      </c>
      <c r="G141" s="87" t="s">
        <v>670</v>
      </c>
      <c r="H141" s="89" t="s">
        <v>1848</v>
      </c>
      <c r="I141" s="121">
        <v>484.6</v>
      </c>
      <c r="J141" s="121">
        <v>483.5</v>
      </c>
      <c r="K141" s="84">
        <v>1.5</v>
      </c>
      <c r="L141" s="105">
        <f>+BD[[#This Row],[Kg. Recibidos]]*BD[[#This Row],[Precio]]</f>
        <v>725.25</v>
      </c>
      <c r="M141" s="105"/>
      <c r="N141" s="91">
        <f>+BD[[#This Row],[Monto Total]]-BD[[#This Row],[Abonos]]</f>
        <v>725.25</v>
      </c>
      <c r="O141" s="93" t="str">
        <f>IF(BD[[#This Row],[Saldo Actual]]=0,"PAGADO",IF(BD[[#This Row],[Saldo Actual]]&lt;0,"A Favor","Pendiente"))</f>
        <v>Pendiente</v>
      </c>
      <c r="P141" s="97">
        <f>+BD[[#This Row],[Fecha Doc.]]+7</f>
        <v>45524</v>
      </c>
      <c r="Q141" s="96" t="str">
        <f ca="1">IF(TODAY()&gt;BD[[#This Row],[Fecha Venc.]],"VENCIDO","")</f>
        <v>VENCIDO</v>
      </c>
      <c r="R141" s="83"/>
    </row>
    <row r="142" spans="3:18" s="4" customFormat="1" hidden="1" x14ac:dyDescent="0.25">
      <c r="C142" s="85" t="s">
        <v>2926</v>
      </c>
      <c r="D142" s="86">
        <v>45517</v>
      </c>
      <c r="E142" s="87" t="s">
        <v>670</v>
      </c>
      <c r="F142" s="88" t="s">
        <v>883</v>
      </c>
      <c r="G142" s="87" t="s">
        <v>670</v>
      </c>
      <c r="H142" s="89" t="s">
        <v>1727</v>
      </c>
      <c r="I142" s="121">
        <v>475.7</v>
      </c>
      <c r="J142" s="121">
        <v>471.8</v>
      </c>
      <c r="K142" s="84">
        <v>1</v>
      </c>
      <c r="L142" s="105">
        <f>+BD[[#This Row],[Kg. Recibidos]]*BD[[#This Row],[Precio]]</f>
        <v>471.8</v>
      </c>
      <c r="M142" s="105"/>
      <c r="N142" s="91">
        <f>+BD[[#This Row],[Monto Total]]-BD[[#This Row],[Abonos]]</f>
        <v>471.8</v>
      </c>
      <c r="O142" s="93" t="str">
        <f>IF(BD[[#This Row],[Saldo Actual]]=0,"PAGADO",IF(BD[[#This Row],[Saldo Actual]]&lt;0,"A Favor","Pendiente"))</f>
        <v>Pendiente</v>
      </c>
      <c r="P142" s="97">
        <f>+BD[[#This Row],[Fecha Doc.]]+7</f>
        <v>45524</v>
      </c>
      <c r="Q142" s="96" t="str">
        <f ca="1">IF(TODAY()&gt;BD[[#This Row],[Fecha Venc.]],"VENCIDO","")</f>
        <v>VENCIDO</v>
      </c>
      <c r="R142" s="83"/>
    </row>
    <row r="143" spans="3:18" s="4" customFormat="1" hidden="1" x14ac:dyDescent="0.25">
      <c r="C143" s="85" t="s">
        <v>2926</v>
      </c>
      <c r="D143" s="86">
        <v>45517</v>
      </c>
      <c r="E143" s="87" t="s">
        <v>670</v>
      </c>
      <c r="F143" s="88" t="s">
        <v>883</v>
      </c>
      <c r="G143" s="87" t="s">
        <v>670</v>
      </c>
      <c r="H143" s="89" t="s">
        <v>1847</v>
      </c>
      <c r="I143" s="121">
        <v>506.2</v>
      </c>
      <c r="J143" s="121">
        <v>505.8</v>
      </c>
      <c r="K143" s="84">
        <v>1</v>
      </c>
      <c r="L143" s="105">
        <f>+BD[[#This Row],[Kg. Recibidos]]*BD[[#This Row],[Precio]]</f>
        <v>505.8</v>
      </c>
      <c r="M143" s="105"/>
      <c r="N143" s="91">
        <f>+BD[[#This Row],[Monto Total]]-BD[[#This Row],[Abonos]]</f>
        <v>505.8</v>
      </c>
      <c r="O143" s="93" t="str">
        <f>IF(BD[[#This Row],[Saldo Actual]]=0,"PAGADO",IF(BD[[#This Row],[Saldo Actual]]&lt;0,"A Favor","Pendiente"))</f>
        <v>Pendiente</v>
      </c>
      <c r="P143" s="97">
        <f>+BD[[#This Row],[Fecha Doc.]]+7</f>
        <v>45524</v>
      </c>
      <c r="Q143" s="96" t="str">
        <f ca="1">IF(TODAY()&gt;BD[[#This Row],[Fecha Venc.]],"VENCIDO","")</f>
        <v>VENCIDO</v>
      </c>
      <c r="R143" s="83"/>
    </row>
    <row r="144" spans="3:18" s="4" customFormat="1" hidden="1" x14ac:dyDescent="0.25">
      <c r="C144" s="85" t="s">
        <v>2924</v>
      </c>
      <c r="D144" s="86">
        <v>45517</v>
      </c>
      <c r="E144" s="87" t="s">
        <v>8</v>
      </c>
      <c r="F144" s="88" t="s">
        <v>20</v>
      </c>
      <c r="G144" s="87" t="s">
        <v>2211</v>
      </c>
      <c r="H144" s="89" t="s">
        <v>1727</v>
      </c>
      <c r="I144" s="121">
        <v>2126.8000000000002</v>
      </c>
      <c r="J144" s="121">
        <v>2111.8000000000002</v>
      </c>
      <c r="K144" s="84">
        <v>1</v>
      </c>
      <c r="L144" s="105">
        <f>+BD[[#This Row],[Kg. Recibidos]]*BD[[#This Row],[Precio]]</f>
        <v>2111.8000000000002</v>
      </c>
      <c r="M144" s="105">
        <f>+BD[[#This Row],[Kg. Recibidos]]*BD[[#This Row],[Precio]]</f>
        <v>2111.8000000000002</v>
      </c>
      <c r="N144" s="91">
        <f>+BD[[#This Row],[Monto Total]]-BD[[#This Row],[Abonos]]</f>
        <v>0</v>
      </c>
      <c r="O144" s="93" t="str">
        <f>IF(BD[[#This Row],[Saldo Actual]]=0,"PAGADO",IF(BD[[#This Row],[Saldo Actual]]&lt;0,"A Favor","Pendiente"))</f>
        <v>PAGADO</v>
      </c>
      <c r="P144" s="97">
        <f>+BD[[#This Row],[Fecha Doc.]]+7</f>
        <v>45524</v>
      </c>
      <c r="Q144" s="96" t="str">
        <f ca="1">IF(TODAY()&gt;BD[[#This Row],[Fecha Venc.]],"VENCIDO","")</f>
        <v>VENCIDO</v>
      </c>
      <c r="R144" s="83"/>
    </row>
    <row r="145" spans="3:18" s="4" customFormat="1" hidden="1" x14ac:dyDescent="0.25">
      <c r="C145" s="85" t="s">
        <v>2924</v>
      </c>
      <c r="D145" s="86">
        <v>45517</v>
      </c>
      <c r="E145" s="87" t="s">
        <v>8</v>
      </c>
      <c r="F145" s="88" t="s">
        <v>20</v>
      </c>
      <c r="G145" s="87" t="s">
        <v>2211</v>
      </c>
      <c r="H145" s="89" t="s">
        <v>1847</v>
      </c>
      <c r="I145" s="121">
        <v>820.5</v>
      </c>
      <c r="J145" s="121">
        <v>821</v>
      </c>
      <c r="K145" s="84">
        <v>1</v>
      </c>
      <c r="L145" s="105">
        <f>+BD[[#This Row],[Kg. Recibidos]]*BD[[#This Row],[Precio]]</f>
        <v>821</v>
      </c>
      <c r="M145" s="105">
        <f>+BD[[#This Row],[Kg. Recibidos]]*BD[[#This Row],[Precio]]</f>
        <v>821</v>
      </c>
      <c r="N145" s="91">
        <f>+BD[[#This Row],[Monto Total]]-BD[[#This Row],[Abonos]]</f>
        <v>0</v>
      </c>
      <c r="O145" s="93" t="str">
        <f>IF(BD[[#This Row],[Saldo Actual]]=0,"PAGADO",IF(BD[[#This Row],[Saldo Actual]]&lt;0,"A Favor","Pendiente"))</f>
        <v>PAGADO</v>
      </c>
      <c r="P145" s="97">
        <f>+BD[[#This Row],[Fecha Doc.]]+7</f>
        <v>45524</v>
      </c>
      <c r="Q145" s="96" t="str">
        <f ca="1">IF(TODAY()&gt;BD[[#This Row],[Fecha Venc.]],"VENCIDO","")</f>
        <v>VENCIDO</v>
      </c>
      <c r="R145" s="83"/>
    </row>
    <row r="146" spans="3:18" s="4" customFormat="1" hidden="1" x14ac:dyDescent="0.25">
      <c r="C146" s="85" t="s">
        <v>2925</v>
      </c>
      <c r="D146" s="86">
        <v>45516</v>
      </c>
      <c r="E146" s="87" t="s">
        <v>1887</v>
      </c>
      <c r="F146" s="88" t="s">
        <v>1886</v>
      </c>
      <c r="G146" s="87" t="s">
        <v>142</v>
      </c>
      <c r="H146" s="89" t="s">
        <v>1727</v>
      </c>
      <c r="I146" s="121">
        <v>1.9</v>
      </c>
      <c r="J146" s="121">
        <v>1.9</v>
      </c>
      <c r="K146" s="84">
        <v>1.3</v>
      </c>
      <c r="L146" s="105">
        <f>+BD[[#This Row],[Kg. Recibidos]]*BD[[#This Row],[Precio]]</f>
        <v>2.4699999999999998</v>
      </c>
      <c r="M146" s="105">
        <f>+BD[[#This Row],[Kg. Recibidos]]*BD[[#This Row],[Precio]]</f>
        <v>2.4699999999999998</v>
      </c>
      <c r="N146" s="91">
        <f>+BD[[#This Row],[Monto Total]]-BD[[#This Row],[Abonos]]</f>
        <v>0</v>
      </c>
      <c r="O146" s="93" t="str">
        <f>IF(BD[[#This Row],[Saldo Actual]]=0,"PAGADO",IF(BD[[#This Row],[Saldo Actual]]&lt;0,"A Favor","Pendiente"))</f>
        <v>PAGADO</v>
      </c>
      <c r="P146" s="97">
        <f>+BD[[#This Row],[Fecha Doc.]]+7</f>
        <v>45523</v>
      </c>
      <c r="Q146" s="96" t="str">
        <f ca="1">IF(TODAY()&gt;BD[[#This Row],[Fecha Venc.]],"VENCIDO","")</f>
        <v>VENCIDO</v>
      </c>
      <c r="R146" s="83"/>
    </row>
    <row r="147" spans="3:18" s="4" customFormat="1" hidden="1" x14ac:dyDescent="0.25">
      <c r="C147" s="85" t="s">
        <v>2925</v>
      </c>
      <c r="D147" s="86">
        <v>45516</v>
      </c>
      <c r="E147" s="87" t="s">
        <v>1887</v>
      </c>
      <c r="F147" s="88" t="s">
        <v>1886</v>
      </c>
      <c r="G147" s="87" t="s">
        <v>142</v>
      </c>
      <c r="H147" s="89" t="s">
        <v>1848</v>
      </c>
      <c r="I147" s="121">
        <v>1.7</v>
      </c>
      <c r="J147" s="121">
        <v>1.7</v>
      </c>
      <c r="K147" s="84">
        <v>1.8</v>
      </c>
      <c r="L147" s="105">
        <f>+BD[[#This Row],[Kg. Recibidos]]*BD[[#This Row],[Precio]]</f>
        <v>3.06</v>
      </c>
      <c r="M147" s="105">
        <f>+BD[[#This Row],[Kg. Recibidos]]*BD[[#This Row],[Precio]]</f>
        <v>3.06</v>
      </c>
      <c r="N147" s="91">
        <f>+BD[[#This Row],[Monto Total]]-BD[[#This Row],[Abonos]]</f>
        <v>0</v>
      </c>
      <c r="O147" s="93" t="str">
        <f>IF(BD[[#This Row],[Saldo Actual]]=0,"PAGADO",IF(BD[[#This Row],[Saldo Actual]]&lt;0,"A Favor","Pendiente"))</f>
        <v>PAGADO</v>
      </c>
      <c r="P147" s="97">
        <f>+BD[[#This Row],[Fecha Doc.]]+7</f>
        <v>45523</v>
      </c>
      <c r="Q147" s="96" t="str">
        <f ca="1">IF(TODAY()&gt;BD[[#This Row],[Fecha Venc.]],"VENCIDO","")</f>
        <v>VENCIDO</v>
      </c>
      <c r="R147" s="83"/>
    </row>
    <row r="148" spans="3:18" s="4" customFormat="1" hidden="1" x14ac:dyDescent="0.25">
      <c r="C148" s="85" t="s">
        <v>2922</v>
      </c>
      <c r="D148" s="86">
        <v>45516</v>
      </c>
      <c r="E148" s="87" t="s">
        <v>1887</v>
      </c>
      <c r="F148" s="88" t="s">
        <v>1886</v>
      </c>
      <c r="G148" s="87" t="s">
        <v>128</v>
      </c>
      <c r="H148" s="89" t="s">
        <v>2923</v>
      </c>
      <c r="I148" s="121">
        <v>15.1</v>
      </c>
      <c r="J148" s="121">
        <v>15.1</v>
      </c>
      <c r="K148" s="84">
        <v>0.55000000000000004</v>
      </c>
      <c r="L148" s="105">
        <f>+BD[[#This Row],[Kg. Recibidos]]*BD[[#This Row],[Precio]]</f>
        <v>8.3049999999999997</v>
      </c>
      <c r="M148" s="105">
        <f>+BD[[#This Row],[Kg. Recibidos]]*BD[[#This Row],[Precio]]</f>
        <v>8.3049999999999997</v>
      </c>
      <c r="N148" s="91">
        <f>+BD[[#This Row],[Monto Total]]-BD[[#This Row],[Abonos]]</f>
        <v>0</v>
      </c>
      <c r="O148" s="93" t="str">
        <f>IF(BD[[#This Row],[Saldo Actual]]=0,"PAGADO",IF(BD[[#This Row],[Saldo Actual]]&lt;0,"A Favor","Pendiente"))</f>
        <v>PAGADO</v>
      </c>
      <c r="P148" s="97">
        <f>+BD[[#This Row],[Fecha Doc.]]+7</f>
        <v>45523</v>
      </c>
      <c r="Q148" s="96" t="str">
        <f ca="1">IF(TODAY()&gt;BD[[#This Row],[Fecha Venc.]],"VENCIDO","")</f>
        <v>VENCIDO</v>
      </c>
      <c r="R148" s="83"/>
    </row>
    <row r="149" spans="3:18" s="4" customFormat="1" hidden="1" x14ac:dyDescent="0.25">
      <c r="C149" s="85" t="s">
        <v>2921</v>
      </c>
      <c r="D149" s="86">
        <v>45513</v>
      </c>
      <c r="E149" s="87" t="s">
        <v>8</v>
      </c>
      <c r="F149" s="88" t="s">
        <v>20</v>
      </c>
      <c r="G149" s="87" t="s">
        <v>2211</v>
      </c>
      <c r="H149" s="89" t="s">
        <v>1848</v>
      </c>
      <c r="I149" s="121">
        <v>368.5</v>
      </c>
      <c r="J149" s="121">
        <v>360.44</v>
      </c>
      <c r="K149" s="84">
        <v>1</v>
      </c>
      <c r="L149" s="105">
        <f>+BD[[#This Row],[Kg. Recibidos]]*BD[[#This Row],[Precio]]</f>
        <v>360.44</v>
      </c>
      <c r="M149" s="105">
        <f>+BD[[#This Row],[Kg. Recibidos]]*BD[[#This Row],[Precio]]</f>
        <v>360.44</v>
      </c>
      <c r="N149" s="91">
        <f>+BD[[#This Row],[Monto Total]]-BD[[#This Row],[Abonos]]</f>
        <v>0</v>
      </c>
      <c r="O149" s="93" t="str">
        <f>IF(BD[[#This Row],[Saldo Actual]]=0,"PAGADO",IF(BD[[#This Row],[Saldo Actual]]&lt;0,"A Favor","Pendiente"))</f>
        <v>PAGADO</v>
      </c>
      <c r="P149" s="97">
        <f>+BD[[#This Row],[Fecha Doc.]]+7</f>
        <v>45520</v>
      </c>
      <c r="Q149" s="96" t="str">
        <f ca="1">IF(TODAY()&gt;BD[[#This Row],[Fecha Venc.]],"VENCIDO","")</f>
        <v>VENCIDO</v>
      </c>
      <c r="R149" s="83"/>
    </row>
    <row r="150" spans="3:18" s="4" customFormat="1" hidden="1" x14ac:dyDescent="0.25">
      <c r="C150" s="85" t="s">
        <v>2921</v>
      </c>
      <c r="D150" s="86">
        <v>45513</v>
      </c>
      <c r="E150" s="87" t="s">
        <v>8</v>
      </c>
      <c r="F150" s="88" t="s">
        <v>20</v>
      </c>
      <c r="G150" s="87" t="s">
        <v>2211</v>
      </c>
      <c r="H150" s="89" t="s">
        <v>1727</v>
      </c>
      <c r="I150" s="121">
        <v>998.5</v>
      </c>
      <c r="J150" s="121">
        <v>955.82</v>
      </c>
      <c r="K150" s="84">
        <v>0.5</v>
      </c>
      <c r="L150" s="105">
        <f>+BD[[#This Row],[Kg. Recibidos]]*BD[[#This Row],[Precio]]</f>
        <v>477.91</v>
      </c>
      <c r="M150" s="105">
        <f>+BD[[#This Row],[Kg. Recibidos]]*BD[[#This Row],[Precio]]</f>
        <v>477.91</v>
      </c>
      <c r="N150" s="91">
        <f>+BD[[#This Row],[Monto Total]]-BD[[#This Row],[Abonos]]</f>
        <v>0</v>
      </c>
      <c r="O150" s="93" t="str">
        <f>IF(BD[[#This Row],[Saldo Actual]]=0,"PAGADO",IF(BD[[#This Row],[Saldo Actual]]&lt;0,"A Favor","Pendiente"))</f>
        <v>PAGADO</v>
      </c>
      <c r="P150" s="97">
        <f>+BD[[#This Row],[Fecha Doc.]]+7</f>
        <v>45520</v>
      </c>
      <c r="Q150" s="96" t="str">
        <f ca="1">IF(TODAY()&gt;BD[[#This Row],[Fecha Venc.]],"VENCIDO","")</f>
        <v>VENCIDO</v>
      </c>
      <c r="R150" s="83"/>
    </row>
    <row r="151" spans="3:18" s="4" customFormat="1" hidden="1" x14ac:dyDescent="0.25">
      <c r="C151" s="85" t="s">
        <v>2921</v>
      </c>
      <c r="D151" s="86">
        <v>45513</v>
      </c>
      <c r="E151" s="87" t="s">
        <v>8</v>
      </c>
      <c r="F151" s="88" t="s">
        <v>20</v>
      </c>
      <c r="G151" s="87" t="s">
        <v>2211</v>
      </c>
      <c r="H151" s="89" t="s">
        <v>1847</v>
      </c>
      <c r="I151" s="121">
        <v>551.5</v>
      </c>
      <c r="J151" s="121">
        <v>540.94000000000005</v>
      </c>
      <c r="K151" s="84">
        <v>0.5</v>
      </c>
      <c r="L151" s="105">
        <f>+BD[[#This Row],[Kg. Recibidos]]*BD[[#This Row],[Precio]]</f>
        <v>270.47000000000003</v>
      </c>
      <c r="M151" s="105">
        <f>+BD[[#This Row],[Kg. Recibidos]]*BD[[#This Row],[Precio]]</f>
        <v>270.47000000000003</v>
      </c>
      <c r="N151" s="91">
        <f>+BD[[#This Row],[Monto Total]]-BD[[#This Row],[Abonos]]</f>
        <v>0</v>
      </c>
      <c r="O151" s="93" t="str">
        <f>IF(BD[[#This Row],[Saldo Actual]]=0,"PAGADO",IF(BD[[#This Row],[Saldo Actual]]&lt;0,"A Favor","Pendiente"))</f>
        <v>PAGADO</v>
      </c>
      <c r="P151" s="97">
        <f>+BD[[#This Row],[Fecha Doc.]]+7</f>
        <v>45520</v>
      </c>
      <c r="Q151" s="96" t="str">
        <f ca="1">IF(TODAY()&gt;BD[[#This Row],[Fecha Venc.]],"VENCIDO","")</f>
        <v>VENCIDO</v>
      </c>
      <c r="R151" s="83"/>
    </row>
    <row r="152" spans="3:18" s="4" customFormat="1" hidden="1" x14ac:dyDescent="0.25">
      <c r="C152" s="85" t="s">
        <v>2920</v>
      </c>
      <c r="D152" s="86">
        <v>45513</v>
      </c>
      <c r="E152" s="87" t="s">
        <v>8</v>
      </c>
      <c r="F152" s="88" t="s">
        <v>20</v>
      </c>
      <c r="G152" s="87" t="s">
        <v>2211</v>
      </c>
      <c r="H152" s="89" t="s">
        <v>11</v>
      </c>
      <c r="I152" s="121">
        <v>493.4</v>
      </c>
      <c r="J152" s="121">
        <v>493.4</v>
      </c>
      <c r="K152" s="84">
        <v>1</v>
      </c>
      <c r="L152" s="105">
        <f>+BD[[#This Row],[Kg. Recibidos]]*BD[[#This Row],[Precio]]</f>
        <v>493.4</v>
      </c>
      <c r="M152" s="105">
        <f>+BD[[#This Row],[Kg. Recibidos]]*BD[[#This Row],[Precio]]</f>
        <v>493.4</v>
      </c>
      <c r="N152" s="91">
        <f>+BD[[#This Row],[Monto Total]]-BD[[#This Row],[Abonos]]</f>
        <v>0</v>
      </c>
      <c r="O152" s="93" t="str">
        <f>IF(BD[[#This Row],[Saldo Actual]]=0,"PAGADO",IF(BD[[#This Row],[Saldo Actual]]&lt;0,"A Favor","Pendiente"))</f>
        <v>PAGADO</v>
      </c>
      <c r="P152" s="97">
        <f>+BD[[#This Row],[Fecha Doc.]]+7</f>
        <v>45520</v>
      </c>
      <c r="Q152" s="96" t="str">
        <f ca="1">IF(TODAY()&gt;BD[[#This Row],[Fecha Venc.]],"VENCIDO","")</f>
        <v>VENCIDO</v>
      </c>
      <c r="R152" s="83"/>
    </row>
    <row r="153" spans="3:18" s="4" customFormat="1" hidden="1" x14ac:dyDescent="0.25">
      <c r="C153" s="85" t="s">
        <v>2920</v>
      </c>
      <c r="D153" s="86">
        <v>45513</v>
      </c>
      <c r="E153" s="87" t="s">
        <v>8</v>
      </c>
      <c r="F153" s="88" t="s">
        <v>20</v>
      </c>
      <c r="G153" s="87" t="s">
        <v>2211</v>
      </c>
      <c r="H153" s="89" t="s">
        <v>1847</v>
      </c>
      <c r="I153" s="121">
        <v>195.3</v>
      </c>
      <c r="J153" s="121">
        <v>195.3</v>
      </c>
      <c r="K153" s="84">
        <v>0.5</v>
      </c>
      <c r="L153" s="105">
        <f>+BD[[#This Row],[Kg. Recibidos]]*BD[[#This Row],[Precio]]</f>
        <v>97.65</v>
      </c>
      <c r="M153" s="105">
        <f>+BD[[#This Row],[Kg. Recibidos]]*BD[[#This Row],[Precio]]</f>
        <v>97.65</v>
      </c>
      <c r="N153" s="91">
        <f>+BD[[#This Row],[Monto Total]]-BD[[#This Row],[Abonos]]</f>
        <v>0</v>
      </c>
      <c r="O153" s="93" t="str">
        <f>IF(BD[[#This Row],[Saldo Actual]]=0,"PAGADO",IF(BD[[#This Row],[Saldo Actual]]&lt;0,"A Favor","Pendiente"))</f>
        <v>PAGADO</v>
      </c>
      <c r="P153" s="97">
        <f>+BD[[#This Row],[Fecha Doc.]]+7</f>
        <v>45520</v>
      </c>
      <c r="Q153" s="96" t="str">
        <f ca="1">IF(TODAY()&gt;BD[[#This Row],[Fecha Venc.]],"VENCIDO","")</f>
        <v>VENCIDO</v>
      </c>
      <c r="R153" s="83"/>
    </row>
    <row r="154" spans="3:18" s="4" customFormat="1" hidden="1" x14ac:dyDescent="0.25">
      <c r="C154" s="85" t="s">
        <v>2920</v>
      </c>
      <c r="D154" s="86">
        <v>45513</v>
      </c>
      <c r="E154" s="87" t="s">
        <v>8</v>
      </c>
      <c r="F154" s="88" t="s">
        <v>20</v>
      </c>
      <c r="G154" s="87" t="s">
        <v>2211</v>
      </c>
      <c r="H154" s="89" t="s">
        <v>1727</v>
      </c>
      <c r="I154" s="121">
        <v>1094.7</v>
      </c>
      <c r="J154" s="121">
        <v>1094.7</v>
      </c>
      <c r="K154" s="84">
        <v>0.5</v>
      </c>
      <c r="L154" s="105">
        <f>+BD[[#This Row],[Kg. Recibidos]]*BD[[#This Row],[Precio]]</f>
        <v>547.35</v>
      </c>
      <c r="M154" s="105">
        <f>+BD[[#This Row],[Kg. Recibidos]]*BD[[#This Row],[Precio]]</f>
        <v>547.35</v>
      </c>
      <c r="N154" s="91">
        <f>+BD[[#This Row],[Monto Total]]-BD[[#This Row],[Abonos]]</f>
        <v>0</v>
      </c>
      <c r="O154" s="93" t="str">
        <f>IF(BD[[#This Row],[Saldo Actual]]=0,"PAGADO",IF(BD[[#This Row],[Saldo Actual]]&lt;0,"A Favor","Pendiente"))</f>
        <v>PAGADO</v>
      </c>
      <c r="P154" s="97">
        <f>+BD[[#This Row],[Fecha Doc.]]+7</f>
        <v>45520</v>
      </c>
      <c r="Q154" s="96" t="str">
        <f ca="1">IF(TODAY()&gt;BD[[#This Row],[Fecha Venc.]],"VENCIDO","")</f>
        <v>VENCIDO</v>
      </c>
      <c r="R154" s="83"/>
    </row>
    <row r="155" spans="3:18" s="4" customFormat="1" hidden="1" x14ac:dyDescent="0.25">
      <c r="C155" s="85" t="s">
        <v>2917</v>
      </c>
      <c r="D155" s="86">
        <v>45513</v>
      </c>
      <c r="E155" s="87" t="s">
        <v>91</v>
      </c>
      <c r="F155" s="88" t="s">
        <v>49</v>
      </c>
      <c r="G155" s="87" t="s">
        <v>91</v>
      </c>
      <c r="H155" s="89" t="s">
        <v>872</v>
      </c>
      <c r="I155" s="121">
        <v>1045.2</v>
      </c>
      <c r="J155" s="121">
        <v>1045.2</v>
      </c>
      <c r="K155" s="84">
        <v>2.85</v>
      </c>
      <c r="L155" s="105">
        <f>+BD[[#This Row],[Kg. Recibidos]]*BD[[#This Row],[Precio]]</f>
        <v>2978.82</v>
      </c>
      <c r="M155" s="105">
        <f>+BD[[#This Row],[Kg. Recibidos]]*BD[[#This Row],[Precio]]</f>
        <v>2978.82</v>
      </c>
      <c r="N155" s="91">
        <f>+BD[[#This Row],[Monto Total]]-BD[[#This Row],[Abonos]]</f>
        <v>0</v>
      </c>
      <c r="O155" s="93" t="str">
        <f>IF(BD[[#This Row],[Saldo Actual]]=0,"PAGADO",IF(BD[[#This Row],[Saldo Actual]]&lt;0,"A Favor","Pendiente"))</f>
        <v>PAGADO</v>
      </c>
      <c r="P155" s="97">
        <f>+BD[[#This Row],[Fecha Doc.]]+7</f>
        <v>45520</v>
      </c>
      <c r="Q155" s="96" t="str">
        <f ca="1">IF(TODAY()&gt;BD[[#This Row],[Fecha Venc.]],"VENCIDO","")</f>
        <v>VENCIDO</v>
      </c>
      <c r="R155" s="83" t="s">
        <v>2057</v>
      </c>
    </row>
    <row r="156" spans="3:18" s="4" customFormat="1" hidden="1" x14ac:dyDescent="0.25">
      <c r="C156" s="85" t="s">
        <v>2916</v>
      </c>
      <c r="D156" s="86">
        <v>45513</v>
      </c>
      <c r="E156" s="87" t="s">
        <v>91</v>
      </c>
      <c r="F156" s="88" t="s">
        <v>49</v>
      </c>
      <c r="G156" s="87" t="s">
        <v>91</v>
      </c>
      <c r="H156" s="89" t="s">
        <v>13</v>
      </c>
      <c r="I156" s="121">
        <v>58.7</v>
      </c>
      <c r="J156" s="121">
        <v>58.7</v>
      </c>
      <c r="K156" s="84">
        <v>1.3</v>
      </c>
      <c r="L156" s="105">
        <f>+BD[[#This Row],[Kg. Recibidos]]*BD[[#This Row],[Precio]]</f>
        <v>76.31</v>
      </c>
      <c r="M156" s="105">
        <f>+BD[[#This Row],[Kg. Recibidos]]*BD[[#This Row],[Precio]]</f>
        <v>76.31</v>
      </c>
      <c r="N156" s="91">
        <f>+BD[[#This Row],[Monto Total]]-BD[[#This Row],[Abonos]]</f>
        <v>0</v>
      </c>
      <c r="O156" s="93" t="str">
        <f>IF(BD[[#This Row],[Saldo Actual]]=0,"PAGADO",IF(BD[[#This Row],[Saldo Actual]]&lt;0,"A Favor","Pendiente"))</f>
        <v>PAGADO</v>
      </c>
      <c r="P156" s="97">
        <f>+BD[[#This Row],[Fecha Doc.]]+7</f>
        <v>45520</v>
      </c>
      <c r="Q156" s="96" t="str">
        <f ca="1">IF(TODAY()&gt;BD[[#This Row],[Fecha Venc.]],"VENCIDO","")</f>
        <v>VENCIDO</v>
      </c>
      <c r="R156" s="83"/>
    </row>
    <row r="157" spans="3:18" s="4" customFormat="1" hidden="1" x14ac:dyDescent="0.25">
      <c r="C157" s="85" t="s">
        <v>2916</v>
      </c>
      <c r="D157" s="86">
        <v>45513</v>
      </c>
      <c r="E157" s="87" t="s">
        <v>91</v>
      </c>
      <c r="F157" s="88" t="s">
        <v>49</v>
      </c>
      <c r="G157" s="87" t="s">
        <v>91</v>
      </c>
      <c r="H157" s="89" t="s">
        <v>12</v>
      </c>
      <c r="I157" s="121">
        <v>140</v>
      </c>
      <c r="J157" s="121">
        <v>140</v>
      </c>
      <c r="K157" s="84">
        <v>1</v>
      </c>
      <c r="L157" s="105">
        <f>+BD[[#This Row],[Kg. Recibidos]]*BD[[#This Row],[Precio]]</f>
        <v>140</v>
      </c>
      <c r="M157" s="105">
        <f>+BD[[#This Row],[Kg. Recibidos]]*BD[[#This Row],[Precio]]</f>
        <v>140</v>
      </c>
      <c r="N157" s="91">
        <f>+BD[[#This Row],[Monto Total]]-BD[[#This Row],[Abonos]]</f>
        <v>0</v>
      </c>
      <c r="O157" s="93" t="str">
        <f>IF(BD[[#This Row],[Saldo Actual]]=0,"PAGADO",IF(BD[[#This Row],[Saldo Actual]]&lt;0,"A Favor","Pendiente"))</f>
        <v>PAGADO</v>
      </c>
      <c r="P157" s="97">
        <f>+BD[[#This Row],[Fecha Doc.]]+7</f>
        <v>45520</v>
      </c>
      <c r="Q157" s="96" t="str">
        <f ca="1">IF(TODAY()&gt;BD[[#This Row],[Fecha Venc.]],"VENCIDO","")</f>
        <v>VENCIDO</v>
      </c>
      <c r="R157" s="83"/>
    </row>
    <row r="158" spans="3:18" s="4" customFormat="1" hidden="1" x14ac:dyDescent="0.25">
      <c r="C158" s="85" t="s">
        <v>2915</v>
      </c>
      <c r="D158" s="86">
        <v>45513</v>
      </c>
      <c r="E158" s="87" t="s">
        <v>87</v>
      </c>
      <c r="F158" s="88" t="s">
        <v>116</v>
      </c>
      <c r="G158" s="87" t="s">
        <v>87</v>
      </c>
      <c r="H158" s="89" t="s">
        <v>11</v>
      </c>
      <c r="I158" s="121">
        <v>122</v>
      </c>
      <c r="J158" s="121">
        <v>122</v>
      </c>
      <c r="K158" s="84">
        <v>1.8</v>
      </c>
      <c r="L158" s="105">
        <f>+BD[[#This Row],[Kg. Recibidos]]*BD[[#This Row],[Precio]]</f>
        <v>219.6</v>
      </c>
      <c r="M158" s="105">
        <f>+BD[[#This Row],[Kg. Recibidos]]*BD[[#This Row],[Precio]]</f>
        <v>219.6</v>
      </c>
      <c r="N158" s="91">
        <f>+BD[[#This Row],[Monto Total]]-BD[[#This Row],[Abonos]]</f>
        <v>0</v>
      </c>
      <c r="O158" s="93" t="str">
        <f>IF(BD[[#This Row],[Saldo Actual]]=0,"PAGADO",IF(BD[[#This Row],[Saldo Actual]]&lt;0,"A Favor","Pendiente"))</f>
        <v>PAGADO</v>
      </c>
      <c r="P158" s="97">
        <f>+BD[[#This Row],[Fecha Doc.]]+7</f>
        <v>45520</v>
      </c>
      <c r="Q158" s="96" t="str">
        <f ca="1">IF(TODAY()&gt;BD[[#This Row],[Fecha Venc.]],"VENCIDO","")</f>
        <v>VENCIDO</v>
      </c>
      <c r="R158" s="83"/>
    </row>
    <row r="159" spans="3:18" s="4" customFormat="1" hidden="1" x14ac:dyDescent="0.25">
      <c r="C159" s="85" t="s">
        <v>2914</v>
      </c>
      <c r="D159" s="86">
        <v>45513</v>
      </c>
      <c r="E159" s="87" t="s">
        <v>670</v>
      </c>
      <c r="F159" s="88" t="s">
        <v>883</v>
      </c>
      <c r="G159" s="87" t="s">
        <v>670</v>
      </c>
      <c r="H159" s="89" t="s">
        <v>872</v>
      </c>
      <c r="I159" s="121">
        <v>2757</v>
      </c>
      <c r="J159" s="121">
        <v>2757</v>
      </c>
      <c r="K159" s="84">
        <v>2.7</v>
      </c>
      <c r="L159" s="105">
        <f>+BD[[#This Row],[Kg. Recibidos]]*BD[[#This Row],[Precio]]</f>
        <v>7443.9000000000005</v>
      </c>
      <c r="M159" s="105"/>
      <c r="N159" s="91">
        <f>+BD[[#This Row],[Monto Total]]-BD[[#This Row],[Abonos]]</f>
        <v>7443.9000000000005</v>
      </c>
      <c r="O159" s="93" t="str">
        <f>IF(BD[[#This Row],[Saldo Actual]]=0,"PAGADO",IF(BD[[#This Row],[Saldo Actual]]&lt;0,"A Favor","Pendiente"))</f>
        <v>Pendiente</v>
      </c>
      <c r="P159" s="97">
        <f>+BD[[#This Row],[Fecha Doc.]]+7</f>
        <v>45520</v>
      </c>
      <c r="Q159" s="96" t="str">
        <f ca="1">IF(TODAY()&gt;BD[[#This Row],[Fecha Venc.]],"VENCIDO","")</f>
        <v>VENCIDO</v>
      </c>
      <c r="R159" s="83"/>
    </row>
    <row r="160" spans="3:18" s="4" customFormat="1" ht="30" hidden="1" x14ac:dyDescent="0.25">
      <c r="C160" s="85"/>
      <c r="D160" s="86"/>
      <c r="E160" s="87"/>
      <c r="F160" s="88" t="s">
        <v>1780</v>
      </c>
      <c r="G160" s="87"/>
      <c r="H160" s="89"/>
      <c r="I160" s="121"/>
      <c r="J160" s="121">
        <v>0</v>
      </c>
      <c r="K160" s="84"/>
      <c r="L160" s="105">
        <f>+BD[[#This Row],[Kg. Recibidos]]*BD[[#This Row],[Precio]]</f>
        <v>0</v>
      </c>
      <c r="M160" s="105"/>
      <c r="N160" s="91">
        <f>+BD[[#This Row],[Monto Total]]-BD[[#This Row],[Abonos]]</f>
        <v>0</v>
      </c>
      <c r="O160" s="93" t="str">
        <f>IF(BD[[#This Row],[Saldo Actual]]=0,"PAGADO",IF(BD[[#This Row],[Saldo Actual]]&lt;0,"A Favor","Pendiente"))</f>
        <v>PAGADO</v>
      </c>
      <c r="P160" s="97">
        <f>+BD[[#This Row],[Fecha Doc.]]+7</f>
        <v>7</v>
      </c>
      <c r="Q160" s="96" t="str">
        <f ca="1">IF(TODAY()&gt;BD[[#This Row],[Fecha Venc.]],"VENCIDO","")</f>
        <v>VENCIDO</v>
      </c>
      <c r="R160" s="83"/>
    </row>
    <row r="161" spans="3:18" s="4" customFormat="1" hidden="1" x14ac:dyDescent="0.25">
      <c r="C161" s="85" t="s">
        <v>2913</v>
      </c>
      <c r="D161" s="86">
        <v>45513</v>
      </c>
      <c r="E161" s="87" t="s">
        <v>670</v>
      </c>
      <c r="F161" s="88" t="s">
        <v>883</v>
      </c>
      <c r="G161" s="87" t="s">
        <v>670</v>
      </c>
      <c r="H161" s="89" t="s">
        <v>872</v>
      </c>
      <c r="I161" s="121">
        <v>10925.9</v>
      </c>
      <c r="J161" s="121">
        <v>10925.9</v>
      </c>
      <c r="K161" s="84">
        <v>2.7</v>
      </c>
      <c r="L161" s="105">
        <f>+BD[[#This Row],[Kg. Recibidos]]*BD[[#This Row],[Precio]]</f>
        <v>29499.93</v>
      </c>
      <c r="M161" s="105"/>
      <c r="N161" s="91">
        <f>+BD[[#This Row],[Monto Total]]-BD[[#This Row],[Abonos]]</f>
        <v>29499.93</v>
      </c>
      <c r="O161" s="93" t="str">
        <f>IF(BD[[#This Row],[Saldo Actual]]=0,"PAGADO",IF(BD[[#This Row],[Saldo Actual]]&lt;0,"A Favor","Pendiente"))</f>
        <v>Pendiente</v>
      </c>
      <c r="P161" s="97">
        <f>+BD[[#This Row],[Fecha Doc.]]+7</f>
        <v>45520</v>
      </c>
      <c r="Q161" s="96" t="str">
        <f ca="1">IF(TODAY()&gt;BD[[#This Row],[Fecha Venc.]],"VENCIDO","")</f>
        <v>VENCIDO</v>
      </c>
      <c r="R161" s="83"/>
    </row>
    <row r="162" spans="3:18" s="4" customFormat="1" hidden="1" x14ac:dyDescent="0.25">
      <c r="C162" s="85" t="s">
        <v>2918</v>
      </c>
      <c r="D162" s="86">
        <v>45512</v>
      </c>
      <c r="E162" s="87" t="s">
        <v>1887</v>
      </c>
      <c r="F162" s="88" t="s">
        <v>1886</v>
      </c>
      <c r="G162" s="87" t="s">
        <v>2919</v>
      </c>
      <c r="H162" s="89" t="s">
        <v>13</v>
      </c>
      <c r="I162" s="121">
        <v>10.4</v>
      </c>
      <c r="J162" s="121">
        <v>10.4</v>
      </c>
      <c r="K162" s="84">
        <v>1.3</v>
      </c>
      <c r="L162" s="105">
        <f>+BD[[#This Row],[Kg. Recibidos]]*BD[[#This Row],[Precio]]</f>
        <v>13.520000000000001</v>
      </c>
      <c r="M162" s="105">
        <f>+BD[[#This Row],[Kg. Recibidos]]*BD[[#This Row],[Precio]]</f>
        <v>13.520000000000001</v>
      </c>
      <c r="N162" s="91">
        <f>+BD[[#This Row],[Monto Total]]-BD[[#This Row],[Abonos]]</f>
        <v>0</v>
      </c>
      <c r="O162" s="93" t="str">
        <f>IF(BD[[#This Row],[Saldo Actual]]=0,"PAGADO",IF(BD[[#This Row],[Saldo Actual]]&lt;0,"A Favor","Pendiente"))</f>
        <v>PAGADO</v>
      </c>
      <c r="P162" s="97">
        <f>+BD[[#This Row],[Fecha Doc.]]+7</f>
        <v>45519</v>
      </c>
      <c r="Q162" s="96" t="str">
        <f ca="1">IF(TODAY()&gt;BD[[#This Row],[Fecha Venc.]],"VENCIDO","")</f>
        <v>VENCIDO</v>
      </c>
      <c r="R162" s="83"/>
    </row>
    <row r="163" spans="3:18" s="4" customFormat="1" hidden="1" x14ac:dyDescent="0.25">
      <c r="C163" s="85" t="s">
        <v>2918</v>
      </c>
      <c r="D163" s="86">
        <v>45512</v>
      </c>
      <c r="E163" s="87" t="s">
        <v>1887</v>
      </c>
      <c r="F163" s="88" t="s">
        <v>1886</v>
      </c>
      <c r="G163" s="87" t="s">
        <v>2919</v>
      </c>
      <c r="H163" s="89" t="s">
        <v>872</v>
      </c>
      <c r="I163" s="121">
        <v>9.1</v>
      </c>
      <c r="J163" s="121">
        <v>9.1</v>
      </c>
      <c r="K163" s="84">
        <v>2.9</v>
      </c>
      <c r="L163" s="105">
        <f>+BD[[#This Row],[Kg. Recibidos]]*BD[[#This Row],[Precio]]</f>
        <v>26.389999999999997</v>
      </c>
      <c r="M163" s="105">
        <f>+BD[[#This Row],[Kg. Recibidos]]*BD[[#This Row],[Precio]]</f>
        <v>26.389999999999997</v>
      </c>
      <c r="N163" s="91">
        <f>+BD[[#This Row],[Monto Total]]-BD[[#This Row],[Abonos]]</f>
        <v>0</v>
      </c>
      <c r="O163" s="93" t="str">
        <f>IF(BD[[#This Row],[Saldo Actual]]=0,"PAGADO",IF(BD[[#This Row],[Saldo Actual]]&lt;0,"A Favor","Pendiente"))</f>
        <v>PAGADO</v>
      </c>
      <c r="P163" s="97">
        <f>+BD[[#This Row],[Fecha Doc.]]+7</f>
        <v>45519</v>
      </c>
      <c r="Q163" s="96" t="str">
        <f ca="1">IF(TODAY()&gt;BD[[#This Row],[Fecha Venc.]],"VENCIDO","")</f>
        <v>VENCIDO</v>
      </c>
      <c r="R163" s="83"/>
    </row>
    <row r="164" spans="3:18" s="4" customFormat="1" hidden="1" x14ac:dyDescent="0.25">
      <c r="C164" s="85" t="s">
        <v>2912</v>
      </c>
      <c r="D164" s="86">
        <v>45512</v>
      </c>
      <c r="E164" s="87" t="s">
        <v>87</v>
      </c>
      <c r="F164" s="88" t="s">
        <v>116</v>
      </c>
      <c r="G164" s="87" t="s">
        <v>87</v>
      </c>
      <c r="H164" s="89" t="s">
        <v>1727</v>
      </c>
      <c r="I164" s="121">
        <v>263.3</v>
      </c>
      <c r="J164" s="121">
        <v>263.3</v>
      </c>
      <c r="K164" s="84">
        <v>1</v>
      </c>
      <c r="L164" s="105">
        <f>+BD[[#This Row],[Kg. Recibidos]]*BD[[#This Row],[Precio]]</f>
        <v>263.3</v>
      </c>
      <c r="M164" s="105">
        <f>+BD[[#This Row],[Kg. Recibidos]]*BD[[#This Row],[Precio]]</f>
        <v>263.3</v>
      </c>
      <c r="N164" s="91">
        <f>+BD[[#This Row],[Monto Total]]-BD[[#This Row],[Abonos]]</f>
        <v>0</v>
      </c>
      <c r="O164" s="93" t="str">
        <f>IF(BD[[#This Row],[Saldo Actual]]=0,"PAGADO",IF(BD[[#This Row],[Saldo Actual]]&lt;0,"A Favor","Pendiente"))</f>
        <v>PAGADO</v>
      </c>
      <c r="P164" s="97">
        <f>+BD[[#This Row],[Fecha Doc.]]+7</f>
        <v>45519</v>
      </c>
      <c r="Q164" s="96" t="str">
        <f ca="1">IF(TODAY()&gt;BD[[#This Row],[Fecha Venc.]],"VENCIDO","")</f>
        <v>VENCIDO</v>
      </c>
      <c r="R164" s="83"/>
    </row>
    <row r="165" spans="3:18" s="4" customFormat="1" hidden="1" x14ac:dyDescent="0.25">
      <c r="C165" s="85" t="s">
        <v>2912</v>
      </c>
      <c r="D165" s="86">
        <v>45512</v>
      </c>
      <c r="E165" s="87" t="s">
        <v>87</v>
      </c>
      <c r="F165" s="88" t="s">
        <v>116</v>
      </c>
      <c r="G165" s="87" t="s">
        <v>87</v>
      </c>
      <c r="H165" s="89" t="s">
        <v>1847</v>
      </c>
      <c r="I165" s="121">
        <v>125.4</v>
      </c>
      <c r="J165" s="121">
        <v>125.4</v>
      </c>
      <c r="K165" s="84">
        <v>1.3</v>
      </c>
      <c r="L165" s="105">
        <f>+BD[[#This Row],[Kg. Recibidos]]*BD[[#This Row],[Precio]]</f>
        <v>163.02000000000001</v>
      </c>
      <c r="M165" s="105">
        <f>+BD[[#This Row],[Kg. Recibidos]]*BD[[#This Row],[Precio]]</f>
        <v>163.02000000000001</v>
      </c>
      <c r="N165" s="91">
        <f>+BD[[#This Row],[Monto Total]]-BD[[#This Row],[Abonos]]</f>
        <v>0</v>
      </c>
      <c r="O165" s="93" t="str">
        <f>IF(BD[[#This Row],[Saldo Actual]]=0,"PAGADO",IF(BD[[#This Row],[Saldo Actual]]&lt;0,"A Favor","Pendiente"))</f>
        <v>PAGADO</v>
      </c>
      <c r="P165" s="97">
        <f>+BD[[#This Row],[Fecha Doc.]]+7</f>
        <v>45519</v>
      </c>
      <c r="Q165" s="96" t="str">
        <f ca="1">IF(TODAY()&gt;BD[[#This Row],[Fecha Venc.]],"VENCIDO","")</f>
        <v>VENCIDO</v>
      </c>
      <c r="R165" s="83"/>
    </row>
    <row r="166" spans="3:18" s="4" customFormat="1" hidden="1" x14ac:dyDescent="0.25">
      <c r="C166" s="85" t="s">
        <v>2912</v>
      </c>
      <c r="D166" s="86">
        <v>45512</v>
      </c>
      <c r="E166" s="87" t="s">
        <v>87</v>
      </c>
      <c r="F166" s="88" t="s">
        <v>116</v>
      </c>
      <c r="G166" s="87" t="s">
        <v>87</v>
      </c>
      <c r="H166" s="89" t="s">
        <v>1848</v>
      </c>
      <c r="I166" s="121">
        <v>242.8</v>
      </c>
      <c r="J166" s="121">
        <v>242.8</v>
      </c>
      <c r="K166" s="84">
        <v>1.8</v>
      </c>
      <c r="L166" s="105">
        <f>+BD[[#This Row],[Kg. Recibidos]]*BD[[#This Row],[Precio]]</f>
        <v>437.04</v>
      </c>
      <c r="M166" s="105">
        <f>+BD[[#This Row],[Kg. Recibidos]]*BD[[#This Row],[Precio]]</f>
        <v>437.04</v>
      </c>
      <c r="N166" s="91">
        <f>+BD[[#This Row],[Monto Total]]-BD[[#This Row],[Abonos]]</f>
        <v>0</v>
      </c>
      <c r="O166" s="93" t="str">
        <f>IF(BD[[#This Row],[Saldo Actual]]=0,"PAGADO",IF(BD[[#This Row],[Saldo Actual]]&lt;0,"A Favor","Pendiente"))</f>
        <v>PAGADO</v>
      </c>
      <c r="P166" s="97">
        <f>+BD[[#This Row],[Fecha Doc.]]+7</f>
        <v>45519</v>
      </c>
      <c r="Q166" s="96" t="str">
        <f ca="1">IF(TODAY()&gt;BD[[#This Row],[Fecha Venc.]],"VENCIDO","")</f>
        <v>VENCIDO</v>
      </c>
      <c r="R166" s="83"/>
    </row>
    <row r="167" spans="3:18" s="4" customFormat="1" hidden="1" x14ac:dyDescent="0.25">
      <c r="C167" s="85" t="s">
        <v>2911</v>
      </c>
      <c r="D167" s="86">
        <v>45512</v>
      </c>
      <c r="E167" s="87" t="s">
        <v>87</v>
      </c>
      <c r="F167" s="88" t="s">
        <v>116</v>
      </c>
      <c r="G167" s="87" t="s">
        <v>87</v>
      </c>
      <c r="H167" s="89" t="s">
        <v>872</v>
      </c>
      <c r="I167" s="121">
        <v>1520.5</v>
      </c>
      <c r="J167" s="121">
        <v>1520.5</v>
      </c>
      <c r="K167" s="84">
        <v>2.85</v>
      </c>
      <c r="L167" s="105">
        <f>+BD[[#This Row],[Kg. Recibidos]]*BD[[#This Row],[Precio]]</f>
        <v>4333.4250000000002</v>
      </c>
      <c r="M167" s="105">
        <f>+BD[[#This Row],[Kg. Recibidos]]*BD[[#This Row],[Precio]]</f>
        <v>4333.4250000000002</v>
      </c>
      <c r="N167" s="91">
        <f>+BD[[#This Row],[Monto Total]]-BD[[#This Row],[Abonos]]</f>
        <v>0</v>
      </c>
      <c r="O167" s="93" t="str">
        <f>IF(BD[[#This Row],[Saldo Actual]]=0,"PAGADO",IF(BD[[#This Row],[Saldo Actual]]&lt;0,"A Favor","Pendiente"))</f>
        <v>PAGADO</v>
      </c>
      <c r="P167" s="97">
        <f>+BD[[#This Row],[Fecha Doc.]]+7</f>
        <v>45519</v>
      </c>
      <c r="Q167" s="96" t="str">
        <f ca="1">IF(TODAY()&gt;BD[[#This Row],[Fecha Venc.]],"VENCIDO","")</f>
        <v>VENCIDO</v>
      </c>
      <c r="R167" s="83"/>
    </row>
    <row r="168" spans="3:18" s="4" customFormat="1" hidden="1" x14ac:dyDescent="0.25">
      <c r="C168" s="85" t="s">
        <v>2910</v>
      </c>
      <c r="D168" s="86">
        <v>45512</v>
      </c>
      <c r="E168" s="87" t="s">
        <v>93</v>
      </c>
      <c r="F168" s="88" t="s">
        <v>50</v>
      </c>
      <c r="G168" s="87" t="s">
        <v>93</v>
      </c>
      <c r="H168" s="89" t="s">
        <v>3</v>
      </c>
      <c r="I168" s="121">
        <v>17774</v>
      </c>
      <c r="J168" s="121">
        <v>17611.5</v>
      </c>
      <c r="K168" s="84">
        <v>2.85</v>
      </c>
      <c r="L168" s="105">
        <f>+BD[[#This Row],[Kg. Recibidos]]*BD[[#This Row],[Precio]]</f>
        <v>50192.775000000001</v>
      </c>
      <c r="M168" s="105">
        <f>+BD[[#This Row],[Kg. Recibidos]]*BD[[#This Row],[Precio]]</f>
        <v>50192.775000000001</v>
      </c>
      <c r="N168" s="91">
        <f>+BD[[#This Row],[Monto Total]]-BD[[#This Row],[Abonos]]</f>
        <v>0</v>
      </c>
      <c r="O168" s="93" t="str">
        <f>IF(BD[[#This Row],[Saldo Actual]]=0,"PAGADO",IF(BD[[#This Row],[Saldo Actual]]&lt;0,"A Favor","Pendiente"))</f>
        <v>PAGADO</v>
      </c>
      <c r="P168" s="97">
        <f>+BD[[#This Row],[Fecha Doc.]]+7</f>
        <v>45519</v>
      </c>
      <c r="Q168" s="96" t="str">
        <f ca="1">IF(TODAY()&gt;BD[[#This Row],[Fecha Venc.]],"VENCIDO","")</f>
        <v>VENCIDO</v>
      </c>
      <c r="R168" s="83"/>
    </row>
    <row r="169" spans="3:18" s="4" customFormat="1" hidden="1" x14ac:dyDescent="0.25">
      <c r="C169" s="85" t="s">
        <v>2902</v>
      </c>
      <c r="D169" s="86">
        <v>45511</v>
      </c>
      <c r="E169" s="87" t="s">
        <v>8</v>
      </c>
      <c r="F169" s="88" t="s">
        <v>20</v>
      </c>
      <c r="G169" s="87" t="s">
        <v>181</v>
      </c>
      <c r="H169" s="89" t="s">
        <v>3</v>
      </c>
      <c r="I169" s="121">
        <v>0</v>
      </c>
      <c r="J169" s="121">
        <v>0</v>
      </c>
      <c r="K169" s="84">
        <v>2.8</v>
      </c>
      <c r="L169" s="105">
        <f>+BD[[#This Row],[Kg. Recibidos]]*BD[[#This Row],[Precio]]</f>
        <v>0</v>
      </c>
      <c r="M169" s="105"/>
      <c r="N169" s="91">
        <f>+BD[[#This Row],[Monto Total]]-BD[[#This Row],[Abonos]]</f>
        <v>0</v>
      </c>
      <c r="O169" s="93" t="str">
        <f>IF(BD[[#This Row],[Saldo Actual]]=0,"PAGADO",IF(BD[[#This Row],[Saldo Actual]]&lt;0,"A Favor","Pendiente"))</f>
        <v>PAGADO</v>
      </c>
      <c r="P169" s="97">
        <f>+BD[[#This Row],[Fecha Doc.]]+7</f>
        <v>45518</v>
      </c>
      <c r="Q169" s="96" t="str">
        <f ca="1">IF(TODAY()&gt;BD[[#This Row],[Fecha Venc.]],"VENCIDO","")</f>
        <v>VENCIDO</v>
      </c>
      <c r="R169" s="83"/>
    </row>
    <row r="170" spans="3:18" s="4" customFormat="1" hidden="1" x14ac:dyDescent="0.25">
      <c r="C170" s="85" t="s">
        <v>2909</v>
      </c>
      <c r="D170" s="86">
        <v>45511</v>
      </c>
      <c r="E170" s="87" t="s">
        <v>1887</v>
      </c>
      <c r="F170" s="88" t="s">
        <v>1886</v>
      </c>
      <c r="G170" s="87" t="s">
        <v>92</v>
      </c>
      <c r="H170" s="89" t="s">
        <v>872</v>
      </c>
      <c r="I170" s="121">
        <v>155.80000000000001</v>
      </c>
      <c r="J170" s="121">
        <v>155.80000000000001</v>
      </c>
      <c r="K170" s="84">
        <v>2.9</v>
      </c>
      <c r="L170" s="105">
        <f>+BD[[#This Row],[Kg. Recibidos]]*BD[[#This Row],[Precio]]</f>
        <v>451.82</v>
      </c>
      <c r="M170" s="105">
        <f>+BD[[#This Row],[Kg. Recibidos]]*BD[[#This Row],[Precio]]</f>
        <v>451.82</v>
      </c>
      <c r="N170" s="91">
        <f>+BD[[#This Row],[Monto Total]]-BD[[#This Row],[Abonos]]</f>
        <v>0</v>
      </c>
      <c r="O170" s="93" t="str">
        <f>IF(BD[[#This Row],[Saldo Actual]]=0,"PAGADO",IF(BD[[#This Row],[Saldo Actual]]&lt;0,"A Favor","Pendiente"))</f>
        <v>PAGADO</v>
      </c>
      <c r="P170" s="97">
        <f>+BD[[#This Row],[Fecha Doc.]]+7</f>
        <v>45518</v>
      </c>
      <c r="Q170" s="96" t="str">
        <f ca="1">IF(TODAY()&gt;BD[[#This Row],[Fecha Venc.]],"VENCIDO","")</f>
        <v>VENCIDO</v>
      </c>
      <c r="R170" s="83"/>
    </row>
    <row r="171" spans="3:18" s="4" customFormat="1" hidden="1" x14ac:dyDescent="0.25">
      <c r="C171" s="85" t="s">
        <v>2908</v>
      </c>
      <c r="D171" s="86">
        <v>45511</v>
      </c>
      <c r="E171" s="87" t="s">
        <v>8</v>
      </c>
      <c r="F171" s="88" t="s">
        <v>20</v>
      </c>
      <c r="G171" s="87" t="s">
        <v>176</v>
      </c>
      <c r="H171" s="89" t="s">
        <v>3</v>
      </c>
      <c r="I171" s="121">
        <v>664.8</v>
      </c>
      <c r="J171" s="121">
        <v>664.8</v>
      </c>
      <c r="K171" s="84">
        <v>2.8</v>
      </c>
      <c r="L171" s="105">
        <f>+BD[[#This Row],[Kg. Recibidos]]*BD[[#This Row],[Precio]]</f>
        <v>1861.4399999999998</v>
      </c>
      <c r="M171" s="105">
        <f>+BD[[#This Row],[Kg. Recibidos]]*BD[[#This Row],[Precio]]</f>
        <v>1861.4399999999998</v>
      </c>
      <c r="N171" s="91">
        <f>+BD[[#This Row],[Monto Total]]-BD[[#This Row],[Abonos]]</f>
        <v>0</v>
      </c>
      <c r="O171" s="93" t="str">
        <f>IF(BD[[#This Row],[Saldo Actual]]=0,"PAGADO",IF(BD[[#This Row],[Saldo Actual]]&lt;0,"A Favor","Pendiente"))</f>
        <v>PAGADO</v>
      </c>
      <c r="P171" s="97">
        <f>+BD[[#This Row],[Fecha Doc.]]+7</f>
        <v>45518</v>
      </c>
      <c r="Q171" s="96" t="str">
        <f ca="1">IF(TODAY()&gt;BD[[#This Row],[Fecha Venc.]],"VENCIDO","")</f>
        <v>VENCIDO</v>
      </c>
      <c r="R171" s="83"/>
    </row>
    <row r="172" spans="3:18" s="4" customFormat="1" hidden="1" x14ac:dyDescent="0.25">
      <c r="C172" s="85" t="s">
        <v>2907</v>
      </c>
      <c r="D172" s="86">
        <v>45511</v>
      </c>
      <c r="E172" s="87" t="s">
        <v>8</v>
      </c>
      <c r="F172" s="88" t="s">
        <v>20</v>
      </c>
      <c r="G172" s="87" t="s">
        <v>177</v>
      </c>
      <c r="H172" s="89" t="s">
        <v>3</v>
      </c>
      <c r="I172" s="121">
        <v>659.1</v>
      </c>
      <c r="J172" s="121">
        <v>680.4</v>
      </c>
      <c r="K172" s="84">
        <v>2.8</v>
      </c>
      <c r="L172" s="105">
        <f>+BD[[#This Row],[Kg. Recibidos]]*BD[[#This Row],[Precio]]</f>
        <v>1905.12</v>
      </c>
      <c r="M172" s="105">
        <f>+BD[[#This Row],[Kg. Recibidos]]*BD[[#This Row],[Precio]]</f>
        <v>1905.12</v>
      </c>
      <c r="N172" s="91">
        <f>+BD[[#This Row],[Monto Total]]-BD[[#This Row],[Abonos]]</f>
        <v>0</v>
      </c>
      <c r="O172" s="93" t="str">
        <f>IF(BD[[#This Row],[Saldo Actual]]=0,"PAGADO",IF(BD[[#This Row],[Saldo Actual]]&lt;0,"A Favor","Pendiente"))</f>
        <v>PAGADO</v>
      </c>
      <c r="P172" s="97">
        <f>+BD[[#This Row],[Fecha Doc.]]+7</f>
        <v>45518</v>
      </c>
      <c r="Q172" s="96" t="str">
        <f ca="1">IF(TODAY()&gt;BD[[#This Row],[Fecha Venc.]],"VENCIDO","")</f>
        <v>VENCIDO</v>
      </c>
      <c r="R172" s="83"/>
    </row>
    <row r="173" spans="3:18" s="4" customFormat="1" hidden="1" x14ac:dyDescent="0.25">
      <c r="C173" s="85" t="s">
        <v>2906</v>
      </c>
      <c r="D173" s="86">
        <v>45511</v>
      </c>
      <c r="E173" s="87" t="s">
        <v>8</v>
      </c>
      <c r="F173" s="88" t="s">
        <v>20</v>
      </c>
      <c r="G173" s="87" t="s">
        <v>2211</v>
      </c>
      <c r="H173" s="89" t="s">
        <v>15</v>
      </c>
      <c r="I173" s="121">
        <v>4198.6000000000004</v>
      </c>
      <c r="J173" s="121">
        <v>3811.4</v>
      </c>
      <c r="K173" s="84">
        <v>3.14</v>
      </c>
      <c r="L173" s="105">
        <f>+BD[[#This Row],[Kg. Recibidos]]*BD[[#This Row],[Precio]]</f>
        <v>11967.796</v>
      </c>
      <c r="M173" s="105">
        <f>+BD[[#This Row],[Kg. Recibidos]]*BD[[#This Row],[Precio]]</f>
        <v>11967.796</v>
      </c>
      <c r="N173" s="91">
        <f>+BD[[#This Row],[Monto Total]]-BD[[#This Row],[Abonos]]</f>
        <v>0</v>
      </c>
      <c r="O173" s="93" t="str">
        <f>IF(BD[[#This Row],[Saldo Actual]]=0,"PAGADO",IF(BD[[#This Row],[Saldo Actual]]&lt;0,"A Favor","Pendiente"))</f>
        <v>PAGADO</v>
      </c>
      <c r="P173" s="97">
        <f>+BD[[#This Row],[Fecha Doc.]]+7</f>
        <v>45518</v>
      </c>
      <c r="Q173" s="96" t="str">
        <f ca="1">IF(TODAY()&gt;BD[[#This Row],[Fecha Venc.]],"VENCIDO","")</f>
        <v>VENCIDO</v>
      </c>
      <c r="R173" s="83"/>
    </row>
    <row r="174" spans="3:18" s="4" customFormat="1" hidden="1" x14ac:dyDescent="0.25">
      <c r="C174" s="85" t="s">
        <v>2905</v>
      </c>
      <c r="D174" s="86">
        <v>45511</v>
      </c>
      <c r="E174" s="87" t="s">
        <v>1887</v>
      </c>
      <c r="F174" s="88" t="s">
        <v>1886</v>
      </c>
      <c r="G174" s="87" t="s">
        <v>195</v>
      </c>
      <c r="H174" s="89" t="s">
        <v>872</v>
      </c>
      <c r="I174" s="121">
        <v>2164.1</v>
      </c>
      <c r="J174" s="121">
        <v>2164.1</v>
      </c>
      <c r="K174" s="84">
        <v>2.85</v>
      </c>
      <c r="L174" s="105">
        <f>+BD[[#This Row],[Kg. Recibidos]]*BD[[#This Row],[Precio]]</f>
        <v>6167.6849999999995</v>
      </c>
      <c r="M174" s="105">
        <f>+BD[[#This Row],[Kg. Recibidos]]*BD[[#This Row],[Precio]]</f>
        <v>6167.6849999999995</v>
      </c>
      <c r="N174" s="91">
        <f>+BD[[#This Row],[Monto Total]]-BD[[#This Row],[Abonos]]</f>
        <v>0</v>
      </c>
      <c r="O174" s="93" t="str">
        <f>IF(BD[[#This Row],[Saldo Actual]]=0,"PAGADO",IF(BD[[#This Row],[Saldo Actual]]&lt;0,"A Favor","Pendiente"))</f>
        <v>PAGADO</v>
      </c>
      <c r="P174" s="97">
        <f>+BD[[#This Row],[Fecha Doc.]]+7</f>
        <v>45518</v>
      </c>
      <c r="Q174" s="96" t="str">
        <f ca="1">IF(TODAY()&gt;BD[[#This Row],[Fecha Venc.]],"VENCIDO","")</f>
        <v>VENCIDO</v>
      </c>
      <c r="R174" s="83"/>
    </row>
    <row r="175" spans="3:18" s="4" customFormat="1" hidden="1" x14ac:dyDescent="0.25">
      <c r="C175" s="85" t="s">
        <v>2904</v>
      </c>
      <c r="D175" s="86">
        <v>45511</v>
      </c>
      <c r="E175" s="87" t="s">
        <v>1887</v>
      </c>
      <c r="F175" s="88" t="s">
        <v>1886</v>
      </c>
      <c r="G175" s="87" t="s">
        <v>195</v>
      </c>
      <c r="H175" s="89" t="s">
        <v>11</v>
      </c>
      <c r="I175" s="121">
        <v>218</v>
      </c>
      <c r="J175" s="121">
        <v>218</v>
      </c>
      <c r="K175" s="84">
        <v>1.8</v>
      </c>
      <c r="L175" s="105">
        <f>+BD[[#This Row],[Kg. Recibidos]]*BD[[#This Row],[Precio]]</f>
        <v>392.40000000000003</v>
      </c>
      <c r="M175" s="105">
        <f>+BD[[#This Row],[Kg. Recibidos]]*BD[[#This Row],[Precio]]</f>
        <v>392.40000000000003</v>
      </c>
      <c r="N175" s="91">
        <f>+BD[[#This Row],[Monto Total]]-BD[[#This Row],[Abonos]]</f>
        <v>0</v>
      </c>
      <c r="O175" s="93" t="str">
        <f>IF(BD[[#This Row],[Saldo Actual]]=0,"PAGADO",IF(BD[[#This Row],[Saldo Actual]]&lt;0,"A Favor","Pendiente"))</f>
        <v>PAGADO</v>
      </c>
      <c r="P175" s="97">
        <f>+BD[[#This Row],[Fecha Doc.]]+7</f>
        <v>45518</v>
      </c>
      <c r="Q175" s="96" t="str">
        <f ca="1">IF(TODAY()&gt;BD[[#This Row],[Fecha Venc.]],"VENCIDO","")</f>
        <v>VENCIDO</v>
      </c>
      <c r="R175" s="83"/>
    </row>
    <row r="176" spans="3:18" s="4" customFormat="1" hidden="1" x14ac:dyDescent="0.25">
      <c r="C176" s="85" t="s">
        <v>2904</v>
      </c>
      <c r="D176" s="86">
        <v>45511</v>
      </c>
      <c r="E176" s="87" t="s">
        <v>1887</v>
      </c>
      <c r="F176" s="88" t="s">
        <v>1886</v>
      </c>
      <c r="G176" s="87" t="s">
        <v>195</v>
      </c>
      <c r="H176" s="89" t="s">
        <v>1847</v>
      </c>
      <c r="I176" s="121">
        <v>256</v>
      </c>
      <c r="J176" s="121">
        <v>256</v>
      </c>
      <c r="K176" s="84">
        <v>1.3</v>
      </c>
      <c r="L176" s="105">
        <f>+BD[[#This Row],[Kg. Recibidos]]*BD[[#This Row],[Precio]]</f>
        <v>332.8</v>
      </c>
      <c r="M176" s="105">
        <f>+BD[[#This Row],[Kg. Recibidos]]*BD[[#This Row],[Precio]]</f>
        <v>332.8</v>
      </c>
      <c r="N176" s="91">
        <f>+BD[[#This Row],[Monto Total]]-BD[[#This Row],[Abonos]]</f>
        <v>0</v>
      </c>
      <c r="O176" s="93" t="str">
        <f>IF(BD[[#This Row],[Saldo Actual]]=0,"PAGADO",IF(BD[[#This Row],[Saldo Actual]]&lt;0,"A Favor","Pendiente"))</f>
        <v>PAGADO</v>
      </c>
      <c r="P176" s="97">
        <f>+BD[[#This Row],[Fecha Doc.]]+7</f>
        <v>45518</v>
      </c>
      <c r="Q176" s="96" t="str">
        <f ca="1">IF(TODAY()&gt;BD[[#This Row],[Fecha Venc.]],"VENCIDO","")</f>
        <v>VENCIDO</v>
      </c>
      <c r="R176" s="83"/>
    </row>
    <row r="177" spans="3:18" s="4" customFormat="1" hidden="1" x14ac:dyDescent="0.25">
      <c r="C177" s="85" t="s">
        <v>2904</v>
      </c>
      <c r="D177" s="86">
        <v>45511</v>
      </c>
      <c r="E177" s="87" t="s">
        <v>1887</v>
      </c>
      <c r="F177" s="88" t="s">
        <v>1886</v>
      </c>
      <c r="G177" s="87" t="s">
        <v>195</v>
      </c>
      <c r="H177" s="89" t="s">
        <v>1727</v>
      </c>
      <c r="I177" s="121">
        <v>287</v>
      </c>
      <c r="J177" s="121">
        <v>287</v>
      </c>
      <c r="K177" s="84">
        <v>1</v>
      </c>
      <c r="L177" s="105">
        <f>+BD[[#This Row],[Kg. Recibidos]]*BD[[#This Row],[Precio]]</f>
        <v>287</v>
      </c>
      <c r="M177" s="105">
        <f>+BD[[#This Row],[Kg. Recibidos]]*BD[[#This Row],[Precio]]</f>
        <v>287</v>
      </c>
      <c r="N177" s="91">
        <f>+BD[[#This Row],[Monto Total]]-BD[[#This Row],[Abonos]]</f>
        <v>0</v>
      </c>
      <c r="O177" s="93" t="str">
        <f>IF(BD[[#This Row],[Saldo Actual]]=0,"PAGADO",IF(BD[[#This Row],[Saldo Actual]]&lt;0,"A Favor","Pendiente"))</f>
        <v>PAGADO</v>
      </c>
      <c r="P177" s="97">
        <f>+BD[[#This Row],[Fecha Doc.]]+7</f>
        <v>45518</v>
      </c>
      <c r="Q177" s="96" t="str">
        <f ca="1">IF(TODAY()&gt;BD[[#This Row],[Fecha Venc.]],"VENCIDO","")</f>
        <v>VENCIDO</v>
      </c>
      <c r="R177" s="83"/>
    </row>
    <row r="178" spans="3:18" s="4" customFormat="1" hidden="1" x14ac:dyDescent="0.25">
      <c r="C178" s="85" t="s">
        <v>2903</v>
      </c>
      <c r="D178" s="86">
        <v>45511</v>
      </c>
      <c r="E178" s="87" t="s">
        <v>1887</v>
      </c>
      <c r="F178" s="88" t="s">
        <v>1886</v>
      </c>
      <c r="G178" s="87" t="s">
        <v>92</v>
      </c>
      <c r="H178" s="89" t="s">
        <v>1847</v>
      </c>
      <c r="I178" s="121">
        <v>74</v>
      </c>
      <c r="J178" s="121">
        <v>74</v>
      </c>
      <c r="K178" s="84">
        <v>1.3</v>
      </c>
      <c r="L178" s="105">
        <f>+BD[[#This Row],[Kg. Recibidos]]*BD[[#This Row],[Precio]]</f>
        <v>96.2</v>
      </c>
      <c r="M178" s="105">
        <f>+BD[[#This Row],[Kg. Recibidos]]*BD[[#This Row],[Precio]]</f>
        <v>96.2</v>
      </c>
      <c r="N178" s="91">
        <f>+BD[[#This Row],[Monto Total]]-BD[[#This Row],[Abonos]]</f>
        <v>0</v>
      </c>
      <c r="O178" s="93" t="str">
        <f>IF(BD[[#This Row],[Saldo Actual]]=0,"PAGADO",IF(BD[[#This Row],[Saldo Actual]]&lt;0,"A Favor","Pendiente"))</f>
        <v>PAGADO</v>
      </c>
      <c r="P178" s="97">
        <f>+BD[[#This Row],[Fecha Doc.]]+7</f>
        <v>45518</v>
      </c>
      <c r="Q178" s="96" t="str">
        <f ca="1">IF(TODAY()&gt;BD[[#This Row],[Fecha Venc.]],"VENCIDO","")</f>
        <v>VENCIDO</v>
      </c>
      <c r="R178" s="83"/>
    </row>
    <row r="179" spans="3:18" s="4" customFormat="1" hidden="1" x14ac:dyDescent="0.25">
      <c r="C179" s="85" t="s">
        <v>2902</v>
      </c>
      <c r="D179" s="86">
        <v>45511</v>
      </c>
      <c r="E179" s="87" t="s">
        <v>8</v>
      </c>
      <c r="F179" s="88" t="s">
        <v>20</v>
      </c>
      <c r="G179" s="87" t="s">
        <v>181</v>
      </c>
      <c r="H179" s="89" t="s">
        <v>3</v>
      </c>
      <c r="I179" s="121">
        <v>1393.3</v>
      </c>
      <c r="J179" s="121">
        <v>1356.3</v>
      </c>
      <c r="K179" s="84">
        <v>2.8</v>
      </c>
      <c r="L179" s="105">
        <f>+BD[[#This Row],[Kg. Recibidos]]*BD[[#This Row],[Precio]]</f>
        <v>3797.6399999999994</v>
      </c>
      <c r="M179" s="105">
        <f>+BD[[#This Row],[Kg. Recibidos]]*BD[[#This Row],[Precio]]</f>
        <v>3797.6399999999994</v>
      </c>
      <c r="N179" s="91">
        <f>+BD[[#This Row],[Monto Total]]-BD[[#This Row],[Abonos]]</f>
        <v>0</v>
      </c>
      <c r="O179" s="93" t="str">
        <f>IF(BD[[#This Row],[Saldo Actual]]=0,"PAGADO",IF(BD[[#This Row],[Saldo Actual]]&lt;0,"A Favor","Pendiente"))</f>
        <v>PAGADO</v>
      </c>
      <c r="P179" s="97">
        <f>+BD[[#This Row],[Fecha Doc.]]+7</f>
        <v>45518</v>
      </c>
      <c r="Q179" s="96" t="str">
        <f ca="1">IF(TODAY()&gt;BD[[#This Row],[Fecha Venc.]],"VENCIDO","")</f>
        <v>VENCIDO</v>
      </c>
      <c r="R179" s="83"/>
    </row>
    <row r="180" spans="3:18" s="4" customFormat="1" hidden="1" x14ac:dyDescent="0.25">
      <c r="C180" s="85" t="s">
        <v>2901</v>
      </c>
      <c r="D180" s="86">
        <v>45511</v>
      </c>
      <c r="E180" s="87" t="s">
        <v>8</v>
      </c>
      <c r="F180" s="88" t="s">
        <v>20</v>
      </c>
      <c r="G180" s="87" t="s">
        <v>179</v>
      </c>
      <c r="H180" s="89" t="s">
        <v>3</v>
      </c>
      <c r="I180" s="121">
        <v>2430.8000000000002</v>
      </c>
      <c r="J180" s="121">
        <v>2371.4</v>
      </c>
      <c r="K180" s="84">
        <v>2.8</v>
      </c>
      <c r="L180" s="105">
        <f>+BD[[#This Row],[Kg. Recibidos]]*BD[[#This Row],[Precio]]</f>
        <v>6639.92</v>
      </c>
      <c r="M180" s="105">
        <f>+BD[[#This Row],[Kg. Recibidos]]*BD[[#This Row],[Precio]]</f>
        <v>6639.92</v>
      </c>
      <c r="N180" s="91">
        <f>+BD[[#This Row],[Monto Total]]-BD[[#This Row],[Abonos]]</f>
        <v>0</v>
      </c>
      <c r="O180" s="93" t="str">
        <f>IF(BD[[#This Row],[Saldo Actual]]=0,"PAGADO",IF(BD[[#This Row],[Saldo Actual]]&lt;0,"A Favor","Pendiente"))</f>
        <v>PAGADO</v>
      </c>
      <c r="P180" s="97">
        <f>+BD[[#This Row],[Fecha Doc.]]+7</f>
        <v>45518</v>
      </c>
      <c r="Q180" s="96" t="str">
        <f ca="1">IF(TODAY()&gt;BD[[#This Row],[Fecha Venc.]],"VENCIDO","")</f>
        <v>VENCIDO</v>
      </c>
      <c r="R180" s="83"/>
    </row>
    <row r="181" spans="3:18" s="4" customFormat="1" hidden="1" x14ac:dyDescent="0.25">
      <c r="C181" s="85" t="s">
        <v>2900</v>
      </c>
      <c r="D181" s="86">
        <v>45511</v>
      </c>
      <c r="E181" s="87" t="s">
        <v>8</v>
      </c>
      <c r="F181" s="88" t="s">
        <v>20</v>
      </c>
      <c r="G181" s="87" t="s">
        <v>2211</v>
      </c>
      <c r="H181" s="89" t="s">
        <v>11</v>
      </c>
      <c r="I181" s="121">
        <v>360.7</v>
      </c>
      <c r="J181" s="121">
        <v>360.4</v>
      </c>
      <c r="K181" s="84">
        <v>1</v>
      </c>
      <c r="L181" s="105">
        <f>+BD[[#This Row],[Kg. Recibidos]]*BD[[#This Row],[Precio]]</f>
        <v>360.4</v>
      </c>
      <c r="M181" s="105">
        <f>+BD[[#This Row],[Kg. Recibidos]]*BD[[#This Row],[Precio]]</f>
        <v>360.4</v>
      </c>
      <c r="N181" s="91">
        <f>+BD[[#This Row],[Monto Total]]-BD[[#This Row],[Abonos]]</f>
        <v>0</v>
      </c>
      <c r="O181" s="93" t="str">
        <f>IF(BD[[#This Row],[Saldo Actual]]=0,"PAGADO",IF(BD[[#This Row],[Saldo Actual]]&lt;0,"A Favor","Pendiente"))</f>
        <v>PAGADO</v>
      </c>
      <c r="P181" s="97">
        <f>+BD[[#This Row],[Fecha Doc.]]+7</f>
        <v>45518</v>
      </c>
      <c r="Q181" s="96" t="str">
        <f ca="1">IF(TODAY()&gt;BD[[#This Row],[Fecha Venc.]],"VENCIDO","")</f>
        <v>VENCIDO</v>
      </c>
      <c r="R181" s="83"/>
    </row>
    <row r="182" spans="3:18" s="4" customFormat="1" hidden="1" x14ac:dyDescent="0.25">
      <c r="C182" s="85" t="s">
        <v>2900</v>
      </c>
      <c r="D182" s="86">
        <v>45511</v>
      </c>
      <c r="E182" s="87" t="s">
        <v>8</v>
      </c>
      <c r="F182" s="88" t="s">
        <v>20</v>
      </c>
      <c r="G182" s="87" t="s">
        <v>2211</v>
      </c>
      <c r="H182" s="89" t="s">
        <v>12</v>
      </c>
      <c r="I182" s="121">
        <v>564.4</v>
      </c>
      <c r="J182" s="121">
        <v>547.20000000000005</v>
      </c>
      <c r="K182" s="84">
        <v>0.5</v>
      </c>
      <c r="L182" s="105">
        <f>+BD[[#This Row],[Kg. Recibidos]]*BD[[#This Row],[Precio]]</f>
        <v>273.60000000000002</v>
      </c>
      <c r="M182" s="105">
        <f>+BD[[#This Row],[Kg. Recibidos]]*BD[[#This Row],[Precio]]</f>
        <v>273.60000000000002</v>
      </c>
      <c r="N182" s="91">
        <f>+BD[[#This Row],[Monto Total]]-BD[[#This Row],[Abonos]]</f>
        <v>0</v>
      </c>
      <c r="O182" s="93" t="str">
        <f>IF(BD[[#This Row],[Saldo Actual]]=0,"PAGADO",IF(BD[[#This Row],[Saldo Actual]]&lt;0,"A Favor","Pendiente"))</f>
        <v>PAGADO</v>
      </c>
      <c r="P182" s="97">
        <f>+BD[[#This Row],[Fecha Doc.]]+7</f>
        <v>45518</v>
      </c>
      <c r="Q182" s="96" t="str">
        <f ca="1">IF(TODAY()&gt;BD[[#This Row],[Fecha Venc.]],"VENCIDO","")</f>
        <v>VENCIDO</v>
      </c>
      <c r="R182" s="83"/>
    </row>
    <row r="183" spans="3:18" s="4" customFormat="1" hidden="1" x14ac:dyDescent="0.25">
      <c r="C183" s="85" t="s">
        <v>2900</v>
      </c>
      <c r="D183" s="86">
        <v>45511</v>
      </c>
      <c r="E183" s="87" t="s">
        <v>8</v>
      </c>
      <c r="F183" s="88" t="s">
        <v>20</v>
      </c>
      <c r="G183" s="87" t="s">
        <v>2211</v>
      </c>
      <c r="H183" s="89" t="s">
        <v>1847</v>
      </c>
      <c r="I183" s="121">
        <v>792.3</v>
      </c>
      <c r="J183" s="121">
        <v>783.5</v>
      </c>
      <c r="K183" s="84">
        <v>0.5</v>
      </c>
      <c r="L183" s="105">
        <f>+BD[[#This Row],[Kg. Recibidos]]*BD[[#This Row],[Precio]]</f>
        <v>391.75</v>
      </c>
      <c r="M183" s="105">
        <f>+BD[[#This Row],[Kg. Recibidos]]*BD[[#This Row],[Precio]]</f>
        <v>391.75</v>
      </c>
      <c r="N183" s="91">
        <f>+BD[[#This Row],[Monto Total]]-BD[[#This Row],[Abonos]]</f>
        <v>0</v>
      </c>
      <c r="O183" s="93" t="str">
        <f>IF(BD[[#This Row],[Saldo Actual]]=0,"PAGADO",IF(BD[[#This Row],[Saldo Actual]]&lt;0,"A Favor","Pendiente"))</f>
        <v>PAGADO</v>
      </c>
      <c r="P183" s="97">
        <f>+BD[[#This Row],[Fecha Doc.]]+7</f>
        <v>45518</v>
      </c>
      <c r="Q183" s="96" t="str">
        <f ca="1">IF(TODAY()&gt;BD[[#This Row],[Fecha Venc.]],"VENCIDO","")</f>
        <v>VENCIDO</v>
      </c>
      <c r="R183" s="83"/>
    </row>
    <row r="184" spans="3:18" s="4" customFormat="1" hidden="1" x14ac:dyDescent="0.25">
      <c r="C184" s="85" t="s">
        <v>2899</v>
      </c>
      <c r="D184" s="86">
        <v>45511</v>
      </c>
      <c r="E184" s="87" t="s">
        <v>87</v>
      </c>
      <c r="F184" s="88" t="s">
        <v>116</v>
      </c>
      <c r="G184" s="87" t="s">
        <v>87</v>
      </c>
      <c r="H184" s="89" t="s">
        <v>872</v>
      </c>
      <c r="I184" s="121">
        <v>1521.3</v>
      </c>
      <c r="J184" s="121">
        <v>1521.3</v>
      </c>
      <c r="K184" s="84">
        <v>2.85</v>
      </c>
      <c r="L184" s="105">
        <f>+BD[[#This Row],[Kg. Recibidos]]*BD[[#This Row],[Precio]]</f>
        <v>4335.7049999999999</v>
      </c>
      <c r="M184" s="105">
        <f>+BD[[#This Row],[Kg. Recibidos]]*BD[[#This Row],[Precio]]</f>
        <v>4335.7049999999999</v>
      </c>
      <c r="N184" s="91">
        <f>+BD[[#This Row],[Monto Total]]-BD[[#This Row],[Abonos]]</f>
        <v>0</v>
      </c>
      <c r="O184" s="93" t="str">
        <f>IF(BD[[#This Row],[Saldo Actual]]=0,"PAGADO",IF(BD[[#This Row],[Saldo Actual]]&lt;0,"A Favor","Pendiente"))</f>
        <v>PAGADO</v>
      </c>
      <c r="P184" s="97">
        <f>+BD[[#This Row],[Fecha Doc.]]+7</f>
        <v>45518</v>
      </c>
      <c r="Q184" s="96" t="str">
        <f ca="1">IF(TODAY()&gt;BD[[#This Row],[Fecha Venc.]],"VENCIDO","")</f>
        <v>VENCIDO</v>
      </c>
      <c r="R184" s="83"/>
    </row>
    <row r="185" spans="3:18" s="4" customFormat="1" hidden="1" x14ac:dyDescent="0.25">
      <c r="C185" s="85" t="s">
        <v>2898</v>
      </c>
      <c r="D185" s="86">
        <v>45511</v>
      </c>
      <c r="E185" s="87" t="s">
        <v>24</v>
      </c>
      <c r="F185" s="88" t="s">
        <v>23</v>
      </c>
      <c r="G185" s="87" t="s">
        <v>191</v>
      </c>
      <c r="H185" s="89" t="s">
        <v>3</v>
      </c>
      <c r="I185" s="121">
        <v>19823.400000000001</v>
      </c>
      <c r="J185" s="121">
        <v>19823.400000000001</v>
      </c>
      <c r="K185" s="84">
        <v>2.8</v>
      </c>
      <c r="L185" s="105">
        <f>+BD[[#This Row],[Kg. Recibidos]]*BD[[#This Row],[Precio]]</f>
        <v>55505.520000000004</v>
      </c>
      <c r="M185" s="105">
        <f>11051.32+8185.16+3000</f>
        <v>22236.48</v>
      </c>
      <c r="N185" s="91">
        <f>+BD[[#This Row],[Monto Total]]-BD[[#This Row],[Abonos]]</f>
        <v>33269.040000000008</v>
      </c>
      <c r="O185" s="93" t="str">
        <f>IF(BD[[#This Row],[Saldo Actual]]=0,"PAGADO",IF(BD[[#This Row],[Saldo Actual]]&lt;0,"A Favor","Pendiente"))</f>
        <v>Pendiente</v>
      </c>
      <c r="P185" s="97">
        <f>+BD[[#This Row],[Fecha Doc.]]+7</f>
        <v>45518</v>
      </c>
      <c r="Q185" s="96" t="str">
        <f ca="1">IF(TODAY()&gt;BD[[#This Row],[Fecha Venc.]],"VENCIDO","")</f>
        <v>VENCIDO</v>
      </c>
      <c r="R185" s="83"/>
    </row>
    <row r="186" spans="3:18" s="4" customFormat="1" hidden="1" x14ac:dyDescent="0.25">
      <c r="C186" s="85" t="s">
        <v>2897</v>
      </c>
      <c r="D186" s="86">
        <v>45511</v>
      </c>
      <c r="E186" s="87" t="s">
        <v>24</v>
      </c>
      <c r="F186" s="88" t="s">
        <v>23</v>
      </c>
      <c r="G186" s="87" t="s">
        <v>191</v>
      </c>
      <c r="H186" s="89" t="s">
        <v>18</v>
      </c>
      <c r="I186" s="121">
        <v>209.49</v>
      </c>
      <c r="J186" s="121">
        <v>209.49</v>
      </c>
      <c r="K186" s="84">
        <v>1.85</v>
      </c>
      <c r="L186" s="105">
        <f>+BD[[#This Row],[Kg. Recibidos]]*BD[[#This Row],[Precio]]</f>
        <v>387.55650000000003</v>
      </c>
      <c r="M186" s="105"/>
      <c r="N186" s="91">
        <f>+BD[[#This Row],[Monto Total]]-BD[[#This Row],[Abonos]]</f>
        <v>387.55650000000003</v>
      </c>
      <c r="O186" s="93" t="str">
        <f>IF(BD[[#This Row],[Saldo Actual]]=0,"PAGADO",IF(BD[[#This Row],[Saldo Actual]]&lt;0,"A Favor","Pendiente"))</f>
        <v>Pendiente</v>
      </c>
      <c r="P186" s="97">
        <f>+BD[[#This Row],[Fecha Doc.]]+7</f>
        <v>45518</v>
      </c>
      <c r="Q186" s="96" t="str">
        <f ca="1">IF(TODAY()&gt;BD[[#This Row],[Fecha Venc.]],"VENCIDO","")</f>
        <v>VENCIDO</v>
      </c>
      <c r="R186" s="83"/>
    </row>
    <row r="187" spans="3:18" s="4" customFormat="1" hidden="1" x14ac:dyDescent="0.25">
      <c r="C187" s="85" t="s">
        <v>2896</v>
      </c>
      <c r="D187" s="86">
        <v>45511</v>
      </c>
      <c r="E187" s="87" t="s">
        <v>24</v>
      </c>
      <c r="F187" s="88" t="s">
        <v>23</v>
      </c>
      <c r="G187" s="87" t="s">
        <v>191</v>
      </c>
      <c r="H187" s="89" t="s">
        <v>1847</v>
      </c>
      <c r="I187" s="121">
        <v>600.4</v>
      </c>
      <c r="J187" s="121">
        <v>600.4</v>
      </c>
      <c r="K187" s="84">
        <v>1.3</v>
      </c>
      <c r="L187" s="105">
        <f>+BD[[#This Row],[Kg. Recibidos]]*BD[[#This Row],[Precio]]</f>
        <v>780.52</v>
      </c>
      <c r="M187" s="105"/>
      <c r="N187" s="91">
        <f>+BD[[#This Row],[Monto Total]]-BD[[#This Row],[Abonos]]</f>
        <v>780.52</v>
      </c>
      <c r="O187" s="93" t="str">
        <f>IF(BD[[#This Row],[Saldo Actual]]=0,"PAGADO",IF(BD[[#This Row],[Saldo Actual]]&lt;0,"A Favor","Pendiente"))</f>
        <v>Pendiente</v>
      </c>
      <c r="P187" s="97">
        <f>+BD[[#This Row],[Fecha Doc.]]+7</f>
        <v>45518</v>
      </c>
      <c r="Q187" s="96" t="str">
        <f ca="1">IF(TODAY()&gt;BD[[#This Row],[Fecha Venc.]],"VENCIDO","")</f>
        <v>VENCIDO</v>
      </c>
      <c r="R187" s="83"/>
    </row>
    <row r="188" spans="3:18" s="4" customFormat="1" hidden="1" x14ac:dyDescent="0.25">
      <c r="C188" s="85" t="s">
        <v>2895</v>
      </c>
      <c r="D188" s="86">
        <v>45511</v>
      </c>
      <c r="E188" s="87" t="s">
        <v>104</v>
      </c>
      <c r="F188" s="88" t="s">
        <v>57</v>
      </c>
      <c r="G188" s="87" t="s">
        <v>104</v>
      </c>
      <c r="H188" s="89" t="s">
        <v>1727</v>
      </c>
      <c r="I188" s="121">
        <v>200.3</v>
      </c>
      <c r="J188" s="121">
        <v>200.3</v>
      </c>
      <c r="K188" s="84">
        <v>1</v>
      </c>
      <c r="L188" s="105">
        <f>+BD[[#This Row],[Kg. Recibidos]]*BD[[#This Row],[Precio]]</f>
        <v>200.3</v>
      </c>
      <c r="M188" s="105">
        <f>+BD[[#This Row],[Kg. Recibidos]]*BD[[#This Row],[Precio]]</f>
        <v>200.3</v>
      </c>
      <c r="N188" s="91">
        <f>+BD[[#This Row],[Monto Total]]-BD[[#This Row],[Abonos]]</f>
        <v>0</v>
      </c>
      <c r="O188" s="93" t="str">
        <f>IF(BD[[#This Row],[Saldo Actual]]=0,"PAGADO",IF(BD[[#This Row],[Saldo Actual]]&lt;0,"A Favor","Pendiente"))</f>
        <v>PAGADO</v>
      </c>
      <c r="P188" s="97">
        <f>+BD[[#This Row],[Fecha Doc.]]+7</f>
        <v>45518</v>
      </c>
      <c r="Q188" s="96" t="str">
        <f ca="1">IF(TODAY()&gt;BD[[#This Row],[Fecha Venc.]],"VENCIDO","")</f>
        <v>VENCIDO</v>
      </c>
      <c r="R188" s="83"/>
    </row>
    <row r="189" spans="3:18" s="4" customFormat="1" hidden="1" x14ac:dyDescent="0.25">
      <c r="C189" s="85" t="s">
        <v>2894</v>
      </c>
      <c r="D189" s="86">
        <v>45511</v>
      </c>
      <c r="E189" s="87" t="s">
        <v>1887</v>
      </c>
      <c r="F189" s="88" t="s">
        <v>1886</v>
      </c>
      <c r="G189" s="87" t="s">
        <v>2682</v>
      </c>
      <c r="H189" s="89" t="s">
        <v>1847</v>
      </c>
      <c r="I189" s="121">
        <v>58.9</v>
      </c>
      <c r="J189" s="121">
        <v>58.9</v>
      </c>
      <c r="K189" s="84">
        <v>1.3</v>
      </c>
      <c r="L189" s="105">
        <f>+BD[[#This Row],[Kg. Recibidos]]*BD[[#This Row],[Precio]]</f>
        <v>76.570000000000007</v>
      </c>
      <c r="M189" s="105">
        <f>+BD[[#This Row],[Kg. Recibidos]]*BD[[#This Row],[Precio]]</f>
        <v>76.570000000000007</v>
      </c>
      <c r="N189" s="91">
        <f>+BD[[#This Row],[Monto Total]]-BD[[#This Row],[Abonos]]</f>
        <v>0</v>
      </c>
      <c r="O189" s="93" t="str">
        <f>IF(BD[[#This Row],[Saldo Actual]]=0,"PAGADO",IF(BD[[#This Row],[Saldo Actual]]&lt;0,"A Favor","Pendiente"))</f>
        <v>PAGADO</v>
      </c>
      <c r="P189" s="97">
        <f>+BD[[#This Row],[Fecha Doc.]]+7</f>
        <v>45518</v>
      </c>
      <c r="Q189" s="96" t="str">
        <f ca="1">IF(TODAY()&gt;BD[[#This Row],[Fecha Venc.]],"VENCIDO","")</f>
        <v>VENCIDO</v>
      </c>
      <c r="R189" s="83"/>
    </row>
    <row r="190" spans="3:18" s="4" customFormat="1" hidden="1" x14ac:dyDescent="0.25">
      <c r="C190" s="85" t="s">
        <v>2893</v>
      </c>
      <c r="D190" s="86">
        <v>45511</v>
      </c>
      <c r="E190" s="87" t="s">
        <v>104</v>
      </c>
      <c r="F190" s="88" t="s">
        <v>57</v>
      </c>
      <c r="G190" s="87" t="s">
        <v>104</v>
      </c>
      <c r="H190" s="89" t="s">
        <v>872</v>
      </c>
      <c r="I190" s="121">
        <v>1579.5</v>
      </c>
      <c r="J190" s="121">
        <v>1579.5</v>
      </c>
      <c r="K190" s="84">
        <v>2.85</v>
      </c>
      <c r="L190" s="105">
        <f>+BD[[#This Row],[Kg. Recibidos]]*BD[[#This Row],[Precio]]</f>
        <v>4501.5749999999998</v>
      </c>
      <c r="M190" s="105">
        <f>+BD[[#This Row],[Kg. Recibidos]]*BD[[#This Row],[Precio]]</f>
        <v>4501.5749999999998</v>
      </c>
      <c r="N190" s="91">
        <f>+BD[[#This Row],[Monto Total]]-BD[[#This Row],[Abonos]]</f>
        <v>0</v>
      </c>
      <c r="O190" s="93" t="str">
        <f>IF(BD[[#This Row],[Saldo Actual]]=0,"PAGADO",IF(BD[[#This Row],[Saldo Actual]]&lt;0,"A Favor","Pendiente"))</f>
        <v>PAGADO</v>
      </c>
      <c r="P190" s="97">
        <f>+BD[[#This Row],[Fecha Doc.]]+7</f>
        <v>45518</v>
      </c>
      <c r="Q190" s="96" t="str">
        <f ca="1">IF(TODAY()&gt;BD[[#This Row],[Fecha Venc.]],"VENCIDO","")</f>
        <v>VENCIDO</v>
      </c>
      <c r="R190" s="83"/>
    </row>
    <row r="191" spans="3:18" s="4" customFormat="1" hidden="1" x14ac:dyDescent="0.25">
      <c r="C191" s="85" t="s">
        <v>2892</v>
      </c>
      <c r="D191" s="86">
        <v>45511</v>
      </c>
      <c r="E191" s="87" t="s">
        <v>670</v>
      </c>
      <c r="F191" s="88" t="s">
        <v>883</v>
      </c>
      <c r="G191" s="87" t="s">
        <v>670</v>
      </c>
      <c r="H191" s="89" t="s">
        <v>872</v>
      </c>
      <c r="I191" s="121">
        <v>3760.3</v>
      </c>
      <c r="J191" s="121">
        <v>3541.9</v>
      </c>
      <c r="K191" s="84">
        <v>2.7</v>
      </c>
      <c r="L191" s="105">
        <f>+BD[[#This Row],[Kg. Recibidos]]*BD[[#This Row],[Precio]]</f>
        <v>9563.130000000001</v>
      </c>
      <c r="M191" s="105"/>
      <c r="N191" s="91">
        <f>+BD[[#This Row],[Monto Total]]-BD[[#This Row],[Abonos]]</f>
        <v>9563.130000000001</v>
      </c>
      <c r="O191" s="93" t="str">
        <f>IF(BD[[#This Row],[Saldo Actual]]=0,"PAGADO",IF(BD[[#This Row],[Saldo Actual]]&lt;0,"A Favor","Pendiente"))</f>
        <v>Pendiente</v>
      </c>
      <c r="P191" s="97">
        <f>+BD[[#This Row],[Fecha Doc.]]+7</f>
        <v>45518</v>
      </c>
      <c r="Q191" s="96" t="str">
        <f ca="1">IF(TODAY()&gt;BD[[#This Row],[Fecha Venc.]],"VENCIDO","")</f>
        <v>VENCIDO</v>
      </c>
      <c r="R191" s="83"/>
    </row>
    <row r="192" spans="3:18" s="4" customFormat="1" hidden="1" x14ac:dyDescent="0.25">
      <c r="C192" s="85" t="s">
        <v>2891</v>
      </c>
      <c r="D192" s="86">
        <v>45511</v>
      </c>
      <c r="E192" s="87" t="s">
        <v>670</v>
      </c>
      <c r="F192" s="88" t="s">
        <v>883</v>
      </c>
      <c r="G192" s="87" t="s">
        <v>670</v>
      </c>
      <c r="H192" s="89" t="s">
        <v>872</v>
      </c>
      <c r="I192" s="121">
        <v>5214.3999999999996</v>
      </c>
      <c r="J192" s="121">
        <v>5078.8999999999996</v>
      </c>
      <c r="K192" s="84">
        <v>2.7</v>
      </c>
      <c r="L192" s="105">
        <f>+BD[[#This Row],[Kg. Recibidos]]*BD[[#This Row],[Precio]]</f>
        <v>13713.03</v>
      </c>
      <c r="M192" s="105">
        <f>+BD[[#This Row],[Kg. Recibidos]]*BD[[#This Row],[Precio]]</f>
        <v>13713.03</v>
      </c>
      <c r="N192" s="91">
        <f>+BD[[#This Row],[Monto Total]]-BD[[#This Row],[Abonos]]</f>
        <v>0</v>
      </c>
      <c r="O192" s="93" t="str">
        <f>IF(BD[[#This Row],[Saldo Actual]]=0,"PAGADO",IF(BD[[#This Row],[Saldo Actual]]&lt;0,"A Favor","Pendiente"))</f>
        <v>PAGADO</v>
      </c>
      <c r="P192" s="97">
        <f>+BD[[#This Row],[Fecha Doc.]]+7</f>
        <v>45518</v>
      </c>
      <c r="Q192" s="96" t="str">
        <f ca="1">IF(TODAY()&gt;BD[[#This Row],[Fecha Venc.]],"VENCIDO","")</f>
        <v>VENCIDO</v>
      </c>
      <c r="R192" s="83"/>
    </row>
    <row r="193" spans="3:18" s="4" customFormat="1" hidden="1" x14ac:dyDescent="0.25">
      <c r="C193" s="85" t="s">
        <v>2890</v>
      </c>
      <c r="D193" s="86">
        <v>45511</v>
      </c>
      <c r="E193" s="87" t="s">
        <v>1887</v>
      </c>
      <c r="F193" s="88" t="s">
        <v>1886</v>
      </c>
      <c r="G193" s="87" t="s">
        <v>2257</v>
      </c>
      <c r="H193" s="89" t="s">
        <v>1847</v>
      </c>
      <c r="I193" s="121">
        <v>63.6</v>
      </c>
      <c r="J193" s="121">
        <v>63.6</v>
      </c>
      <c r="K193" s="84">
        <v>1.3</v>
      </c>
      <c r="L193" s="105">
        <f>+BD[[#This Row],[Kg. Recibidos]]*BD[[#This Row],[Precio]]</f>
        <v>82.68</v>
      </c>
      <c r="M193" s="105">
        <f>+BD[[#This Row],[Kg. Recibidos]]*BD[[#This Row],[Precio]]</f>
        <v>82.68</v>
      </c>
      <c r="N193" s="91">
        <f>+BD[[#This Row],[Monto Total]]-BD[[#This Row],[Abonos]]</f>
        <v>0</v>
      </c>
      <c r="O193" s="93" t="str">
        <f>IF(BD[[#This Row],[Saldo Actual]]=0,"PAGADO",IF(BD[[#This Row],[Saldo Actual]]&lt;0,"A Favor","Pendiente"))</f>
        <v>PAGADO</v>
      </c>
      <c r="P193" s="97">
        <f>+BD[[#This Row],[Fecha Doc.]]+7</f>
        <v>45518</v>
      </c>
      <c r="Q193" s="96" t="str">
        <f ca="1">IF(TODAY()&gt;BD[[#This Row],[Fecha Venc.]],"VENCIDO","")</f>
        <v>VENCIDO</v>
      </c>
      <c r="R193" s="83"/>
    </row>
    <row r="194" spans="3:18" s="4" customFormat="1" hidden="1" x14ac:dyDescent="0.25">
      <c r="C194" s="85" t="s">
        <v>2890</v>
      </c>
      <c r="D194" s="86">
        <v>45511</v>
      </c>
      <c r="E194" s="87" t="s">
        <v>1887</v>
      </c>
      <c r="F194" s="88" t="s">
        <v>1886</v>
      </c>
      <c r="G194" s="87" t="s">
        <v>2257</v>
      </c>
      <c r="H194" s="89" t="s">
        <v>1727</v>
      </c>
      <c r="I194" s="121">
        <v>81.900000000000006</v>
      </c>
      <c r="J194" s="121">
        <v>81.900000000000006</v>
      </c>
      <c r="K194" s="84">
        <v>1.3</v>
      </c>
      <c r="L194" s="105">
        <f>+BD[[#This Row],[Kg. Recibidos]]*BD[[#This Row],[Precio]]</f>
        <v>106.47000000000001</v>
      </c>
      <c r="M194" s="105">
        <f>+BD[[#This Row],[Kg. Recibidos]]*BD[[#This Row],[Precio]]</f>
        <v>106.47000000000001</v>
      </c>
      <c r="N194" s="91">
        <f>+BD[[#This Row],[Monto Total]]-BD[[#This Row],[Abonos]]</f>
        <v>0</v>
      </c>
      <c r="O194" s="93" t="str">
        <f>IF(BD[[#This Row],[Saldo Actual]]=0,"PAGADO",IF(BD[[#This Row],[Saldo Actual]]&lt;0,"A Favor","Pendiente"))</f>
        <v>PAGADO</v>
      </c>
      <c r="P194" s="97">
        <f>+BD[[#This Row],[Fecha Doc.]]+7</f>
        <v>45518</v>
      </c>
      <c r="Q194" s="96" t="str">
        <f ca="1">IF(TODAY()&gt;BD[[#This Row],[Fecha Venc.]],"VENCIDO","")</f>
        <v>VENCIDO</v>
      </c>
      <c r="R194" s="83"/>
    </row>
    <row r="195" spans="3:18" s="4" customFormat="1" hidden="1" x14ac:dyDescent="0.25">
      <c r="C195" s="85" t="s">
        <v>2890</v>
      </c>
      <c r="D195" s="86">
        <v>45511</v>
      </c>
      <c r="E195" s="87" t="s">
        <v>1887</v>
      </c>
      <c r="F195" s="88" t="s">
        <v>1886</v>
      </c>
      <c r="G195" s="87" t="s">
        <v>2257</v>
      </c>
      <c r="H195" s="89" t="s">
        <v>1848</v>
      </c>
      <c r="I195" s="121">
        <v>83</v>
      </c>
      <c r="J195" s="121">
        <v>83</v>
      </c>
      <c r="K195" s="84">
        <v>1.8</v>
      </c>
      <c r="L195" s="105">
        <f>+BD[[#This Row],[Kg. Recibidos]]*BD[[#This Row],[Precio]]</f>
        <v>149.4</v>
      </c>
      <c r="M195" s="105">
        <f>+BD[[#This Row],[Kg. Recibidos]]*BD[[#This Row],[Precio]]</f>
        <v>149.4</v>
      </c>
      <c r="N195" s="91">
        <f>+BD[[#This Row],[Monto Total]]-BD[[#This Row],[Abonos]]</f>
        <v>0</v>
      </c>
      <c r="O195" s="93" t="str">
        <f>IF(BD[[#This Row],[Saldo Actual]]=0,"PAGADO",IF(BD[[#This Row],[Saldo Actual]]&lt;0,"A Favor","Pendiente"))</f>
        <v>PAGADO</v>
      </c>
      <c r="P195" s="97">
        <f>+BD[[#This Row],[Fecha Doc.]]+7</f>
        <v>45518</v>
      </c>
      <c r="Q195" s="96" t="str">
        <f ca="1">IF(TODAY()&gt;BD[[#This Row],[Fecha Venc.]],"VENCIDO","")</f>
        <v>VENCIDO</v>
      </c>
      <c r="R195" s="83"/>
    </row>
    <row r="196" spans="3:18" s="4" customFormat="1" hidden="1" x14ac:dyDescent="0.25">
      <c r="C196" s="85" t="s">
        <v>2886</v>
      </c>
      <c r="D196" s="86">
        <v>45511</v>
      </c>
      <c r="E196" s="87" t="s">
        <v>104</v>
      </c>
      <c r="F196" s="88" t="s">
        <v>57</v>
      </c>
      <c r="G196" s="87" t="s">
        <v>104</v>
      </c>
      <c r="H196" s="89" t="s">
        <v>1727</v>
      </c>
      <c r="I196" s="121">
        <v>995</v>
      </c>
      <c r="J196" s="121">
        <v>995</v>
      </c>
      <c r="K196" s="84">
        <v>1</v>
      </c>
      <c r="L196" s="105">
        <f>+BD[[#This Row],[Kg. Recibidos]]*BD[[#This Row],[Precio]]</f>
        <v>995</v>
      </c>
      <c r="M196" s="105">
        <f>+BD[[#This Row],[Kg. Recibidos]]*BD[[#This Row],[Precio]]</f>
        <v>995</v>
      </c>
      <c r="N196" s="91">
        <f>+BD[[#This Row],[Monto Total]]-BD[[#This Row],[Abonos]]</f>
        <v>0</v>
      </c>
      <c r="O196" s="93" t="str">
        <f>IF(BD[[#This Row],[Saldo Actual]]=0,"PAGADO",IF(BD[[#This Row],[Saldo Actual]]&lt;0,"A Favor","Pendiente"))</f>
        <v>PAGADO</v>
      </c>
      <c r="P196" s="97">
        <f>+BD[[#This Row],[Fecha Doc.]]+7</f>
        <v>45518</v>
      </c>
      <c r="Q196" s="96" t="str">
        <f ca="1">IF(TODAY()&gt;BD[[#This Row],[Fecha Venc.]],"VENCIDO","")</f>
        <v>VENCIDO</v>
      </c>
      <c r="R196" s="83"/>
    </row>
    <row r="197" spans="3:18" s="4" customFormat="1" hidden="1" x14ac:dyDescent="0.25">
      <c r="C197" s="85" t="s">
        <v>2886</v>
      </c>
      <c r="D197" s="86">
        <v>45511</v>
      </c>
      <c r="E197" s="87" t="s">
        <v>104</v>
      </c>
      <c r="F197" s="88" t="s">
        <v>57</v>
      </c>
      <c r="G197" s="87" t="s">
        <v>104</v>
      </c>
      <c r="H197" s="89" t="s">
        <v>1848</v>
      </c>
      <c r="I197" s="121">
        <v>512.20000000000005</v>
      </c>
      <c r="J197" s="121">
        <v>512.20000000000005</v>
      </c>
      <c r="K197" s="84">
        <v>1.8</v>
      </c>
      <c r="L197" s="105">
        <f>+BD[[#This Row],[Kg. Recibidos]]*BD[[#This Row],[Precio]]</f>
        <v>921.96000000000015</v>
      </c>
      <c r="M197" s="105">
        <f>+BD[[#This Row],[Kg. Recibidos]]*BD[[#This Row],[Precio]]</f>
        <v>921.96000000000015</v>
      </c>
      <c r="N197" s="91">
        <f>+BD[[#This Row],[Monto Total]]-BD[[#This Row],[Abonos]]</f>
        <v>0</v>
      </c>
      <c r="O197" s="93" t="str">
        <f>IF(BD[[#This Row],[Saldo Actual]]=0,"PAGADO",IF(BD[[#This Row],[Saldo Actual]]&lt;0,"A Favor","Pendiente"))</f>
        <v>PAGADO</v>
      </c>
      <c r="P197" s="97">
        <f>+BD[[#This Row],[Fecha Doc.]]+7</f>
        <v>45518</v>
      </c>
      <c r="Q197" s="96" t="str">
        <f ca="1">IF(TODAY()&gt;BD[[#This Row],[Fecha Venc.]],"VENCIDO","")</f>
        <v>VENCIDO</v>
      </c>
      <c r="R197" s="83"/>
    </row>
    <row r="198" spans="3:18" s="4" customFormat="1" hidden="1" x14ac:dyDescent="0.25">
      <c r="C198" s="85" t="s">
        <v>2885</v>
      </c>
      <c r="D198" s="86">
        <v>45511</v>
      </c>
      <c r="E198" s="87" t="s">
        <v>87</v>
      </c>
      <c r="F198" s="88" t="s">
        <v>116</v>
      </c>
      <c r="G198" s="87" t="s">
        <v>87</v>
      </c>
      <c r="H198" s="89" t="s">
        <v>1727</v>
      </c>
      <c r="I198" s="121">
        <v>487.1</v>
      </c>
      <c r="J198" s="121">
        <v>487.1</v>
      </c>
      <c r="K198" s="84">
        <v>1</v>
      </c>
      <c r="L198" s="105">
        <f>+BD[[#This Row],[Kg. Recibidos]]*BD[[#This Row],[Precio]]</f>
        <v>487.1</v>
      </c>
      <c r="M198" s="105">
        <f>+BD[[#This Row],[Kg. Recibidos]]*BD[[#This Row],[Precio]]</f>
        <v>487.1</v>
      </c>
      <c r="N198" s="91">
        <f>+BD[[#This Row],[Monto Total]]-BD[[#This Row],[Abonos]]</f>
        <v>0</v>
      </c>
      <c r="O198" s="93" t="str">
        <f>IF(BD[[#This Row],[Saldo Actual]]=0,"PAGADO",IF(BD[[#This Row],[Saldo Actual]]&lt;0,"A Favor","Pendiente"))</f>
        <v>PAGADO</v>
      </c>
      <c r="P198" s="97">
        <f>+BD[[#This Row],[Fecha Doc.]]+7</f>
        <v>45518</v>
      </c>
      <c r="Q198" s="96" t="str">
        <f ca="1">IF(TODAY()&gt;BD[[#This Row],[Fecha Venc.]],"VENCIDO","")</f>
        <v>VENCIDO</v>
      </c>
      <c r="R198" s="83"/>
    </row>
    <row r="199" spans="3:18" s="4" customFormat="1" hidden="1" x14ac:dyDescent="0.25">
      <c r="C199" s="85" t="s">
        <v>2885</v>
      </c>
      <c r="D199" s="86">
        <v>45511</v>
      </c>
      <c r="E199" s="87" t="s">
        <v>87</v>
      </c>
      <c r="F199" s="88" t="s">
        <v>116</v>
      </c>
      <c r="G199" s="87" t="s">
        <v>87</v>
      </c>
      <c r="H199" s="89" t="s">
        <v>872</v>
      </c>
      <c r="I199" s="121">
        <v>263.7</v>
      </c>
      <c r="J199" s="121">
        <v>263.7</v>
      </c>
      <c r="K199" s="84">
        <v>2.85</v>
      </c>
      <c r="L199" s="105">
        <f>+BD[[#This Row],[Kg. Recibidos]]*BD[[#This Row],[Precio]]</f>
        <v>751.54499999999996</v>
      </c>
      <c r="M199" s="105">
        <f>+BD[[#This Row],[Kg. Recibidos]]*BD[[#This Row],[Precio]]</f>
        <v>751.54499999999996</v>
      </c>
      <c r="N199" s="91">
        <f>+BD[[#This Row],[Monto Total]]-BD[[#This Row],[Abonos]]</f>
        <v>0</v>
      </c>
      <c r="O199" s="93" t="str">
        <f>IF(BD[[#This Row],[Saldo Actual]]=0,"PAGADO",IF(BD[[#This Row],[Saldo Actual]]&lt;0,"A Favor","Pendiente"))</f>
        <v>PAGADO</v>
      </c>
      <c r="P199" s="97">
        <f>+BD[[#This Row],[Fecha Doc.]]+7</f>
        <v>45518</v>
      </c>
      <c r="Q199" s="96" t="str">
        <f ca="1">IF(TODAY()&gt;BD[[#This Row],[Fecha Venc.]],"VENCIDO","")</f>
        <v>VENCIDO</v>
      </c>
      <c r="R199" s="83"/>
    </row>
    <row r="200" spans="3:18" s="4" customFormat="1" hidden="1" x14ac:dyDescent="0.25">
      <c r="C200" s="85" t="s">
        <v>2885</v>
      </c>
      <c r="D200" s="86">
        <v>45511</v>
      </c>
      <c r="E200" s="87" t="s">
        <v>87</v>
      </c>
      <c r="F200" s="88" t="s">
        <v>116</v>
      </c>
      <c r="G200" s="87" t="s">
        <v>87</v>
      </c>
      <c r="H200" s="89" t="s">
        <v>1847</v>
      </c>
      <c r="I200" s="121">
        <v>117.4</v>
      </c>
      <c r="J200" s="121">
        <v>117.4</v>
      </c>
      <c r="K200" s="84">
        <v>1.3</v>
      </c>
      <c r="L200" s="105">
        <f>+BD[[#This Row],[Kg. Recibidos]]*BD[[#This Row],[Precio]]</f>
        <v>152.62</v>
      </c>
      <c r="M200" s="105">
        <f>+BD[[#This Row],[Kg. Recibidos]]*BD[[#This Row],[Precio]]</f>
        <v>152.62</v>
      </c>
      <c r="N200" s="91">
        <f>+BD[[#This Row],[Monto Total]]-BD[[#This Row],[Abonos]]</f>
        <v>0</v>
      </c>
      <c r="O200" s="93" t="str">
        <f>IF(BD[[#This Row],[Saldo Actual]]=0,"PAGADO",IF(BD[[#This Row],[Saldo Actual]]&lt;0,"A Favor","Pendiente"))</f>
        <v>PAGADO</v>
      </c>
      <c r="P200" s="97">
        <f>+BD[[#This Row],[Fecha Doc.]]+7</f>
        <v>45518</v>
      </c>
      <c r="Q200" s="96" t="str">
        <f ca="1">IF(TODAY()&gt;BD[[#This Row],[Fecha Venc.]],"VENCIDO","")</f>
        <v>VENCIDO</v>
      </c>
      <c r="R200" s="83"/>
    </row>
    <row r="201" spans="3:18" s="4" customFormat="1" hidden="1" x14ac:dyDescent="0.25">
      <c r="C201" s="85" t="s">
        <v>2885</v>
      </c>
      <c r="D201" s="86">
        <v>45511</v>
      </c>
      <c r="E201" s="87" t="s">
        <v>87</v>
      </c>
      <c r="F201" s="88" t="s">
        <v>116</v>
      </c>
      <c r="G201" s="87" t="s">
        <v>87</v>
      </c>
      <c r="H201" s="89" t="s">
        <v>1848</v>
      </c>
      <c r="I201" s="121">
        <v>295.8</v>
      </c>
      <c r="J201" s="121">
        <v>295.8</v>
      </c>
      <c r="K201" s="84">
        <v>1.8</v>
      </c>
      <c r="L201" s="105">
        <f>+BD[[#This Row],[Kg. Recibidos]]*BD[[#This Row],[Precio]]</f>
        <v>532.44000000000005</v>
      </c>
      <c r="M201" s="105">
        <f>+BD[[#This Row],[Kg. Recibidos]]*BD[[#This Row],[Precio]]</f>
        <v>532.44000000000005</v>
      </c>
      <c r="N201" s="91">
        <f>+BD[[#This Row],[Monto Total]]-BD[[#This Row],[Abonos]]</f>
        <v>0</v>
      </c>
      <c r="O201" s="93" t="str">
        <f>IF(BD[[#This Row],[Saldo Actual]]=0,"PAGADO",IF(BD[[#This Row],[Saldo Actual]]&lt;0,"A Favor","Pendiente"))</f>
        <v>PAGADO</v>
      </c>
      <c r="P201" s="97">
        <f>+BD[[#This Row],[Fecha Doc.]]+7</f>
        <v>45518</v>
      </c>
      <c r="Q201" s="96" t="str">
        <f ca="1">IF(TODAY()&gt;BD[[#This Row],[Fecha Venc.]],"VENCIDO","")</f>
        <v>VENCIDO</v>
      </c>
      <c r="R201" s="83"/>
    </row>
    <row r="202" spans="3:18" s="4" customFormat="1" hidden="1" x14ac:dyDescent="0.25">
      <c r="C202" s="85" t="s">
        <v>2889</v>
      </c>
      <c r="D202" s="86">
        <v>45510</v>
      </c>
      <c r="E202" s="87" t="s">
        <v>1887</v>
      </c>
      <c r="F202" s="88" t="s">
        <v>1886</v>
      </c>
      <c r="G202" s="87" t="s">
        <v>145</v>
      </c>
      <c r="H202" s="89" t="s">
        <v>872</v>
      </c>
      <c r="I202" s="121">
        <v>428.8</v>
      </c>
      <c r="J202" s="121">
        <v>428.8</v>
      </c>
      <c r="K202" s="84">
        <v>2.9</v>
      </c>
      <c r="L202" s="105">
        <f>+BD[[#This Row],[Kg. Recibidos]]*BD[[#This Row],[Precio]]</f>
        <v>1243.52</v>
      </c>
      <c r="M202" s="105">
        <f>+BD[[#This Row],[Kg. Recibidos]]*BD[[#This Row],[Precio]]</f>
        <v>1243.52</v>
      </c>
      <c r="N202" s="91">
        <f>+BD[[#This Row],[Monto Total]]-BD[[#This Row],[Abonos]]</f>
        <v>0</v>
      </c>
      <c r="O202" s="93" t="str">
        <f>IF(BD[[#This Row],[Saldo Actual]]=0,"PAGADO",IF(BD[[#This Row],[Saldo Actual]]&lt;0,"A Favor","Pendiente"))</f>
        <v>PAGADO</v>
      </c>
      <c r="P202" s="97">
        <f>+BD[[#This Row],[Fecha Doc.]]+7</f>
        <v>45517</v>
      </c>
      <c r="Q202" s="96" t="str">
        <f ca="1">IF(TODAY()&gt;BD[[#This Row],[Fecha Venc.]],"VENCIDO","")</f>
        <v>VENCIDO</v>
      </c>
      <c r="R202" s="83"/>
    </row>
    <row r="203" spans="3:18" s="4" customFormat="1" hidden="1" x14ac:dyDescent="0.25">
      <c r="C203" s="85" t="s">
        <v>2888</v>
      </c>
      <c r="D203" s="86">
        <v>45510</v>
      </c>
      <c r="E203" s="87" t="s">
        <v>8</v>
      </c>
      <c r="F203" s="88" t="s">
        <v>20</v>
      </c>
      <c r="G203" s="87" t="s">
        <v>2211</v>
      </c>
      <c r="H203" s="89" t="s">
        <v>15</v>
      </c>
      <c r="I203" s="121">
        <v>6334.6</v>
      </c>
      <c r="J203" s="121">
        <v>5835.3</v>
      </c>
      <c r="K203" s="84">
        <v>3.14</v>
      </c>
      <c r="L203" s="105">
        <f>+BD[[#This Row],[Kg. Recibidos]]*BD[[#This Row],[Precio]]</f>
        <v>18322.842000000001</v>
      </c>
      <c r="M203" s="105"/>
      <c r="N203" s="91">
        <f>+BD[[#This Row],[Monto Total]]-BD[[#This Row],[Abonos]]</f>
        <v>18322.842000000001</v>
      </c>
      <c r="O203" s="93" t="str">
        <f>IF(BD[[#This Row],[Saldo Actual]]=0,"PAGADO",IF(BD[[#This Row],[Saldo Actual]]&lt;0,"A Favor","Pendiente"))</f>
        <v>Pendiente</v>
      </c>
      <c r="P203" s="97">
        <f>+BD[[#This Row],[Fecha Doc.]]+7</f>
        <v>45517</v>
      </c>
      <c r="Q203" s="96" t="str">
        <f ca="1">IF(TODAY()&gt;BD[[#This Row],[Fecha Venc.]],"VENCIDO","")</f>
        <v>VENCIDO</v>
      </c>
      <c r="R203" s="83"/>
    </row>
    <row r="204" spans="3:18" s="4" customFormat="1" hidden="1" x14ac:dyDescent="0.25">
      <c r="C204" s="85" t="s">
        <v>2887</v>
      </c>
      <c r="D204" s="86">
        <v>45510</v>
      </c>
      <c r="E204" s="87" t="s">
        <v>8</v>
      </c>
      <c r="F204" s="88" t="s">
        <v>20</v>
      </c>
      <c r="G204" s="87" t="s">
        <v>179</v>
      </c>
      <c r="H204" s="89" t="s">
        <v>3</v>
      </c>
      <c r="I204" s="121">
        <v>1863</v>
      </c>
      <c r="J204" s="121">
        <v>1852.5</v>
      </c>
      <c r="K204" s="84">
        <v>2.8</v>
      </c>
      <c r="L204" s="105">
        <f>+BD[[#This Row],[Kg. Recibidos]]*BD[[#This Row],[Precio]]</f>
        <v>5187</v>
      </c>
      <c r="M204" s="105">
        <f>+BD[[#This Row],[Kg. Recibidos]]*BD[[#This Row],[Precio]]</f>
        <v>5187</v>
      </c>
      <c r="N204" s="91">
        <f>+BD[[#This Row],[Monto Total]]-BD[[#This Row],[Abonos]]</f>
        <v>0</v>
      </c>
      <c r="O204" s="93" t="str">
        <f>IF(BD[[#This Row],[Saldo Actual]]=0,"PAGADO",IF(BD[[#This Row],[Saldo Actual]]&lt;0,"A Favor","Pendiente"))</f>
        <v>PAGADO</v>
      </c>
      <c r="P204" s="97">
        <f>+BD[[#This Row],[Fecha Doc.]]+7</f>
        <v>45517</v>
      </c>
      <c r="Q204" s="96" t="str">
        <f ca="1">IF(TODAY()&gt;BD[[#This Row],[Fecha Venc.]],"VENCIDO","")</f>
        <v>VENCIDO</v>
      </c>
      <c r="R204" s="83"/>
    </row>
    <row r="205" spans="3:18" s="4" customFormat="1" hidden="1" x14ac:dyDescent="0.25">
      <c r="C205" s="85" t="s">
        <v>2884</v>
      </c>
      <c r="D205" s="86">
        <v>45510</v>
      </c>
      <c r="E205" s="87" t="s">
        <v>1887</v>
      </c>
      <c r="F205" s="88" t="s">
        <v>1886</v>
      </c>
      <c r="G205" s="87" t="s">
        <v>128</v>
      </c>
      <c r="H205" s="89" t="s">
        <v>1847</v>
      </c>
      <c r="I205" s="121">
        <v>11.8</v>
      </c>
      <c r="J205" s="121">
        <v>11.8</v>
      </c>
      <c r="K205" s="84">
        <v>1.3</v>
      </c>
      <c r="L205" s="105">
        <f>+BD[[#This Row],[Kg. Recibidos]]*BD[[#This Row],[Precio]]</f>
        <v>15.340000000000002</v>
      </c>
      <c r="M205" s="105">
        <f>+BD[[#This Row],[Kg. Recibidos]]*BD[[#This Row],[Precio]]</f>
        <v>15.340000000000002</v>
      </c>
      <c r="N205" s="91">
        <f>+BD[[#This Row],[Monto Total]]-BD[[#This Row],[Abonos]]</f>
        <v>0</v>
      </c>
      <c r="O205" s="93" t="str">
        <f>IF(BD[[#This Row],[Saldo Actual]]=0,"PAGADO",IF(BD[[#This Row],[Saldo Actual]]&lt;0,"A Favor","Pendiente"))</f>
        <v>PAGADO</v>
      </c>
      <c r="P205" s="97">
        <f>+BD[[#This Row],[Fecha Doc.]]+7</f>
        <v>45517</v>
      </c>
      <c r="Q205" s="96" t="str">
        <f ca="1">IF(TODAY()&gt;BD[[#This Row],[Fecha Venc.]],"VENCIDO","")</f>
        <v>VENCIDO</v>
      </c>
      <c r="R205" s="83"/>
    </row>
    <row r="206" spans="3:18" s="4" customFormat="1" hidden="1" x14ac:dyDescent="0.25">
      <c r="C206" s="85" t="s">
        <v>2883</v>
      </c>
      <c r="D206" s="86">
        <v>45510</v>
      </c>
      <c r="E206" s="87" t="s">
        <v>87</v>
      </c>
      <c r="F206" s="88" t="s">
        <v>116</v>
      </c>
      <c r="G206" s="87" t="s">
        <v>87</v>
      </c>
      <c r="H206" s="89" t="s">
        <v>12</v>
      </c>
      <c r="I206" s="121">
        <v>971.9</v>
      </c>
      <c r="J206" s="121">
        <v>971.9</v>
      </c>
      <c r="K206" s="84">
        <v>1</v>
      </c>
      <c r="L206" s="105">
        <f>+BD[[#This Row],[Kg. Recibidos]]*BD[[#This Row],[Precio]]</f>
        <v>971.9</v>
      </c>
      <c r="M206" s="105">
        <f>+BD[[#This Row],[Kg. Recibidos]]*BD[[#This Row],[Precio]]</f>
        <v>971.9</v>
      </c>
      <c r="N206" s="91">
        <f>+BD[[#This Row],[Monto Total]]-BD[[#This Row],[Abonos]]</f>
        <v>0</v>
      </c>
      <c r="O206" s="93" t="str">
        <f>IF(BD[[#This Row],[Saldo Actual]]=0,"PAGADO",IF(BD[[#This Row],[Saldo Actual]]&lt;0,"A Favor","Pendiente"))</f>
        <v>PAGADO</v>
      </c>
      <c r="P206" s="97">
        <f>+BD[[#This Row],[Fecha Doc.]]+7</f>
        <v>45517</v>
      </c>
      <c r="Q206" s="96" t="str">
        <f ca="1">IF(TODAY()&gt;BD[[#This Row],[Fecha Venc.]],"VENCIDO","")</f>
        <v>VENCIDO</v>
      </c>
      <c r="R206" s="83"/>
    </row>
    <row r="207" spans="3:18" s="4" customFormat="1" hidden="1" x14ac:dyDescent="0.25">
      <c r="C207" s="85" t="s">
        <v>2883</v>
      </c>
      <c r="D207" s="86">
        <v>45510</v>
      </c>
      <c r="E207" s="87" t="s">
        <v>87</v>
      </c>
      <c r="F207" s="88" t="s">
        <v>116</v>
      </c>
      <c r="G207" s="87" t="s">
        <v>87</v>
      </c>
      <c r="H207" s="89" t="s">
        <v>11</v>
      </c>
      <c r="I207" s="121">
        <v>125.7</v>
      </c>
      <c r="J207" s="121">
        <v>125.7</v>
      </c>
      <c r="K207" s="84">
        <v>1.8</v>
      </c>
      <c r="L207" s="105">
        <f>+BD[[#This Row],[Kg. Recibidos]]*BD[[#This Row],[Precio]]</f>
        <v>226.26000000000002</v>
      </c>
      <c r="M207" s="105">
        <f>+BD[[#This Row],[Kg. Recibidos]]*BD[[#This Row],[Precio]]</f>
        <v>226.26000000000002</v>
      </c>
      <c r="N207" s="91">
        <f>+BD[[#This Row],[Monto Total]]-BD[[#This Row],[Abonos]]</f>
        <v>0</v>
      </c>
      <c r="O207" s="93" t="str">
        <f>IF(BD[[#This Row],[Saldo Actual]]=0,"PAGADO",IF(BD[[#This Row],[Saldo Actual]]&lt;0,"A Favor","Pendiente"))</f>
        <v>PAGADO</v>
      </c>
      <c r="P207" s="97">
        <f>+BD[[#This Row],[Fecha Doc.]]+7</f>
        <v>45517</v>
      </c>
      <c r="Q207" s="96" t="str">
        <f ca="1">IF(TODAY()&gt;BD[[#This Row],[Fecha Venc.]],"VENCIDO","")</f>
        <v>VENCIDO</v>
      </c>
      <c r="R207" s="83"/>
    </row>
    <row r="208" spans="3:18" s="4" customFormat="1" hidden="1" x14ac:dyDescent="0.25">
      <c r="C208" s="85" t="s">
        <v>2883</v>
      </c>
      <c r="D208" s="86">
        <v>45510</v>
      </c>
      <c r="E208" s="87" t="s">
        <v>87</v>
      </c>
      <c r="F208" s="88" t="s">
        <v>116</v>
      </c>
      <c r="G208" s="87" t="s">
        <v>87</v>
      </c>
      <c r="H208" s="89" t="s">
        <v>1847</v>
      </c>
      <c r="I208" s="121">
        <v>469.1</v>
      </c>
      <c r="J208" s="121">
        <v>469.1</v>
      </c>
      <c r="K208" s="84">
        <v>1.3</v>
      </c>
      <c r="L208" s="105">
        <f>+BD[[#This Row],[Kg. Recibidos]]*BD[[#This Row],[Precio]]</f>
        <v>609.83000000000004</v>
      </c>
      <c r="M208" s="105">
        <f>+BD[[#This Row],[Kg. Recibidos]]*BD[[#This Row],[Precio]]</f>
        <v>609.83000000000004</v>
      </c>
      <c r="N208" s="91">
        <f>+BD[[#This Row],[Monto Total]]-BD[[#This Row],[Abonos]]</f>
        <v>0</v>
      </c>
      <c r="O208" s="93" t="str">
        <f>IF(BD[[#This Row],[Saldo Actual]]=0,"PAGADO",IF(BD[[#This Row],[Saldo Actual]]&lt;0,"A Favor","Pendiente"))</f>
        <v>PAGADO</v>
      </c>
      <c r="P208" s="97">
        <f>+BD[[#This Row],[Fecha Doc.]]+7</f>
        <v>45517</v>
      </c>
      <c r="Q208" s="96" t="str">
        <f ca="1">IF(TODAY()&gt;BD[[#This Row],[Fecha Venc.]],"VENCIDO","")</f>
        <v>VENCIDO</v>
      </c>
      <c r="R208" s="83"/>
    </row>
    <row r="209" spans="3:18" s="4" customFormat="1" hidden="1" x14ac:dyDescent="0.25">
      <c r="C209" s="85" t="s">
        <v>2882</v>
      </c>
      <c r="D209" s="86">
        <v>45510</v>
      </c>
      <c r="E209" s="87" t="s">
        <v>1887</v>
      </c>
      <c r="F209" s="88" t="s">
        <v>1886</v>
      </c>
      <c r="G209" s="87" t="s">
        <v>103</v>
      </c>
      <c r="H209" s="89" t="s">
        <v>1727</v>
      </c>
      <c r="I209" s="121">
        <v>115.8</v>
      </c>
      <c r="J209" s="121">
        <v>115.8</v>
      </c>
      <c r="K209" s="84">
        <v>1.3</v>
      </c>
      <c r="L209" s="105">
        <f>+BD[[#This Row],[Kg. Recibidos]]*BD[[#This Row],[Precio]]</f>
        <v>150.54</v>
      </c>
      <c r="M209" s="105">
        <f>+BD[[#This Row],[Kg. Recibidos]]*BD[[#This Row],[Precio]]</f>
        <v>150.54</v>
      </c>
      <c r="N209" s="91">
        <f>+BD[[#This Row],[Monto Total]]-BD[[#This Row],[Abonos]]</f>
        <v>0</v>
      </c>
      <c r="O209" s="93" t="str">
        <f>IF(BD[[#This Row],[Saldo Actual]]=0,"PAGADO",IF(BD[[#This Row],[Saldo Actual]]&lt;0,"A Favor","Pendiente"))</f>
        <v>PAGADO</v>
      </c>
      <c r="P209" s="97">
        <f>+BD[[#This Row],[Fecha Doc.]]+7</f>
        <v>45517</v>
      </c>
      <c r="Q209" s="96" t="str">
        <f ca="1">IF(TODAY()&gt;BD[[#This Row],[Fecha Venc.]],"VENCIDO","")</f>
        <v>VENCIDO</v>
      </c>
      <c r="R209" s="83"/>
    </row>
    <row r="210" spans="3:18" s="4" customFormat="1" hidden="1" x14ac:dyDescent="0.25">
      <c r="C210" s="85" t="s">
        <v>2882</v>
      </c>
      <c r="D210" s="86">
        <v>45510</v>
      </c>
      <c r="E210" s="87" t="s">
        <v>1887</v>
      </c>
      <c r="F210" s="88" t="s">
        <v>1886</v>
      </c>
      <c r="G210" s="87" t="s">
        <v>103</v>
      </c>
      <c r="H210" s="89" t="s">
        <v>1848</v>
      </c>
      <c r="I210" s="121">
        <v>48</v>
      </c>
      <c r="J210" s="121">
        <v>48</v>
      </c>
      <c r="K210" s="84">
        <v>1.8</v>
      </c>
      <c r="L210" s="105">
        <f>+BD[[#This Row],[Kg. Recibidos]]*BD[[#This Row],[Precio]]</f>
        <v>86.4</v>
      </c>
      <c r="M210" s="105">
        <f>+BD[[#This Row],[Kg. Recibidos]]*BD[[#This Row],[Precio]]</f>
        <v>86.4</v>
      </c>
      <c r="N210" s="91">
        <f>+BD[[#This Row],[Monto Total]]-BD[[#This Row],[Abonos]]</f>
        <v>0</v>
      </c>
      <c r="O210" s="93" t="str">
        <f>IF(BD[[#This Row],[Saldo Actual]]=0,"PAGADO",IF(BD[[#This Row],[Saldo Actual]]&lt;0,"A Favor","Pendiente"))</f>
        <v>PAGADO</v>
      </c>
      <c r="P210" s="97">
        <f>+BD[[#This Row],[Fecha Doc.]]+7</f>
        <v>45517</v>
      </c>
      <c r="Q210" s="96" t="str">
        <f ca="1">IF(TODAY()&gt;BD[[#This Row],[Fecha Venc.]],"VENCIDO","")</f>
        <v>VENCIDO</v>
      </c>
      <c r="R210" s="83"/>
    </row>
    <row r="211" spans="3:18" s="4" customFormat="1" hidden="1" x14ac:dyDescent="0.25">
      <c r="C211" s="85" t="s">
        <v>2882</v>
      </c>
      <c r="D211" s="86">
        <v>45510</v>
      </c>
      <c r="E211" s="87" t="s">
        <v>1887</v>
      </c>
      <c r="F211" s="88" t="s">
        <v>1886</v>
      </c>
      <c r="G211" s="87" t="s">
        <v>103</v>
      </c>
      <c r="H211" s="89" t="s">
        <v>1847</v>
      </c>
      <c r="I211" s="121">
        <v>54</v>
      </c>
      <c r="J211" s="121">
        <v>54</v>
      </c>
      <c r="K211" s="84">
        <v>1.3</v>
      </c>
      <c r="L211" s="105">
        <f>+BD[[#This Row],[Kg. Recibidos]]*BD[[#This Row],[Precio]]</f>
        <v>70.2</v>
      </c>
      <c r="M211" s="105">
        <f>+BD[[#This Row],[Kg. Recibidos]]*BD[[#This Row],[Precio]]</f>
        <v>70.2</v>
      </c>
      <c r="N211" s="91">
        <f>+BD[[#This Row],[Monto Total]]-BD[[#This Row],[Abonos]]</f>
        <v>0</v>
      </c>
      <c r="O211" s="93" t="str">
        <f>IF(BD[[#This Row],[Saldo Actual]]=0,"PAGADO",IF(BD[[#This Row],[Saldo Actual]]&lt;0,"A Favor","Pendiente"))</f>
        <v>PAGADO</v>
      </c>
      <c r="P211" s="97">
        <f>+BD[[#This Row],[Fecha Doc.]]+7</f>
        <v>45517</v>
      </c>
      <c r="Q211" s="96" t="str">
        <f ca="1">IF(TODAY()&gt;BD[[#This Row],[Fecha Venc.]],"VENCIDO","")</f>
        <v>VENCIDO</v>
      </c>
      <c r="R211" s="83"/>
    </row>
    <row r="212" spans="3:18" s="4" customFormat="1" hidden="1" x14ac:dyDescent="0.25">
      <c r="C212" s="85" t="s">
        <v>2881</v>
      </c>
      <c r="D212" s="86">
        <v>45510</v>
      </c>
      <c r="E212" s="87" t="s">
        <v>1887</v>
      </c>
      <c r="F212" s="88" t="s">
        <v>1886</v>
      </c>
      <c r="G212" s="87" t="s">
        <v>103</v>
      </c>
      <c r="H212" s="89" t="s">
        <v>872</v>
      </c>
      <c r="I212" s="121">
        <v>153</v>
      </c>
      <c r="J212" s="121">
        <v>153</v>
      </c>
      <c r="K212" s="84">
        <v>2.9</v>
      </c>
      <c r="L212" s="105">
        <f>+BD[[#This Row],[Kg. Recibidos]]*BD[[#This Row],[Precio]]</f>
        <v>443.7</v>
      </c>
      <c r="M212" s="105">
        <f>+BD[[#This Row],[Kg. Recibidos]]*BD[[#This Row],[Precio]]</f>
        <v>443.7</v>
      </c>
      <c r="N212" s="91">
        <f>+BD[[#This Row],[Monto Total]]-BD[[#This Row],[Abonos]]</f>
        <v>0</v>
      </c>
      <c r="O212" s="93" t="str">
        <f>IF(BD[[#This Row],[Saldo Actual]]=0,"PAGADO",IF(BD[[#This Row],[Saldo Actual]]&lt;0,"A Favor","Pendiente"))</f>
        <v>PAGADO</v>
      </c>
      <c r="P212" s="97">
        <f>+BD[[#This Row],[Fecha Doc.]]+7</f>
        <v>45517</v>
      </c>
      <c r="Q212" s="96" t="str">
        <f ca="1">IF(TODAY()&gt;BD[[#This Row],[Fecha Venc.]],"VENCIDO","")</f>
        <v>VENCIDO</v>
      </c>
      <c r="R212" s="83"/>
    </row>
    <row r="213" spans="3:18" s="4" customFormat="1" hidden="1" x14ac:dyDescent="0.25">
      <c r="C213" s="85" t="s">
        <v>2880</v>
      </c>
      <c r="D213" s="86">
        <v>45510</v>
      </c>
      <c r="E213" s="87" t="s">
        <v>91</v>
      </c>
      <c r="F213" s="88" t="s">
        <v>49</v>
      </c>
      <c r="G213" s="87" t="s">
        <v>91</v>
      </c>
      <c r="H213" s="89" t="s">
        <v>1727</v>
      </c>
      <c r="I213" s="121">
        <v>232.9</v>
      </c>
      <c r="J213" s="121">
        <v>232.9</v>
      </c>
      <c r="K213" s="84">
        <v>1</v>
      </c>
      <c r="L213" s="105">
        <f>+BD[[#This Row],[Kg. Recibidos]]*BD[[#This Row],[Precio]]</f>
        <v>232.9</v>
      </c>
      <c r="M213" s="105">
        <f>+BD[[#This Row],[Kg. Recibidos]]*BD[[#This Row],[Precio]]</f>
        <v>232.9</v>
      </c>
      <c r="N213" s="91">
        <f>+BD[[#This Row],[Monto Total]]-BD[[#This Row],[Abonos]]</f>
        <v>0</v>
      </c>
      <c r="O213" s="93" t="str">
        <f>IF(BD[[#This Row],[Saldo Actual]]=0,"PAGADO",IF(BD[[#This Row],[Saldo Actual]]&lt;0,"A Favor","Pendiente"))</f>
        <v>PAGADO</v>
      </c>
      <c r="P213" s="97">
        <f>+BD[[#This Row],[Fecha Doc.]]+7</f>
        <v>45517</v>
      </c>
      <c r="Q213" s="96" t="str">
        <f ca="1">IF(TODAY()&gt;BD[[#This Row],[Fecha Venc.]],"VENCIDO","")</f>
        <v>VENCIDO</v>
      </c>
      <c r="R213" s="83"/>
    </row>
    <row r="214" spans="3:18" s="4" customFormat="1" hidden="1" x14ac:dyDescent="0.25">
      <c r="C214" s="85" t="s">
        <v>2880</v>
      </c>
      <c r="D214" s="86">
        <v>45510</v>
      </c>
      <c r="E214" s="87" t="s">
        <v>91</v>
      </c>
      <c r="F214" s="88" t="s">
        <v>49</v>
      </c>
      <c r="G214" s="87" t="s">
        <v>91</v>
      </c>
      <c r="H214" s="89" t="s">
        <v>1848</v>
      </c>
      <c r="I214" s="121">
        <v>48.8</v>
      </c>
      <c r="J214" s="121">
        <v>48.8</v>
      </c>
      <c r="K214" s="84">
        <v>1.8</v>
      </c>
      <c r="L214" s="105">
        <f>+BD[[#This Row],[Kg. Recibidos]]*BD[[#This Row],[Precio]]</f>
        <v>87.84</v>
      </c>
      <c r="M214" s="105">
        <f>+BD[[#This Row],[Kg. Recibidos]]*BD[[#This Row],[Precio]]</f>
        <v>87.84</v>
      </c>
      <c r="N214" s="91">
        <f>+BD[[#This Row],[Monto Total]]-BD[[#This Row],[Abonos]]</f>
        <v>0</v>
      </c>
      <c r="O214" s="93" t="str">
        <f>IF(BD[[#This Row],[Saldo Actual]]=0,"PAGADO",IF(BD[[#This Row],[Saldo Actual]]&lt;0,"A Favor","Pendiente"))</f>
        <v>PAGADO</v>
      </c>
      <c r="P214" s="97">
        <f>+BD[[#This Row],[Fecha Doc.]]+7</f>
        <v>45517</v>
      </c>
      <c r="Q214" s="96" t="str">
        <f ca="1">IF(TODAY()&gt;BD[[#This Row],[Fecha Venc.]],"VENCIDO","")</f>
        <v>VENCIDO</v>
      </c>
      <c r="R214" s="83"/>
    </row>
    <row r="215" spans="3:18" s="4" customFormat="1" hidden="1" x14ac:dyDescent="0.25">
      <c r="C215" s="85" t="s">
        <v>2880</v>
      </c>
      <c r="D215" s="86">
        <v>45510</v>
      </c>
      <c r="E215" s="87" t="s">
        <v>91</v>
      </c>
      <c r="F215" s="88" t="s">
        <v>49</v>
      </c>
      <c r="G215" s="87" t="s">
        <v>91</v>
      </c>
      <c r="H215" s="89" t="s">
        <v>1847</v>
      </c>
      <c r="I215" s="121">
        <v>120.2</v>
      </c>
      <c r="J215" s="121">
        <v>120.2</v>
      </c>
      <c r="K215" s="84">
        <v>1.3</v>
      </c>
      <c r="L215" s="105">
        <f>+BD[[#This Row],[Kg. Recibidos]]*BD[[#This Row],[Precio]]</f>
        <v>156.26000000000002</v>
      </c>
      <c r="M215" s="105">
        <f>+BD[[#This Row],[Kg. Recibidos]]*BD[[#This Row],[Precio]]</f>
        <v>156.26000000000002</v>
      </c>
      <c r="N215" s="91">
        <f>+BD[[#This Row],[Monto Total]]-BD[[#This Row],[Abonos]]</f>
        <v>0</v>
      </c>
      <c r="O215" s="93" t="str">
        <f>IF(BD[[#This Row],[Saldo Actual]]=0,"PAGADO",IF(BD[[#This Row],[Saldo Actual]]&lt;0,"A Favor","Pendiente"))</f>
        <v>PAGADO</v>
      </c>
      <c r="P215" s="97">
        <f>+BD[[#This Row],[Fecha Doc.]]+7</f>
        <v>45517</v>
      </c>
      <c r="Q215" s="96" t="str">
        <f ca="1">IF(TODAY()&gt;BD[[#This Row],[Fecha Venc.]],"VENCIDO","")</f>
        <v>VENCIDO</v>
      </c>
      <c r="R215" s="83"/>
    </row>
    <row r="216" spans="3:18" s="4" customFormat="1" hidden="1" x14ac:dyDescent="0.25">
      <c r="C216" s="85" t="s">
        <v>2879</v>
      </c>
      <c r="D216" s="86">
        <v>45509</v>
      </c>
      <c r="E216" s="87" t="s">
        <v>1887</v>
      </c>
      <c r="F216" s="88" t="s">
        <v>1886</v>
      </c>
      <c r="G216" s="87" t="s">
        <v>154</v>
      </c>
      <c r="H216" s="89" t="s">
        <v>872</v>
      </c>
      <c r="I216" s="121">
        <v>10.3</v>
      </c>
      <c r="J216" s="121">
        <v>10.3</v>
      </c>
      <c r="K216" s="84">
        <v>2.9</v>
      </c>
      <c r="L216" s="105">
        <f>+BD[[#This Row],[Kg. Recibidos]]*BD[[#This Row],[Precio]]</f>
        <v>29.87</v>
      </c>
      <c r="M216" s="105">
        <f>+BD[[#This Row],[Kg. Recibidos]]*BD[[#This Row],[Precio]]</f>
        <v>29.87</v>
      </c>
      <c r="N216" s="91">
        <f>+BD[[#This Row],[Monto Total]]-BD[[#This Row],[Abonos]]</f>
        <v>0</v>
      </c>
      <c r="O216" s="93" t="str">
        <f>IF(BD[[#This Row],[Saldo Actual]]=0,"PAGADO",IF(BD[[#This Row],[Saldo Actual]]&lt;0,"A Favor","Pendiente"))</f>
        <v>PAGADO</v>
      </c>
      <c r="P216" s="97">
        <f>+BD[[#This Row],[Fecha Doc.]]+7</f>
        <v>45516</v>
      </c>
      <c r="Q216" s="96" t="str">
        <f ca="1">IF(TODAY()&gt;BD[[#This Row],[Fecha Venc.]],"VENCIDO","")</f>
        <v>VENCIDO</v>
      </c>
      <c r="R216" s="83"/>
    </row>
    <row r="217" spans="3:18" s="4" customFormat="1" hidden="1" x14ac:dyDescent="0.25">
      <c r="C217" s="85" t="s">
        <v>2878</v>
      </c>
      <c r="D217" s="86">
        <v>45509</v>
      </c>
      <c r="E217" s="87" t="s">
        <v>1887</v>
      </c>
      <c r="F217" s="88" t="s">
        <v>1886</v>
      </c>
      <c r="G217" s="87" t="s">
        <v>607</v>
      </c>
      <c r="H217" s="89" t="s">
        <v>1847</v>
      </c>
      <c r="I217" s="121">
        <v>3.7</v>
      </c>
      <c r="J217" s="121">
        <v>3.7</v>
      </c>
      <c r="K217" s="84">
        <v>1.3</v>
      </c>
      <c r="L217" s="105">
        <f>+BD[[#This Row],[Kg. Recibidos]]*BD[[#This Row],[Precio]]</f>
        <v>4.8100000000000005</v>
      </c>
      <c r="M217" s="105">
        <f>+BD[[#This Row],[Kg. Recibidos]]*BD[[#This Row],[Precio]]</f>
        <v>4.8100000000000005</v>
      </c>
      <c r="N217" s="91">
        <f>+BD[[#This Row],[Monto Total]]-BD[[#This Row],[Abonos]]</f>
        <v>0</v>
      </c>
      <c r="O217" s="93" t="str">
        <f>IF(BD[[#This Row],[Saldo Actual]]=0,"PAGADO",IF(BD[[#This Row],[Saldo Actual]]&lt;0,"A Favor","Pendiente"))</f>
        <v>PAGADO</v>
      </c>
      <c r="P217" s="97">
        <f>+BD[[#This Row],[Fecha Doc.]]+7</f>
        <v>45516</v>
      </c>
      <c r="Q217" s="96" t="str">
        <f ca="1">IF(TODAY()&gt;BD[[#This Row],[Fecha Venc.]],"VENCIDO","")</f>
        <v>VENCIDO</v>
      </c>
      <c r="R217" s="83"/>
    </row>
    <row r="218" spans="3:18" s="4" customFormat="1" hidden="1" x14ac:dyDescent="0.25">
      <c r="C218" s="85" t="s">
        <v>2878</v>
      </c>
      <c r="D218" s="86">
        <v>45509</v>
      </c>
      <c r="E218" s="87" t="s">
        <v>1887</v>
      </c>
      <c r="F218" s="88" t="s">
        <v>1886</v>
      </c>
      <c r="G218" s="87" t="s">
        <v>607</v>
      </c>
      <c r="H218" s="89" t="s">
        <v>1727</v>
      </c>
      <c r="I218" s="121">
        <v>2</v>
      </c>
      <c r="J218" s="121">
        <v>2</v>
      </c>
      <c r="K218" s="84">
        <v>1.3</v>
      </c>
      <c r="L218" s="105">
        <f>+BD[[#This Row],[Kg. Recibidos]]*BD[[#This Row],[Precio]]</f>
        <v>2.6</v>
      </c>
      <c r="M218" s="105">
        <f>+BD[[#This Row],[Kg. Recibidos]]*BD[[#This Row],[Precio]]</f>
        <v>2.6</v>
      </c>
      <c r="N218" s="91">
        <f>+BD[[#This Row],[Monto Total]]-BD[[#This Row],[Abonos]]</f>
        <v>0</v>
      </c>
      <c r="O218" s="93" t="str">
        <f>IF(BD[[#This Row],[Saldo Actual]]=0,"PAGADO",IF(BD[[#This Row],[Saldo Actual]]&lt;0,"A Favor","Pendiente"))</f>
        <v>PAGADO</v>
      </c>
      <c r="P218" s="97">
        <f>+BD[[#This Row],[Fecha Doc.]]+7</f>
        <v>45516</v>
      </c>
      <c r="Q218" s="96" t="str">
        <f ca="1">IF(TODAY()&gt;BD[[#This Row],[Fecha Venc.]],"VENCIDO","")</f>
        <v>VENCIDO</v>
      </c>
      <c r="R218" s="83"/>
    </row>
    <row r="219" spans="3:18" s="4" customFormat="1" hidden="1" x14ac:dyDescent="0.25">
      <c r="C219" s="85" t="s">
        <v>2877</v>
      </c>
      <c r="D219" s="86">
        <v>45509</v>
      </c>
      <c r="E219" s="87" t="s">
        <v>1887</v>
      </c>
      <c r="F219" s="88" t="s">
        <v>1886</v>
      </c>
      <c r="G219" s="87" t="s">
        <v>156</v>
      </c>
      <c r="H219" s="89" t="s">
        <v>1848</v>
      </c>
      <c r="I219" s="121">
        <v>8.1</v>
      </c>
      <c r="J219" s="121">
        <v>8.1</v>
      </c>
      <c r="K219" s="84">
        <v>1.8</v>
      </c>
      <c r="L219" s="105">
        <f>+BD[[#This Row],[Kg. Recibidos]]*BD[[#This Row],[Precio]]</f>
        <v>14.58</v>
      </c>
      <c r="M219" s="105">
        <f>+BD[[#This Row],[Kg. Recibidos]]*BD[[#This Row],[Precio]]</f>
        <v>14.58</v>
      </c>
      <c r="N219" s="91">
        <f>+BD[[#This Row],[Monto Total]]-BD[[#This Row],[Abonos]]</f>
        <v>0</v>
      </c>
      <c r="O219" s="93" t="str">
        <f>IF(BD[[#This Row],[Saldo Actual]]=0,"PAGADO",IF(BD[[#This Row],[Saldo Actual]]&lt;0,"A Favor","Pendiente"))</f>
        <v>PAGADO</v>
      </c>
      <c r="P219" s="97">
        <f>+BD[[#This Row],[Fecha Doc.]]+7</f>
        <v>45516</v>
      </c>
      <c r="Q219" s="96" t="str">
        <f ca="1">IF(TODAY()&gt;BD[[#This Row],[Fecha Venc.]],"VENCIDO","")</f>
        <v>VENCIDO</v>
      </c>
      <c r="R219" s="83"/>
    </row>
    <row r="220" spans="3:18" s="4" customFormat="1" hidden="1" x14ac:dyDescent="0.25">
      <c r="C220" s="85" t="s">
        <v>2877</v>
      </c>
      <c r="D220" s="86">
        <v>45509</v>
      </c>
      <c r="E220" s="87" t="s">
        <v>1887</v>
      </c>
      <c r="F220" s="88" t="s">
        <v>1886</v>
      </c>
      <c r="G220" s="87" t="s">
        <v>156</v>
      </c>
      <c r="H220" s="89" t="s">
        <v>1847</v>
      </c>
      <c r="I220" s="121">
        <v>10.199999999999999</v>
      </c>
      <c r="J220" s="121">
        <v>10.199999999999999</v>
      </c>
      <c r="K220" s="84">
        <v>1.3</v>
      </c>
      <c r="L220" s="105">
        <f>+BD[[#This Row],[Kg. Recibidos]]*BD[[#This Row],[Precio]]</f>
        <v>13.26</v>
      </c>
      <c r="M220" s="105">
        <f>+BD[[#This Row],[Kg. Recibidos]]*BD[[#This Row],[Precio]]</f>
        <v>13.26</v>
      </c>
      <c r="N220" s="91">
        <f>+BD[[#This Row],[Monto Total]]-BD[[#This Row],[Abonos]]</f>
        <v>0</v>
      </c>
      <c r="O220" s="93" t="str">
        <f>IF(BD[[#This Row],[Saldo Actual]]=0,"PAGADO",IF(BD[[#This Row],[Saldo Actual]]&lt;0,"A Favor","Pendiente"))</f>
        <v>PAGADO</v>
      </c>
      <c r="P220" s="97">
        <f>+BD[[#This Row],[Fecha Doc.]]+7</f>
        <v>45516</v>
      </c>
      <c r="Q220" s="96" t="str">
        <f ca="1">IF(TODAY()&gt;BD[[#This Row],[Fecha Venc.]],"VENCIDO","")</f>
        <v>VENCIDO</v>
      </c>
      <c r="R220" s="83"/>
    </row>
    <row r="221" spans="3:18" s="4" customFormat="1" hidden="1" x14ac:dyDescent="0.25">
      <c r="C221" s="85" t="s">
        <v>2875</v>
      </c>
      <c r="D221" s="86">
        <v>45509</v>
      </c>
      <c r="E221" s="87" t="s">
        <v>670</v>
      </c>
      <c r="F221" s="88" t="s">
        <v>883</v>
      </c>
      <c r="G221" s="87" t="s">
        <v>670</v>
      </c>
      <c r="H221" s="89" t="s">
        <v>872</v>
      </c>
      <c r="I221" s="121">
        <v>7048.9</v>
      </c>
      <c r="J221" s="121">
        <v>6700.9</v>
      </c>
      <c r="K221" s="84">
        <v>2.7</v>
      </c>
      <c r="L221" s="105">
        <f>+BD[[#This Row],[Kg. Recibidos]]*BD[[#This Row],[Precio]]</f>
        <v>18092.43</v>
      </c>
      <c r="M221" s="105">
        <f>+BD[[#This Row],[Kg. Recibidos]]*BD[[#This Row],[Precio]]</f>
        <v>18092.43</v>
      </c>
      <c r="N221" s="91">
        <f>+BD[[#This Row],[Monto Total]]-BD[[#This Row],[Abonos]]</f>
        <v>0</v>
      </c>
      <c r="O221" s="93" t="str">
        <f>IF(BD[[#This Row],[Saldo Actual]]=0,"PAGADO",IF(BD[[#This Row],[Saldo Actual]]&lt;0,"A Favor","Pendiente"))</f>
        <v>PAGADO</v>
      </c>
      <c r="P221" s="97">
        <f>+BD[[#This Row],[Fecha Doc.]]+7</f>
        <v>45516</v>
      </c>
      <c r="Q221" s="96" t="str">
        <f ca="1">IF(TODAY()&gt;BD[[#This Row],[Fecha Venc.]],"VENCIDO","")</f>
        <v>VENCIDO</v>
      </c>
      <c r="R221" s="83"/>
    </row>
    <row r="222" spans="3:18" s="4" customFormat="1" hidden="1" x14ac:dyDescent="0.25">
      <c r="C222" s="85" t="s">
        <v>2874</v>
      </c>
      <c r="D222" s="86">
        <v>45509</v>
      </c>
      <c r="E222" s="87" t="s">
        <v>670</v>
      </c>
      <c r="F222" s="88" t="s">
        <v>883</v>
      </c>
      <c r="G222" s="87" t="s">
        <v>670</v>
      </c>
      <c r="H222" s="89" t="s">
        <v>872</v>
      </c>
      <c r="I222" s="121">
        <v>3161</v>
      </c>
      <c r="J222" s="121">
        <v>3066.8</v>
      </c>
      <c r="K222" s="84">
        <v>2.7</v>
      </c>
      <c r="L222" s="105">
        <f>+BD[[#This Row],[Kg. Recibidos]]*BD[[#This Row],[Precio]]</f>
        <v>8280.36</v>
      </c>
      <c r="M222" s="105">
        <f>+BD[[#This Row],[Kg. Recibidos]]*BD[[#This Row],[Precio]]</f>
        <v>8280.36</v>
      </c>
      <c r="N222" s="91">
        <f>+BD[[#This Row],[Monto Total]]-BD[[#This Row],[Abonos]]</f>
        <v>0</v>
      </c>
      <c r="O222" s="93" t="str">
        <f>IF(BD[[#This Row],[Saldo Actual]]=0,"PAGADO",IF(BD[[#This Row],[Saldo Actual]]&lt;0,"A Favor","Pendiente"))</f>
        <v>PAGADO</v>
      </c>
      <c r="P222" s="97">
        <f>+BD[[#This Row],[Fecha Doc.]]+7</f>
        <v>45516</v>
      </c>
      <c r="Q222" s="96" t="str">
        <f ca="1">IF(TODAY()&gt;BD[[#This Row],[Fecha Venc.]],"VENCIDO","")</f>
        <v>VENCIDO</v>
      </c>
      <c r="R222" s="83"/>
    </row>
    <row r="223" spans="3:18" s="4" customFormat="1" hidden="1" x14ac:dyDescent="0.25">
      <c r="C223" s="85" t="s">
        <v>2873</v>
      </c>
      <c r="D223" s="86">
        <v>45509</v>
      </c>
      <c r="E223" s="87" t="s">
        <v>8</v>
      </c>
      <c r="F223" s="88" t="s">
        <v>20</v>
      </c>
      <c r="G223" s="87" t="s">
        <v>2211</v>
      </c>
      <c r="H223" s="89" t="s">
        <v>15</v>
      </c>
      <c r="I223" s="121">
        <v>8116.1</v>
      </c>
      <c r="J223" s="121">
        <v>7693.2</v>
      </c>
      <c r="K223" s="84">
        <v>3.14</v>
      </c>
      <c r="L223" s="105">
        <f>+BD[[#This Row],[Kg. Recibidos]]*BD[[#This Row],[Precio]]</f>
        <v>24156.648000000001</v>
      </c>
      <c r="M223" s="105"/>
      <c r="N223" s="91">
        <f>+BD[[#This Row],[Monto Total]]-BD[[#This Row],[Abonos]]</f>
        <v>24156.648000000001</v>
      </c>
      <c r="O223" s="93" t="str">
        <f>IF(BD[[#This Row],[Saldo Actual]]=0,"PAGADO",IF(BD[[#This Row],[Saldo Actual]]&lt;0,"A Favor","Pendiente"))</f>
        <v>Pendiente</v>
      </c>
      <c r="P223" s="97">
        <f>+BD[[#This Row],[Fecha Doc.]]+7</f>
        <v>45516</v>
      </c>
      <c r="Q223" s="96" t="str">
        <f ca="1">IF(TODAY()&gt;BD[[#This Row],[Fecha Venc.]],"VENCIDO","")</f>
        <v>VENCIDO</v>
      </c>
      <c r="R223" s="83"/>
    </row>
    <row r="224" spans="3:18" s="4" customFormat="1" hidden="1" x14ac:dyDescent="0.25">
      <c r="C224" s="85" t="s">
        <v>2872</v>
      </c>
      <c r="D224" s="86">
        <v>45509</v>
      </c>
      <c r="E224" s="87" t="s">
        <v>1887</v>
      </c>
      <c r="F224" s="88" t="s">
        <v>1886</v>
      </c>
      <c r="G224" s="87" t="s">
        <v>157</v>
      </c>
      <c r="H224" s="89" t="s">
        <v>3</v>
      </c>
      <c r="I224" s="121">
        <v>78.900000000000006</v>
      </c>
      <c r="J224" s="121">
        <v>78.900000000000006</v>
      </c>
      <c r="K224" s="84">
        <v>2.8</v>
      </c>
      <c r="L224" s="105">
        <f>+BD[[#This Row],[Kg. Recibidos]]*BD[[#This Row],[Precio]]</f>
        <v>220.92000000000002</v>
      </c>
      <c r="M224" s="105"/>
      <c r="N224" s="91">
        <f>+BD[[#This Row],[Monto Total]]-BD[[#This Row],[Abonos]]</f>
        <v>220.92000000000002</v>
      </c>
      <c r="O224" s="93" t="str">
        <f>IF(BD[[#This Row],[Saldo Actual]]=0,"PAGADO",IF(BD[[#This Row],[Saldo Actual]]&lt;0,"A Favor","Pendiente"))</f>
        <v>Pendiente</v>
      </c>
      <c r="P224" s="97">
        <f>+BD[[#This Row],[Fecha Doc.]]+7</f>
        <v>45516</v>
      </c>
      <c r="Q224" s="96" t="str">
        <f ca="1">IF(TODAY()&gt;BD[[#This Row],[Fecha Venc.]],"VENCIDO","")</f>
        <v>VENCIDO</v>
      </c>
      <c r="R224" s="83"/>
    </row>
    <row r="225" spans="3:18" s="4" customFormat="1" hidden="1" x14ac:dyDescent="0.25">
      <c r="C225" s="85" t="s">
        <v>2876</v>
      </c>
      <c r="D225" s="86">
        <v>45506</v>
      </c>
      <c r="E225" s="87" t="s">
        <v>1887</v>
      </c>
      <c r="F225" s="88" t="s">
        <v>1886</v>
      </c>
      <c r="G225" s="87" t="s">
        <v>140</v>
      </c>
      <c r="H225" s="89" t="s">
        <v>3</v>
      </c>
      <c r="I225" s="121">
        <v>478.8</v>
      </c>
      <c r="J225" s="121">
        <v>478.8</v>
      </c>
      <c r="K225" s="84">
        <v>2.65</v>
      </c>
      <c r="L225" s="105">
        <f>+BD[[#This Row],[Kg. Recibidos]]*BD[[#This Row],[Precio]]</f>
        <v>1268.82</v>
      </c>
      <c r="M225" s="105">
        <v>1268.82</v>
      </c>
      <c r="N225" s="91">
        <f>+BD[[#This Row],[Monto Total]]-BD[[#This Row],[Abonos]]</f>
        <v>0</v>
      </c>
      <c r="O225" s="93" t="str">
        <f>IF(BD[[#This Row],[Saldo Actual]]=0,"PAGADO",IF(BD[[#This Row],[Saldo Actual]]&lt;0,"A Favor","Pendiente"))</f>
        <v>PAGADO</v>
      </c>
      <c r="P225" s="97">
        <f>+BD[[#This Row],[Fecha Doc.]]+7</f>
        <v>45513</v>
      </c>
      <c r="Q225" s="96" t="str">
        <f ca="1">IF(TODAY()&gt;BD[[#This Row],[Fecha Venc.]],"VENCIDO","")</f>
        <v>VENCIDO</v>
      </c>
      <c r="R225" s="83"/>
    </row>
    <row r="226" spans="3:18" s="4" customFormat="1" hidden="1" x14ac:dyDescent="0.25">
      <c r="C226" s="85" t="s">
        <v>2870</v>
      </c>
      <c r="D226" s="86">
        <v>45506</v>
      </c>
      <c r="E226" s="87" t="s">
        <v>87</v>
      </c>
      <c r="F226" s="88" t="s">
        <v>116</v>
      </c>
      <c r="G226" s="87" t="s">
        <v>87</v>
      </c>
      <c r="H226" s="89" t="s">
        <v>872</v>
      </c>
      <c r="I226" s="121">
        <v>1018.7</v>
      </c>
      <c r="J226" s="121">
        <v>1018.7</v>
      </c>
      <c r="K226" s="84">
        <v>2.65</v>
      </c>
      <c r="L226" s="105">
        <f>+BD[[#This Row],[Kg. Recibidos]]*BD[[#This Row],[Precio]]</f>
        <v>2699.5549999999998</v>
      </c>
      <c r="M226" s="105">
        <f>+BD[[#This Row],[Kg. Recibidos]]*BD[[#This Row],[Precio]]</f>
        <v>2699.5549999999998</v>
      </c>
      <c r="N226" s="91">
        <f>+BD[[#This Row],[Monto Total]]-BD[[#This Row],[Abonos]]</f>
        <v>0</v>
      </c>
      <c r="O226" s="93" t="str">
        <f>IF(BD[[#This Row],[Saldo Actual]]=0,"PAGADO",IF(BD[[#This Row],[Saldo Actual]]&lt;0,"A Favor","Pendiente"))</f>
        <v>PAGADO</v>
      </c>
      <c r="P226" s="97">
        <f>+BD[[#This Row],[Fecha Doc.]]+7</f>
        <v>45513</v>
      </c>
      <c r="Q226" s="96" t="str">
        <f ca="1">IF(TODAY()&gt;BD[[#This Row],[Fecha Venc.]],"VENCIDO","")</f>
        <v>VENCIDO</v>
      </c>
      <c r="R226" s="83"/>
    </row>
    <row r="227" spans="3:18" s="4" customFormat="1" hidden="1" x14ac:dyDescent="0.25">
      <c r="C227" s="85" t="s">
        <v>2868</v>
      </c>
      <c r="D227" s="86">
        <v>45506</v>
      </c>
      <c r="E227" s="87" t="s">
        <v>1887</v>
      </c>
      <c r="F227" s="88" t="s">
        <v>1886</v>
      </c>
      <c r="G227" s="87" t="s">
        <v>2869</v>
      </c>
      <c r="H227" s="89" t="s">
        <v>872</v>
      </c>
      <c r="I227" s="121">
        <v>60.3</v>
      </c>
      <c r="J227" s="121">
        <v>60.3</v>
      </c>
      <c r="K227" s="84">
        <v>2.75</v>
      </c>
      <c r="L227" s="105">
        <f>+BD[[#This Row],[Kg. Recibidos]]*BD[[#This Row],[Precio]]</f>
        <v>165.82499999999999</v>
      </c>
      <c r="M227" s="105">
        <f>+BD[[#This Row],[Kg. Recibidos]]*BD[[#This Row],[Precio]]</f>
        <v>165.82499999999999</v>
      </c>
      <c r="N227" s="91">
        <f>+BD[[#This Row],[Monto Total]]-BD[[#This Row],[Abonos]]</f>
        <v>0</v>
      </c>
      <c r="O227" s="93" t="str">
        <f>IF(BD[[#This Row],[Saldo Actual]]=0,"PAGADO",IF(BD[[#This Row],[Saldo Actual]]&lt;0,"A Favor","Pendiente"))</f>
        <v>PAGADO</v>
      </c>
      <c r="P227" s="97">
        <f>+BD[[#This Row],[Fecha Doc.]]+7</f>
        <v>45513</v>
      </c>
      <c r="Q227" s="96" t="str">
        <f ca="1">IF(TODAY()&gt;BD[[#This Row],[Fecha Venc.]],"VENCIDO","")</f>
        <v>VENCIDO</v>
      </c>
      <c r="R227" s="83"/>
    </row>
    <row r="228" spans="3:18" s="4" customFormat="1" hidden="1" x14ac:dyDescent="0.25">
      <c r="C228" s="85" t="s">
        <v>2871</v>
      </c>
      <c r="D228" s="86">
        <v>45506</v>
      </c>
      <c r="E228" s="87" t="s">
        <v>1887</v>
      </c>
      <c r="F228" s="88" t="s">
        <v>1886</v>
      </c>
      <c r="G228" s="87" t="s">
        <v>1036</v>
      </c>
      <c r="H228" s="89" t="s">
        <v>1848</v>
      </c>
      <c r="I228" s="121">
        <v>1.9</v>
      </c>
      <c r="J228" s="121">
        <v>1.9</v>
      </c>
      <c r="K228" s="84">
        <v>1.8</v>
      </c>
      <c r="L228" s="105">
        <f>+BD[[#This Row],[Kg. Recibidos]]*BD[[#This Row],[Precio]]</f>
        <v>3.42</v>
      </c>
      <c r="M228" s="105">
        <v>13.514999999999999</v>
      </c>
      <c r="N228" s="91">
        <f>+BD[[#This Row],[Monto Total]]-BD[[#This Row],[Abonos]]</f>
        <v>-10.094999999999999</v>
      </c>
      <c r="O228" s="93" t="str">
        <f>IF(BD[[#This Row],[Saldo Actual]]=0,"PAGADO",IF(BD[[#This Row],[Saldo Actual]]&lt;0,"A Favor","Pendiente"))</f>
        <v>A Favor</v>
      </c>
      <c r="P228" s="97">
        <f>+BD[[#This Row],[Fecha Doc.]]+7</f>
        <v>45513</v>
      </c>
      <c r="Q228" s="96" t="str">
        <f ca="1">IF(TODAY()&gt;BD[[#This Row],[Fecha Venc.]],"VENCIDO","")</f>
        <v>VENCIDO</v>
      </c>
      <c r="R228" s="83"/>
    </row>
    <row r="229" spans="3:18" s="4" customFormat="1" hidden="1" x14ac:dyDescent="0.25">
      <c r="C229" s="85" t="s">
        <v>2867</v>
      </c>
      <c r="D229" s="86">
        <v>45506</v>
      </c>
      <c r="E229" s="87" t="s">
        <v>1887</v>
      </c>
      <c r="F229" s="88" t="s">
        <v>1886</v>
      </c>
      <c r="G229" s="87" t="s">
        <v>144</v>
      </c>
      <c r="H229" s="89" t="s">
        <v>872</v>
      </c>
      <c r="I229" s="121">
        <v>311.5</v>
      </c>
      <c r="J229" s="121">
        <v>311.5</v>
      </c>
      <c r="K229" s="84">
        <v>2.75</v>
      </c>
      <c r="L229" s="105">
        <f>+BD[[#This Row],[Kg. Recibidos]]*BD[[#This Row],[Precio]]</f>
        <v>856.625</v>
      </c>
      <c r="M229" s="105">
        <f>+BD[[#This Row],[Kg. Recibidos]]*BD[[#This Row],[Precio]]</f>
        <v>856.625</v>
      </c>
      <c r="N229" s="91">
        <f>+BD[[#This Row],[Monto Total]]-BD[[#This Row],[Abonos]]</f>
        <v>0</v>
      </c>
      <c r="O229" s="93" t="str">
        <f>IF(BD[[#This Row],[Saldo Actual]]=0,"PAGADO",IF(BD[[#This Row],[Saldo Actual]]&lt;0,"A Favor","Pendiente"))</f>
        <v>PAGADO</v>
      </c>
      <c r="P229" s="97">
        <f>+BD[[#This Row],[Fecha Doc.]]+7</f>
        <v>45513</v>
      </c>
      <c r="Q229" s="96" t="str">
        <f ca="1">IF(TODAY()&gt;BD[[#This Row],[Fecha Venc.]],"VENCIDO","")</f>
        <v>VENCIDO</v>
      </c>
      <c r="R229" s="83"/>
    </row>
    <row r="230" spans="3:18" s="4" customFormat="1" hidden="1" x14ac:dyDescent="0.25">
      <c r="C230" s="85" t="s">
        <v>2866</v>
      </c>
      <c r="D230" s="86">
        <v>45506</v>
      </c>
      <c r="E230" s="87" t="s">
        <v>1887</v>
      </c>
      <c r="F230" s="88" t="s">
        <v>1886</v>
      </c>
      <c r="G230" s="87" t="s">
        <v>2618</v>
      </c>
      <c r="H230" s="89" t="s">
        <v>872</v>
      </c>
      <c r="I230" s="121">
        <v>2.2000000000000002</v>
      </c>
      <c r="J230" s="121">
        <v>2.2000000000000002</v>
      </c>
      <c r="K230" s="84">
        <v>2.75</v>
      </c>
      <c r="L230" s="105">
        <f>+BD[[#This Row],[Kg. Recibidos]]*BD[[#This Row],[Precio]]</f>
        <v>6.0500000000000007</v>
      </c>
      <c r="M230" s="105">
        <v>1055.24</v>
      </c>
      <c r="N230" s="91">
        <f>+BD[[#This Row],[Monto Total]]-BD[[#This Row],[Abonos]]</f>
        <v>-1049.19</v>
      </c>
      <c r="O230" s="93" t="str">
        <f>IF(BD[[#This Row],[Saldo Actual]]=0,"PAGADO",IF(BD[[#This Row],[Saldo Actual]]&lt;0,"A Favor","Pendiente"))</f>
        <v>A Favor</v>
      </c>
      <c r="P230" s="97">
        <f>+BD[[#This Row],[Fecha Doc.]]+7</f>
        <v>45513</v>
      </c>
      <c r="Q230" s="96" t="str">
        <f ca="1">IF(TODAY()&gt;BD[[#This Row],[Fecha Venc.]],"VENCIDO","")</f>
        <v>VENCIDO</v>
      </c>
      <c r="R230" s="83"/>
    </row>
    <row r="231" spans="3:18" s="4" customFormat="1" hidden="1" x14ac:dyDescent="0.25">
      <c r="C231" s="85" t="s">
        <v>2865</v>
      </c>
      <c r="D231" s="86">
        <v>45506</v>
      </c>
      <c r="E231" s="87" t="s">
        <v>1887</v>
      </c>
      <c r="F231" s="88" t="s">
        <v>1886</v>
      </c>
      <c r="G231" s="87" t="s">
        <v>2618</v>
      </c>
      <c r="H231" s="89" t="s">
        <v>872</v>
      </c>
      <c r="I231" s="121">
        <v>5.4</v>
      </c>
      <c r="J231" s="121">
        <v>5.4</v>
      </c>
      <c r="K231" s="84">
        <v>2.75</v>
      </c>
      <c r="L231" s="105">
        <f>+BD[[#This Row],[Kg. Recibidos]]*BD[[#This Row],[Precio]]</f>
        <v>14.850000000000001</v>
      </c>
      <c r="M231" s="105">
        <v>1134</v>
      </c>
      <c r="N231" s="91">
        <f>+BD[[#This Row],[Monto Total]]-BD[[#This Row],[Abonos]]</f>
        <v>-1119.1500000000001</v>
      </c>
      <c r="O231" s="93" t="str">
        <f>IF(BD[[#This Row],[Saldo Actual]]=0,"PAGADO",IF(BD[[#This Row],[Saldo Actual]]&lt;0,"A Favor","Pendiente"))</f>
        <v>A Favor</v>
      </c>
      <c r="P231" s="97">
        <f>+BD[[#This Row],[Fecha Doc.]]+7</f>
        <v>45513</v>
      </c>
      <c r="Q231" s="96" t="str">
        <f ca="1">IF(TODAY()&gt;BD[[#This Row],[Fecha Venc.]],"VENCIDO","")</f>
        <v>VENCIDO</v>
      </c>
      <c r="R231" s="83"/>
    </row>
    <row r="232" spans="3:18" s="4" customFormat="1" hidden="1" x14ac:dyDescent="0.25">
      <c r="C232" s="85" t="s">
        <v>2864</v>
      </c>
      <c r="D232" s="86">
        <v>45506</v>
      </c>
      <c r="E232" s="87" t="s">
        <v>104</v>
      </c>
      <c r="F232" s="88" t="s">
        <v>57</v>
      </c>
      <c r="G232" s="87" t="s">
        <v>104</v>
      </c>
      <c r="H232" s="89" t="s">
        <v>872</v>
      </c>
      <c r="I232" s="121">
        <v>2463</v>
      </c>
      <c r="J232" s="121">
        <v>2463</v>
      </c>
      <c r="K232" s="84">
        <v>2.65</v>
      </c>
      <c r="L232" s="105">
        <f>+BD[[#This Row],[Kg. Recibidos]]*BD[[#This Row],[Precio]]</f>
        <v>6526.95</v>
      </c>
      <c r="M232" s="105">
        <f>+BD[[#This Row],[Kg. Recibidos]]*BD[[#This Row],[Precio]]</f>
        <v>6526.95</v>
      </c>
      <c r="N232" s="91">
        <f>+BD[[#This Row],[Monto Total]]-BD[[#This Row],[Abonos]]</f>
        <v>0</v>
      </c>
      <c r="O232" s="93" t="str">
        <f>IF(BD[[#This Row],[Saldo Actual]]=0,"PAGADO",IF(BD[[#This Row],[Saldo Actual]]&lt;0,"A Favor","Pendiente"))</f>
        <v>PAGADO</v>
      </c>
      <c r="P232" s="97">
        <f>+BD[[#This Row],[Fecha Doc.]]+7</f>
        <v>45513</v>
      </c>
      <c r="Q232" s="96" t="str">
        <f ca="1">IF(TODAY()&gt;BD[[#This Row],[Fecha Venc.]],"VENCIDO","")</f>
        <v>VENCIDO</v>
      </c>
      <c r="R232" s="83"/>
    </row>
    <row r="233" spans="3:18" s="4" customFormat="1" hidden="1" x14ac:dyDescent="0.25">
      <c r="C233" s="85" t="s">
        <v>2863</v>
      </c>
      <c r="D233" s="86">
        <v>45506</v>
      </c>
      <c r="E233" s="87" t="s">
        <v>104</v>
      </c>
      <c r="F233" s="88" t="s">
        <v>57</v>
      </c>
      <c r="G233" s="87" t="s">
        <v>104</v>
      </c>
      <c r="H233" s="89" t="s">
        <v>872</v>
      </c>
      <c r="I233" s="121">
        <v>1038</v>
      </c>
      <c r="J233" s="121">
        <v>1038</v>
      </c>
      <c r="K233" s="84">
        <v>2.65</v>
      </c>
      <c r="L233" s="105">
        <f>+BD[[#This Row],[Kg. Recibidos]]*BD[[#This Row],[Precio]]</f>
        <v>2750.7</v>
      </c>
      <c r="M233" s="105">
        <f>+BD[[#This Row],[Kg. Recibidos]]*BD[[#This Row],[Precio]]</f>
        <v>2750.7</v>
      </c>
      <c r="N233" s="91">
        <f>+BD[[#This Row],[Monto Total]]-BD[[#This Row],[Abonos]]</f>
        <v>0</v>
      </c>
      <c r="O233" s="93" t="str">
        <f>IF(BD[[#This Row],[Saldo Actual]]=0,"PAGADO",IF(BD[[#This Row],[Saldo Actual]]&lt;0,"A Favor","Pendiente"))</f>
        <v>PAGADO</v>
      </c>
      <c r="P233" s="97">
        <f>+BD[[#This Row],[Fecha Doc.]]+7</f>
        <v>45513</v>
      </c>
      <c r="Q233" s="96" t="str">
        <f ca="1">IF(TODAY()&gt;BD[[#This Row],[Fecha Venc.]],"VENCIDO","")</f>
        <v>VENCIDO</v>
      </c>
      <c r="R233" s="83"/>
    </row>
    <row r="234" spans="3:18" s="4" customFormat="1" hidden="1" x14ac:dyDescent="0.25">
      <c r="C234" s="85" t="s">
        <v>2862</v>
      </c>
      <c r="D234" s="86">
        <v>45506</v>
      </c>
      <c r="E234" s="87" t="s">
        <v>104</v>
      </c>
      <c r="F234" s="88" t="s">
        <v>57</v>
      </c>
      <c r="G234" s="87" t="s">
        <v>104</v>
      </c>
      <c r="H234" s="89" t="s">
        <v>1848</v>
      </c>
      <c r="I234" s="121">
        <v>69.7</v>
      </c>
      <c r="J234" s="121">
        <v>69.7</v>
      </c>
      <c r="K234" s="84">
        <v>1.8</v>
      </c>
      <c r="L234" s="105">
        <f>+BD[[#This Row],[Kg. Recibidos]]*BD[[#This Row],[Precio]]</f>
        <v>125.46000000000001</v>
      </c>
      <c r="M234" s="105">
        <f>+BD[[#This Row],[Kg. Recibidos]]*BD[[#This Row],[Precio]]</f>
        <v>125.46000000000001</v>
      </c>
      <c r="N234" s="91">
        <f>+BD[[#This Row],[Monto Total]]-BD[[#This Row],[Abonos]]</f>
        <v>0</v>
      </c>
      <c r="O234" s="93" t="str">
        <f>IF(BD[[#This Row],[Saldo Actual]]=0,"PAGADO",IF(BD[[#This Row],[Saldo Actual]]&lt;0,"A Favor","Pendiente"))</f>
        <v>PAGADO</v>
      </c>
      <c r="P234" s="97">
        <f>+BD[[#This Row],[Fecha Doc.]]+7</f>
        <v>45513</v>
      </c>
      <c r="Q234" s="96" t="str">
        <f ca="1">IF(TODAY()&gt;BD[[#This Row],[Fecha Venc.]],"VENCIDO","")</f>
        <v>VENCIDO</v>
      </c>
      <c r="R234" s="83"/>
    </row>
    <row r="235" spans="3:18" s="4" customFormat="1" hidden="1" x14ac:dyDescent="0.25">
      <c r="C235" s="85" t="s">
        <v>2862</v>
      </c>
      <c r="D235" s="86">
        <v>45506</v>
      </c>
      <c r="E235" s="87" t="s">
        <v>104</v>
      </c>
      <c r="F235" s="88" t="s">
        <v>57</v>
      </c>
      <c r="G235" s="87" t="s">
        <v>104</v>
      </c>
      <c r="H235" s="89" t="s">
        <v>1847</v>
      </c>
      <c r="I235" s="121">
        <v>108.2</v>
      </c>
      <c r="J235" s="121">
        <v>108.2</v>
      </c>
      <c r="K235" s="84">
        <v>1.3</v>
      </c>
      <c r="L235" s="105">
        <f>+BD[[#This Row],[Kg. Recibidos]]*BD[[#This Row],[Precio]]</f>
        <v>140.66</v>
      </c>
      <c r="M235" s="105">
        <f>+BD[[#This Row],[Kg. Recibidos]]*BD[[#This Row],[Precio]]</f>
        <v>140.66</v>
      </c>
      <c r="N235" s="91">
        <f>+BD[[#This Row],[Monto Total]]-BD[[#This Row],[Abonos]]</f>
        <v>0</v>
      </c>
      <c r="O235" s="93" t="str">
        <f>IF(BD[[#This Row],[Saldo Actual]]=0,"PAGADO",IF(BD[[#This Row],[Saldo Actual]]&lt;0,"A Favor","Pendiente"))</f>
        <v>PAGADO</v>
      </c>
      <c r="P235" s="97">
        <f>+BD[[#This Row],[Fecha Doc.]]+7</f>
        <v>45513</v>
      </c>
      <c r="Q235" s="96" t="str">
        <f ca="1">IF(TODAY()&gt;BD[[#This Row],[Fecha Venc.]],"VENCIDO","")</f>
        <v>VENCIDO</v>
      </c>
      <c r="R235" s="83"/>
    </row>
    <row r="236" spans="3:18" s="4" customFormat="1" hidden="1" x14ac:dyDescent="0.25">
      <c r="C236" s="85" t="s">
        <v>2862</v>
      </c>
      <c r="D236" s="86">
        <v>45506</v>
      </c>
      <c r="E236" s="87" t="s">
        <v>104</v>
      </c>
      <c r="F236" s="88" t="s">
        <v>57</v>
      </c>
      <c r="G236" s="87" t="s">
        <v>104</v>
      </c>
      <c r="H236" s="89" t="s">
        <v>1727</v>
      </c>
      <c r="I236" s="121">
        <v>215.9</v>
      </c>
      <c r="J236" s="121">
        <v>215.9</v>
      </c>
      <c r="K236" s="84">
        <v>1</v>
      </c>
      <c r="L236" s="105">
        <f>+BD[[#This Row],[Kg. Recibidos]]*BD[[#This Row],[Precio]]</f>
        <v>215.9</v>
      </c>
      <c r="M236" s="105">
        <f>+BD[[#This Row],[Kg. Recibidos]]*BD[[#This Row],[Precio]]</f>
        <v>215.9</v>
      </c>
      <c r="N236" s="91">
        <f>+BD[[#This Row],[Monto Total]]-BD[[#This Row],[Abonos]]</f>
        <v>0</v>
      </c>
      <c r="O236" s="93" t="str">
        <f>IF(BD[[#This Row],[Saldo Actual]]=0,"PAGADO",IF(BD[[#This Row],[Saldo Actual]]&lt;0,"A Favor","Pendiente"))</f>
        <v>PAGADO</v>
      </c>
      <c r="P236" s="97">
        <f>+BD[[#This Row],[Fecha Doc.]]+7</f>
        <v>45513</v>
      </c>
      <c r="Q236" s="96" t="str">
        <f ca="1">IF(TODAY()&gt;BD[[#This Row],[Fecha Venc.]],"VENCIDO","")</f>
        <v>VENCIDO</v>
      </c>
      <c r="R236" s="83"/>
    </row>
    <row r="237" spans="3:18" s="4" customFormat="1" hidden="1" x14ac:dyDescent="0.25">
      <c r="C237" s="85" t="s">
        <v>2861</v>
      </c>
      <c r="D237" s="86">
        <v>45506</v>
      </c>
      <c r="E237" s="87" t="s">
        <v>87</v>
      </c>
      <c r="F237" s="88" t="s">
        <v>116</v>
      </c>
      <c r="G237" s="87" t="s">
        <v>87</v>
      </c>
      <c r="H237" s="89" t="s">
        <v>1847</v>
      </c>
      <c r="I237" s="121">
        <v>285.39999999999998</v>
      </c>
      <c r="J237" s="121">
        <v>285.39999999999998</v>
      </c>
      <c r="K237" s="84">
        <v>1.3</v>
      </c>
      <c r="L237" s="105">
        <f>+BD[[#This Row],[Kg. Recibidos]]*BD[[#This Row],[Precio]]</f>
        <v>371.02</v>
      </c>
      <c r="M237" s="105">
        <f>+BD[[#This Row],[Kg. Recibidos]]*BD[[#This Row],[Precio]]</f>
        <v>371.02</v>
      </c>
      <c r="N237" s="91">
        <f>+BD[[#This Row],[Monto Total]]-BD[[#This Row],[Abonos]]</f>
        <v>0</v>
      </c>
      <c r="O237" s="93" t="str">
        <f>IF(BD[[#This Row],[Saldo Actual]]=0,"PAGADO",IF(BD[[#This Row],[Saldo Actual]]&lt;0,"A Favor","Pendiente"))</f>
        <v>PAGADO</v>
      </c>
      <c r="P237" s="97">
        <f>+BD[[#This Row],[Fecha Doc.]]+7</f>
        <v>45513</v>
      </c>
      <c r="Q237" s="96" t="str">
        <f ca="1">IF(TODAY()&gt;BD[[#This Row],[Fecha Venc.]],"VENCIDO","")</f>
        <v>VENCIDO</v>
      </c>
      <c r="R237" s="83"/>
    </row>
    <row r="238" spans="3:18" s="4" customFormat="1" hidden="1" x14ac:dyDescent="0.25">
      <c r="C238" s="85" t="s">
        <v>2861</v>
      </c>
      <c r="D238" s="86">
        <v>45506</v>
      </c>
      <c r="E238" s="87" t="s">
        <v>87</v>
      </c>
      <c r="F238" s="88" t="s">
        <v>116</v>
      </c>
      <c r="G238" s="87" t="s">
        <v>87</v>
      </c>
      <c r="H238" s="89" t="s">
        <v>1727</v>
      </c>
      <c r="I238" s="121">
        <v>344.1</v>
      </c>
      <c r="J238" s="121">
        <v>344.1</v>
      </c>
      <c r="K238" s="84">
        <v>1</v>
      </c>
      <c r="L238" s="105">
        <f>+BD[[#This Row],[Kg. Recibidos]]*BD[[#This Row],[Precio]]</f>
        <v>344.1</v>
      </c>
      <c r="M238" s="105">
        <f>+BD[[#This Row],[Kg. Recibidos]]*BD[[#This Row],[Precio]]</f>
        <v>344.1</v>
      </c>
      <c r="N238" s="91">
        <f>+BD[[#This Row],[Monto Total]]-BD[[#This Row],[Abonos]]</f>
        <v>0</v>
      </c>
      <c r="O238" s="93" t="str">
        <f>IF(BD[[#This Row],[Saldo Actual]]=0,"PAGADO",IF(BD[[#This Row],[Saldo Actual]]&lt;0,"A Favor","Pendiente"))</f>
        <v>PAGADO</v>
      </c>
      <c r="P238" s="97">
        <f>+BD[[#This Row],[Fecha Doc.]]+7</f>
        <v>45513</v>
      </c>
      <c r="Q238" s="96" t="str">
        <f ca="1">IF(TODAY()&gt;BD[[#This Row],[Fecha Venc.]],"VENCIDO","")</f>
        <v>VENCIDO</v>
      </c>
      <c r="R238" s="83"/>
    </row>
    <row r="239" spans="3:18" s="4" customFormat="1" hidden="1" x14ac:dyDescent="0.25">
      <c r="C239" s="85" t="s">
        <v>2860</v>
      </c>
      <c r="D239" s="86">
        <v>45506</v>
      </c>
      <c r="E239" s="87" t="s">
        <v>670</v>
      </c>
      <c r="F239" s="88" t="s">
        <v>883</v>
      </c>
      <c r="G239" s="87" t="s">
        <v>670</v>
      </c>
      <c r="H239" s="89" t="s">
        <v>872</v>
      </c>
      <c r="I239" s="121">
        <v>9004.2999999999993</v>
      </c>
      <c r="J239" s="121">
        <v>8854.6</v>
      </c>
      <c r="K239" s="84">
        <v>2.6</v>
      </c>
      <c r="L239" s="105">
        <f>+BD[[#This Row],[Kg. Recibidos]]*BD[[#This Row],[Precio]]</f>
        <v>23021.960000000003</v>
      </c>
      <c r="M239" s="105">
        <f>+BD[[#This Row],[Kg. Recibidos]]*BD[[#This Row],[Precio]]</f>
        <v>23021.960000000003</v>
      </c>
      <c r="N239" s="91">
        <f>+BD[[#This Row],[Monto Total]]-BD[[#This Row],[Abonos]]</f>
        <v>0</v>
      </c>
      <c r="O239" s="93" t="str">
        <f>IF(BD[[#This Row],[Saldo Actual]]=0,"PAGADO",IF(BD[[#This Row],[Saldo Actual]]&lt;0,"A Favor","Pendiente"))</f>
        <v>PAGADO</v>
      </c>
      <c r="P239" s="97">
        <f>+BD[[#This Row],[Fecha Doc.]]+7</f>
        <v>45513</v>
      </c>
      <c r="Q239" s="96" t="str">
        <f ca="1">IF(TODAY()&gt;BD[[#This Row],[Fecha Venc.]],"VENCIDO","")</f>
        <v>VENCIDO</v>
      </c>
      <c r="R239" s="83"/>
    </row>
    <row r="240" spans="3:18" s="4" customFormat="1" hidden="1" x14ac:dyDescent="0.25">
      <c r="C240" s="85" t="s">
        <v>2859</v>
      </c>
      <c r="D240" s="86">
        <v>45506</v>
      </c>
      <c r="E240" s="87" t="s">
        <v>91</v>
      </c>
      <c r="F240" s="88" t="s">
        <v>49</v>
      </c>
      <c r="G240" s="87" t="s">
        <v>91</v>
      </c>
      <c r="H240" s="89" t="s">
        <v>1727</v>
      </c>
      <c r="I240" s="121">
        <v>114.7</v>
      </c>
      <c r="J240" s="121">
        <v>114.7</v>
      </c>
      <c r="K240" s="84">
        <v>1</v>
      </c>
      <c r="L240" s="105">
        <f>+BD[[#This Row],[Kg. Recibidos]]*BD[[#This Row],[Precio]]</f>
        <v>114.7</v>
      </c>
      <c r="M240" s="105">
        <f>+BD[[#This Row],[Kg. Recibidos]]*BD[[#This Row],[Precio]]</f>
        <v>114.7</v>
      </c>
      <c r="N240" s="91">
        <f>+BD[[#This Row],[Monto Total]]-BD[[#This Row],[Abonos]]</f>
        <v>0</v>
      </c>
      <c r="O240" s="93" t="str">
        <f>IF(BD[[#This Row],[Saldo Actual]]=0,"PAGADO",IF(BD[[#This Row],[Saldo Actual]]&lt;0,"A Favor","Pendiente"))</f>
        <v>PAGADO</v>
      </c>
      <c r="P240" s="97">
        <f>+BD[[#This Row],[Fecha Doc.]]+7</f>
        <v>45513</v>
      </c>
      <c r="Q240" s="96" t="str">
        <f ca="1">IF(TODAY()&gt;BD[[#This Row],[Fecha Venc.]],"VENCIDO","")</f>
        <v>VENCIDO</v>
      </c>
      <c r="R240" s="83"/>
    </row>
    <row r="241" spans="3:18" s="4" customFormat="1" hidden="1" x14ac:dyDescent="0.25">
      <c r="C241" s="85" t="s">
        <v>2859</v>
      </c>
      <c r="D241" s="86">
        <v>45506</v>
      </c>
      <c r="E241" s="87" t="s">
        <v>91</v>
      </c>
      <c r="F241" s="88" t="s">
        <v>49</v>
      </c>
      <c r="G241" s="87" t="s">
        <v>91</v>
      </c>
      <c r="H241" s="89" t="s">
        <v>1847</v>
      </c>
      <c r="I241" s="121">
        <v>116.5</v>
      </c>
      <c r="J241" s="121">
        <v>116.5</v>
      </c>
      <c r="K241" s="84">
        <v>1.3</v>
      </c>
      <c r="L241" s="105">
        <f>+BD[[#This Row],[Kg. Recibidos]]*BD[[#This Row],[Precio]]</f>
        <v>151.45000000000002</v>
      </c>
      <c r="M241" s="105">
        <f>+BD[[#This Row],[Kg. Recibidos]]*BD[[#This Row],[Precio]]</f>
        <v>151.45000000000002</v>
      </c>
      <c r="N241" s="91">
        <f>+BD[[#This Row],[Monto Total]]-BD[[#This Row],[Abonos]]</f>
        <v>0</v>
      </c>
      <c r="O241" s="93" t="str">
        <f>IF(BD[[#This Row],[Saldo Actual]]=0,"PAGADO",IF(BD[[#This Row],[Saldo Actual]]&lt;0,"A Favor","Pendiente"))</f>
        <v>PAGADO</v>
      </c>
      <c r="P241" s="97">
        <f>+BD[[#This Row],[Fecha Doc.]]+7</f>
        <v>45513</v>
      </c>
      <c r="Q241" s="96" t="str">
        <f ca="1">IF(TODAY()&gt;BD[[#This Row],[Fecha Venc.]],"VENCIDO","")</f>
        <v>VENCIDO</v>
      </c>
      <c r="R241" s="83"/>
    </row>
    <row r="242" spans="3:18" s="4" customFormat="1" hidden="1" x14ac:dyDescent="0.25">
      <c r="C242" s="85" t="s">
        <v>2858</v>
      </c>
      <c r="D242" s="86">
        <v>45506</v>
      </c>
      <c r="E242" s="87" t="s">
        <v>91</v>
      </c>
      <c r="F242" s="88" t="s">
        <v>49</v>
      </c>
      <c r="G242" s="87" t="s">
        <v>91</v>
      </c>
      <c r="H242" s="89" t="s">
        <v>872</v>
      </c>
      <c r="I242" s="121">
        <v>1003.3</v>
      </c>
      <c r="J242" s="121">
        <v>1003.3</v>
      </c>
      <c r="K242" s="84">
        <v>2.65</v>
      </c>
      <c r="L242" s="105">
        <f>+BD[[#This Row],[Kg. Recibidos]]*BD[[#This Row],[Precio]]</f>
        <v>2658.7449999999999</v>
      </c>
      <c r="M242" s="105">
        <f>+BD[[#This Row],[Kg. Recibidos]]*BD[[#This Row],[Precio]]</f>
        <v>2658.7449999999999</v>
      </c>
      <c r="N242" s="91">
        <f>+BD[[#This Row],[Monto Total]]-BD[[#This Row],[Abonos]]</f>
        <v>0</v>
      </c>
      <c r="O242" s="93" t="str">
        <f>IF(BD[[#This Row],[Saldo Actual]]=0,"PAGADO",IF(BD[[#This Row],[Saldo Actual]]&lt;0,"A Favor","Pendiente"))</f>
        <v>PAGADO</v>
      </c>
      <c r="P242" s="97">
        <f>+BD[[#This Row],[Fecha Doc.]]+7</f>
        <v>45513</v>
      </c>
      <c r="Q242" s="96" t="str">
        <f ca="1">IF(TODAY()&gt;BD[[#This Row],[Fecha Venc.]],"VENCIDO","")</f>
        <v>VENCIDO</v>
      </c>
      <c r="R242" s="83"/>
    </row>
    <row r="243" spans="3:18" s="4" customFormat="1" hidden="1" x14ac:dyDescent="0.25">
      <c r="C243" s="85" t="s">
        <v>2857</v>
      </c>
      <c r="D243" s="86">
        <v>45506</v>
      </c>
      <c r="E243" s="87" t="s">
        <v>1887</v>
      </c>
      <c r="F243" s="88" t="s">
        <v>1886</v>
      </c>
      <c r="G243" s="87" t="s">
        <v>200</v>
      </c>
      <c r="H243" s="89" t="s">
        <v>872</v>
      </c>
      <c r="I243" s="121">
        <v>292.7</v>
      </c>
      <c r="J243" s="121">
        <v>292.7</v>
      </c>
      <c r="K243" s="84">
        <v>2.75</v>
      </c>
      <c r="L243" s="105">
        <f>+BD[[#This Row],[Kg. Recibidos]]*BD[[#This Row],[Precio]]</f>
        <v>804.92499999999995</v>
      </c>
      <c r="M243" s="105">
        <f>+BD[[#This Row],[Kg. Recibidos]]*BD[[#This Row],[Precio]]</f>
        <v>804.92499999999995</v>
      </c>
      <c r="N243" s="91">
        <f>+BD[[#This Row],[Monto Total]]-BD[[#This Row],[Abonos]]</f>
        <v>0</v>
      </c>
      <c r="O243" s="93" t="str">
        <f>IF(BD[[#This Row],[Saldo Actual]]=0,"PAGADO",IF(BD[[#This Row],[Saldo Actual]]&lt;0,"A Favor","Pendiente"))</f>
        <v>PAGADO</v>
      </c>
      <c r="P243" s="97">
        <f>+BD[[#This Row],[Fecha Doc.]]+7</f>
        <v>45513</v>
      </c>
      <c r="Q243" s="96" t="str">
        <f ca="1">IF(TODAY()&gt;BD[[#This Row],[Fecha Venc.]],"VENCIDO","")</f>
        <v>VENCIDO</v>
      </c>
      <c r="R243" s="83"/>
    </row>
    <row r="244" spans="3:18" s="4" customFormat="1" hidden="1" x14ac:dyDescent="0.25">
      <c r="C244" s="85" t="s">
        <v>2857</v>
      </c>
      <c r="D244" s="86">
        <v>45506</v>
      </c>
      <c r="E244" s="87" t="s">
        <v>1887</v>
      </c>
      <c r="F244" s="88" t="s">
        <v>1886</v>
      </c>
      <c r="G244" s="87" t="s">
        <v>200</v>
      </c>
      <c r="H244" s="89" t="s">
        <v>1727</v>
      </c>
      <c r="I244" s="121">
        <v>29</v>
      </c>
      <c r="J244" s="121">
        <v>29</v>
      </c>
      <c r="K244" s="84">
        <v>1.3</v>
      </c>
      <c r="L244" s="105">
        <f>+BD[[#This Row],[Kg. Recibidos]]*BD[[#This Row],[Precio]]</f>
        <v>37.700000000000003</v>
      </c>
      <c r="M244" s="105">
        <f>+BD[[#This Row],[Kg. Recibidos]]*BD[[#This Row],[Precio]]</f>
        <v>37.700000000000003</v>
      </c>
      <c r="N244" s="91">
        <f>+BD[[#This Row],[Monto Total]]-BD[[#This Row],[Abonos]]</f>
        <v>0</v>
      </c>
      <c r="O244" s="93" t="str">
        <f>IF(BD[[#This Row],[Saldo Actual]]=0,"PAGADO",IF(BD[[#This Row],[Saldo Actual]]&lt;0,"A Favor","Pendiente"))</f>
        <v>PAGADO</v>
      </c>
      <c r="P244" s="97">
        <f>+BD[[#This Row],[Fecha Doc.]]+7</f>
        <v>45513</v>
      </c>
      <c r="Q244" s="96" t="str">
        <f ca="1">IF(TODAY()&gt;BD[[#This Row],[Fecha Venc.]],"VENCIDO","")</f>
        <v>VENCIDO</v>
      </c>
      <c r="R244" s="83"/>
    </row>
    <row r="245" spans="3:18" s="4" customFormat="1" hidden="1" x14ac:dyDescent="0.25">
      <c r="C245" s="85" t="s">
        <v>2856</v>
      </c>
      <c r="D245" s="86">
        <v>45506</v>
      </c>
      <c r="E245" s="87" t="s">
        <v>64</v>
      </c>
      <c r="F245" s="88" t="s">
        <v>58</v>
      </c>
      <c r="G245" s="87" t="s">
        <v>64</v>
      </c>
      <c r="H245" s="89" t="s">
        <v>3</v>
      </c>
      <c r="I245" s="121">
        <v>2722.9</v>
      </c>
      <c r="J245" s="121">
        <v>2722.9</v>
      </c>
      <c r="K245" s="84">
        <v>2.65</v>
      </c>
      <c r="L245" s="105">
        <f>+BD[[#This Row],[Kg. Recibidos]]*BD[[#This Row],[Precio]]</f>
        <v>7215.6850000000004</v>
      </c>
      <c r="M245" s="105">
        <f>+BD[[#This Row],[Kg. Recibidos]]*BD[[#This Row],[Precio]]</f>
        <v>7215.6850000000004</v>
      </c>
      <c r="N245" s="91">
        <f>+BD[[#This Row],[Monto Total]]-BD[[#This Row],[Abonos]]</f>
        <v>0</v>
      </c>
      <c r="O245" s="93" t="str">
        <f>IF(BD[[#This Row],[Saldo Actual]]=0,"PAGADO",IF(BD[[#This Row],[Saldo Actual]]&lt;0,"A Favor","Pendiente"))</f>
        <v>PAGADO</v>
      </c>
      <c r="P245" s="97">
        <f>+BD[[#This Row],[Fecha Doc.]]+7</f>
        <v>45513</v>
      </c>
      <c r="Q245" s="96" t="str">
        <f ca="1">IF(TODAY()&gt;BD[[#This Row],[Fecha Venc.]],"VENCIDO","")</f>
        <v>VENCIDO</v>
      </c>
      <c r="R245" s="83"/>
    </row>
    <row r="246" spans="3:18" s="4" customFormat="1" hidden="1" x14ac:dyDescent="0.25">
      <c r="C246" s="85" t="s">
        <v>2855</v>
      </c>
      <c r="D246" s="86">
        <v>45506</v>
      </c>
      <c r="E246" s="87" t="s">
        <v>64</v>
      </c>
      <c r="F246" s="88" t="s">
        <v>58</v>
      </c>
      <c r="G246" s="87" t="s">
        <v>64</v>
      </c>
      <c r="H246" s="89" t="s">
        <v>18</v>
      </c>
      <c r="I246" s="121">
        <v>345.99</v>
      </c>
      <c r="J246" s="121">
        <v>345.99</v>
      </c>
      <c r="K246" s="84">
        <v>1.85</v>
      </c>
      <c r="L246" s="105">
        <f>+BD[[#This Row],[Kg. Recibidos]]*BD[[#This Row],[Precio]]</f>
        <v>640.08150000000001</v>
      </c>
      <c r="M246" s="105">
        <f>+BD[[#This Row],[Kg. Recibidos]]*BD[[#This Row],[Precio]]</f>
        <v>640.08150000000001</v>
      </c>
      <c r="N246" s="91">
        <f>+BD[[#This Row],[Monto Total]]-BD[[#This Row],[Abonos]]</f>
        <v>0</v>
      </c>
      <c r="O246" s="93" t="str">
        <f>IF(BD[[#This Row],[Saldo Actual]]=0,"PAGADO",IF(BD[[#This Row],[Saldo Actual]]&lt;0,"A Favor","Pendiente"))</f>
        <v>PAGADO</v>
      </c>
      <c r="P246" s="97">
        <f>+BD[[#This Row],[Fecha Doc.]]+7</f>
        <v>45513</v>
      </c>
      <c r="Q246" s="96" t="str">
        <f ca="1">IF(TODAY()&gt;BD[[#This Row],[Fecha Venc.]],"VENCIDO","")</f>
        <v>VENCIDO</v>
      </c>
      <c r="R246" s="83"/>
    </row>
    <row r="247" spans="3:18" s="4" customFormat="1" hidden="1" x14ac:dyDescent="0.25">
      <c r="C247" s="85" t="s">
        <v>2854</v>
      </c>
      <c r="D247" s="86">
        <v>45506</v>
      </c>
      <c r="E247" s="87" t="s">
        <v>1887</v>
      </c>
      <c r="F247" s="88" t="s">
        <v>1886</v>
      </c>
      <c r="G247" s="87" t="s">
        <v>127</v>
      </c>
      <c r="H247" s="89" t="s">
        <v>3</v>
      </c>
      <c r="I247" s="121">
        <v>135.6</v>
      </c>
      <c r="J247" s="121">
        <v>135.6</v>
      </c>
      <c r="K247" s="84">
        <v>2.75</v>
      </c>
      <c r="L247" s="105">
        <f>+BD[[#This Row],[Kg. Recibidos]]*BD[[#This Row],[Precio]]</f>
        <v>372.9</v>
      </c>
      <c r="M247" s="105">
        <f>72.8+200.04</f>
        <v>272.83999999999997</v>
      </c>
      <c r="N247" s="91">
        <f>+BD[[#This Row],[Monto Total]]-BD[[#This Row],[Abonos]]</f>
        <v>100.06</v>
      </c>
      <c r="O247" s="93" t="str">
        <f>IF(BD[[#This Row],[Saldo Actual]]=0,"PAGADO",IF(BD[[#This Row],[Saldo Actual]]&lt;0,"A Favor","Pendiente"))</f>
        <v>Pendiente</v>
      </c>
      <c r="P247" s="97">
        <f>+BD[[#This Row],[Fecha Doc.]]+7</f>
        <v>45513</v>
      </c>
      <c r="Q247" s="96" t="str">
        <f ca="1">IF(TODAY()&gt;BD[[#This Row],[Fecha Venc.]],"VENCIDO","")</f>
        <v>VENCIDO</v>
      </c>
      <c r="R247" s="83"/>
    </row>
    <row r="248" spans="3:18" s="4" customFormat="1" hidden="1" x14ac:dyDescent="0.25">
      <c r="C248" s="85" t="s">
        <v>2853</v>
      </c>
      <c r="D248" s="86">
        <v>45506</v>
      </c>
      <c r="E248" s="87" t="s">
        <v>8</v>
      </c>
      <c r="F248" s="88" t="s">
        <v>20</v>
      </c>
      <c r="G248" s="87" t="s">
        <v>2211</v>
      </c>
      <c r="H248" s="89" t="s">
        <v>15</v>
      </c>
      <c r="I248" s="121">
        <v>5367.6</v>
      </c>
      <c r="J248" s="121">
        <v>4826.7</v>
      </c>
      <c r="K248" s="84">
        <v>3.1</v>
      </c>
      <c r="L248" s="105">
        <f>+BD[[#This Row],[Kg. Recibidos]]*BD[[#This Row],[Precio]]</f>
        <v>14962.77</v>
      </c>
      <c r="M248" s="105">
        <v>14962.77</v>
      </c>
      <c r="N248" s="91">
        <f>+BD[[#This Row],[Monto Total]]-BD[[#This Row],[Abonos]]</f>
        <v>0</v>
      </c>
      <c r="O248" s="93" t="str">
        <f>IF(BD[[#This Row],[Saldo Actual]]=0,"PAGADO",IF(BD[[#This Row],[Saldo Actual]]&lt;0,"A Favor","Pendiente"))</f>
        <v>PAGADO</v>
      </c>
      <c r="P248" s="97">
        <f>+BD[[#This Row],[Fecha Doc.]]+7</f>
        <v>45513</v>
      </c>
      <c r="Q248" s="96" t="str">
        <f ca="1">IF(TODAY()&gt;BD[[#This Row],[Fecha Venc.]],"VENCIDO","")</f>
        <v>VENCIDO</v>
      </c>
      <c r="R248" s="83"/>
    </row>
    <row r="249" spans="3:18" s="4" customFormat="1" hidden="1" x14ac:dyDescent="0.25">
      <c r="C249" s="85" t="s">
        <v>2852</v>
      </c>
      <c r="D249" s="86">
        <v>45506</v>
      </c>
      <c r="E249" s="87" t="s">
        <v>8</v>
      </c>
      <c r="F249" s="88" t="s">
        <v>20</v>
      </c>
      <c r="G249" s="87" t="s">
        <v>181</v>
      </c>
      <c r="H249" s="89" t="s">
        <v>3</v>
      </c>
      <c r="I249" s="121">
        <v>2497.5</v>
      </c>
      <c r="J249" s="121">
        <v>2482.4</v>
      </c>
      <c r="K249" s="84">
        <v>2.75</v>
      </c>
      <c r="L249" s="105">
        <f>+BD[[#This Row],[Kg. Recibidos]]*BD[[#This Row],[Precio]]</f>
        <v>6826.6</v>
      </c>
      <c r="M249" s="105">
        <f>+BD[[#This Row],[Kg. Recibidos]]*BD[[#This Row],[Precio]]</f>
        <v>6826.6</v>
      </c>
      <c r="N249" s="91">
        <f>+BD[[#This Row],[Monto Total]]-BD[[#This Row],[Abonos]]</f>
        <v>0</v>
      </c>
      <c r="O249" s="93" t="str">
        <f>IF(BD[[#This Row],[Saldo Actual]]=0,"PAGADO",IF(BD[[#This Row],[Saldo Actual]]&lt;0,"A Favor","Pendiente"))</f>
        <v>PAGADO</v>
      </c>
      <c r="P249" s="97">
        <f>+BD[[#This Row],[Fecha Doc.]]+7</f>
        <v>45513</v>
      </c>
      <c r="Q249" s="96" t="str">
        <f ca="1">IF(TODAY()&gt;BD[[#This Row],[Fecha Venc.]],"VENCIDO","")</f>
        <v>VENCIDO</v>
      </c>
      <c r="R249" s="83"/>
    </row>
    <row r="250" spans="3:18" s="4" customFormat="1" hidden="1" x14ac:dyDescent="0.25">
      <c r="C250" s="85" t="s">
        <v>2851</v>
      </c>
      <c r="D250" s="86">
        <v>45506</v>
      </c>
      <c r="E250" s="87" t="s">
        <v>8</v>
      </c>
      <c r="F250" s="88" t="s">
        <v>20</v>
      </c>
      <c r="G250" s="87" t="s">
        <v>179</v>
      </c>
      <c r="H250" s="89" t="s">
        <v>3</v>
      </c>
      <c r="I250" s="121">
        <v>2506.1999999999998</v>
      </c>
      <c r="J250" s="121">
        <v>2489.8000000000002</v>
      </c>
      <c r="K250" s="84">
        <v>2.75</v>
      </c>
      <c r="L250" s="105">
        <f>+BD[[#This Row],[Kg. Recibidos]]*BD[[#This Row],[Precio]]</f>
        <v>6846.9500000000007</v>
      </c>
      <c r="M250" s="105">
        <f>+BD[[#This Row],[Kg. Recibidos]]*BD[[#This Row],[Precio]]</f>
        <v>6846.9500000000007</v>
      </c>
      <c r="N250" s="91">
        <f>+BD[[#This Row],[Monto Total]]-BD[[#This Row],[Abonos]]</f>
        <v>0</v>
      </c>
      <c r="O250" s="93" t="str">
        <f>IF(BD[[#This Row],[Saldo Actual]]=0,"PAGADO",IF(BD[[#This Row],[Saldo Actual]]&lt;0,"A Favor","Pendiente"))</f>
        <v>PAGADO</v>
      </c>
      <c r="P250" s="97">
        <f>+BD[[#This Row],[Fecha Doc.]]+7</f>
        <v>45513</v>
      </c>
      <c r="Q250" s="96" t="str">
        <f ca="1">IF(TODAY()&gt;BD[[#This Row],[Fecha Venc.]],"VENCIDO","")</f>
        <v>VENCIDO</v>
      </c>
      <c r="R250" s="83"/>
    </row>
    <row r="251" spans="3:18" s="4" customFormat="1" hidden="1" x14ac:dyDescent="0.25">
      <c r="C251" s="85" t="s">
        <v>2850</v>
      </c>
      <c r="D251" s="86">
        <v>45506</v>
      </c>
      <c r="E251" s="87" t="s">
        <v>670</v>
      </c>
      <c r="F251" s="88" t="s">
        <v>883</v>
      </c>
      <c r="G251" s="87" t="s">
        <v>670</v>
      </c>
      <c r="H251" s="89" t="s">
        <v>1847</v>
      </c>
      <c r="I251" s="121">
        <v>0</v>
      </c>
      <c r="J251" s="121">
        <v>0</v>
      </c>
      <c r="K251" s="84">
        <v>0</v>
      </c>
      <c r="L251" s="105">
        <f>+BD[[#This Row],[Kg. Recibidos]]*BD[[#This Row],[Precio]]</f>
        <v>0</v>
      </c>
      <c r="M251" s="105"/>
      <c r="N251" s="91">
        <f>+BD[[#This Row],[Monto Total]]-BD[[#This Row],[Abonos]]</f>
        <v>0</v>
      </c>
      <c r="O251" s="93" t="str">
        <f>IF(BD[[#This Row],[Saldo Actual]]=0,"PAGADO",IF(BD[[#This Row],[Saldo Actual]]&lt;0,"A Favor","Pendiente"))</f>
        <v>PAGADO</v>
      </c>
      <c r="P251" s="97">
        <f>+BD[[#This Row],[Fecha Doc.]]+7</f>
        <v>45513</v>
      </c>
      <c r="Q251" s="96" t="str">
        <f ca="1">IF(TODAY()&gt;BD[[#This Row],[Fecha Venc.]],"VENCIDO","")</f>
        <v>VENCIDO</v>
      </c>
      <c r="R251" s="83"/>
    </row>
    <row r="252" spans="3:18" s="4" customFormat="1" hidden="1" x14ac:dyDescent="0.25">
      <c r="C252" s="85" t="s">
        <v>2850</v>
      </c>
      <c r="D252" s="86">
        <v>45506</v>
      </c>
      <c r="E252" s="87" t="s">
        <v>670</v>
      </c>
      <c r="F252" s="88" t="s">
        <v>883</v>
      </c>
      <c r="G252" s="87" t="s">
        <v>670</v>
      </c>
      <c r="H252" s="89" t="s">
        <v>1847</v>
      </c>
      <c r="I252" s="121">
        <f>186.3+908.2</f>
        <v>1094.5</v>
      </c>
      <c r="J252" s="121">
        <v>1092.8</v>
      </c>
      <c r="K252" s="84">
        <v>1</v>
      </c>
      <c r="L252" s="105">
        <f>+BD[[#This Row],[Kg. Recibidos]]*BD[[#This Row],[Precio]]</f>
        <v>1092.8</v>
      </c>
      <c r="M252" s="105">
        <f>+BD[[#This Row],[Kg. Recibidos]]*BD[[#This Row],[Precio]]</f>
        <v>1092.8</v>
      </c>
      <c r="N252" s="91">
        <f>+BD[[#This Row],[Monto Total]]-BD[[#This Row],[Abonos]]</f>
        <v>0</v>
      </c>
      <c r="O252" s="93" t="str">
        <f>IF(BD[[#This Row],[Saldo Actual]]=0,"PAGADO",IF(BD[[#This Row],[Saldo Actual]]&lt;0,"A Favor","Pendiente"))</f>
        <v>PAGADO</v>
      </c>
      <c r="P252" s="97">
        <f>+BD[[#This Row],[Fecha Doc.]]+7</f>
        <v>45513</v>
      </c>
      <c r="Q252" s="96" t="str">
        <f ca="1">IF(TODAY()&gt;BD[[#This Row],[Fecha Venc.]],"VENCIDO","")</f>
        <v>VENCIDO</v>
      </c>
      <c r="R252" s="83"/>
    </row>
    <row r="253" spans="3:18" s="4" customFormat="1" hidden="1" x14ac:dyDescent="0.25">
      <c r="C253" s="85" t="s">
        <v>2850</v>
      </c>
      <c r="D253" s="86">
        <v>45506</v>
      </c>
      <c r="E253" s="87" t="s">
        <v>670</v>
      </c>
      <c r="F253" s="88" t="s">
        <v>883</v>
      </c>
      <c r="G253" s="87" t="s">
        <v>670</v>
      </c>
      <c r="H253" s="89" t="s">
        <v>1727</v>
      </c>
      <c r="I253" s="121">
        <v>1014.6</v>
      </c>
      <c r="J253" s="121">
        <v>1008.4</v>
      </c>
      <c r="K253" s="84">
        <v>1</v>
      </c>
      <c r="L253" s="105">
        <f>+BD[[#This Row],[Kg. Recibidos]]*BD[[#This Row],[Precio]]</f>
        <v>1008.4</v>
      </c>
      <c r="M253" s="105">
        <f>+BD[[#This Row],[Kg. Recibidos]]*BD[[#This Row],[Precio]]</f>
        <v>1008.4</v>
      </c>
      <c r="N253" s="91">
        <f>+BD[[#This Row],[Monto Total]]-BD[[#This Row],[Abonos]]</f>
        <v>0</v>
      </c>
      <c r="O253" s="93" t="str">
        <f>IF(BD[[#This Row],[Saldo Actual]]=0,"PAGADO",IF(BD[[#This Row],[Saldo Actual]]&lt;0,"A Favor","Pendiente"))</f>
        <v>PAGADO</v>
      </c>
      <c r="P253" s="97">
        <f>+BD[[#This Row],[Fecha Doc.]]+7</f>
        <v>45513</v>
      </c>
      <c r="Q253" s="96" t="str">
        <f ca="1">IF(TODAY()&gt;BD[[#This Row],[Fecha Venc.]],"VENCIDO","")</f>
        <v>VENCIDO</v>
      </c>
      <c r="R253" s="83"/>
    </row>
    <row r="254" spans="3:18" s="4" customFormat="1" hidden="1" x14ac:dyDescent="0.25">
      <c r="C254" s="85" t="s">
        <v>2847</v>
      </c>
      <c r="D254" s="86">
        <v>45506</v>
      </c>
      <c r="E254" s="87" t="s">
        <v>87</v>
      </c>
      <c r="F254" s="88" t="s">
        <v>116</v>
      </c>
      <c r="G254" s="87" t="s">
        <v>87</v>
      </c>
      <c r="H254" s="89" t="s">
        <v>1848</v>
      </c>
      <c r="I254" s="121">
        <v>485.5</v>
      </c>
      <c r="J254" s="121">
        <v>485.5</v>
      </c>
      <c r="K254" s="84">
        <v>1.8</v>
      </c>
      <c r="L254" s="105">
        <f>+BD[[#This Row],[Kg. Recibidos]]*BD[[#This Row],[Precio]]</f>
        <v>873.9</v>
      </c>
      <c r="M254" s="105">
        <f>+BD[[#This Row],[Kg. Recibidos]]*BD[[#This Row],[Precio]]</f>
        <v>873.9</v>
      </c>
      <c r="N254" s="91">
        <f>+BD[[#This Row],[Monto Total]]-BD[[#This Row],[Abonos]]</f>
        <v>0</v>
      </c>
      <c r="O254" s="93" t="str">
        <f>IF(BD[[#This Row],[Saldo Actual]]=0,"PAGADO",IF(BD[[#This Row],[Saldo Actual]]&lt;0,"A Favor","Pendiente"))</f>
        <v>PAGADO</v>
      </c>
      <c r="P254" s="97">
        <f>+BD[[#This Row],[Fecha Doc.]]+7</f>
        <v>45513</v>
      </c>
      <c r="Q254" s="96" t="str">
        <f ca="1">IF(TODAY()&gt;BD[[#This Row],[Fecha Venc.]],"VENCIDO","")</f>
        <v>VENCIDO</v>
      </c>
      <c r="R254" s="83"/>
    </row>
    <row r="255" spans="3:18" s="4" customFormat="1" hidden="1" x14ac:dyDescent="0.25">
      <c r="C255" s="85" t="s">
        <v>2847</v>
      </c>
      <c r="D255" s="86">
        <v>45506</v>
      </c>
      <c r="E255" s="87" t="s">
        <v>87</v>
      </c>
      <c r="F255" s="88" t="s">
        <v>116</v>
      </c>
      <c r="G255" s="87" t="s">
        <v>87</v>
      </c>
      <c r="H255" s="89" t="s">
        <v>1727</v>
      </c>
      <c r="I255" s="121">
        <v>568.79999999999995</v>
      </c>
      <c r="J255" s="121">
        <v>568.79999999999995</v>
      </c>
      <c r="K255" s="84">
        <v>1</v>
      </c>
      <c r="L255" s="105">
        <f>+BD[[#This Row],[Kg. Recibidos]]*BD[[#This Row],[Precio]]</f>
        <v>568.79999999999995</v>
      </c>
      <c r="M255" s="105">
        <f>+BD[[#This Row],[Kg. Recibidos]]*BD[[#This Row],[Precio]]</f>
        <v>568.79999999999995</v>
      </c>
      <c r="N255" s="91">
        <f>+BD[[#This Row],[Monto Total]]-BD[[#This Row],[Abonos]]</f>
        <v>0</v>
      </c>
      <c r="O255" s="93" t="str">
        <f>IF(BD[[#This Row],[Saldo Actual]]=0,"PAGADO",IF(BD[[#This Row],[Saldo Actual]]&lt;0,"A Favor","Pendiente"))</f>
        <v>PAGADO</v>
      </c>
      <c r="P255" s="97">
        <f>+BD[[#This Row],[Fecha Doc.]]+7</f>
        <v>45513</v>
      </c>
      <c r="Q255" s="96" t="str">
        <f ca="1">IF(TODAY()&gt;BD[[#This Row],[Fecha Venc.]],"VENCIDO","")</f>
        <v>VENCIDO</v>
      </c>
      <c r="R255" s="83"/>
    </row>
    <row r="256" spans="3:18" s="4" customFormat="1" hidden="1" x14ac:dyDescent="0.25">
      <c r="C256" s="85" t="s">
        <v>2847</v>
      </c>
      <c r="D256" s="86">
        <v>45506</v>
      </c>
      <c r="E256" s="87" t="s">
        <v>87</v>
      </c>
      <c r="F256" s="88" t="s">
        <v>116</v>
      </c>
      <c r="G256" s="87" t="s">
        <v>87</v>
      </c>
      <c r="H256" s="89" t="s">
        <v>1847</v>
      </c>
      <c r="I256" s="121">
        <v>323.89999999999998</v>
      </c>
      <c r="J256" s="121">
        <v>323.89999999999998</v>
      </c>
      <c r="K256" s="84">
        <v>1.3</v>
      </c>
      <c r="L256" s="105">
        <f>+BD[[#This Row],[Kg. Recibidos]]*BD[[#This Row],[Precio]]</f>
        <v>421.07</v>
      </c>
      <c r="M256" s="105">
        <f>+BD[[#This Row],[Kg. Recibidos]]*BD[[#This Row],[Precio]]</f>
        <v>421.07</v>
      </c>
      <c r="N256" s="91">
        <f>+BD[[#This Row],[Monto Total]]-BD[[#This Row],[Abonos]]</f>
        <v>0</v>
      </c>
      <c r="O256" s="93" t="str">
        <f>IF(BD[[#This Row],[Saldo Actual]]=0,"PAGADO",IF(BD[[#This Row],[Saldo Actual]]&lt;0,"A Favor","Pendiente"))</f>
        <v>PAGADO</v>
      </c>
      <c r="P256" s="97">
        <f>+BD[[#This Row],[Fecha Doc.]]+7</f>
        <v>45513</v>
      </c>
      <c r="Q256" s="96" t="str">
        <f ca="1">IF(TODAY()&gt;BD[[#This Row],[Fecha Venc.]],"VENCIDO","")</f>
        <v>VENCIDO</v>
      </c>
      <c r="R256" s="83"/>
    </row>
    <row r="257" spans="3:18" s="4" customFormat="1" hidden="1" x14ac:dyDescent="0.25">
      <c r="C257" s="85" t="s">
        <v>2848</v>
      </c>
      <c r="D257" s="86">
        <v>45506</v>
      </c>
      <c r="E257" s="87" t="s">
        <v>87</v>
      </c>
      <c r="F257" s="88" t="s">
        <v>116</v>
      </c>
      <c r="G257" s="87" t="s">
        <v>87</v>
      </c>
      <c r="H257" s="89" t="s">
        <v>872</v>
      </c>
      <c r="I257" s="121">
        <v>2448.3000000000002</v>
      </c>
      <c r="J257" s="121">
        <v>2448.3000000000002</v>
      </c>
      <c r="K257" s="84">
        <v>2.65</v>
      </c>
      <c r="L257" s="105">
        <f>+BD[[#This Row],[Kg. Recibidos]]*BD[[#This Row],[Precio]]</f>
        <v>6487.9949999999999</v>
      </c>
      <c r="M257" s="105">
        <f>+BD[[#This Row],[Kg. Recibidos]]*BD[[#This Row],[Precio]]</f>
        <v>6487.9949999999999</v>
      </c>
      <c r="N257" s="91">
        <f>+BD[[#This Row],[Monto Total]]-BD[[#This Row],[Abonos]]</f>
        <v>0</v>
      </c>
      <c r="O257" s="93" t="str">
        <f>IF(BD[[#This Row],[Saldo Actual]]=0,"PAGADO",IF(BD[[#This Row],[Saldo Actual]]&lt;0,"A Favor","Pendiente"))</f>
        <v>PAGADO</v>
      </c>
      <c r="P257" s="97">
        <f>+BD[[#This Row],[Fecha Doc.]]+7</f>
        <v>45513</v>
      </c>
      <c r="Q257" s="96" t="str">
        <f ca="1">IF(TODAY()&gt;BD[[#This Row],[Fecha Venc.]],"VENCIDO","")</f>
        <v>VENCIDO</v>
      </c>
      <c r="R257" s="83"/>
    </row>
    <row r="258" spans="3:18" s="4" customFormat="1" hidden="1" x14ac:dyDescent="0.25">
      <c r="C258" s="85" t="s">
        <v>2849</v>
      </c>
      <c r="D258" s="86">
        <v>45505</v>
      </c>
      <c r="E258" s="87" t="s">
        <v>2582</v>
      </c>
      <c r="F258" s="88" t="s">
        <v>1886</v>
      </c>
      <c r="G258" s="87" t="s">
        <v>2726</v>
      </c>
      <c r="H258" s="89" t="s">
        <v>872</v>
      </c>
      <c r="I258" s="121">
        <v>329.6</v>
      </c>
      <c r="J258" s="121">
        <v>329.6</v>
      </c>
      <c r="K258" s="84">
        <v>2.65</v>
      </c>
      <c r="L258" s="105">
        <f>+BD[[#This Row],[Kg. Recibidos]]*BD[[#This Row],[Precio]]</f>
        <v>873.44</v>
      </c>
      <c r="M258" s="105">
        <f>+BD[[#This Row],[Kg. Recibidos]]*BD[[#This Row],[Precio]]</f>
        <v>873.44</v>
      </c>
      <c r="N258" s="91">
        <f>+BD[[#This Row],[Monto Total]]-BD[[#This Row],[Abonos]]</f>
        <v>0</v>
      </c>
      <c r="O258" s="93" t="str">
        <f>IF(BD[[#This Row],[Saldo Actual]]=0,"PAGADO",IF(BD[[#This Row],[Saldo Actual]]&lt;0,"A Favor","Pendiente"))</f>
        <v>PAGADO</v>
      </c>
      <c r="P258" s="97">
        <f>+BD[[#This Row],[Fecha Doc.]]+7</f>
        <v>45512</v>
      </c>
      <c r="Q258" s="96" t="str">
        <f ca="1">IF(TODAY()&gt;BD[[#This Row],[Fecha Venc.]],"VENCIDO","")</f>
        <v>VENCIDO</v>
      </c>
      <c r="R258" s="83"/>
    </row>
    <row r="259" spans="3:18" s="4" customFormat="1" hidden="1" x14ac:dyDescent="0.25">
      <c r="C259" s="85" t="s">
        <v>2846</v>
      </c>
      <c r="D259" s="86">
        <v>45505</v>
      </c>
      <c r="E259" s="87" t="s">
        <v>1887</v>
      </c>
      <c r="F259" s="88" t="s">
        <v>1886</v>
      </c>
      <c r="G259" s="87" t="s">
        <v>132</v>
      </c>
      <c r="H259" s="89" t="s">
        <v>1847</v>
      </c>
      <c r="I259" s="121">
        <v>1.7</v>
      </c>
      <c r="J259" s="121">
        <v>1.7</v>
      </c>
      <c r="K259" s="84">
        <v>1.3</v>
      </c>
      <c r="L259" s="105">
        <f>+BD[[#This Row],[Kg. Recibidos]]*BD[[#This Row],[Precio]]</f>
        <v>2.21</v>
      </c>
      <c r="M259" s="105">
        <f>+BD[[#This Row],[Kg. Recibidos]]*BD[[#This Row],[Precio]]</f>
        <v>2.21</v>
      </c>
      <c r="N259" s="91">
        <f>+BD[[#This Row],[Monto Total]]-BD[[#This Row],[Abonos]]</f>
        <v>0</v>
      </c>
      <c r="O259" s="93" t="str">
        <f>IF(BD[[#This Row],[Saldo Actual]]=0,"PAGADO",IF(BD[[#This Row],[Saldo Actual]]&lt;0,"A Favor","Pendiente"))</f>
        <v>PAGADO</v>
      </c>
      <c r="P259" s="97">
        <f>+BD[[#This Row],[Fecha Doc.]]+7</f>
        <v>45512</v>
      </c>
      <c r="Q259" s="96" t="str">
        <f ca="1">IF(TODAY()&gt;BD[[#This Row],[Fecha Venc.]],"VENCIDO","")</f>
        <v>VENCIDO</v>
      </c>
      <c r="R259" s="83"/>
    </row>
    <row r="260" spans="3:18" s="4" customFormat="1" hidden="1" x14ac:dyDescent="0.25">
      <c r="C260" s="85" t="s">
        <v>2845</v>
      </c>
      <c r="D260" s="86">
        <v>45505</v>
      </c>
      <c r="E260" s="87" t="s">
        <v>1887</v>
      </c>
      <c r="F260" s="88" t="s">
        <v>1886</v>
      </c>
      <c r="G260" s="87" t="s">
        <v>1531</v>
      </c>
      <c r="H260" s="89" t="s">
        <v>872</v>
      </c>
      <c r="I260" s="121">
        <v>8.6999999999999993</v>
      </c>
      <c r="J260" s="121">
        <v>8.6999999999999993</v>
      </c>
      <c r="K260" s="84">
        <v>2.75</v>
      </c>
      <c r="L260" s="105">
        <f>+BD[[#This Row],[Kg. Recibidos]]*BD[[#This Row],[Precio]]</f>
        <v>23.924999999999997</v>
      </c>
      <c r="M260" s="105">
        <f>+BD[[#This Row],[Kg. Recibidos]]*BD[[#This Row],[Precio]]</f>
        <v>23.924999999999997</v>
      </c>
      <c r="N260" s="91">
        <f>+BD[[#This Row],[Monto Total]]-BD[[#This Row],[Abonos]]</f>
        <v>0</v>
      </c>
      <c r="O260" s="93" t="str">
        <f>IF(BD[[#This Row],[Saldo Actual]]=0,"PAGADO",IF(BD[[#This Row],[Saldo Actual]]&lt;0,"A Favor","Pendiente"))</f>
        <v>PAGADO</v>
      </c>
      <c r="P260" s="97">
        <f>+BD[[#This Row],[Fecha Doc.]]+7</f>
        <v>45512</v>
      </c>
      <c r="Q260" s="96" t="str">
        <f ca="1">IF(TODAY()&gt;BD[[#This Row],[Fecha Venc.]],"VENCIDO","")</f>
        <v>VENCIDO</v>
      </c>
      <c r="R260" s="83"/>
    </row>
    <row r="261" spans="3:18" s="4" customFormat="1" hidden="1" x14ac:dyDescent="0.25">
      <c r="C261" s="85" t="s">
        <v>2845</v>
      </c>
      <c r="D261" s="86">
        <v>45505</v>
      </c>
      <c r="E261" s="87" t="s">
        <v>1887</v>
      </c>
      <c r="F261" s="88" t="s">
        <v>1886</v>
      </c>
      <c r="G261" s="87" t="s">
        <v>1531</v>
      </c>
      <c r="H261" s="89" t="s">
        <v>1727</v>
      </c>
      <c r="I261" s="121">
        <v>53</v>
      </c>
      <c r="J261" s="121">
        <v>53</v>
      </c>
      <c r="K261" s="84">
        <v>1.3</v>
      </c>
      <c r="L261" s="105">
        <f>+BD[[#This Row],[Kg. Recibidos]]*BD[[#This Row],[Precio]]</f>
        <v>68.900000000000006</v>
      </c>
      <c r="M261" s="105">
        <f>+BD[[#This Row],[Kg. Recibidos]]*BD[[#This Row],[Precio]]</f>
        <v>68.900000000000006</v>
      </c>
      <c r="N261" s="91">
        <f>+BD[[#This Row],[Monto Total]]-BD[[#This Row],[Abonos]]</f>
        <v>0</v>
      </c>
      <c r="O261" s="93" t="str">
        <f>IF(BD[[#This Row],[Saldo Actual]]=0,"PAGADO",IF(BD[[#This Row],[Saldo Actual]]&lt;0,"A Favor","Pendiente"))</f>
        <v>PAGADO</v>
      </c>
      <c r="P261" s="97">
        <f>+BD[[#This Row],[Fecha Doc.]]+7</f>
        <v>45512</v>
      </c>
      <c r="Q261" s="96" t="str">
        <f ca="1">IF(TODAY()&gt;BD[[#This Row],[Fecha Venc.]],"VENCIDO","")</f>
        <v>VENCIDO</v>
      </c>
      <c r="R261" s="83"/>
    </row>
    <row r="262" spans="3:18" s="4" customFormat="1" hidden="1" x14ac:dyDescent="0.25">
      <c r="C262" s="85" t="s">
        <v>2844</v>
      </c>
      <c r="D262" s="86">
        <v>45505</v>
      </c>
      <c r="E262" s="87" t="s">
        <v>93</v>
      </c>
      <c r="F262" s="88" t="s">
        <v>50</v>
      </c>
      <c r="G262" s="87" t="s">
        <v>93</v>
      </c>
      <c r="H262" s="89" t="s">
        <v>3</v>
      </c>
      <c r="I262" s="121">
        <v>17918.8</v>
      </c>
      <c r="J262" s="121">
        <v>17877.900000000001</v>
      </c>
      <c r="K262" s="84">
        <v>2.7</v>
      </c>
      <c r="L262" s="105">
        <f>+BD[[#This Row],[Kg. Recibidos]]*BD[[#This Row],[Precio]]</f>
        <v>48270.330000000009</v>
      </c>
      <c r="M262" s="105">
        <f>+BD[[#This Row],[Kg. Recibidos]]*BD[[#This Row],[Precio]]</f>
        <v>48270.330000000009</v>
      </c>
      <c r="N262" s="91">
        <f>+BD[[#This Row],[Monto Total]]-BD[[#This Row],[Abonos]]</f>
        <v>0</v>
      </c>
      <c r="O262" s="93" t="str">
        <f>IF(BD[[#This Row],[Saldo Actual]]=0,"PAGADO",IF(BD[[#This Row],[Saldo Actual]]&lt;0,"A Favor","Pendiente"))</f>
        <v>PAGADO</v>
      </c>
      <c r="P262" s="97">
        <f>+BD[[#This Row],[Fecha Doc.]]+7</f>
        <v>45512</v>
      </c>
      <c r="Q262" s="96" t="str">
        <f ca="1">IF(TODAY()&gt;BD[[#This Row],[Fecha Venc.]],"VENCIDO","")</f>
        <v>VENCIDO</v>
      </c>
      <c r="R262" s="83"/>
    </row>
    <row r="263" spans="3:18" s="4" customFormat="1" hidden="1" x14ac:dyDescent="0.25">
      <c r="C263" s="85" t="s">
        <v>2838</v>
      </c>
      <c r="D263" s="86">
        <v>45505</v>
      </c>
      <c r="E263" s="87" t="s">
        <v>91</v>
      </c>
      <c r="F263" s="88" t="s">
        <v>49</v>
      </c>
      <c r="G263" s="87" t="s">
        <v>91</v>
      </c>
      <c r="H263" s="89" t="s">
        <v>1847</v>
      </c>
      <c r="I263" s="121">
        <v>109.4</v>
      </c>
      <c r="J263" s="121">
        <v>109.4</v>
      </c>
      <c r="K263" s="84">
        <v>1.3</v>
      </c>
      <c r="L263" s="105">
        <f>+BD[[#This Row],[Kg. Recibidos]]*BD[[#This Row],[Precio]]</f>
        <v>142.22</v>
      </c>
      <c r="M263" s="105">
        <f>+BD[[#This Row],[Kg. Recibidos]]*BD[[#This Row],[Precio]]</f>
        <v>142.22</v>
      </c>
      <c r="N263" s="91">
        <f>+BD[[#This Row],[Monto Total]]-BD[[#This Row],[Abonos]]</f>
        <v>0</v>
      </c>
      <c r="O263" s="93" t="str">
        <f>IF(BD[[#This Row],[Saldo Actual]]=0,"PAGADO",IF(BD[[#This Row],[Saldo Actual]]&lt;0,"A Favor","Pendiente"))</f>
        <v>PAGADO</v>
      </c>
      <c r="P263" s="97">
        <f>+BD[[#This Row],[Fecha Doc.]]+7</f>
        <v>45512</v>
      </c>
      <c r="Q263" s="96" t="str">
        <f ca="1">IF(TODAY()&gt;BD[[#This Row],[Fecha Venc.]],"VENCIDO","")</f>
        <v>VENCIDO</v>
      </c>
      <c r="R263" s="83"/>
    </row>
    <row r="264" spans="3:18" s="4" customFormat="1" hidden="1" x14ac:dyDescent="0.25">
      <c r="C264" s="85" t="s">
        <v>2838</v>
      </c>
      <c r="D264" s="86">
        <v>45505</v>
      </c>
      <c r="E264" s="87" t="s">
        <v>91</v>
      </c>
      <c r="F264" s="88" t="s">
        <v>49</v>
      </c>
      <c r="G264" s="87" t="s">
        <v>91</v>
      </c>
      <c r="H264" s="89" t="s">
        <v>1727</v>
      </c>
      <c r="I264" s="121">
        <v>160.69999999999999</v>
      </c>
      <c r="J264" s="121">
        <v>160.69999999999999</v>
      </c>
      <c r="K264" s="84">
        <v>1</v>
      </c>
      <c r="L264" s="105">
        <f>+BD[[#This Row],[Kg. Recibidos]]*BD[[#This Row],[Precio]]</f>
        <v>160.69999999999999</v>
      </c>
      <c r="M264" s="105">
        <f>+BD[[#This Row],[Kg. Recibidos]]*BD[[#This Row],[Precio]]</f>
        <v>160.69999999999999</v>
      </c>
      <c r="N264" s="91">
        <f>+BD[[#This Row],[Monto Total]]-BD[[#This Row],[Abonos]]</f>
        <v>0</v>
      </c>
      <c r="O264" s="93" t="str">
        <f>IF(BD[[#This Row],[Saldo Actual]]=0,"PAGADO",IF(BD[[#This Row],[Saldo Actual]]&lt;0,"A Favor","Pendiente"))</f>
        <v>PAGADO</v>
      </c>
      <c r="P264" s="97">
        <f>+BD[[#This Row],[Fecha Doc.]]+7</f>
        <v>45512</v>
      </c>
      <c r="Q264" s="96" t="str">
        <f ca="1">IF(TODAY()&gt;BD[[#This Row],[Fecha Venc.]],"VENCIDO","")</f>
        <v>VENCIDO</v>
      </c>
      <c r="R264" s="83"/>
    </row>
    <row r="265" spans="3:18" s="4" customFormat="1" hidden="1" x14ac:dyDescent="0.25">
      <c r="C265" s="85" t="s">
        <v>2838</v>
      </c>
      <c r="D265" s="86">
        <v>45505</v>
      </c>
      <c r="E265" s="87" t="s">
        <v>91</v>
      </c>
      <c r="F265" s="88" t="s">
        <v>49</v>
      </c>
      <c r="G265" s="87" t="s">
        <v>91</v>
      </c>
      <c r="H265" s="89" t="s">
        <v>1848</v>
      </c>
      <c r="I265" s="121">
        <v>21.1</v>
      </c>
      <c r="J265" s="121">
        <v>24.1</v>
      </c>
      <c r="K265" s="84">
        <v>1.8</v>
      </c>
      <c r="L265" s="105">
        <f>+BD[[#This Row],[Kg. Recibidos]]*BD[[#This Row],[Precio]]</f>
        <v>43.38</v>
      </c>
      <c r="M265" s="105">
        <f>+BD[[#This Row],[Kg. Recibidos]]*BD[[#This Row],[Precio]]</f>
        <v>43.38</v>
      </c>
      <c r="N265" s="91">
        <f>+BD[[#This Row],[Monto Total]]-BD[[#This Row],[Abonos]]</f>
        <v>0</v>
      </c>
      <c r="O265" s="93" t="str">
        <f>IF(BD[[#This Row],[Saldo Actual]]=0,"PAGADO",IF(BD[[#This Row],[Saldo Actual]]&lt;0,"A Favor","Pendiente"))</f>
        <v>PAGADO</v>
      </c>
      <c r="P265" s="97">
        <f>+BD[[#This Row],[Fecha Doc.]]+7</f>
        <v>45512</v>
      </c>
      <c r="Q265" s="96" t="str">
        <f ca="1">IF(TODAY()&gt;BD[[#This Row],[Fecha Venc.]],"VENCIDO","")</f>
        <v>VENCIDO</v>
      </c>
      <c r="R265" s="83"/>
    </row>
    <row r="266" spans="3:18" s="4" customFormat="1" hidden="1" x14ac:dyDescent="0.25">
      <c r="C266" s="85" t="s">
        <v>2832</v>
      </c>
      <c r="D266" s="86">
        <v>45505</v>
      </c>
      <c r="E266" s="87" t="s">
        <v>91</v>
      </c>
      <c r="F266" s="88" t="s">
        <v>49</v>
      </c>
      <c r="G266" s="87" t="s">
        <v>91</v>
      </c>
      <c r="H266" s="89" t="s">
        <v>872</v>
      </c>
      <c r="I266" s="121">
        <v>803</v>
      </c>
      <c r="J266" s="121">
        <v>803</v>
      </c>
      <c r="K266" s="84">
        <v>2.65</v>
      </c>
      <c r="L266" s="105">
        <f>+BD[[#This Row],[Kg. Recibidos]]*BD[[#This Row],[Precio]]</f>
        <v>2127.9499999999998</v>
      </c>
      <c r="M266" s="105">
        <f>+BD[[#This Row],[Kg. Recibidos]]*BD[[#This Row],[Precio]]</f>
        <v>2127.9499999999998</v>
      </c>
      <c r="N266" s="91">
        <f>+BD[[#This Row],[Monto Total]]-BD[[#This Row],[Abonos]]</f>
        <v>0</v>
      </c>
      <c r="O266" s="93" t="str">
        <f>IF(BD[[#This Row],[Saldo Actual]]=0,"PAGADO",IF(BD[[#This Row],[Saldo Actual]]&lt;0,"A Favor","Pendiente"))</f>
        <v>PAGADO</v>
      </c>
      <c r="P266" s="97">
        <f>+BD[[#This Row],[Fecha Doc.]]+7</f>
        <v>45512</v>
      </c>
      <c r="Q266" s="96" t="str">
        <f ca="1">IF(TODAY()&gt;BD[[#This Row],[Fecha Venc.]],"VENCIDO","")</f>
        <v>VENCIDO</v>
      </c>
      <c r="R266" s="83"/>
    </row>
    <row r="267" spans="3:18" s="4" customFormat="1" hidden="1" x14ac:dyDescent="0.25">
      <c r="C267" s="85" t="s">
        <v>2831</v>
      </c>
      <c r="D267" s="86">
        <v>45505</v>
      </c>
      <c r="E267" s="87" t="s">
        <v>91</v>
      </c>
      <c r="F267" s="88" t="s">
        <v>49</v>
      </c>
      <c r="G267" s="87" t="s">
        <v>91</v>
      </c>
      <c r="H267" s="89" t="s">
        <v>1848</v>
      </c>
      <c r="I267" s="121">
        <v>24.3</v>
      </c>
      <c r="J267" s="121">
        <v>24.3</v>
      </c>
      <c r="K267" s="84">
        <v>1.8</v>
      </c>
      <c r="L267" s="105">
        <f>+BD[[#This Row],[Kg. Recibidos]]*BD[[#This Row],[Precio]]</f>
        <v>43.74</v>
      </c>
      <c r="M267" s="105">
        <f>+BD[[#This Row],[Kg. Recibidos]]*BD[[#This Row],[Precio]]</f>
        <v>43.74</v>
      </c>
      <c r="N267" s="91">
        <f>+BD[[#This Row],[Monto Total]]-BD[[#This Row],[Abonos]]</f>
        <v>0</v>
      </c>
      <c r="O267" s="93" t="str">
        <f>IF(BD[[#This Row],[Saldo Actual]]=0,"PAGADO",IF(BD[[#This Row],[Saldo Actual]]&lt;0,"A Favor","Pendiente"))</f>
        <v>PAGADO</v>
      </c>
      <c r="P267" s="97">
        <f>+BD[[#This Row],[Fecha Doc.]]+7</f>
        <v>45512</v>
      </c>
      <c r="Q267" s="96" t="str">
        <f ca="1">IF(TODAY()&gt;BD[[#This Row],[Fecha Venc.]],"VENCIDO","")</f>
        <v>VENCIDO</v>
      </c>
      <c r="R267" s="83"/>
    </row>
    <row r="268" spans="3:18" s="4" customFormat="1" hidden="1" x14ac:dyDescent="0.25">
      <c r="C268" s="85" t="s">
        <v>2831</v>
      </c>
      <c r="D268" s="86">
        <v>45505</v>
      </c>
      <c r="E268" s="87" t="s">
        <v>91</v>
      </c>
      <c r="F268" s="88" t="s">
        <v>49</v>
      </c>
      <c r="G268" s="87" t="s">
        <v>91</v>
      </c>
      <c r="H268" s="89" t="s">
        <v>1847</v>
      </c>
      <c r="I268" s="121">
        <v>96.9</v>
      </c>
      <c r="J268" s="121">
        <v>96.9</v>
      </c>
      <c r="K268" s="84">
        <v>1.3</v>
      </c>
      <c r="L268" s="105">
        <f>+BD[[#This Row],[Kg. Recibidos]]*BD[[#This Row],[Precio]]</f>
        <v>125.97000000000001</v>
      </c>
      <c r="M268" s="105">
        <f>+BD[[#This Row],[Kg. Recibidos]]*BD[[#This Row],[Precio]]</f>
        <v>125.97000000000001</v>
      </c>
      <c r="N268" s="91">
        <f>+BD[[#This Row],[Monto Total]]-BD[[#This Row],[Abonos]]</f>
        <v>0</v>
      </c>
      <c r="O268" s="93" t="str">
        <f>IF(BD[[#This Row],[Saldo Actual]]=0,"PAGADO",IF(BD[[#This Row],[Saldo Actual]]&lt;0,"A Favor","Pendiente"))</f>
        <v>PAGADO</v>
      </c>
      <c r="P268" s="97">
        <f>+BD[[#This Row],[Fecha Doc.]]+7</f>
        <v>45512</v>
      </c>
      <c r="Q268" s="96" t="str">
        <f ca="1">IF(TODAY()&gt;BD[[#This Row],[Fecha Venc.]],"VENCIDO","")</f>
        <v>VENCIDO</v>
      </c>
      <c r="R268" s="83"/>
    </row>
    <row r="269" spans="3:18" s="4" customFormat="1" hidden="1" x14ac:dyDescent="0.25">
      <c r="C269" s="85" t="s">
        <v>2831</v>
      </c>
      <c r="D269" s="86">
        <v>45505</v>
      </c>
      <c r="E269" s="87" t="s">
        <v>91</v>
      </c>
      <c r="F269" s="88" t="s">
        <v>49</v>
      </c>
      <c r="G269" s="87" t="s">
        <v>91</v>
      </c>
      <c r="H269" s="89" t="s">
        <v>1727</v>
      </c>
      <c r="I269" s="121">
        <v>376.5</v>
      </c>
      <c r="J269" s="121">
        <v>376.5</v>
      </c>
      <c r="K269" s="84">
        <v>1</v>
      </c>
      <c r="L269" s="105">
        <f>+BD[[#This Row],[Kg. Recibidos]]*BD[[#This Row],[Precio]]</f>
        <v>376.5</v>
      </c>
      <c r="M269" s="105">
        <f>+BD[[#This Row],[Kg. Recibidos]]*BD[[#This Row],[Precio]]</f>
        <v>376.5</v>
      </c>
      <c r="N269" s="91">
        <f>+BD[[#This Row],[Monto Total]]-BD[[#This Row],[Abonos]]</f>
        <v>0</v>
      </c>
      <c r="O269" s="93" t="str">
        <f>IF(BD[[#This Row],[Saldo Actual]]=0,"PAGADO",IF(BD[[#This Row],[Saldo Actual]]&lt;0,"A Favor","Pendiente"))</f>
        <v>PAGADO</v>
      </c>
      <c r="P269" s="97">
        <f>+BD[[#This Row],[Fecha Doc.]]+7</f>
        <v>45512</v>
      </c>
      <c r="Q269" s="96" t="str">
        <f ca="1">IF(TODAY()&gt;BD[[#This Row],[Fecha Venc.]],"VENCIDO","")</f>
        <v>VENCIDO</v>
      </c>
      <c r="R269" s="83"/>
    </row>
    <row r="270" spans="3:18" s="4" customFormat="1" hidden="1" x14ac:dyDescent="0.25">
      <c r="C270" s="85" t="s">
        <v>2843</v>
      </c>
      <c r="D270" s="86">
        <v>45504</v>
      </c>
      <c r="E270" s="87" t="s">
        <v>1887</v>
      </c>
      <c r="F270" s="88" t="s">
        <v>1886</v>
      </c>
      <c r="G270" s="87" t="s">
        <v>195</v>
      </c>
      <c r="H270" s="89" t="s">
        <v>872</v>
      </c>
      <c r="I270" s="121">
        <v>2382.1</v>
      </c>
      <c r="J270" s="121">
        <v>2382.1</v>
      </c>
      <c r="K270" s="84">
        <v>2.65</v>
      </c>
      <c r="L270" s="105">
        <f>+BD[[#This Row],[Kg. Recibidos]]*BD[[#This Row],[Precio]]</f>
        <v>6312.5649999999996</v>
      </c>
      <c r="M270" s="105">
        <f>+BD[[#This Row],[Kg. Recibidos]]*BD[[#This Row],[Precio]]</f>
        <v>6312.5649999999996</v>
      </c>
      <c r="N270" s="91">
        <f>+BD[[#This Row],[Monto Total]]-BD[[#This Row],[Abonos]]</f>
        <v>0</v>
      </c>
      <c r="O270" s="93" t="str">
        <f>IF(BD[[#This Row],[Saldo Actual]]=0,"PAGADO",IF(BD[[#This Row],[Saldo Actual]]&lt;0,"A Favor","Pendiente"))</f>
        <v>PAGADO</v>
      </c>
      <c r="P270" s="97">
        <f>+BD[[#This Row],[Fecha Doc.]]+7</f>
        <v>45511</v>
      </c>
      <c r="Q270" s="96" t="str">
        <f ca="1">IF(TODAY()&gt;BD[[#This Row],[Fecha Venc.]],"VENCIDO","")</f>
        <v>VENCIDO</v>
      </c>
      <c r="R270" s="83"/>
    </row>
    <row r="271" spans="3:18" s="4" customFormat="1" hidden="1" x14ac:dyDescent="0.25">
      <c r="C271" s="85" t="s">
        <v>2842</v>
      </c>
      <c r="D271" s="86">
        <v>45504</v>
      </c>
      <c r="E271" s="87" t="s">
        <v>1887</v>
      </c>
      <c r="F271" s="88" t="s">
        <v>1886</v>
      </c>
      <c r="G271" s="87" t="s">
        <v>195</v>
      </c>
      <c r="H271" s="89" t="s">
        <v>1847</v>
      </c>
      <c r="I271" s="121">
        <v>192.1</v>
      </c>
      <c r="J271" s="121">
        <v>192.1</v>
      </c>
      <c r="K271" s="84">
        <v>1.3</v>
      </c>
      <c r="L271" s="105">
        <f>+BD[[#This Row],[Kg. Recibidos]]*BD[[#This Row],[Precio]]</f>
        <v>249.73</v>
      </c>
      <c r="M271" s="105">
        <f>+BD[[#This Row],[Kg. Recibidos]]*BD[[#This Row],[Precio]]</f>
        <v>249.73</v>
      </c>
      <c r="N271" s="91">
        <f>+BD[[#This Row],[Monto Total]]-BD[[#This Row],[Abonos]]</f>
        <v>0</v>
      </c>
      <c r="O271" s="93" t="str">
        <f>IF(BD[[#This Row],[Saldo Actual]]=0,"PAGADO",IF(BD[[#This Row],[Saldo Actual]]&lt;0,"A Favor","Pendiente"))</f>
        <v>PAGADO</v>
      </c>
      <c r="P271" s="97">
        <f>+BD[[#This Row],[Fecha Doc.]]+7</f>
        <v>45511</v>
      </c>
      <c r="Q271" s="96" t="str">
        <f ca="1">IF(TODAY()&gt;BD[[#This Row],[Fecha Venc.]],"VENCIDO","")</f>
        <v>VENCIDO</v>
      </c>
      <c r="R271" s="83"/>
    </row>
    <row r="272" spans="3:18" s="4" customFormat="1" hidden="1" x14ac:dyDescent="0.25">
      <c r="C272" s="85" t="s">
        <v>2842</v>
      </c>
      <c r="D272" s="86">
        <v>45504</v>
      </c>
      <c r="E272" s="87" t="s">
        <v>1887</v>
      </c>
      <c r="F272" s="88" t="s">
        <v>1886</v>
      </c>
      <c r="G272" s="87" t="s">
        <v>195</v>
      </c>
      <c r="H272" s="89" t="s">
        <v>1727</v>
      </c>
      <c r="I272" s="121">
        <v>350.5</v>
      </c>
      <c r="J272" s="121">
        <v>350.5</v>
      </c>
      <c r="K272" s="84">
        <v>1</v>
      </c>
      <c r="L272" s="105">
        <f>+BD[[#This Row],[Kg. Recibidos]]*BD[[#This Row],[Precio]]</f>
        <v>350.5</v>
      </c>
      <c r="M272" s="105">
        <f>+BD[[#This Row],[Kg. Recibidos]]*BD[[#This Row],[Precio]]</f>
        <v>350.5</v>
      </c>
      <c r="N272" s="91">
        <f>+BD[[#This Row],[Monto Total]]-BD[[#This Row],[Abonos]]</f>
        <v>0</v>
      </c>
      <c r="O272" s="93" t="str">
        <f>IF(BD[[#This Row],[Saldo Actual]]=0,"PAGADO",IF(BD[[#This Row],[Saldo Actual]]&lt;0,"A Favor","Pendiente"))</f>
        <v>PAGADO</v>
      </c>
      <c r="P272" s="97">
        <f>+BD[[#This Row],[Fecha Doc.]]+7</f>
        <v>45511</v>
      </c>
      <c r="Q272" s="96" t="str">
        <f ca="1">IF(TODAY()&gt;BD[[#This Row],[Fecha Venc.]],"VENCIDO","")</f>
        <v>VENCIDO</v>
      </c>
      <c r="R272" s="83"/>
    </row>
    <row r="273" spans="3:18" s="4" customFormat="1" hidden="1" x14ac:dyDescent="0.25">
      <c r="C273" s="85" t="s">
        <v>2842</v>
      </c>
      <c r="D273" s="86">
        <v>45504</v>
      </c>
      <c r="E273" s="87" t="s">
        <v>1887</v>
      </c>
      <c r="F273" s="88" t="s">
        <v>1886</v>
      </c>
      <c r="G273" s="87" t="s">
        <v>195</v>
      </c>
      <c r="H273" s="89" t="s">
        <v>1848</v>
      </c>
      <c r="I273" s="121">
        <v>148</v>
      </c>
      <c r="J273" s="121">
        <v>148</v>
      </c>
      <c r="K273" s="84">
        <v>1.8</v>
      </c>
      <c r="L273" s="105">
        <f>+BD[[#This Row],[Kg. Recibidos]]*BD[[#This Row],[Precio]]</f>
        <v>266.40000000000003</v>
      </c>
      <c r="M273" s="105">
        <f>+BD[[#This Row],[Kg. Recibidos]]*BD[[#This Row],[Precio]]</f>
        <v>266.40000000000003</v>
      </c>
      <c r="N273" s="91">
        <f>+BD[[#This Row],[Monto Total]]-BD[[#This Row],[Abonos]]</f>
        <v>0</v>
      </c>
      <c r="O273" s="93" t="str">
        <f>IF(BD[[#This Row],[Saldo Actual]]=0,"PAGADO",IF(BD[[#This Row],[Saldo Actual]]&lt;0,"A Favor","Pendiente"))</f>
        <v>PAGADO</v>
      </c>
      <c r="P273" s="97">
        <f>+BD[[#This Row],[Fecha Doc.]]+7</f>
        <v>45511</v>
      </c>
      <c r="Q273" s="96" t="str">
        <f ca="1">IF(TODAY()&gt;BD[[#This Row],[Fecha Venc.]],"VENCIDO","")</f>
        <v>VENCIDO</v>
      </c>
      <c r="R273" s="83"/>
    </row>
    <row r="274" spans="3:18" s="4" customFormat="1" hidden="1" x14ac:dyDescent="0.25">
      <c r="C274" s="85" t="s">
        <v>2841</v>
      </c>
      <c r="D274" s="86">
        <v>45504</v>
      </c>
      <c r="E274" s="87" t="s">
        <v>1887</v>
      </c>
      <c r="F274" s="88" t="s">
        <v>1886</v>
      </c>
      <c r="G274" s="87" t="s">
        <v>142</v>
      </c>
      <c r="H274" s="89" t="s">
        <v>872</v>
      </c>
      <c r="I274" s="121">
        <v>4.9000000000000004</v>
      </c>
      <c r="J274" s="121">
        <v>4.9000000000000004</v>
      </c>
      <c r="K274" s="84">
        <v>2.65</v>
      </c>
      <c r="L274" s="105">
        <f>+BD[[#This Row],[Kg. Recibidos]]*BD[[#This Row],[Precio]]</f>
        <v>12.985000000000001</v>
      </c>
      <c r="M274" s="105">
        <f>+BD[[#This Row],[Kg. Recibidos]]*BD[[#This Row],[Precio]]</f>
        <v>12.985000000000001</v>
      </c>
      <c r="N274" s="91">
        <f>+BD[[#This Row],[Monto Total]]-BD[[#This Row],[Abonos]]</f>
        <v>0</v>
      </c>
      <c r="O274" s="93" t="str">
        <f>IF(BD[[#This Row],[Saldo Actual]]=0,"PAGADO",IF(BD[[#This Row],[Saldo Actual]]&lt;0,"A Favor","Pendiente"))</f>
        <v>PAGADO</v>
      </c>
      <c r="P274" s="97">
        <f>+BD[[#This Row],[Fecha Doc.]]+7</f>
        <v>45511</v>
      </c>
      <c r="Q274" s="96" t="str">
        <f ca="1">IF(TODAY()&gt;BD[[#This Row],[Fecha Venc.]],"VENCIDO","")</f>
        <v>VENCIDO</v>
      </c>
      <c r="R274" s="83"/>
    </row>
    <row r="275" spans="3:18" s="4" customFormat="1" hidden="1" x14ac:dyDescent="0.25">
      <c r="C275" s="85" t="s">
        <v>2840</v>
      </c>
      <c r="D275" s="86">
        <v>45504</v>
      </c>
      <c r="E275" s="87" t="s">
        <v>1887</v>
      </c>
      <c r="F275" s="88" t="s">
        <v>1886</v>
      </c>
      <c r="G275" s="87" t="s">
        <v>144</v>
      </c>
      <c r="H275" s="89" t="s">
        <v>872</v>
      </c>
      <c r="I275" s="121">
        <v>309.5</v>
      </c>
      <c r="J275" s="121">
        <v>309.5</v>
      </c>
      <c r="K275" s="84">
        <v>2.75</v>
      </c>
      <c r="L275" s="105">
        <f>+BD[[#This Row],[Kg. Recibidos]]*BD[[#This Row],[Precio]]</f>
        <v>851.125</v>
      </c>
      <c r="M275" s="105">
        <v>851.125</v>
      </c>
      <c r="N275" s="91">
        <f>+BD[[#This Row],[Monto Total]]-BD[[#This Row],[Abonos]]</f>
        <v>0</v>
      </c>
      <c r="O275" s="93" t="str">
        <f>IF(BD[[#This Row],[Saldo Actual]]=0,"PAGADO",IF(BD[[#This Row],[Saldo Actual]]&lt;0,"A Favor","Pendiente"))</f>
        <v>PAGADO</v>
      </c>
      <c r="P275" s="97">
        <f>+BD[[#This Row],[Fecha Doc.]]+7</f>
        <v>45511</v>
      </c>
      <c r="Q275" s="96" t="str">
        <f ca="1">IF(TODAY()&gt;BD[[#This Row],[Fecha Venc.]],"VENCIDO","")</f>
        <v>VENCIDO</v>
      </c>
      <c r="R275" s="83"/>
    </row>
    <row r="276" spans="3:18" s="4" customFormat="1" hidden="1" x14ac:dyDescent="0.25">
      <c r="C276" s="85" t="s">
        <v>2839</v>
      </c>
      <c r="D276" s="86">
        <v>45504</v>
      </c>
      <c r="E276" s="87" t="s">
        <v>1887</v>
      </c>
      <c r="F276" s="88" t="s">
        <v>1886</v>
      </c>
      <c r="G276" s="87" t="s">
        <v>142</v>
      </c>
      <c r="H276" s="89" t="s">
        <v>1727</v>
      </c>
      <c r="I276" s="121">
        <v>2.1</v>
      </c>
      <c r="J276" s="121">
        <v>2.1</v>
      </c>
      <c r="K276" s="84">
        <v>1.3</v>
      </c>
      <c r="L276" s="105">
        <f>+BD[[#This Row],[Kg. Recibidos]]*BD[[#This Row],[Precio]]</f>
        <v>2.7300000000000004</v>
      </c>
      <c r="M276" s="105">
        <f>+BD[[#This Row],[Kg. Recibidos]]*BD[[#This Row],[Precio]]</f>
        <v>2.7300000000000004</v>
      </c>
      <c r="N276" s="91">
        <f>+BD[[#This Row],[Monto Total]]-BD[[#This Row],[Abonos]]</f>
        <v>0</v>
      </c>
      <c r="O276" s="93" t="str">
        <f>IF(BD[[#This Row],[Saldo Actual]]=0,"PAGADO",IF(BD[[#This Row],[Saldo Actual]]&lt;0,"A Favor","Pendiente"))</f>
        <v>PAGADO</v>
      </c>
      <c r="P276" s="97">
        <f>+BD[[#This Row],[Fecha Doc.]]+7</f>
        <v>45511</v>
      </c>
      <c r="Q276" s="96" t="str">
        <f ca="1">IF(TODAY()&gt;BD[[#This Row],[Fecha Venc.]],"VENCIDO","")</f>
        <v>VENCIDO</v>
      </c>
      <c r="R276" s="83"/>
    </row>
    <row r="277" spans="3:18" s="4" customFormat="1" hidden="1" x14ac:dyDescent="0.25">
      <c r="C277" s="85" t="s">
        <v>2839</v>
      </c>
      <c r="D277" s="86">
        <v>45504</v>
      </c>
      <c r="E277" s="87" t="s">
        <v>1887</v>
      </c>
      <c r="F277" s="88" t="s">
        <v>1886</v>
      </c>
      <c r="G277" s="87" t="s">
        <v>142</v>
      </c>
      <c r="H277" s="89" t="s">
        <v>872</v>
      </c>
      <c r="I277" s="121">
        <v>2.7</v>
      </c>
      <c r="J277" s="121">
        <v>2.7</v>
      </c>
      <c r="K277" s="84">
        <v>2.65</v>
      </c>
      <c r="L277" s="105">
        <f>+BD[[#This Row],[Kg. Recibidos]]*BD[[#This Row],[Precio]]</f>
        <v>7.1550000000000002</v>
      </c>
      <c r="M277" s="105">
        <f>+BD[[#This Row],[Kg. Recibidos]]*BD[[#This Row],[Precio]]</f>
        <v>7.1550000000000002</v>
      </c>
      <c r="N277" s="91">
        <f>+BD[[#This Row],[Monto Total]]-BD[[#This Row],[Abonos]]</f>
        <v>0</v>
      </c>
      <c r="O277" s="93" t="str">
        <f>IF(BD[[#This Row],[Saldo Actual]]=0,"PAGADO",IF(BD[[#This Row],[Saldo Actual]]&lt;0,"A Favor","Pendiente"))</f>
        <v>PAGADO</v>
      </c>
      <c r="P277" s="97">
        <f>+BD[[#This Row],[Fecha Doc.]]+7</f>
        <v>45511</v>
      </c>
      <c r="Q277" s="96" t="str">
        <f ca="1">IF(TODAY()&gt;BD[[#This Row],[Fecha Venc.]],"VENCIDO","")</f>
        <v>VENCIDO</v>
      </c>
      <c r="R277" s="83"/>
    </row>
    <row r="278" spans="3:18" s="4" customFormat="1" hidden="1" x14ac:dyDescent="0.25">
      <c r="C278" s="85" t="s">
        <v>2837</v>
      </c>
      <c r="D278" s="86">
        <v>45504</v>
      </c>
      <c r="E278" s="87" t="s">
        <v>1887</v>
      </c>
      <c r="F278" s="88" t="s">
        <v>1886</v>
      </c>
      <c r="G278" s="87" t="s">
        <v>140</v>
      </c>
      <c r="H278" s="89" t="s">
        <v>15</v>
      </c>
      <c r="I278" s="121">
        <v>5.0999999999999996</v>
      </c>
      <c r="J278" s="121">
        <v>5.0999999999999996</v>
      </c>
      <c r="K278" s="84">
        <v>2.65</v>
      </c>
      <c r="L278" s="105">
        <f>+BD[[#This Row],[Kg. Recibidos]]*BD[[#This Row],[Precio]]</f>
        <v>13.514999999999999</v>
      </c>
      <c r="M278" s="105">
        <f>+BD[[#This Row],[Kg. Recibidos]]*BD[[#This Row],[Precio]]</f>
        <v>13.514999999999999</v>
      </c>
      <c r="N278" s="91">
        <f>+BD[[#This Row],[Monto Total]]-BD[[#This Row],[Abonos]]</f>
        <v>0</v>
      </c>
      <c r="O278" s="93" t="str">
        <f>IF(BD[[#This Row],[Saldo Actual]]=0,"PAGADO",IF(BD[[#This Row],[Saldo Actual]]&lt;0,"A Favor","Pendiente"))</f>
        <v>PAGADO</v>
      </c>
      <c r="P278" s="97">
        <f>+BD[[#This Row],[Fecha Doc.]]+7</f>
        <v>45511</v>
      </c>
      <c r="Q278" s="96" t="str">
        <f ca="1">IF(TODAY()&gt;BD[[#This Row],[Fecha Venc.]],"VENCIDO","")</f>
        <v>VENCIDO</v>
      </c>
      <c r="R278" s="83"/>
    </row>
    <row r="279" spans="3:18" s="4" customFormat="1" hidden="1" x14ac:dyDescent="0.25">
      <c r="C279" s="85" t="s">
        <v>2835</v>
      </c>
      <c r="D279" s="86">
        <v>45504</v>
      </c>
      <c r="E279" s="87" t="s">
        <v>1887</v>
      </c>
      <c r="F279" s="88" t="s">
        <v>1886</v>
      </c>
      <c r="G279" s="87" t="s">
        <v>140</v>
      </c>
      <c r="H279" s="89" t="s">
        <v>15</v>
      </c>
      <c r="I279" s="121">
        <v>35.1</v>
      </c>
      <c r="J279" s="121">
        <v>35.1</v>
      </c>
      <c r="K279" s="84">
        <v>2.65</v>
      </c>
      <c r="L279" s="105">
        <f>+BD[[#This Row],[Kg. Recibidos]]*BD[[#This Row],[Precio]]</f>
        <v>93.015000000000001</v>
      </c>
      <c r="M279" s="105">
        <f>+BD[[#This Row],[Kg. Recibidos]]*BD[[#This Row],[Precio]]</f>
        <v>93.015000000000001</v>
      </c>
      <c r="N279" s="91">
        <f>+BD[[#This Row],[Monto Total]]-BD[[#This Row],[Abonos]]</f>
        <v>0</v>
      </c>
      <c r="O279" s="93" t="str">
        <f>IF(BD[[#This Row],[Saldo Actual]]=0,"PAGADO",IF(BD[[#This Row],[Saldo Actual]]&lt;0,"A Favor","Pendiente"))</f>
        <v>PAGADO</v>
      </c>
      <c r="P279" s="97">
        <f>+BD[[#This Row],[Fecha Doc.]]+7</f>
        <v>45511</v>
      </c>
      <c r="Q279" s="96" t="str">
        <f ca="1">IF(TODAY()&gt;BD[[#This Row],[Fecha Venc.]],"VENCIDO","")</f>
        <v>VENCIDO</v>
      </c>
      <c r="R279" s="83"/>
    </row>
    <row r="280" spans="3:18" s="4" customFormat="1" hidden="1" x14ac:dyDescent="0.25">
      <c r="C280" s="85" t="s">
        <v>2834</v>
      </c>
      <c r="D280" s="86">
        <v>45504</v>
      </c>
      <c r="E280" s="87" t="s">
        <v>1887</v>
      </c>
      <c r="F280" s="88" t="s">
        <v>1886</v>
      </c>
      <c r="G280" s="87" t="s">
        <v>140</v>
      </c>
      <c r="H280" s="89" t="s">
        <v>15</v>
      </c>
      <c r="I280" s="121">
        <v>5.0999999999999996</v>
      </c>
      <c r="J280" s="121">
        <v>5.0999999999999996</v>
      </c>
      <c r="K280" s="84">
        <v>2.65</v>
      </c>
      <c r="L280" s="105">
        <f>+BD[[#This Row],[Kg. Recibidos]]*BD[[#This Row],[Precio]]</f>
        <v>13.514999999999999</v>
      </c>
      <c r="M280" s="105">
        <f>+BD[[#This Row],[Kg. Recibidos]]*BD[[#This Row],[Precio]]</f>
        <v>13.514999999999999</v>
      </c>
      <c r="N280" s="91">
        <f>+BD[[#This Row],[Monto Total]]-BD[[#This Row],[Abonos]]</f>
        <v>0</v>
      </c>
      <c r="O280" s="93" t="str">
        <f>IF(BD[[#This Row],[Saldo Actual]]=0,"PAGADO",IF(BD[[#This Row],[Saldo Actual]]&lt;0,"A Favor","Pendiente"))</f>
        <v>PAGADO</v>
      </c>
      <c r="P280" s="97">
        <f>+BD[[#This Row],[Fecha Doc.]]+7</f>
        <v>45511</v>
      </c>
      <c r="Q280" s="96" t="str">
        <f ca="1">IF(TODAY()&gt;BD[[#This Row],[Fecha Venc.]],"VENCIDO","")</f>
        <v>VENCIDO</v>
      </c>
      <c r="R280" s="83"/>
    </row>
    <row r="281" spans="3:18" s="4" customFormat="1" hidden="1" x14ac:dyDescent="0.25">
      <c r="C281" s="85" t="s">
        <v>2833</v>
      </c>
      <c r="D281" s="86">
        <v>45504</v>
      </c>
      <c r="E281" s="87" t="s">
        <v>1887</v>
      </c>
      <c r="F281" s="88" t="s">
        <v>1886</v>
      </c>
      <c r="G281" s="87" t="s">
        <v>140</v>
      </c>
      <c r="H281" s="89" t="s">
        <v>15</v>
      </c>
      <c r="I281" s="121">
        <v>32.700000000000003</v>
      </c>
      <c r="J281" s="121">
        <v>32.700000000000003</v>
      </c>
      <c r="K281" s="84">
        <v>2.65</v>
      </c>
      <c r="L281" s="105">
        <f>+BD[[#This Row],[Kg. Recibidos]]*BD[[#This Row],[Precio]]</f>
        <v>86.655000000000001</v>
      </c>
      <c r="M281" s="105">
        <f>+BD[[#This Row],[Kg. Recibidos]]*BD[[#This Row],[Precio]]</f>
        <v>86.655000000000001</v>
      </c>
      <c r="N281" s="91">
        <f>+BD[[#This Row],[Monto Total]]-BD[[#This Row],[Abonos]]</f>
        <v>0</v>
      </c>
      <c r="O281" s="93" t="str">
        <f>IF(BD[[#This Row],[Saldo Actual]]=0,"PAGADO",IF(BD[[#This Row],[Saldo Actual]]&lt;0,"A Favor","Pendiente"))</f>
        <v>PAGADO</v>
      </c>
      <c r="P281" s="97">
        <f>+BD[[#This Row],[Fecha Doc.]]+7</f>
        <v>45511</v>
      </c>
      <c r="Q281" s="96" t="str">
        <f ca="1">IF(TODAY()&gt;BD[[#This Row],[Fecha Venc.]],"VENCIDO","")</f>
        <v>VENCIDO</v>
      </c>
      <c r="R281" s="83"/>
    </row>
    <row r="282" spans="3:18" s="4" customFormat="1" hidden="1" x14ac:dyDescent="0.25">
      <c r="C282" s="85" t="s">
        <v>2830</v>
      </c>
      <c r="D282" s="86">
        <v>45504</v>
      </c>
      <c r="E282" s="87" t="s">
        <v>670</v>
      </c>
      <c r="F282" s="88" t="s">
        <v>883</v>
      </c>
      <c r="G282" s="87" t="s">
        <v>670</v>
      </c>
      <c r="H282" s="89" t="s">
        <v>872</v>
      </c>
      <c r="I282" s="121">
        <v>3291.3</v>
      </c>
      <c r="J282" s="121">
        <v>3035.6</v>
      </c>
      <c r="K282" s="84">
        <v>2.6</v>
      </c>
      <c r="L282" s="105">
        <f>+BD[[#This Row],[Kg. Recibidos]]*BD[[#This Row],[Precio]]</f>
        <v>7892.56</v>
      </c>
      <c r="M282" s="105">
        <f>+BD[[#This Row],[Kg. Recibidos]]*BD[[#This Row],[Precio]]</f>
        <v>7892.56</v>
      </c>
      <c r="N282" s="91">
        <f>+BD[[#This Row],[Monto Total]]-BD[[#This Row],[Abonos]]</f>
        <v>0</v>
      </c>
      <c r="O282" s="93" t="str">
        <f>IF(BD[[#This Row],[Saldo Actual]]=0,"PAGADO",IF(BD[[#This Row],[Saldo Actual]]&lt;0,"A Favor","Pendiente"))</f>
        <v>PAGADO</v>
      </c>
      <c r="P282" s="97">
        <f>+BD[[#This Row],[Fecha Doc.]]+7</f>
        <v>45511</v>
      </c>
      <c r="Q282" s="96" t="str">
        <f ca="1">IF(TODAY()&gt;BD[[#This Row],[Fecha Venc.]],"VENCIDO","")</f>
        <v>VENCIDO</v>
      </c>
      <c r="R282" s="83"/>
    </row>
    <row r="283" spans="3:18" s="4" customFormat="1" hidden="1" x14ac:dyDescent="0.25">
      <c r="C283" s="85" t="s">
        <v>2829</v>
      </c>
      <c r="D283" s="86">
        <v>45504</v>
      </c>
      <c r="E283" s="87" t="s">
        <v>670</v>
      </c>
      <c r="F283" s="88" t="s">
        <v>883</v>
      </c>
      <c r="G283" s="87" t="s">
        <v>670</v>
      </c>
      <c r="H283" s="89" t="s">
        <v>872</v>
      </c>
      <c r="I283" s="121">
        <v>8061.5</v>
      </c>
      <c r="J283" s="121">
        <v>7721.4</v>
      </c>
      <c r="K283" s="84">
        <v>2.6</v>
      </c>
      <c r="L283" s="105">
        <f>+BD[[#This Row],[Kg. Recibidos]]*BD[[#This Row],[Precio]]</f>
        <v>20075.64</v>
      </c>
      <c r="M283" s="105">
        <f>+BD[[#This Row],[Kg. Recibidos]]*BD[[#This Row],[Precio]]</f>
        <v>20075.64</v>
      </c>
      <c r="N283" s="91">
        <f>+BD[[#This Row],[Monto Total]]-BD[[#This Row],[Abonos]]</f>
        <v>0</v>
      </c>
      <c r="O283" s="93" t="str">
        <f>IF(BD[[#This Row],[Saldo Actual]]=0,"PAGADO",IF(BD[[#This Row],[Saldo Actual]]&lt;0,"A Favor","Pendiente"))</f>
        <v>PAGADO</v>
      </c>
      <c r="P283" s="97">
        <f>+BD[[#This Row],[Fecha Doc.]]+7</f>
        <v>45511</v>
      </c>
      <c r="Q283" s="96" t="str">
        <f ca="1">IF(TODAY()&gt;BD[[#This Row],[Fecha Venc.]],"VENCIDO","")</f>
        <v>VENCIDO</v>
      </c>
      <c r="R283" s="83"/>
    </row>
    <row r="284" spans="3:18" s="4" customFormat="1" hidden="1" x14ac:dyDescent="0.25">
      <c r="C284" s="85" t="s">
        <v>2828</v>
      </c>
      <c r="D284" s="86">
        <v>45504</v>
      </c>
      <c r="E284" s="87" t="s">
        <v>670</v>
      </c>
      <c r="F284" s="88" t="s">
        <v>883</v>
      </c>
      <c r="G284" s="87" t="s">
        <v>670</v>
      </c>
      <c r="H284" s="89" t="s">
        <v>872</v>
      </c>
      <c r="I284" s="121">
        <v>5870</v>
      </c>
      <c r="J284" s="121">
        <v>5741.5</v>
      </c>
      <c r="K284" s="84">
        <v>2.6</v>
      </c>
      <c r="L284" s="105">
        <f>+BD[[#This Row],[Kg. Recibidos]]*BD[[#This Row],[Precio]]</f>
        <v>14927.9</v>
      </c>
      <c r="M284" s="105">
        <f>+BD[[#This Row],[Kg. Recibidos]]*BD[[#This Row],[Precio]]</f>
        <v>14927.9</v>
      </c>
      <c r="N284" s="91">
        <f>+BD[[#This Row],[Monto Total]]-BD[[#This Row],[Abonos]]</f>
        <v>0</v>
      </c>
      <c r="O284" s="93" t="str">
        <f>IF(BD[[#This Row],[Saldo Actual]]=0,"PAGADO",IF(BD[[#This Row],[Saldo Actual]]&lt;0,"A Favor","Pendiente"))</f>
        <v>PAGADO</v>
      </c>
      <c r="P284" s="97">
        <f>+BD[[#This Row],[Fecha Doc.]]+7</f>
        <v>45511</v>
      </c>
      <c r="Q284" s="96" t="str">
        <f ca="1">IF(TODAY()&gt;BD[[#This Row],[Fecha Venc.]],"VENCIDO","")</f>
        <v>VENCIDO</v>
      </c>
      <c r="R284" s="83"/>
    </row>
    <row r="285" spans="3:18" s="4" customFormat="1" hidden="1" x14ac:dyDescent="0.25">
      <c r="C285" s="85" t="s">
        <v>2826</v>
      </c>
      <c r="D285" s="86">
        <v>45504</v>
      </c>
      <c r="E285" s="87" t="s">
        <v>8</v>
      </c>
      <c r="F285" s="88" t="s">
        <v>20</v>
      </c>
      <c r="G285" s="87" t="s">
        <v>2211</v>
      </c>
      <c r="H285" s="89" t="s">
        <v>1848</v>
      </c>
      <c r="I285" s="121">
        <v>2035.6000000000001</v>
      </c>
      <c r="J285" s="121">
        <v>2023</v>
      </c>
      <c r="K285" s="84">
        <v>1</v>
      </c>
      <c r="L285" s="105">
        <f>+BD[[#This Row],[Kg. Recibidos]]*BD[[#This Row],[Precio]]</f>
        <v>2023</v>
      </c>
      <c r="M285" s="105">
        <f>+BD[[#This Row],[Kg. Recibidos]]*BD[[#This Row],[Precio]]</f>
        <v>2023</v>
      </c>
      <c r="N285" s="91">
        <f>+BD[[#This Row],[Monto Total]]-BD[[#This Row],[Abonos]]</f>
        <v>0</v>
      </c>
      <c r="O285" s="93" t="str">
        <f>IF(BD[[#This Row],[Saldo Actual]]=0,"PAGADO",IF(BD[[#This Row],[Saldo Actual]]&lt;0,"A Favor","Pendiente"))</f>
        <v>PAGADO</v>
      </c>
      <c r="P285" s="97">
        <f>+BD[[#This Row],[Fecha Doc.]]+7</f>
        <v>45511</v>
      </c>
      <c r="Q285" s="96" t="str">
        <f ca="1">IF(TODAY()&gt;BD[[#This Row],[Fecha Venc.]],"VENCIDO","")</f>
        <v>VENCIDO</v>
      </c>
      <c r="R285" s="83"/>
    </row>
    <row r="286" spans="3:18" s="4" customFormat="1" hidden="1" x14ac:dyDescent="0.25">
      <c r="C286" s="85" t="s">
        <v>2826</v>
      </c>
      <c r="D286" s="86">
        <v>45504</v>
      </c>
      <c r="E286" s="87" t="s">
        <v>8</v>
      </c>
      <c r="F286" s="88" t="s">
        <v>20</v>
      </c>
      <c r="G286" s="87" t="s">
        <v>2211</v>
      </c>
      <c r="H286" s="89" t="s">
        <v>1847</v>
      </c>
      <c r="I286" s="121">
        <v>3058.4</v>
      </c>
      <c r="J286" s="121">
        <v>3024.4</v>
      </c>
      <c r="K286" s="84">
        <v>0.5</v>
      </c>
      <c r="L286" s="105">
        <f>+BD[[#This Row],[Kg. Recibidos]]*BD[[#This Row],[Precio]]</f>
        <v>1512.2</v>
      </c>
      <c r="M286" s="105">
        <f>+BD[[#This Row],[Kg. Recibidos]]*BD[[#This Row],[Precio]]</f>
        <v>1512.2</v>
      </c>
      <c r="N286" s="91">
        <f>+BD[[#This Row],[Monto Total]]-BD[[#This Row],[Abonos]]</f>
        <v>0</v>
      </c>
      <c r="O286" s="93" t="str">
        <f>IF(BD[[#This Row],[Saldo Actual]]=0,"PAGADO",IF(BD[[#This Row],[Saldo Actual]]&lt;0,"A Favor","Pendiente"))</f>
        <v>PAGADO</v>
      </c>
      <c r="P286" s="97">
        <f>+BD[[#This Row],[Fecha Doc.]]+7</f>
        <v>45511</v>
      </c>
      <c r="Q286" s="96" t="str">
        <f ca="1">IF(TODAY()&gt;BD[[#This Row],[Fecha Venc.]],"VENCIDO","")</f>
        <v>VENCIDO</v>
      </c>
      <c r="R286" s="83"/>
    </row>
    <row r="287" spans="3:18" s="4" customFormat="1" hidden="1" x14ac:dyDescent="0.25">
      <c r="C287" s="85" t="s">
        <v>2826</v>
      </c>
      <c r="D287" s="86">
        <v>45504</v>
      </c>
      <c r="E287" s="87" t="s">
        <v>8</v>
      </c>
      <c r="F287" s="88" t="s">
        <v>20</v>
      </c>
      <c r="G287" s="87" t="s">
        <v>2211</v>
      </c>
      <c r="H287" s="89" t="s">
        <v>1727</v>
      </c>
      <c r="I287" s="121">
        <f>1301.5+779.1+2045.8</f>
        <v>4126.3999999999996</v>
      </c>
      <c r="J287" s="121">
        <v>4123.6000000000004</v>
      </c>
      <c r="K287" s="84">
        <v>0.5</v>
      </c>
      <c r="L287" s="105">
        <f>+BD[[#This Row],[Kg. Recibidos]]*BD[[#This Row],[Precio]]</f>
        <v>2061.8000000000002</v>
      </c>
      <c r="M287" s="105">
        <f>+BD[[#This Row],[Kg. Recibidos]]*BD[[#This Row],[Precio]]</f>
        <v>2061.8000000000002</v>
      </c>
      <c r="N287" s="91">
        <f>+BD[[#This Row],[Monto Total]]-BD[[#This Row],[Abonos]]</f>
        <v>0</v>
      </c>
      <c r="O287" s="93" t="str">
        <f>IF(BD[[#This Row],[Saldo Actual]]=0,"PAGADO",IF(BD[[#This Row],[Saldo Actual]]&lt;0,"A Favor","Pendiente"))</f>
        <v>PAGADO</v>
      </c>
      <c r="P287" s="97">
        <f>+BD[[#This Row],[Fecha Doc.]]+7</f>
        <v>45511</v>
      </c>
      <c r="Q287" s="96" t="str">
        <f ca="1">IF(TODAY()&gt;BD[[#This Row],[Fecha Venc.]],"VENCIDO","")</f>
        <v>VENCIDO</v>
      </c>
      <c r="R287" s="83"/>
    </row>
    <row r="288" spans="3:18" s="4" customFormat="1" hidden="1" x14ac:dyDescent="0.25">
      <c r="C288" s="85" t="s">
        <v>2825</v>
      </c>
      <c r="D288" s="86">
        <v>45504</v>
      </c>
      <c r="E288" s="87" t="s">
        <v>8</v>
      </c>
      <c r="F288" s="88" t="s">
        <v>20</v>
      </c>
      <c r="G288" s="87" t="s">
        <v>2211</v>
      </c>
      <c r="H288" s="89" t="s">
        <v>1847</v>
      </c>
      <c r="I288" s="121">
        <v>1801.1</v>
      </c>
      <c r="J288" s="121">
        <v>1794.4</v>
      </c>
      <c r="K288" s="84">
        <v>0.5</v>
      </c>
      <c r="L288" s="105">
        <f>+BD[[#This Row],[Kg. Recibidos]]*BD[[#This Row],[Precio]]</f>
        <v>897.2</v>
      </c>
      <c r="M288" s="105">
        <f>+BD[[#This Row],[Kg. Recibidos]]*BD[[#This Row],[Precio]]</f>
        <v>897.2</v>
      </c>
      <c r="N288" s="91">
        <f>+BD[[#This Row],[Monto Total]]-BD[[#This Row],[Abonos]]</f>
        <v>0</v>
      </c>
      <c r="O288" s="93" t="str">
        <f>IF(BD[[#This Row],[Saldo Actual]]=0,"PAGADO",IF(BD[[#This Row],[Saldo Actual]]&lt;0,"A Favor","Pendiente"))</f>
        <v>PAGADO</v>
      </c>
      <c r="P288" s="97">
        <f>+BD[[#This Row],[Fecha Doc.]]+7</f>
        <v>45511</v>
      </c>
      <c r="Q288" s="96" t="str">
        <f ca="1">IF(TODAY()&gt;BD[[#This Row],[Fecha Venc.]],"VENCIDO","")</f>
        <v>VENCIDO</v>
      </c>
      <c r="R288" s="83"/>
    </row>
    <row r="289" spans="3:18" s="4" customFormat="1" hidden="1" x14ac:dyDescent="0.25">
      <c r="C289" s="85" t="s">
        <v>2825</v>
      </c>
      <c r="D289" s="86">
        <v>45504</v>
      </c>
      <c r="E289" s="87" t="s">
        <v>8</v>
      </c>
      <c r="F289" s="88" t="s">
        <v>20</v>
      </c>
      <c r="G289" s="87" t="s">
        <v>2211</v>
      </c>
      <c r="H289" s="89" t="s">
        <v>1727</v>
      </c>
      <c r="I289" s="121">
        <v>1091.8</v>
      </c>
      <c r="J289" s="121">
        <v>1081.5</v>
      </c>
      <c r="K289" s="84">
        <v>0.5</v>
      </c>
      <c r="L289" s="105">
        <f>+BD[[#This Row],[Kg. Recibidos]]*BD[[#This Row],[Precio]]</f>
        <v>540.75</v>
      </c>
      <c r="M289" s="105">
        <f>+BD[[#This Row],[Kg. Recibidos]]*BD[[#This Row],[Precio]]</f>
        <v>540.75</v>
      </c>
      <c r="N289" s="91">
        <f>+BD[[#This Row],[Monto Total]]-BD[[#This Row],[Abonos]]</f>
        <v>0</v>
      </c>
      <c r="O289" s="93" t="str">
        <f>IF(BD[[#This Row],[Saldo Actual]]=0,"PAGADO",IF(BD[[#This Row],[Saldo Actual]]&lt;0,"A Favor","Pendiente"))</f>
        <v>PAGADO</v>
      </c>
      <c r="P289" s="97">
        <f>+BD[[#This Row],[Fecha Doc.]]+7</f>
        <v>45511</v>
      </c>
      <c r="Q289" s="96" t="str">
        <f ca="1">IF(TODAY()&gt;BD[[#This Row],[Fecha Venc.]],"VENCIDO","")</f>
        <v>VENCIDO</v>
      </c>
      <c r="R289" s="83"/>
    </row>
    <row r="290" spans="3:18" s="4" customFormat="1" hidden="1" x14ac:dyDescent="0.25">
      <c r="C290" s="85" t="s">
        <v>2825</v>
      </c>
      <c r="D290" s="86">
        <v>45504</v>
      </c>
      <c r="E290" s="87" t="s">
        <v>8</v>
      </c>
      <c r="F290" s="88" t="s">
        <v>20</v>
      </c>
      <c r="G290" s="87" t="s">
        <v>2211</v>
      </c>
      <c r="H290" s="89" t="s">
        <v>1848</v>
      </c>
      <c r="I290" s="121">
        <v>724.3</v>
      </c>
      <c r="J290" s="121">
        <v>723.6</v>
      </c>
      <c r="K290" s="84">
        <v>1</v>
      </c>
      <c r="L290" s="105">
        <f>+BD[[#This Row],[Kg. Recibidos]]*BD[[#This Row],[Precio]]</f>
        <v>723.6</v>
      </c>
      <c r="M290" s="105">
        <f>+BD[[#This Row],[Kg. Recibidos]]*BD[[#This Row],[Precio]]</f>
        <v>723.6</v>
      </c>
      <c r="N290" s="91">
        <f>+BD[[#This Row],[Monto Total]]-BD[[#This Row],[Abonos]]</f>
        <v>0</v>
      </c>
      <c r="O290" s="93" t="str">
        <f>IF(BD[[#This Row],[Saldo Actual]]=0,"PAGADO",IF(BD[[#This Row],[Saldo Actual]]&lt;0,"A Favor","Pendiente"))</f>
        <v>PAGADO</v>
      </c>
      <c r="P290" s="97">
        <f>+BD[[#This Row],[Fecha Doc.]]+7</f>
        <v>45511</v>
      </c>
      <c r="Q290" s="96" t="str">
        <f ca="1">IF(TODAY()&gt;BD[[#This Row],[Fecha Venc.]],"VENCIDO","")</f>
        <v>VENCIDO</v>
      </c>
      <c r="R290" s="83"/>
    </row>
    <row r="291" spans="3:18" s="4" customFormat="1" hidden="1" x14ac:dyDescent="0.25">
      <c r="C291" s="85" t="s">
        <v>2821</v>
      </c>
      <c r="D291" s="86">
        <v>45504</v>
      </c>
      <c r="E291" s="87" t="s">
        <v>1887</v>
      </c>
      <c r="F291" s="88" t="s">
        <v>1886</v>
      </c>
      <c r="G291" s="87" t="s">
        <v>200</v>
      </c>
      <c r="H291" s="89" t="s">
        <v>1727</v>
      </c>
      <c r="I291" s="121">
        <v>26.3</v>
      </c>
      <c r="J291" s="121">
        <v>26.3</v>
      </c>
      <c r="K291" s="84">
        <v>1.3</v>
      </c>
      <c r="L291" s="105">
        <f>+BD[[#This Row],[Kg. Recibidos]]*BD[[#This Row],[Precio]]</f>
        <v>34.190000000000005</v>
      </c>
      <c r="M291" s="105">
        <f>+BD[[#This Row],[Kg. Recibidos]]*BD[[#This Row],[Precio]]</f>
        <v>34.190000000000005</v>
      </c>
      <c r="N291" s="91">
        <f>+BD[[#This Row],[Monto Total]]-BD[[#This Row],[Abonos]]</f>
        <v>0</v>
      </c>
      <c r="O291" s="93" t="str">
        <f>IF(BD[[#This Row],[Saldo Actual]]=0,"PAGADO",IF(BD[[#This Row],[Saldo Actual]]&lt;0,"A Favor","Pendiente"))</f>
        <v>PAGADO</v>
      </c>
      <c r="P291" s="97">
        <f>+BD[[#This Row],[Fecha Doc.]]+7</f>
        <v>45511</v>
      </c>
      <c r="Q291" s="96" t="str">
        <f ca="1">IF(TODAY()&gt;BD[[#This Row],[Fecha Venc.]],"VENCIDO","")</f>
        <v>VENCIDO</v>
      </c>
      <c r="R291" s="83"/>
    </row>
    <row r="292" spans="3:18" s="4" customFormat="1" hidden="1" x14ac:dyDescent="0.25">
      <c r="C292" s="85" t="s">
        <v>2821</v>
      </c>
      <c r="D292" s="86">
        <v>45504</v>
      </c>
      <c r="E292" s="87" t="s">
        <v>1887</v>
      </c>
      <c r="F292" s="88" t="s">
        <v>1886</v>
      </c>
      <c r="G292" s="87" t="s">
        <v>200</v>
      </c>
      <c r="H292" s="89" t="s">
        <v>872</v>
      </c>
      <c r="I292" s="121">
        <v>246.5</v>
      </c>
      <c r="J292" s="121">
        <v>246.5</v>
      </c>
      <c r="K292" s="84">
        <v>2.75</v>
      </c>
      <c r="L292" s="105">
        <f>+BD[[#This Row],[Kg. Recibidos]]*BD[[#This Row],[Precio]]</f>
        <v>677.875</v>
      </c>
      <c r="M292" s="105">
        <f>+BD[[#This Row],[Kg. Recibidos]]*BD[[#This Row],[Precio]]</f>
        <v>677.875</v>
      </c>
      <c r="N292" s="91">
        <f>+BD[[#This Row],[Monto Total]]-BD[[#This Row],[Abonos]]</f>
        <v>0</v>
      </c>
      <c r="O292" s="93" t="str">
        <f>IF(BD[[#This Row],[Saldo Actual]]=0,"PAGADO",IF(BD[[#This Row],[Saldo Actual]]&lt;0,"A Favor","Pendiente"))</f>
        <v>PAGADO</v>
      </c>
      <c r="P292" s="97">
        <f>+BD[[#This Row],[Fecha Doc.]]+7</f>
        <v>45511</v>
      </c>
      <c r="Q292" s="96" t="str">
        <f ca="1">IF(TODAY()&gt;BD[[#This Row],[Fecha Venc.]],"VENCIDO","")</f>
        <v>VENCIDO</v>
      </c>
      <c r="R292" s="83"/>
    </row>
    <row r="293" spans="3:18" s="4" customFormat="1" hidden="1" x14ac:dyDescent="0.25">
      <c r="C293" s="85" t="s">
        <v>2827</v>
      </c>
      <c r="D293" s="86">
        <v>45503</v>
      </c>
      <c r="E293" s="87" t="s">
        <v>1887</v>
      </c>
      <c r="F293" s="88" t="s">
        <v>1886</v>
      </c>
      <c r="G293" s="87" t="s">
        <v>154</v>
      </c>
      <c r="H293" s="89" t="s">
        <v>872</v>
      </c>
      <c r="I293" s="121">
        <v>19.100000000000001</v>
      </c>
      <c r="J293" s="121">
        <v>19.100000000000001</v>
      </c>
      <c r="K293" s="84">
        <v>2.75</v>
      </c>
      <c r="L293" s="105">
        <f>+BD[[#This Row],[Kg. Recibidos]]*BD[[#This Row],[Precio]]</f>
        <v>52.525000000000006</v>
      </c>
      <c r="M293" s="105">
        <f>+BD[[#This Row],[Kg. Recibidos]]*BD[[#This Row],[Precio]]</f>
        <v>52.525000000000006</v>
      </c>
      <c r="N293" s="91">
        <f>+BD[[#This Row],[Monto Total]]-BD[[#This Row],[Abonos]]</f>
        <v>0</v>
      </c>
      <c r="O293" s="93" t="str">
        <f>IF(BD[[#This Row],[Saldo Actual]]=0,"PAGADO",IF(BD[[#This Row],[Saldo Actual]]&lt;0,"A Favor","Pendiente"))</f>
        <v>PAGADO</v>
      </c>
      <c r="P293" s="97">
        <f>+BD[[#This Row],[Fecha Doc.]]+7</f>
        <v>45510</v>
      </c>
      <c r="Q293" s="96" t="str">
        <f ca="1">IF(TODAY()&gt;BD[[#This Row],[Fecha Venc.]],"VENCIDO","")</f>
        <v>VENCIDO</v>
      </c>
      <c r="R293" s="83"/>
    </row>
    <row r="294" spans="3:18" s="4" customFormat="1" hidden="1" x14ac:dyDescent="0.25">
      <c r="C294" s="85" t="s">
        <v>2824</v>
      </c>
      <c r="D294" s="86">
        <v>45503</v>
      </c>
      <c r="E294" s="87" t="s">
        <v>1887</v>
      </c>
      <c r="F294" s="88" t="s">
        <v>1886</v>
      </c>
      <c r="G294" s="87" t="s">
        <v>145</v>
      </c>
      <c r="H294" s="89" t="s">
        <v>872</v>
      </c>
      <c r="I294" s="121">
        <v>390.4</v>
      </c>
      <c r="J294" s="121">
        <v>390.4</v>
      </c>
      <c r="K294" s="84">
        <v>2.75</v>
      </c>
      <c r="L294" s="105">
        <f>+BD[[#This Row],[Kg. Recibidos]]*BD[[#This Row],[Precio]]</f>
        <v>1073.5999999999999</v>
      </c>
      <c r="M294" s="105">
        <f>+BD[[#This Row],[Kg. Recibidos]]*BD[[#This Row],[Precio]]</f>
        <v>1073.5999999999999</v>
      </c>
      <c r="N294" s="91">
        <f>+BD[[#This Row],[Monto Total]]-BD[[#This Row],[Abonos]]</f>
        <v>0</v>
      </c>
      <c r="O294" s="93" t="str">
        <f>IF(BD[[#This Row],[Saldo Actual]]=0,"PAGADO",IF(BD[[#This Row],[Saldo Actual]]&lt;0,"A Favor","Pendiente"))</f>
        <v>PAGADO</v>
      </c>
      <c r="P294" s="97">
        <f>+BD[[#This Row],[Fecha Doc.]]+7</f>
        <v>45510</v>
      </c>
      <c r="Q294" s="96" t="str">
        <f ca="1">IF(TODAY()&gt;BD[[#This Row],[Fecha Venc.]],"VENCIDO","")</f>
        <v>VENCIDO</v>
      </c>
      <c r="R294" s="83"/>
    </row>
    <row r="295" spans="3:18" s="4" customFormat="1" hidden="1" x14ac:dyDescent="0.25">
      <c r="C295" s="85" t="s">
        <v>2823</v>
      </c>
      <c r="D295" s="86">
        <v>45503</v>
      </c>
      <c r="E295" s="87" t="s">
        <v>1887</v>
      </c>
      <c r="F295" s="88" t="s">
        <v>1886</v>
      </c>
      <c r="G295" s="87" t="s">
        <v>144</v>
      </c>
      <c r="H295" s="89" t="s">
        <v>1727</v>
      </c>
      <c r="I295" s="121">
        <v>39.799999999999997</v>
      </c>
      <c r="J295" s="121">
        <v>39.799999999999997</v>
      </c>
      <c r="K295" s="84">
        <v>1.3</v>
      </c>
      <c r="L295" s="105">
        <f>+BD[[#This Row],[Kg. Recibidos]]*BD[[#This Row],[Precio]]</f>
        <v>51.739999999999995</v>
      </c>
      <c r="M295" s="105">
        <f>+BD[[#This Row],[Kg. Recibidos]]*BD[[#This Row],[Precio]]</f>
        <v>51.739999999999995</v>
      </c>
      <c r="N295" s="91">
        <f>+BD[[#This Row],[Monto Total]]-BD[[#This Row],[Abonos]]</f>
        <v>0</v>
      </c>
      <c r="O295" s="93" t="str">
        <f>IF(BD[[#This Row],[Saldo Actual]]=0,"PAGADO",IF(BD[[#This Row],[Saldo Actual]]&lt;0,"A Favor","Pendiente"))</f>
        <v>PAGADO</v>
      </c>
      <c r="P295" s="97">
        <f>+BD[[#This Row],[Fecha Doc.]]+7</f>
        <v>45510</v>
      </c>
      <c r="Q295" s="96" t="str">
        <f ca="1">IF(TODAY()&gt;BD[[#This Row],[Fecha Venc.]],"VENCIDO","")</f>
        <v>VENCIDO</v>
      </c>
      <c r="R295" s="83"/>
    </row>
    <row r="296" spans="3:18" s="4" customFormat="1" hidden="1" x14ac:dyDescent="0.25">
      <c r="C296" s="85" t="s">
        <v>2823</v>
      </c>
      <c r="D296" s="86">
        <v>45503</v>
      </c>
      <c r="E296" s="87" t="s">
        <v>1887</v>
      </c>
      <c r="F296" s="88" t="s">
        <v>1886</v>
      </c>
      <c r="G296" s="87" t="s">
        <v>144</v>
      </c>
      <c r="H296" s="89" t="s">
        <v>1848</v>
      </c>
      <c r="I296" s="121">
        <v>20.100000000000001</v>
      </c>
      <c r="J296" s="121">
        <v>20.100000000000001</v>
      </c>
      <c r="K296" s="84">
        <v>1.8</v>
      </c>
      <c r="L296" s="105">
        <f>+BD[[#This Row],[Kg. Recibidos]]*BD[[#This Row],[Precio]]</f>
        <v>36.180000000000007</v>
      </c>
      <c r="M296" s="105">
        <f>+BD[[#This Row],[Kg. Recibidos]]*BD[[#This Row],[Precio]]</f>
        <v>36.180000000000007</v>
      </c>
      <c r="N296" s="91">
        <f>+BD[[#This Row],[Monto Total]]-BD[[#This Row],[Abonos]]</f>
        <v>0</v>
      </c>
      <c r="O296" s="93" t="str">
        <f>IF(BD[[#This Row],[Saldo Actual]]=0,"PAGADO",IF(BD[[#This Row],[Saldo Actual]]&lt;0,"A Favor","Pendiente"))</f>
        <v>PAGADO</v>
      </c>
      <c r="P296" s="97">
        <f>+BD[[#This Row],[Fecha Doc.]]+7</f>
        <v>45510</v>
      </c>
      <c r="Q296" s="96" t="str">
        <f ca="1">IF(TODAY()&gt;BD[[#This Row],[Fecha Venc.]],"VENCIDO","")</f>
        <v>VENCIDO</v>
      </c>
      <c r="R296" s="83"/>
    </row>
    <row r="297" spans="3:18" s="4" customFormat="1" hidden="1" x14ac:dyDescent="0.25">
      <c r="C297" s="85" t="s">
        <v>2823</v>
      </c>
      <c r="D297" s="86">
        <v>45503</v>
      </c>
      <c r="E297" s="87" t="s">
        <v>1887</v>
      </c>
      <c r="F297" s="88" t="s">
        <v>1886</v>
      </c>
      <c r="G297" s="87" t="s">
        <v>144</v>
      </c>
      <c r="H297" s="89" t="s">
        <v>1847</v>
      </c>
      <c r="I297" s="121">
        <v>30.1</v>
      </c>
      <c r="J297" s="121">
        <v>30.1</v>
      </c>
      <c r="K297" s="84">
        <v>1.3</v>
      </c>
      <c r="L297" s="105">
        <f>+BD[[#This Row],[Kg. Recibidos]]*BD[[#This Row],[Precio]]</f>
        <v>39.130000000000003</v>
      </c>
      <c r="M297" s="105">
        <f>+BD[[#This Row],[Kg. Recibidos]]*BD[[#This Row],[Precio]]</f>
        <v>39.130000000000003</v>
      </c>
      <c r="N297" s="91">
        <f>+BD[[#This Row],[Monto Total]]-BD[[#This Row],[Abonos]]</f>
        <v>0</v>
      </c>
      <c r="O297" s="93" t="str">
        <f>IF(BD[[#This Row],[Saldo Actual]]=0,"PAGADO",IF(BD[[#This Row],[Saldo Actual]]&lt;0,"A Favor","Pendiente"))</f>
        <v>PAGADO</v>
      </c>
      <c r="P297" s="97">
        <f>+BD[[#This Row],[Fecha Doc.]]+7</f>
        <v>45510</v>
      </c>
      <c r="Q297" s="96" t="str">
        <f ca="1">IF(TODAY()&gt;BD[[#This Row],[Fecha Venc.]],"VENCIDO","")</f>
        <v>VENCIDO</v>
      </c>
      <c r="R297" s="83"/>
    </row>
    <row r="298" spans="3:18" s="4" customFormat="1" hidden="1" x14ac:dyDescent="0.25">
      <c r="C298" s="85" t="s">
        <v>2822</v>
      </c>
      <c r="D298" s="86">
        <v>45503</v>
      </c>
      <c r="E298" s="87" t="s">
        <v>104</v>
      </c>
      <c r="F298" s="88" t="s">
        <v>57</v>
      </c>
      <c r="G298" s="87" t="s">
        <v>104</v>
      </c>
      <c r="H298" s="89" t="s">
        <v>872</v>
      </c>
      <c r="I298" s="121">
        <v>2026.4</v>
      </c>
      <c r="J298" s="121">
        <v>2026.4</v>
      </c>
      <c r="K298" s="84">
        <v>2.65</v>
      </c>
      <c r="L298" s="105">
        <f>+BD[[#This Row],[Kg. Recibidos]]*BD[[#This Row],[Precio]]</f>
        <v>5369.96</v>
      </c>
      <c r="M298" s="105">
        <f>+BD[[#This Row],[Kg. Recibidos]]*BD[[#This Row],[Precio]]</f>
        <v>5369.96</v>
      </c>
      <c r="N298" s="91">
        <f>+BD[[#This Row],[Monto Total]]-BD[[#This Row],[Abonos]]</f>
        <v>0</v>
      </c>
      <c r="O298" s="93" t="str">
        <f>IF(BD[[#This Row],[Saldo Actual]]=0,"PAGADO",IF(BD[[#This Row],[Saldo Actual]]&lt;0,"A Favor","Pendiente"))</f>
        <v>PAGADO</v>
      </c>
      <c r="P298" s="97">
        <f>+BD[[#This Row],[Fecha Doc.]]+7</f>
        <v>45510</v>
      </c>
      <c r="Q298" s="96" t="str">
        <f ca="1">IF(TODAY()&gt;BD[[#This Row],[Fecha Venc.]],"VENCIDO","")</f>
        <v>VENCIDO</v>
      </c>
      <c r="R298" s="83"/>
    </row>
    <row r="299" spans="3:18" s="4" customFormat="1" hidden="1" x14ac:dyDescent="0.25">
      <c r="C299" s="85" t="s">
        <v>2820</v>
      </c>
      <c r="D299" s="86">
        <v>45500</v>
      </c>
      <c r="E299" s="87" t="s">
        <v>1887</v>
      </c>
      <c r="F299" s="88" t="s">
        <v>1886</v>
      </c>
      <c r="G299" s="87" t="s">
        <v>125</v>
      </c>
      <c r="H299" s="89" t="s">
        <v>872</v>
      </c>
      <c r="I299" s="121">
        <v>231.1</v>
      </c>
      <c r="J299" s="121">
        <v>231.1</v>
      </c>
      <c r="K299" s="84">
        <v>2.75</v>
      </c>
      <c r="L299" s="105">
        <f>+BD[[#This Row],[Kg. Recibidos]]*BD[[#This Row],[Precio]]</f>
        <v>635.52499999999998</v>
      </c>
      <c r="M299" s="105">
        <f>+BD[[#This Row],[Kg. Recibidos]]*BD[[#This Row],[Precio]]</f>
        <v>635.52499999999998</v>
      </c>
      <c r="N299" s="91">
        <f>+BD[[#This Row],[Monto Total]]-BD[[#This Row],[Abonos]]</f>
        <v>0</v>
      </c>
      <c r="O299" s="93" t="str">
        <f>IF(BD[[#This Row],[Saldo Actual]]=0,"PAGADO",IF(BD[[#This Row],[Saldo Actual]]&lt;0,"A Favor","Pendiente"))</f>
        <v>PAGADO</v>
      </c>
      <c r="P299" s="97">
        <f>+BD[[#This Row],[Fecha Doc.]]+7</f>
        <v>45507</v>
      </c>
      <c r="Q299" s="96" t="str">
        <f ca="1">IF(TODAY()&gt;BD[[#This Row],[Fecha Venc.]],"VENCIDO","")</f>
        <v>VENCIDO</v>
      </c>
      <c r="R299" s="83"/>
    </row>
    <row r="300" spans="3:18" s="4" customFormat="1" hidden="1" x14ac:dyDescent="0.25">
      <c r="C300" s="85" t="s">
        <v>2819</v>
      </c>
      <c r="D300" s="86">
        <v>45500</v>
      </c>
      <c r="E300" s="87" t="s">
        <v>670</v>
      </c>
      <c r="F300" s="88" t="s">
        <v>883</v>
      </c>
      <c r="G300" s="87" t="s">
        <v>670</v>
      </c>
      <c r="H300" s="89" t="s">
        <v>872</v>
      </c>
      <c r="I300" s="121">
        <v>5031.8</v>
      </c>
      <c r="J300" s="121">
        <v>4946.8</v>
      </c>
      <c r="K300" s="84">
        <v>2.6</v>
      </c>
      <c r="L300" s="105">
        <f>+BD[[#This Row],[Kg. Recibidos]]*BD[[#This Row],[Precio]]</f>
        <v>12861.68</v>
      </c>
      <c r="M300" s="105">
        <f>+BD[[#This Row],[Kg. Recibidos]]*BD[[#This Row],[Precio]]</f>
        <v>12861.68</v>
      </c>
      <c r="N300" s="91">
        <f>+BD[[#This Row],[Monto Total]]-BD[[#This Row],[Abonos]]</f>
        <v>0</v>
      </c>
      <c r="O300" s="93" t="str">
        <f>IF(BD[[#This Row],[Saldo Actual]]=0,"PAGADO",IF(BD[[#This Row],[Saldo Actual]]&lt;0,"A Favor","Pendiente"))</f>
        <v>PAGADO</v>
      </c>
      <c r="P300" s="97">
        <f>+BD[[#This Row],[Fecha Doc.]]+7</f>
        <v>45507</v>
      </c>
      <c r="Q300" s="96" t="str">
        <f ca="1">IF(TODAY()&gt;BD[[#This Row],[Fecha Venc.]],"VENCIDO","")</f>
        <v>VENCIDO</v>
      </c>
      <c r="R300" s="83"/>
    </row>
    <row r="301" spans="3:18" s="4" customFormat="1" hidden="1" x14ac:dyDescent="0.25">
      <c r="C301" s="85" t="s">
        <v>2818</v>
      </c>
      <c r="D301" s="86">
        <v>45500</v>
      </c>
      <c r="E301" s="87" t="s">
        <v>670</v>
      </c>
      <c r="F301" s="88" t="s">
        <v>883</v>
      </c>
      <c r="G301" s="87" t="s">
        <v>670</v>
      </c>
      <c r="H301" s="89" t="s">
        <v>872</v>
      </c>
      <c r="I301" s="121">
        <v>5193.5</v>
      </c>
      <c r="J301" s="121">
        <v>5110.2</v>
      </c>
      <c r="K301" s="84">
        <v>2.6</v>
      </c>
      <c r="L301" s="105">
        <f>+BD[[#This Row],[Kg. Recibidos]]*BD[[#This Row],[Precio]]</f>
        <v>13286.52</v>
      </c>
      <c r="M301" s="105">
        <f>+BD[[#This Row],[Kg. Recibidos]]*BD[[#This Row],[Precio]]</f>
        <v>13286.52</v>
      </c>
      <c r="N301" s="91">
        <f>+BD[[#This Row],[Monto Total]]-BD[[#This Row],[Abonos]]</f>
        <v>0</v>
      </c>
      <c r="O301" s="93" t="str">
        <f>IF(BD[[#This Row],[Saldo Actual]]=0,"PAGADO",IF(BD[[#This Row],[Saldo Actual]]&lt;0,"A Favor","Pendiente"))</f>
        <v>PAGADO</v>
      </c>
      <c r="P301" s="97">
        <f>+BD[[#This Row],[Fecha Doc.]]+7</f>
        <v>45507</v>
      </c>
      <c r="Q301" s="96" t="str">
        <f ca="1">IF(TODAY()&gt;BD[[#This Row],[Fecha Venc.]],"VENCIDO","")</f>
        <v>VENCIDO</v>
      </c>
      <c r="R301" s="83"/>
    </row>
    <row r="302" spans="3:18" s="4" customFormat="1" hidden="1" x14ac:dyDescent="0.25">
      <c r="C302" s="85" t="s">
        <v>2817</v>
      </c>
      <c r="D302" s="86">
        <v>45500</v>
      </c>
      <c r="E302" s="87" t="s">
        <v>87</v>
      </c>
      <c r="F302" s="88" t="s">
        <v>116</v>
      </c>
      <c r="G302" s="87" t="s">
        <v>87</v>
      </c>
      <c r="H302" s="89" t="s">
        <v>872</v>
      </c>
      <c r="I302" s="121">
        <v>1434</v>
      </c>
      <c r="J302" s="121">
        <v>1434</v>
      </c>
      <c r="K302" s="84">
        <v>2.65</v>
      </c>
      <c r="L302" s="105">
        <f>+BD[[#This Row],[Kg. Recibidos]]*BD[[#This Row],[Precio]]</f>
        <v>3800.1</v>
      </c>
      <c r="M302" s="105">
        <f>+BD[[#This Row],[Kg. Recibidos]]*BD[[#This Row],[Precio]]</f>
        <v>3800.1</v>
      </c>
      <c r="N302" s="91">
        <f>+BD[[#This Row],[Monto Total]]-BD[[#This Row],[Abonos]]</f>
        <v>0</v>
      </c>
      <c r="O302" s="93" t="str">
        <f>IF(BD[[#This Row],[Saldo Actual]]=0,"PAGADO",IF(BD[[#This Row],[Saldo Actual]]&lt;0,"A Favor","Pendiente"))</f>
        <v>PAGADO</v>
      </c>
      <c r="P302" s="97">
        <f>+BD[[#This Row],[Fecha Doc.]]+7</f>
        <v>45507</v>
      </c>
      <c r="Q302" s="96" t="str">
        <f ca="1">IF(TODAY()&gt;BD[[#This Row],[Fecha Venc.]],"VENCIDO","")</f>
        <v>VENCIDO</v>
      </c>
      <c r="R302" s="83"/>
    </row>
    <row r="303" spans="3:18" s="4" customFormat="1" hidden="1" x14ac:dyDescent="0.25">
      <c r="C303" s="85" t="s">
        <v>2815</v>
      </c>
      <c r="D303" s="86">
        <v>45500</v>
      </c>
      <c r="E303" s="87" t="s">
        <v>104</v>
      </c>
      <c r="F303" s="88" t="s">
        <v>57</v>
      </c>
      <c r="G303" s="87" t="s">
        <v>104</v>
      </c>
      <c r="H303" s="89" t="s">
        <v>12</v>
      </c>
      <c r="I303" s="121">
        <v>286.60000000000002</v>
      </c>
      <c r="J303" s="121">
        <v>286.60000000000002</v>
      </c>
      <c r="K303" s="84">
        <v>1</v>
      </c>
      <c r="L303" s="105">
        <f>+BD[[#This Row],[Kg. Recibidos]]*BD[[#This Row],[Precio]]</f>
        <v>286.60000000000002</v>
      </c>
      <c r="M303" s="105">
        <f>+BD[[#This Row],[Kg. Recibidos]]*BD[[#This Row],[Precio]]</f>
        <v>286.60000000000002</v>
      </c>
      <c r="N303" s="91">
        <f>+BD[[#This Row],[Monto Total]]-BD[[#This Row],[Abonos]]</f>
        <v>0</v>
      </c>
      <c r="O303" s="93" t="str">
        <f>IF(BD[[#This Row],[Saldo Actual]]=0,"PAGADO",IF(BD[[#This Row],[Saldo Actual]]&lt;0,"A Favor","Pendiente"))</f>
        <v>PAGADO</v>
      </c>
      <c r="P303" s="97">
        <f>+BD[[#This Row],[Fecha Doc.]]+7</f>
        <v>45507</v>
      </c>
      <c r="Q303" s="96" t="str">
        <f ca="1">IF(TODAY()&gt;BD[[#This Row],[Fecha Venc.]],"VENCIDO","")</f>
        <v>VENCIDO</v>
      </c>
      <c r="R303" s="83"/>
    </row>
    <row r="304" spans="3:18" s="4" customFormat="1" hidden="1" x14ac:dyDescent="0.25">
      <c r="C304" s="85" t="s">
        <v>2814</v>
      </c>
      <c r="D304" s="86">
        <v>45500</v>
      </c>
      <c r="E304" s="87" t="s">
        <v>104</v>
      </c>
      <c r="F304" s="88" t="s">
        <v>57</v>
      </c>
      <c r="G304" s="87" t="s">
        <v>104</v>
      </c>
      <c r="H304" s="89" t="s">
        <v>872</v>
      </c>
      <c r="I304" s="121">
        <v>1367.4</v>
      </c>
      <c r="J304" s="121">
        <v>1367.4</v>
      </c>
      <c r="K304" s="84">
        <v>2.65</v>
      </c>
      <c r="L304" s="105">
        <f>+BD[[#This Row],[Kg. Recibidos]]*BD[[#This Row],[Precio]]</f>
        <v>3623.61</v>
      </c>
      <c r="M304" s="105">
        <f>+BD[[#This Row],[Kg. Recibidos]]*BD[[#This Row],[Precio]]</f>
        <v>3623.61</v>
      </c>
      <c r="N304" s="91">
        <f>+BD[[#This Row],[Monto Total]]-BD[[#This Row],[Abonos]]</f>
        <v>0</v>
      </c>
      <c r="O304" s="93" t="str">
        <f>IF(BD[[#This Row],[Saldo Actual]]=0,"PAGADO",IF(BD[[#This Row],[Saldo Actual]]&lt;0,"A Favor","Pendiente"))</f>
        <v>PAGADO</v>
      </c>
      <c r="P304" s="97">
        <f>+BD[[#This Row],[Fecha Doc.]]+7</f>
        <v>45507</v>
      </c>
      <c r="Q304" s="96" t="str">
        <f ca="1">IF(TODAY()&gt;BD[[#This Row],[Fecha Venc.]],"VENCIDO","")</f>
        <v>VENCIDO</v>
      </c>
      <c r="R304" s="83"/>
    </row>
    <row r="305" spans="3:18" s="4" customFormat="1" hidden="1" x14ac:dyDescent="0.25">
      <c r="C305" s="85" t="s">
        <v>2813</v>
      </c>
      <c r="D305" s="86">
        <v>45500</v>
      </c>
      <c r="E305" s="87" t="s">
        <v>104</v>
      </c>
      <c r="F305" s="88" t="s">
        <v>57</v>
      </c>
      <c r="G305" s="87" t="s">
        <v>104</v>
      </c>
      <c r="H305" s="89" t="s">
        <v>872</v>
      </c>
      <c r="I305" s="121">
        <v>2041.2</v>
      </c>
      <c r="J305" s="121">
        <v>2041.2</v>
      </c>
      <c r="K305" s="84">
        <v>2.65</v>
      </c>
      <c r="L305" s="105">
        <f>+BD[[#This Row],[Kg. Recibidos]]*BD[[#This Row],[Precio]]</f>
        <v>5409.18</v>
      </c>
      <c r="M305" s="105">
        <f>+BD[[#This Row],[Kg. Recibidos]]*BD[[#This Row],[Precio]]</f>
        <v>5409.18</v>
      </c>
      <c r="N305" s="91">
        <f>+BD[[#This Row],[Monto Total]]-BD[[#This Row],[Abonos]]</f>
        <v>0</v>
      </c>
      <c r="O305" s="93" t="str">
        <f>IF(BD[[#This Row],[Saldo Actual]]=0,"PAGADO",IF(BD[[#This Row],[Saldo Actual]]&lt;0,"A Favor","Pendiente"))</f>
        <v>PAGADO</v>
      </c>
      <c r="P305" s="97">
        <f>+BD[[#This Row],[Fecha Doc.]]+7</f>
        <v>45507</v>
      </c>
      <c r="Q305" s="96" t="str">
        <f ca="1">IF(TODAY()&gt;BD[[#This Row],[Fecha Venc.]],"VENCIDO","")</f>
        <v>VENCIDO</v>
      </c>
      <c r="R305" s="83"/>
    </row>
    <row r="306" spans="3:18" s="4" customFormat="1" hidden="1" x14ac:dyDescent="0.25">
      <c r="C306" s="85" t="s">
        <v>2812</v>
      </c>
      <c r="D306" s="86">
        <v>45500</v>
      </c>
      <c r="E306" s="87" t="s">
        <v>1887</v>
      </c>
      <c r="F306" s="88" t="s">
        <v>1886</v>
      </c>
      <c r="G306" s="87" t="s">
        <v>144</v>
      </c>
      <c r="H306" s="89" t="s">
        <v>872</v>
      </c>
      <c r="I306" s="121">
        <v>211.3</v>
      </c>
      <c r="J306" s="121">
        <v>211.3</v>
      </c>
      <c r="K306" s="84">
        <v>2.75</v>
      </c>
      <c r="L306" s="105">
        <f>+BD[[#This Row],[Kg. Recibidos]]*BD[[#This Row],[Precio]]</f>
        <v>581.07500000000005</v>
      </c>
      <c r="M306" s="105">
        <f>+BD[[#This Row],[Kg. Recibidos]]*BD[[#This Row],[Precio]]</f>
        <v>581.07500000000005</v>
      </c>
      <c r="N306" s="91">
        <f>+BD[[#This Row],[Monto Total]]-BD[[#This Row],[Abonos]]</f>
        <v>0</v>
      </c>
      <c r="O306" s="93" t="str">
        <f>IF(BD[[#This Row],[Saldo Actual]]=0,"PAGADO",IF(BD[[#This Row],[Saldo Actual]]&lt;0,"A Favor","Pendiente"))</f>
        <v>PAGADO</v>
      </c>
      <c r="P306" s="97">
        <f>+BD[[#This Row],[Fecha Doc.]]+7</f>
        <v>45507</v>
      </c>
      <c r="Q306" s="96" t="str">
        <f ca="1">IF(TODAY()&gt;BD[[#This Row],[Fecha Venc.]],"VENCIDO","")</f>
        <v>VENCIDO</v>
      </c>
      <c r="R306" s="83"/>
    </row>
    <row r="307" spans="3:18" s="4" customFormat="1" hidden="1" x14ac:dyDescent="0.25">
      <c r="C307" s="85" t="s">
        <v>2810</v>
      </c>
      <c r="D307" s="86">
        <v>45499</v>
      </c>
      <c r="E307" s="87" t="s">
        <v>1887</v>
      </c>
      <c r="F307" s="88" t="s">
        <v>1886</v>
      </c>
      <c r="G307" s="87" t="s">
        <v>200</v>
      </c>
      <c r="H307" s="89" t="s">
        <v>1727</v>
      </c>
      <c r="I307" s="121">
        <v>29.3</v>
      </c>
      <c r="J307" s="121">
        <v>29.3</v>
      </c>
      <c r="K307" s="84">
        <v>1.3</v>
      </c>
      <c r="L307" s="105">
        <f>+BD[[#This Row],[Kg. Recibidos]]*BD[[#This Row],[Precio]]</f>
        <v>38.090000000000003</v>
      </c>
      <c r="M307" s="105">
        <f>+BD[[#This Row],[Kg. Recibidos]]*BD[[#This Row],[Precio]]</f>
        <v>38.090000000000003</v>
      </c>
      <c r="N307" s="91">
        <f>+BD[[#This Row],[Monto Total]]-BD[[#This Row],[Abonos]]</f>
        <v>0</v>
      </c>
      <c r="O307" s="93" t="str">
        <f>IF(BD[[#This Row],[Saldo Actual]]=0,"PAGADO",IF(BD[[#This Row],[Saldo Actual]]&lt;0,"A Favor","Pendiente"))</f>
        <v>PAGADO</v>
      </c>
      <c r="P307" s="97">
        <f>+BD[[#This Row],[Fecha Doc.]]+7</f>
        <v>45506</v>
      </c>
      <c r="Q307" s="96" t="str">
        <f ca="1">IF(TODAY()&gt;BD[[#This Row],[Fecha Venc.]],"VENCIDO","")</f>
        <v>VENCIDO</v>
      </c>
      <c r="R307" s="83"/>
    </row>
    <row r="308" spans="3:18" s="4" customFormat="1" hidden="1" x14ac:dyDescent="0.25">
      <c r="C308" s="85" t="s">
        <v>2810</v>
      </c>
      <c r="D308" s="86">
        <v>45499</v>
      </c>
      <c r="E308" s="87" t="s">
        <v>1887</v>
      </c>
      <c r="F308" s="88" t="s">
        <v>1886</v>
      </c>
      <c r="G308" s="87" t="s">
        <v>200</v>
      </c>
      <c r="H308" s="89" t="s">
        <v>1847</v>
      </c>
      <c r="I308" s="121">
        <v>22.4</v>
      </c>
      <c r="J308" s="121">
        <v>22.4</v>
      </c>
      <c r="K308" s="84">
        <v>1.3</v>
      </c>
      <c r="L308" s="105">
        <f>+BD[[#This Row],[Kg. Recibidos]]*BD[[#This Row],[Precio]]</f>
        <v>29.119999999999997</v>
      </c>
      <c r="M308" s="105">
        <f>+BD[[#This Row],[Kg. Recibidos]]*BD[[#This Row],[Precio]]</f>
        <v>29.119999999999997</v>
      </c>
      <c r="N308" s="91">
        <f>+BD[[#This Row],[Monto Total]]-BD[[#This Row],[Abonos]]</f>
        <v>0</v>
      </c>
      <c r="O308" s="93" t="str">
        <f>IF(BD[[#This Row],[Saldo Actual]]=0,"PAGADO",IF(BD[[#This Row],[Saldo Actual]]&lt;0,"A Favor","Pendiente"))</f>
        <v>PAGADO</v>
      </c>
      <c r="P308" s="97">
        <f>+BD[[#This Row],[Fecha Doc.]]+7</f>
        <v>45506</v>
      </c>
      <c r="Q308" s="96" t="str">
        <f ca="1">IF(TODAY()&gt;BD[[#This Row],[Fecha Venc.]],"VENCIDO","")</f>
        <v>VENCIDO</v>
      </c>
      <c r="R308" s="83"/>
    </row>
    <row r="309" spans="3:18" s="4" customFormat="1" hidden="1" x14ac:dyDescent="0.25">
      <c r="C309" s="85" t="s">
        <v>2809</v>
      </c>
      <c r="D309" s="86">
        <v>45499</v>
      </c>
      <c r="E309" s="87" t="s">
        <v>1887</v>
      </c>
      <c r="F309" s="88" t="s">
        <v>1886</v>
      </c>
      <c r="G309" s="87" t="s">
        <v>200</v>
      </c>
      <c r="H309" s="89" t="s">
        <v>15</v>
      </c>
      <c r="I309" s="121">
        <v>137.69999999999999</v>
      </c>
      <c r="J309" s="121">
        <v>137.69999999999999</v>
      </c>
      <c r="K309" s="84">
        <v>2.75</v>
      </c>
      <c r="L309" s="105">
        <f>+BD[[#This Row],[Kg. Recibidos]]*BD[[#This Row],[Precio]]</f>
        <v>378.67499999999995</v>
      </c>
      <c r="M309" s="105">
        <f>+BD[[#This Row],[Kg. Recibidos]]*BD[[#This Row],[Precio]]</f>
        <v>378.67499999999995</v>
      </c>
      <c r="N309" s="91">
        <f>+BD[[#This Row],[Monto Total]]-BD[[#This Row],[Abonos]]</f>
        <v>0</v>
      </c>
      <c r="O309" s="93" t="str">
        <f>IF(BD[[#This Row],[Saldo Actual]]=0,"PAGADO",IF(BD[[#This Row],[Saldo Actual]]&lt;0,"A Favor","Pendiente"))</f>
        <v>PAGADO</v>
      </c>
      <c r="P309" s="97">
        <f>+BD[[#This Row],[Fecha Doc.]]+7</f>
        <v>45506</v>
      </c>
      <c r="Q309" s="96" t="str">
        <f ca="1">IF(TODAY()&gt;BD[[#This Row],[Fecha Venc.]],"VENCIDO","")</f>
        <v>VENCIDO</v>
      </c>
      <c r="R309" s="83"/>
    </row>
    <row r="310" spans="3:18" s="4" customFormat="1" hidden="1" x14ac:dyDescent="0.25">
      <c r="C310" s="85" t="s">
        <v>2816</v>
      </c>
      <c r="D310" s="86">
        <v>45499</v>
      </c>
      <c r="E310" s="87" t="s">
        <v>1887</v>
      </c>
      <c r="F310" s="88" t="s">
        <v>1886</v>
      </c>
      <c r="G310" s="87" t="s">
        <v>144</v>
      </c>
      <c r="H310" s="89" t="s">
        <v>872</v>
      </c>
      <c r="I310" s="121">
        <v>200</v>
      </c>
      <c r="J310" s="121">
        <v>200</v>
      </c>
      <c r="K310" s="84">
        <v>2.75</v>
      </c>
      <c r="L310" s="105">
        <f>+BD[[#This Row],[Kg. Recibidos]]*BD[[#This Row],[Precio]]</f>
        <v>550</v>
      </c>
      <c r="M310" s="105">
        <f>+BD[[#This Row],[Kg. Recibidos]]*BD[[#This Row],[Precio]]</f>
        <v>550</v>
      </c>
      <c r="N310" s="91">
        <f>+BD[[#This Row],[Monto Total]]-BD[[#This Row],[Abonos]]</f>
        <v>0</v>
      </c>
      <c r="O310" s="93" t="str">
        <f>IF(BD[[#This Row],[Saldo Actual]]=0,"PAGADO",IF(BD[[#This Row],[Saldo Actual]]&lt;0,"A Favor","Pendiente"))</f>
        <v>PAGADO</v>
      </c>
      <c r="P310" s="97">
        <f>+BD[[#This Row],[Fecha Doc.]]+7</f>
        <v>45506</v>
      </c>
      <c r="Q310" s="96" t="str">
        <f ca="1">IF(TODAY()&gt;BD[[#This Row],[Fecha Venc.]],"VENCIDO","")</f>
        <v>VENCIDO</v>
      </c>
      <c r="R310" s="83"/>
    </row>
    <row r="311" spans="3:18" s="4" customFormat="1" hidden="1" x14ac:dyDescent="0.25">
      <c r="C311" s="85" t="s">
        <v>2811</v>
      </c>
      <c r="D311" s="86">
        <v>45499</v>
      </c>
      <c r="E311" s="87" t="s">
        <v>87</v>
      </c>
      <c r="F311" s="88" t="s">
        <v>116</v>
      </c>
      <c r="G311" s="87" t="s">
        <v>87</v>
      </c>
      <c r="H311" s="89" t="s">
        <v>872</v>
      </c>
      <c r="I311" s="121">
        <v>1082.9000000000001</v>
      </c>
      <c r="J311" s="121">
        <v>1082.9000000000001</v>
      </c>
      <c r="K311" s="84">
        <v>2.65</v>
      </c>
      <c r="L311" s="105">
        <f>+BD[[#This Row],[Kg. Recibidos]]*BD[[#This Row],[Precio]]</f>
        <v>2869.6849999999999</v>
      </c>
      <c r="M311" s="105">
        <f>+BD[[#This Row],[Kg. Recibidos]]*BD[[#This Row],[Precio]]</f>
        <v>2869.6849999999999</v>
      </c>
      <c r="N311" s="91">
        <f>+BD[[#This Row],[Monto Total]]-BD[[#This Row],[Abonos]]</f>
        <v>0</v>
      </c>
      <c r="O311" s="93" t="str">
        <f>IF(BD[[#This Row],[Saldo Actual]]=0,"PAGADO",IF(BD[[#This Row],[Saldo Actual]]&lt;0,"A Favor","Pendiente"))</f>
        <v>PAGADO</v>
      </c>
      <c r="P311" s="97">
        <f>+BD[[#This Row],[Fecha Doc.]]+7</f>
        <v>45506</v>
      </c>
      <c r="Q311" s="96" t="str">
        <f ca="1">IF(TODAY()&gt;BD[[#This Row],[Fecha Venc.]],"VENCIDO","")</f>
        <v>VENCIDO</v>
      </c>
      <c r="R311" s="83"/>
    </row>
    <row r="312" spans="3:18" s="4" customFormat="1" hidden="1" x14ac:dyDescent="0.25">
      <c r="C312" s="85" t="s">
        <v>2810</v>
      </c>
      <c r="D312" s="86">
        <v>45499</v>
      </c>
      <c r="E312" s="87" t="s">
        <v>1887</v>
      </c>
      <c r="F312" s="88" t="s">
        <v>1886</v>
      </c>
      <c r="G312" s="87" t="s">
        <v>200</v>
      </c>
      <c r="H312" s="89" t="s">
        <v>1727</v>
      </c>
      <c r="I312" s="121">
        <v>29.3</v>
      </c>
      <c r="J312" s="121">
        <v>29.3</v>
      </c>
      <c r="K312" s="84">
        <v>1.3</v>
      </c>
      <c r="L312" s="105">
        <f>+BD[[#This Row],[Kg. Recibidos]]*BD[[#This Row],[Precio]]</f>
        <v>38.090000000000003</v>
      </c>
      <c r="M312" s="105">
        <f>+BD[[#This Row],[Kg. Recibidos]]*BD[[#This Row],[Precio]]</f>
        <v>38.090000000000003</v>
      </c>
      <c r="N312" s="91">
        <f>+BD[[#This Row],[Monto Total]]-BD[[#This Row],[Abonos]]</f>
        <v>0</v>
      </c>
      <c r="O312" s="93" t="str">
        <f>IF(BD[[#This Row],[Saldo Actual]]=0,"PAGADO",IF(BD[[#This Row],[Saldo Actual]]&lt;0,"A Favor","Pendiente"))</f>
        <v>PAGADO</v>
      </c>
      <c r="P312" s="97">
        <f>+BD[[#This Row],[Fecha Doc.]]+7</f>
        <v>45506</v>
      </c>
      <c r="Q312" s="96" t="str">
        <f ca="1">IF(TODAY()&gt;BD[[#This Row],[Fecha Venc.]],"VENCIDO","")</f>
        <v>VENCIDO</v>
      </c>
      <c r="R312" s="83"/>
    </row>
    <row r="313" spans="3:18" s="4" customFormat="1" hidden="1" x14ac:dyDescent="0.25">
      <c r="C313" s="85" t="s">
        <v>2810</v>
      </c>
      <c r="D313" s="86">
        <v>45499</v>
      </c>
      <c r="E313" s="87" t="s">
        <v>1887</v>
      </c>
      <c r="F313" s="88" t="s">
        <v>1886</v>
      </c>
      <c r="G313" s="87" t="s">
        <v>200</v>
      </c>
      <c r="H313" s="89" t="s">
        <v>1847</v>
      </c>
      <c r="I313" s="121">
        <v>22.4</v>
      </c>
      <c r="J313" s="121">
        <v>22.4</v>
      </c>
      <c r="K313" s="84">
        <v>1.3</v>
      </c>
      <c r="L313" s="105">
        <f>+BD[[#This Row],[Kg. Recibidos]]*BD[[#This Row],[Precio]]</f>
        <v>29.119999999999997</v>
      </c>
      <c r="M313" s="105">
        <f>+BD[[#This Row],[Kg. Recibidos]]*BD[[#This Row],[Precio]]</f>
        <v>29.119999999999997</v>
      </c>
      <c r="N313" s="91">
        <f>+BD[[#This Row],[Monto Total]]-BD[[#This Row],[Abonos]]</f>
        <v>0</v>
      </c>
      <c r="O313" s="93" t="str">
        <f>IF(BD[[#This Row],[Saldo Actual]]=0,"PAGADO",IF(BD[[#This Row],[Saldo Actual]]&lt;0,"A Favor","Pendiente"))</f>
        <v>PAGADO</v>
      </c>
      <c r="P313" s="97">
        <f>+BD[[#This Row],[Fecha Doc.]]+7</f>
        <v>45506</v>
      </c>
      <c r="Q313" s="96" t="str">
        <f ca="1">IF(TODAY()&gt;BD[[#This Row],[Fecha Venc.]],"VENCIDO","")</f>
        <v>VENCIDO</v>
      </c>
      <c r="R313" s="83"/>
    </row>
    <row r="314" spans="3:18" s="4" customFormat="1" hidden="1" x14ac:dyDescent="0.25">
      <c r="C314" s="85" t="s">
        <v>2809</v>
      </c>
      <c r="D314" s="86">
        <v>45499</v>
      </c>
      <c r="E314" s="87" t="s">
        <v>1887</v>
      </c>
      <c r="F314" s="88" t="s">
        <v>1886</v>
      </c>
      <c r="G314" s="87" t="s">
        <v>200</v>
      </c>
      <c r="H314" s="89" t="s">
        <v>872</v>
      </c>
      <c r="I314" s="121">
        <v>137.69999999999999</v>
      </c>
      <c r="J314" s="121">
        <v>137.69999999999999</v>
      </c>
      <c r="K314" s="84">
        <v>2.75</v>
      </c>
      <c r="L314" s="105">
        <f>+BD[[#This Row],[Kg. Recibidos]]*BD[[#This Row],[Precio]]</f>
        <v>378.67499999999995</v>
      </c>
      <c r="M314" s="105">
        <f>+BD[[#This Row],[Kg. Recibidos]]*BD[[#This Row],[Precio]]</f>
        <v>378.67499999999995</v>
      </c>
      <c r="N314" s="91">
        <f>+BD[[#This Row],[Monto Total]]-BD[[#This Row],[Abonos]]</f>
        <v>0</v>
      </c>
      <c r="O314" s="93" t="str">
        <f>IF(BD[[#This Row],[Saldo Actual]]=0,"PAGADO",IF(BD[[#This Row],[Saldo Actual]]&lt;0,"A Favor","Pendiente"))</f>
        <v>PAGADO</v>
      </c>
      <c r="P314" s="97">
        <f>+BD[[#This Row],[Fecha Doc.]]+7</f>
        <v>45506</v>
      </c>
      <c r="Q314" s="96" t="str">
        <f ca="1">IF(TODAY()&gt;BD[[#This Row],[Fecha Venc.]],"VENCIDO","")</f>
        <v>VENCIDO</v>
      </c>
      <c r="R314" s="83"/>
    </row>
    <row r="315" spans="3:18" s="4" customFormat="1" hidden="1" x14ac:dyDescent="0.25">
      <c r="C315" s="85" t="s">
        <v>2808</v>
      </c>
      <c r="D315" s="86">
        <v>45499</v>
      </c>
      <c r="E315" s="87" t="s">
        <v>670</v>
      </c>
      <c r="F315" s="88" t="s">
        <v>883</v>
      </c>
      <c r="G315" s="87" t="s">
        <v>670</v>
      </c>
      <c r="H315" s="89" t="s">
        <v>872</v>
      </c>
      <c r="I315" s="121">
        <v>7157.7</v>
      </c>
      <c r="J315" s="121">
        <v>7070.3</v>
      </c>
      <c r="K315" s="84">
        <v>2.6</v>
      </c>
      <c r="L315" s="105">
        <f>+BD[[#This Row],[Kg. Recibidos]]*BD[[#This Row],[Precio]]</f>
        <v>18382.780000000002</v>
      </c>
      <c r="M315" s="105">
        <f>+BD[[#This Row],[Kg. Recibidos]]*BD[[#This Row],[Precio]]</f>
        <v>18382.780000000002</v>
      </c>
      <c r="N315" s="91">
        <f>+BD[[#This Row],[Monto Total]]-BD[[#This Row],[Abonos]]</f>
        <v>0</v>
      </c>
      <c r="O315" s="93" t="str">
        <f>IF(BD[[#This Row],[Saldo Actual]]=0,"PAGADO",IF(BD[[#This Row],[Saldo Actual]]&lt;0,"A Favor","Pendiente"))</f>
        <v>PAGADO</v>
      </c>
      <c r="P315" s="97">
        <f>+BD[[#This Row],[Fecha Doc.]]+7</f>
        <v>45506</v>
      </c>
      <c r="Q315" s="96" t="str">
        <f ca="1">IF(TODAY()&gt;BD[[#This Row],[Fecha Venc.]],"VENCIDO","")</f>
        <v>VENCIDO</v>
      </c>
      <c r="R315" s="83"/>
    </row>
    <row r="316" spans="3:18" s="4" customFormat="1" hidden="1" x14ac:dyDescent="0.25">
      <c r="C316" s="85" t="s">
        <v>2807</v>
      </c>
      <c r="D316" s="86">
        <v>45499</v>
      </c>
      <c r="E316" s="87" t="s">
        <v>670</v>
      </c>
      <c r="F316" s="88" t="s">
        <v>883</v>
      </c>
      <c r="G316" s="87" t="s">
        <v>670</v>
      </c>
      <c r="H316" s="89" t="s">
        <v>1847</v>
      </c>
      <c r="I316" s="121">
        <v>1008.9</v>
      </c>
      <c r="J316" s="121">
        <v>1004.3</v>
      </c>
      <c r="K316" s="84">
        <v>1</v>
      </c>
      <c r="L316" s="105">
        <f>+BD[[#This Row],[Kg. Recibidos]]*BD[[#This Row],[Precio]]</f>
        <v>1004.3</v>
      </c>
      <c r="M316" s="105">
        <f>+BD[[#This Row],[Kg. Recibidos]]*BD[[#This Row],[Precio]]</f>
        <v>1004.3</v>
      </c>
      <c r="N316" s="91">
        <f>+BD[[#This Row],[Monto Total]]-BD[[#This Row],[Abonos]]</f>
        <v>0</v>
      </c>
      <c r="O316" s="93" t="str">
        <f>IF(BD[[#This Row],[Saldo Actual]]=0,"PAGADO",IF(BD[[#This Row],[Saldo Actual]]&lt;0,"A Favor","Pendiente"))</f>
        <v>PAGADO</v>
      </c>
      <c r="P316" s="97">
        <f>+BD[[#This Row],[Fecha Doc.]]+7</f>
        <v>45506</v>
      </c>
      <c r="Q316" s="96" t="str">
        <f ca="1">IF(TODAY()&gt;BD[[#This Row],[Fecha Venc.]],"VENCIDO","")</f>
        <v>VENCIDO</v>
      </c>
      <c r="R316" s="83"/>
    </row>
    <row r="317" spans="3:18" s="4" customFormat="1" hidden="1" x14ac:dyDescent="0.25">
      <c r="C317" s="85" t="s">
        <v>2805</v>
      </c>
      <c r="D317" s="86">
        <v>45499</v>
      </c>
      <c r="E317" s="87" t="s">
        <v>91</v>
      </c>
      <c r="F317" s="88" t="s">
        <v>49</v>
      </c>
      <c r="G317" s="87" t="s">
        <v>91</v>
      </c>
      <c r="H317" s="89" t="s">
        <v>872</v>
      </c>
      <c r="I317" s="121">
        <v>763.2</v>
      </c>
      <c r="J317" s="121">
        <v>763.2</v>
      </c>
      <c r="K317" s="84">
        <v>2.65</v>
      </c>
      <c r="L317" s="105">
        <f>+BD[[#This Row],[Kg. Recibidos]]*BD[[#This Row],[Precio]]</f>
        <v>2022.48</v>
      </c>
      <c r="M317" s="105">
        <f>+BD[[#This Row],[Kg. Recibidos]]*BD[[#This Row],[Precio]]</f>
        <v>2022.48</v>
      </c>
      <c r="N317" s="91">
        <f>+BD[[#This Row],[Monto Total]]-BD[[#This Row],[Abonos]]</f>
        <v>0</v>
      </c>
      <c r="O317" s="93" t="str">
        <f>IF(BD[[#This Row],[Saldo Actual]]=0,"PAGADO",IF(BD[[#This Row],[Saldo Actual]]&lt;0,"A Favor","Pendiente"))</f>
        <v>PAGADO</v>
      </c>
      <c r="P317" s="97">
        <f>+BD[[#This Row],[Fecha Doc.]]+7</f>
        <v>45506</v>
      </c>
      <c r="Q317" s="96" t="str">
        <f ca="1">IF(TODAY()&gt;BD[[#This Row],[Fecha Venc.]],"VENCIDO","")</f>
        <v>VENCIDO</v>
      </c>
      <c r="R317" s="83"/>
    </row>
    <row r="318" spans="3:18" s="4" customFormat="1" hidden="1" x14ac:dyDescent="0.25">
      <c r="C318" s="85" t="s">
        <v>2806</v>
      </c>
      <c r="D318" s="86">
        <v>45498</v>
      </c>
      <c r="E318" s="87" t="s">
        <v>626</v>
      </c>
      <c r="F318" s="88" t="s">
        <v>62</v>
      </c>
      <c r="G318" s="87" t="s">
        <v>626</v>
      </c>
      <c r="H318" s="89" t="s">
        <v>3</v>
      </c>
      <c r="I318" s="121">
        <v>3038.5</v>
      </c>
      <c r="J318" s="121">
        <v>3038.5</v>
      </c>
      <c r="K318" s="84">
        <v>2.2000000000000002</v>
      </c>
      <c r="L318" s="105">
        <f>+BD[[#This Row],[Kg. Recibidos]]*BD[[#This Row],[Precio]]</f>
        <v>6684.7000000000007</v>
      </c>
      <c r="M318" s="105"/>
      <c r="N318" s="91">
        <f>+BD[[#This Row],[Monto Total]]-BD[[#This Row],[Abonos]]</f>
        <v>6684.7000000000007</v>
      </c>
      <c r="O318" s="93" t="str">
        <f>IF(BD[[#This Row],[Saldo Actual]]=0,"PAGADO",IF(BD[[#This Row],[Saldo Actual]]&lt;0,"A Favor","Pendiente"))</f>
        <v>Pendiente</v>
      </c>
      <c r="P318" s="97">
        <f>+BD[[#This Row],[Fecha Doc.]]+7</f>
        <v>45505</v>
      </c>
      <c r="Q318" s="96" t="str">
        <f ca="1">IF(TODAY()&gt;BD[[#This Row],[Fecha Venc.]],"VENCIDO","")</f>
        <v>VENCIDO</v>
      </c>
      <c r="R318" s="83"/>
    </row>
    <row r="319" spans="3:18" s="4" customFormat="1" hidden="1" x14ac:dyDescent="0.25">
      <c r="C319" s="85" t="s">
        <v>2804</v>
      </c>
      <c r="D319" s="86">
        <v>45498</v>
      </c>
      <c r="E319" s="87" t="s">
        <v>104</v>
      </c>
      <c r="F319" s="88" t="s">
        <v>57</v>
      </c>
      <c r="G319" s="87" t="s">
        <v>104</v>
      </c>
      <c r="H319" s="89" t="s">
        <v>872</v>
      </c>
      <c r="I319" s="121">
        <v>2981.9</v>
      </c>
      <c r="J319" s="121">
        <v>2981.9</v>
      </c>
      <c r="K319" s="84">
        <v>2.65</v>
      </c>
      <c r="L319" s="105">
        <f>+BD[[#This Row],[Kg. Recibidos]]*BD[[#This Row],[Precio]]</f>
        <v>7902.0349999999999</v>
      </c>
      <c r="M319" s="105">
        <f>+BD[[#This Row],[Kg. Recibidos]]*BD[[#This Row],[Precio]]</f>
        <v>7902.0349999999999</v>
      </c>
      <c r="N319" s="91">
        <f>+BD[[#This Row],[Monto Total]]-BD[[#This Row],[Abonos]]</f>
        <v>0</v>
      </c>
      <c r="O319" s="93" t="str">
        <f>IF(BD[[#This Row],[Saldo Actual]]=0,"PAGADO",IF(BD[[#This Row],[Saldo Actual]]&lt;0,"A Favor","Pendiente"))</f>
        <v>PAGADO</v>
      </c>
      <c r="P319" s="97">
        <f>+BD[[#This Row],[Fecha Doc.]]+7</f>
        <v>45505</v>
      </c>
      <c r="Q319" s="96" t="str">
        <f ca="1">IF(TODAY()&gt;BD[[#This Row],[Fecha Venc.]],"VENCIDO","")</f>
        <v>VENCIDO</v>
      </c>
      <c r="R319" s="83"/>
    </row>
    <row r="320" spans="3:18" s="4" customFormat="1" hidden="1" x14ac:dyDescent="0.25">
      <c r="C320" s="85" t="s">
        <v>2803</v>
      </c>
      <c r="D320" s="86">
        <v>45498</v>
      </c>
      <c r="E320" s="87" t="s">
        <v>104</v>
      </c>
      <c r="F320" s="88" t="s">
        <v>57</v>
      </c>
      <c r="G320" s="87" t="s">
        <v>104</v>
      </c>
      <c r="H320" s="89" t="s">
        <v>1847</v>
      </c>
      <c r="I320" s="121">
        <v>109.3</v>
      </c>
      <c r="J320" s="121">
        <v>109.3</v>
      </c>
      <c r="K320" s="84">
        <v>1.3</v>
      </c>
      <c r="L320" s="105">
        <f>+BD[[#This Row],[Kg. Recibidos]]*BD[[#This Row],[Precio]]</f>
        <v>142.09</v>
      </c>
      <c r="M320" s="105">
        <f>+BD[[#This Row],[Kg. Recibidos]]*BD[[#This Row],[Precio]]</f>
        <v>142.09</v>
      </c>
      <c r="N320" s="91">
        <f>+BD[[#This Row],[Monto Total]]-BD[[#This Row],[Abonos]]</f>
        <v>0</v>
      </c>
      <c r="O320" s="93" t="str">
        <f>IF(BD[[#This Row],[Saldo Actual]]=0,"PAGADO",IF(BD[[#This Row],[Saldo Actual]]&lt;0,"A Favor","Pendiente"))</f>
        <v>PAGADO</v>
      </c>
      <c r="P320" s="97">
        <f>+BD[[#This Row],[Fecha Doc.]]+7</f>
        <v>45505</v>
      </c>
      <c r="Q320" s="96" t="str">
        <f ca="1">IF(TODAY()&gt;BD[[#This Row],[Fecha Venc.]],"VENCIDO","")</f>
        <v>VENCIDO</v>
      </c>
      <c r="R320" s="83"/>
    </row>
    <row r="321" spans="3:18" s="4" customFormat="1" hidden="1" x14ac:dyDescent="0.25">
      <c r="C321" s="85" t="s">
        <v>2803</v>
      </c>
      <c r="D321" s="86">
        <v>45498</v>
      </c>
      <c r="E321" s="87" t="s">
        <v>104</v>
      </c>
      <c r="F321" s="88" t="s">
        <v>57</v>
      </c>
      <c r="G321" s="87" t="s">
        <v>104</v>
      </c>
      <c r="H321" s="89" t="s">
        <v>1727</v>
      </c>
      <c r="I321" s="121">
        <v>154.4</v>
      </c>
      <c r="J321" s="121">
        <v>154.4</v>
      </c>
      <c r="K321" s="84">
        <v>1</v>
      </c>
      <c r="L321" s="105">
        <f>+BD[[#This Row],[Kg. Recibidos]]*BD[[#This Row],[Precio]]</f>
        <v>154.4</v>
      </c>
      <c r="M321" s="105">
        <f>+BD[[#This Row],[Kg. Recibidos]]*BD[[#This Row],[Precio]]</f>
        <v>154.4</v>
      </c>
      <c r="N321" s="91">
        <f>+BD[[#This Row],[Monto Total]]-BD[[#This Row],[Abonos]]</f>
        <v>0</v>
      </c>
      <c r="O321" s="93" t="str">
        <f>IF(BD[[#This Row],[Saldo Actual]]=0,"PAGADO",IF(BD[[#This Row],[Saldo Actual]]&lt;0,"A Favor","Pendiente"))</f>
        <v>PAGADO</v>
      </c>
      <c r="P321" s="97">
        <f>+BD[[#This Row],[Fecha Doc.]]+7</f>
        <v>45505</v>
      </c>
      <c r="Q321" s="96" t="str">
        <f ca="1">IF(TODAY()&gt;BD[[#This Row],[Fecha Venc.]],"VENCIDO","")</f>
        <v>VENCIDO</v>
      </c>
      <c r="R321" s="83"/>
    </row>
    <row r="322" spans="3:18" s="4" customFormat="1" hidden="1" x14ac:dyDescent="0.25">
      <c r="C322" s="85" t="s">
        <v>2802</v>
      </c>
      <c r="D322" s="86">
        <v>45498</v>
      </c>
      <c r="E322" s="87" t="s">
        <v>670</v>
      </c>
      <c r="F322" s="88" t="s">
        <v>883</v>
      </c>
      <c r="G322" s="87" t="s">
        <v>670</v>
      </c>
      <c r="H322" s="89" t="s">
        <v>872</v>
      </c>
      <c r="I322" s="121">
        <v>8786.4</v>
      </c>
      <c r="J322" s="121">
        <v>8642.2000000000007</v>
      </c>
      <c r="K322" s="84">
        <v>2.6</v>
      </c>
      <c r="L322" s="105">
        <f>+BD[[#This Row],[Kg. Recibidos]]*BD[[#This Row],[Precio]]</f>
        <v>22469.72</v>
      </c>
      <c r="M322" s="105">
        <f>+BD[[#This Row],[Kg. Recibidos]]*BD[[#This Row],[Precio]]</f>
        <v>22469.72</v>
      </c>
      <c r="N322" s="91">
        <f>+BD[[#This Row],[Monto Total]]-BD[[#This Row],[Abonos]]</f>
        <v>0</v>
      </c>
      <c r="O322" s="93" t="str">
        <f>IF(BD[[#This Row],[Saldo Actual]]=0,"PAGADO",IF(BD[[#This Row],[Saldo Actual]]&lt;0,"A Favor","Pendiente"))</f>
        <v>PAGADO</v>
      </c>
      <c r="P322" s="97">
        <f>+BD[[#This Row],[Fecha Doc.]]+7</f>
        <v>45505</v>
      </c>
      <c r="Q322" s="96" t="str">
        <f ca="1">IF(TODAY()&gt;BD[[#This Row],[Fecha Venc.]],"VENCIDO","")</f>
        <v>VENCIDO</v>
      </c>
      <c r="R322" s="83"/>
    </row>
    <row r="323" spans="3:18" s="4" customFormat="1" hidden="1" x14ac:dyDescent="0.25">
      <c r="C323" s="85" t="s">
        <v>2801</v>
      </c>
      <c r="D323" s="86">
        <v>45498</v>
      </c>
      <c r="E323" s="87" t="s">
        <v>91</v>
      </c>
      <c r="F323" s="88" t="s">
        <v>49</v>
      </c>
      <c r="G323" s="87" t="s">
        <v>91</v>
      </c>
      <c r="H323" s="89" t="s">
        <v>1847</v>
      </c>
      <c r="I323" s="121">
        <v>78.7</v>
      </c>
      <c r="J323" s="121">
        <v>78.7</v>
      </c>
      <c r="K323" s="84">
        <v>1.3</v>
      </c>
      <c r="L323" s="105">
        <f>+BD[[#This Row],[Kg. Recibidos]]*BD[[#This Row],[Precio]]</f>
        <v>102.31</v>
      </c>
      <c r="M323" s="105">
        <f>+BD[[#This Row],[Kg. Recibidos]]*BD[[#This Row],[Precio]]</f>
        <v>102.31</v>
      </c>
      <c r="N323" s="91">
        <f>+BD[[#This Row],[Monto Total]]-BD[[#This Row],[Abonos]]</f>
        <v>0</v>
      </c>
      <c r="O323" s="93" t="str">
        <f>IF(BD[[#This Row],[Saldo Actual]]=0,"PAGADO",IF(BD[[#This Row],[Saldo Actual]]&lt;0,"A Favor","Pendiente"))</f>
        <v>PAGADO</v>
      </c>
      <c r="P323" s="97">
        <f>+BD[[#This Row],[Fecha Doc.]]+7</f>
        <v>45505</v>
      </c>
      <c r="Q323" s="96" t="str">
        <f ca="1">IF(TODAY()&gt;BD[[#This Row],[Fecha Venc.]],"VENCIDO","")</f>
        <v>VENCIDO</v>
      </c>
      <c r="R323" s="83"/>
    </row>
    <row r="324" spans="3:18" s="4" customFormat="1" hidden="1" x14ac:dyDescent="0.25">
      <c r="C324" s="85" t="s">
        <v>2801</v>
      </c>
      <c r="D324" s="86">
        <v>45498</v>
      </c>
      <c r="E324" s="87" t="s">
        <v>91</v>
      </c>
      <c r="F324" s="88" t="s">
        <v>49</v>
      </c>
      <c r="G324" s="87" t="s">
        <v>91</v>
      </c>
      <c r="H324" s="89" t="s">
        <v>12</v>
      </c>
      <c r="I324" s="121">
        <v>141.6</v>
      </c>
      <c r="J324" s="121">
        <v>141.6</v>
      </c>
      <c r="K324" s="84">
        <v>1</v>
      </c>
      <c r="L324" s="105">
        <f>+BD[[#This Row],[Kg. Recibidos]]*BD[[#This Row],[Precio]]</f>
        <v>141.6</v>
      </c>
      <c r="M324" s="105">
        <f>+BD[[#This Row],[Kg. Recibidos]]*BD[[#This Row],[Precio]]</f>
        <v>141.6</v>
      </c>
      <c r="N324" s="91">
        <f>+BD[[#This Row],[Monto Total]]-BD[[#This Row],[Abonos]]</f>
        <v>0</v>
      </c>
      <c r="O324" s="93" t="str">
        <f>IF(BD[[#This Row],[Saldo Actual]]=0,"PAGADO",IF(BD[[#This Row],[Saldo Actual]]&lt;0,"A Favor","Pendiente"))</f>
        <v>PAGADO</v>
      </c>
      <c r="P324" s="97">
        <f>+BD[[#This Row],[Fecha Doc.]]+7</f>
        <v>45505</v>
      </c>
      <c r="Q324" s="96" t="str">
        <f ca="1">IF(TODAY()&gt;BD[[#This Row],[Fecha Venc.]],"VENCIDO","")</f>
        <v>VENCIDO</v>
      </c>
      <c r="R324" s="83"/>
    </row>
    <row r="325" spans="3:18" s="4" customFormat="1" hidden="1" x14ac:dyDescent="0.25">
      <c r="C325" s="85" t="s">
        <v>2801</v>
      </c>
      <c r="D325" s="86">
        <v>45498</v>
      </c>
      <c r="E325" s="87" t="s">
        <v>91</v>
      </c>
      <c r="F325" s="88" t="s">
        <v>49</v>
      </c>
      <c r="G325" s="87" t="s">
        <v>91</v>
      </c>
      <c r="H325" s="89" t="s">
        <v>11</v>
      </c>
      <c r="I325" s="121">
        <v>49</v>
      </c>
      <c r="J325" s="121">
        <v>49</v>
      </c>
      <c r="K325" s="84">
        <v>1.8</v>
      </c>
      <c r="L325" s="105">
        <f>+BD[[#This Row],[Kg. Recibidos]]*BD[[#This Row],[Precio]]</f>
        <v>88.2</v>
      </c>
      <c r="M325" s="105">
        <f>+BD[[#This Row],[Kg. Recibidos]]*BD[[#This Row],[Precio]]</f>
        <v>88.2</v>
      </c>
      <c r="N325" s="91">
        <f>+BD[[#This Row],[Monto Total]]-BD[[#This Row],[Abonos]]</f>
        <v>0</v>
      </c>
      <c r="O325" s="93" t="str">
        <f>IF(BD[[#This Row],[Saldo Actual]]=0,"PAGADO",IF(BD[[#This Row],[Saldo Actual]]&lt;0,"A Favor","Pendiente"))</f>
        <v>PAGADO</v>
      </c>
      <c r="P325" s="97">
        <f>+BD[[#This Row],[Fecha Doc.]]+7</f>
        <v>45505</v>
      </c>
      <c r="Q325" s="96" t="str">
        <f ca="1">IF(TODAY()&gt;BD[[#This Row],[Fecha Venc.]],"VENCIDO","")</f>
        <v>VENCIDO</v>
      </c>
      <c r="R325" s="83"/>
    </row>
    <row r="326" spans="3:18" s="4" customFormat="1" hidden="1" x14ac:dyDescent="0.25">
      <c r="C326" s="85" t="s">
        <v>2800</v>
      </c>
      <c r="D326" s="86">
        <v>45498</v>
      </c>
      <c r="E326" s="87" t="s">
        <v>1887</v>
      </c>
      <c r="F326" s="88" t="s">
        <v>1886</v>
      </c>
      <c r="G326" s="87" t="s">
        <v>2257</v>
      </c>
      <c r="H326" s="89" t="s">
        <v>1727</v>
      </c>
      <c r="I326" s="121">
        <v>60.1</v>
      </c>
      <c r="J326" s="121">
        <v>60.1</v>
      </c>
      <c r="K326" s="84">
        <v>1.3</v>
      </c>
      <c r="L326" s="105">
        <f>+BD[[#This Row],[Kg. Recibidos]]*BD[[#This Row],[Precio]]</f>
        <v>78.13000000000001</v>
      </c>
      <c r="M326" s="105">
        <f>+BD[[#This Row],[Kg. Recibidos]]*BD[[#This Row],[Precio]]</f>
        <v>78.13000000000001</v>
      </c>
      <c r="N326" s="91">
        <f>+BD[[#This Row],[Monto Total]]-BD[[#This Row],[Abonos]]</f>
        <v>0</v>
      </c>
      <c r="O326" s="93" t="str">
        <f>IF(BD[[#This Row],[Saldo Actual]]=0,"PAGADO",IF(BD[[#This Row],[Saldo Actual]]&lt;0,"A Favor","Pendiente"))</f>
        <v>PAGADO</v>
      </c>
      <c r="P326" s="97">
        <f>+BD[[#This Row],[Fecha Doc.]]+7</f>
        <v>45505</v>
      </c>
      <c r="Q326" s="96" t="str">
        <f ca="1">IF(TODAY()&gt;BD[[#This Row],[Fecha Venc.]],"VENCIDO","")</f>
        <v>VENCIDO</v>
      </c>
      <c r="R326" s="83"/>
    </row>
    <row r="327" spans="3:18" s="4" customFormat="1" hidden="1" x14ac:dyDescent="0.25">
      <c r="C327" s="85" t="s">
        <v>2800</v>
      </c>
      <c r="D327" s="86">
        <v>45498</v>
      </c>
      <c r="E327" s="87" t="s">
        <v>1887</v>
      </c>
      <c r="F327" s="88" t="s">
        <v>1886</v>
      </c>
      <c r="G327" s="87" t="s">
        <v>2257</v>
      </c>
      <c r="H327" s="89" t="s">
        <v>1848</v>
      </c>
      <c r="I327" s="121">
        <v>30</v>
      </c>
      <c r="J327" s="121">
        <v>30</v>
      </c>
      <c r="K327" s="84">
        <v>1.8</v>
      </c>
      <c r="L327" s="105">
        <f>+BD[[#This Row],[Kg. Recibidos]]*BD[[#This Row],[Precio]]</f>
        <v>54</v>
      </c>
      <c r="M327" s="105">
        <f>+BD[[#This Row],[Kg. Recibidos]]*BD[[#This Row],[Precio]]</f>
        <v>54</v>
      </c>
      <c r="N327" s="91">
        <f>+BD[[#This Row],[Monto Total]]-BD[[#This Row],[Abonos]]</f>
        <v>0</v>
      </c>
      <c r="O327" s="93" t="str">
        <f>IF(BD[[#This Row],[Saldo Actual]]=0,"PAGADO",IF(BD[[#This Row],[Saldo Actual]]&lt;0,"A Favor","Pendiente"))</f>
        <v>PAGADO</v>
      </c>
      <c r="P327" s="97">
        <f>+BD[[#This Row],[Fecha Doc.]]+7</f>
        <v>45505</v>
      </c>
      <c r="Q327" s="96" t="str">
        <f ca="1">IF(TODAY()&gt;BD[[#This Row],[Fecha Venc.]],"VENCIDO","")</f>
        <v>VENCIDO</v>
      </c>
      <c r="R327" s="83"/>
    </row>
    <row r="328" spans="3:18" s="4" customFormat="1" hidden="1" x14ac:dyDescent="0.25">
      <c r="C328" s="85" t="s">
        <v>2800</v>
      </c>
      <c r="D328" s="86">
        <v>45498</v>
      </c>
      <c r="E328" s="87" t="s">
        <v>1887</v>
      </c>
      <c r="F328" s="88" t="s">
        <v>1886</v>
      </c>
      <c r="G328" s="87" t="s">
        <v>2257</v>
      </c>
      <c r="H328" s="89" t="s">
        <v>1847</v>
      </c>
      <c r="I328" s="121">
        <v>30</v>
      </c>
      <c r="J328" s="121">
        <v>30</v>
      </c>
      <c r="K328" s="84">
        <v>1.3</v>
      </c>
      <c r="L328" s="105">
        <f>+BD[[#This Row],[Kg. Recibidos]]*BD[[#This Row],[Precio]]</f>
        <v>39</v>
      </c>
      <c r="M328" s="105">
        <f>+BD[[#This Row],[Kg. Recibidos]]*BD[[#This Row],[Precio]]</f>
        <v>39</v>
      </c>
      <c r="N328" s="91">
        <f>+BD[[#This Row],[Monto Total]]-BD[[#This Row],[Abonos]]</f>
        <v>0</v>
      </c>
      <c r="O328" s="93" t="str">
        <f>IF(BD[[#This Row],[Saldo Actual]]=0,"PAGADO",IF(BD[[#This Row],[Saldo Actual]]&lt;0,"A Favor","Pendiente"))</f>
        <v>PAGADO</v>
      </c>
      <c r="P328" s="97">
        <f>+BD[[#This Row],[Fecha Doc.]]+7</f>
        <v>45505</v>
      </c>
      <c r="Q328" s="96" t="str">
        <f ca="1">IF(TODAY()&gt;BD[[#This Row],[Fecha Venc.]],"VENCIDO","")</f>
        <v>VENCIDO</v>
      </c>
      <c r="R328" s="83"/>
    </row>
    <row r="329" spans="3:18" s="4" customFormat="1" hidden="1" x14ac:dyDescent="0.25">
      <c r="C329" s="85" t="s">
        <v>2797</v>
      </c>
      <c r="D329" s="86">
        <v>45498</v>
      </c>
      <c r="E329" s="87" t="s">
        <v>87</v>
      </c>
      <c r="F329" s="88" t="s">
        <v>116</v>
      </c>
      <c r="G329" s="87" t="s">
        <v>87</v>
      </c>
      <c r="H329" s="89" t="s">
        <v>872</v>
      </c>
      <c r="I329" s="121">
        <v>781.1</v>
      </c>
      <c r="J329" s="121">
        <v>781.1</v>
      </c>
      <c r="K329" s="84">
        <v>2.65</v>
      </c>
      <c r="L329" s="105">
        <f>+BD[[#This Row],[Kg. Recibidos]]*BD[[#This Row],[Precio]]</f>
        <v>2069.915</v>
      </c>
      <c r="M329" s="105">
        <f>+BD[[#This Row],[Kg. Recibidos]]*BD[[#This Row],[Precio]]</f>
        <v>2069.915</v>
      </c>
      <c r="N329" s="91">
        <f>+BD[[#This Row],[Monto Total]]-BD[[#This Row],[Abonos]]</f>
        <v>0</v>
      </c>
      <c r="O329" s="93" t="str">
        <f>IF(BD[[#This Row],[Saldo Actual]]=0,"PAGADO",IF(BD[[#This Row],[Saldo Actual]]&lt;0,"A Favor","Pendiente"))</f>
        <v>PAGADO</v>
      </c>
      <c r="P329" s="97">
        <f>+BD[[#This Row],[Fecha Doc.]]+7</f>
        <v>45505</v>
      </c>
      <c r="Q329" s="96" t="str">
        <f ca="1">IF(TODAY()&gt;BD[[#This Row],[Fecha Venc.]],"VENCIDO","")</f>
        <v>VENCIDO</v>
      </c>
      <c r="R329" s="83"/>
    </row>
    <row r="330" spans="3:18" s="4" customFormat="1" hidden="1" x14ac:dyDescent="0.25">
      <c r="C330" s="85" t="s">
        <v>2796</v>
      </c>
      <c r="D330" s="86">
        <v>45498</v>
      </c>
      <c r="E330" s="87" t="s">
        <v>87</v>
      </c>
      <c r="F330" s="88" t="s">
        <v>116</v>
      </c>
      <c r="G330" s="87" t="s">
        <v>87</v>
      </c>
      <c r="H330" s="89" t="s">
        <v>1848</v>
      </c>
      <c r="I330" s="121">
        <v>247</v>
      </c>
      <c r="J330" s="121">
        <v>247</v>
      </c>
      <c r="K330" s="84">
        <v>1.8</v>
      </c>
      <c r="L330" s="105">
        <f>+BD[[#This Row],[Kg. Recibidos]]*BD[[#This Row],[Precio]]</f>
        <v>444.6</v>
      </c>
      <c r="M330" s="105">
        <f>+BD[[#This Row],[Kg. Recibidos]]*BD[[#This Row],[Precio]]</f>
        <v>444.6</v>
      </c>
      <c r="N330" s="91">
        <f>+BD[[#This Row],[Monto Total]]-BD[[#This Row],[Abonos]]</f>
        <v>0</v>
      </c>
      <c r="O330" s="93" t="str">
        <f>IF(BD[[#This Row],[Saldo Actual]]=0,"PAGADO",IF(BD[[#This Row],[Saldo Actual]]&lt;0,"A Favor","Pendiente"))</f>
        <v>PAGADO</v>
      </c>
      <c r="P330" s="97">
        <f>+BD[[#This Row],[Fecha Doc.]]+7</f>
        <v>45505</v>
      </c>
      <c r="Q330" s="96" t="str">
        <f ca="1">IF(TODAY()&gt;BD[[#This Row],[Fecha Venc.]],"VENCIDO","")</f>
        <v>VENCIDO</v>
      </c>
      <c r="R330" s="83"/>
    </row>
    <row r="331" spans="3:18" s="4" customFormat="1" hidden="1" x14ac:dyDescent="0.25">
      <c r="C331" s="85" t="s">
        <v>2796</v>
      </c>
      <c r="D331" s="86">
        <v>45498</v>
      </c>
      <c r="E331" s="87" t="s">
        <v>87</v>
      </c>
      <c r="F331" s="88" t="s">
        <v>116</v>
      </c>
      <c r="G331" s="87" t="s">
        <v>87</v>
      </c>
      <c r="H331" s="89" t="s">
        <v>13</v>
      </c>
      <c r="I331" s="121">
        <v>408.9</v>
      </c>
      <c r="J331" s="121">
        <v>408.9</v>
      </c>
      <c r="K331" s="84">
        <v>1.3</v>
      </c>
      <c r="L331" s="105">
        <f>+BD[[#This Row],[Kg. Recibidos]]*BD[[#This Row],[Precio]]</f>
        <v>531.56999999999994</v>
      </c>
      <c r="M331" s="105">
        <f>+BD[[#This Row],[Kg. Recibidos]]*BD[[#This Row],[Precio]]</f>
        <v>531.56999999999994</v>
      </c>
      <c r="N331" s="91">
        <f>+BD[[#This Row],[Monto Total]]-BD[[#This Row],[Abonos]]</f>
        <v>0</v>
      </c>
      <c r="O331" s="93" t="str">
        <f>IF(BD[[#This Row],[Saldo Actual]]=0,"PAGADO",IF(BD[[#This Row],[Saldo Actual]]&lt;0,"A Favor","Pendiente"))</f>
        <v>PAGADO</v>
      </c>
      <c r="P331" s="97">
        <f>+BD[[#This Row],[Fecha Doc.]]+7</f>
        <v>45505</v>
      </c>
      <c r="Q331" s="96" t="str">
        <f ca="1">IF(TODAY()&gt;BD[[#This Row],[Fecha Venc.]],"VENCIDO","")</f>
        <v>VENCIDO</v>
      </c>
      <c r="R331" s="83"/>
    </row>
    <row r="332" spans="3:18" s="4" customFormat="1" hidden="1" x14ac:dyDescent="0.25">
      <c r="C332" s="85" t="s">
        <v>2796</v>
      </c>
      <c r="D332" s="86">
        <v>45498</v>
      </c>
      <c r="E332" s="87" t="s">
        <v>87</v>
      </c>
      <c r="F332" s="88" t="s">
        <v>116</v>
      </c>
      <c r="G332" s="87" t="s">
        <v>87</v>
      </c>
      <c r="H332" s="89" t="s">
        <v>1727</v>
      </c>
      <c r="I332" s="121">
        <v>700.3</v>
      </c>
      <c r="J332" s="121">
        <v>700.3</v>
      </c>
      <c r="K332" s="84">
        <v>1</v>
      </c>
      <c r="L332" s="105">
        <f>+BD[[#This Row],[Kg. Recibidos]]*BD[[#This Row],[Precio]]</f>
        <v>700.3</v>
      </c>
      <c r="M332" s="105">
        <f>+BD[[#This Row],[Kg. Recibidos]]*BD[[#This Row],[Precio]]</f>
        <v>700.3</v>
      </c>
      <c r="N332" s="91">
        <f>+BD[[#This Row],[Monto Total]]-BD[[#This Row],[Abonos]]</f>
        <v>0</v>
      </c>
      <c r="O332" s="93" t="str">
        <f>IF(BD[[#This Row],[Saldo Actual]]=0,"PAGADO",IF(BD[[#This Row],[Saldo Actual]]&lt;0,"A Favor","Pendiente"))</f>
        <v>PAGADO</v>
      </c>
      <c r="P332" s="97">
        <f>+BD[[#This Row],[Fecha Doc.]]+7</f>
        <v>45505</v>
      </c>
      <c r="Q332" s="96" t="str">
        <f ca="1">IF(TODAY()&gt;BD[[#This Row],[Fecha Venc.]],"VENCIDO","")</f>
        <v>VENCIDO</v>
      </c>
      <c r="R332" s="83"/>
    </row>
    <row r="333" spans="3:18" s="4" customFormat="1" hidden="1" x14ac:dyDescent="0.25">
      <c r="C333" s="85" t="s">
        <v>2795</v>
      </c>
      <c r="D333" s="86">
        <v>45498</v>
      </c>
      <c r="E333" s="87" t="s">
        <v>1887</v>
      </c>
      <c r="F333" s="88" t="s">
        <v>1886</v>
      </c>
      <c r="G333" s="87" t="s">
        <v>144</v>
      </c>
      <c r="H333" s="89" t="s">
        <v>1727</v>
      </c>
      <c r="I333" s="121">
        <v>29.5</v>
      </c>
      <c r="J333" s="121">
        <v>29.5</v>
      </c>
      <c r="K333" s="84">
        <v>1.3</v>
      </c>
      <c r="L333" s="105">
        <f>+BD[[#This Row],[Kg. Recibidos]]*BD[[#This Row],[Precio]]</f>
        <v>38.35</v>
      </c>
      <c r="M333" s="105">
        <f>+BD[[#This Row],[Kg. Recibidos]]*BD[[#This Row],[Precio]]</f>
        <v>38.35</v>
      </c>
      <c r="N333" s="91">
        <f>+BD[[#This Row],[Monto Total]]-BD[[#This Row],[Abonos]]</f>
        <v>0</v>
      </c>
      <c r="O333" s="93" t="str">
        <f>IF(BD[[#This Row],[Saldo Actual]]=0,"PAGADO",IF(BD[[#This Row],[Saldo Actual]]&lt;0,"A Favor","Pendiente"))</f>
        <v>PAGADO</v>
      </c>
      <c r="P333" s="97">
        <f>+BD[[#This Row],[Fecha Doc.]]+7</f>
        <v>45505</v>
      </c>
      <c r="Q333" s="96" t="str">
        <f ca="1">IF(TODAY()&gt;BD[[#This Row],[Fecha Venc.]],"VENCIDO","")</f>
        <v>VENCIDO</v>
      </c>
      <c r="R333" s="83"/>
    </row>
    <row r="334" spans="3:18" s="4" customFormat="1" hidden="1" x14ac:dyDescent="0.25">
      <c r="C334" s="85" t="s">
        <v>2795</v>
      </c>
      <c r="D334" s="86">
        <v>45498</v>
      </c>
      <c r="E334" s="87" t="s">
        <v>1887</v>
      </c>
      <c r="F334" s="88" t="s">
        <v>1886</v>
      </c>
      <c r="G334" s="87" t="s">
        <v>144</v>
      </c>
      <c r="H334" s="89" t="s">
        <v>1848</v>
      </c>
      <c r="I334" s="121">
        <v>19.5</v>
      </c>
      <c r="J334" s="121">
        <v>19.5</v>
      </c>
      <c r="K334" s="84">
        <v>1.8</v>
      </c>
      <c r="L334" s="105">
        <f>+BD[[#This Row],[Kg. Recibidos]]*BD[[#This Row],[Precio]]</f>
        <v>35.1</v>
      </c>
      <c r="M334" s="105">
        <f>+BD[[#This Row],[Kg. Recibidos]]*BD[[#This Row],[Precio]]</f>
        <v>35.1</v>
      </c>
      <c r="N334" s="91">
        <f>+BD[[#This Row],[Monto Total]]-BD[[#This Row],[Abonos]]</f>
        <v>0</v>
      </c>
      <c r="O334" s="93" t="str">
        <f>IF(BD[[#This Row],[Saldo Actual]]=0,"PAGADO",IF(BD[[#This Row],[Saldo Actual]]&lt;0,"A Favor","Pendiente"))</f>
        <v>PAGADO</v>
      </c>
      <c r="P334" s="97">
        <f>+BD[[#This Row],[Fecha Doc.]]+7</f>
        <v>45505</v>
      </c>
      <c r="Q334" s="96" t="str">
        <f ca="1">IF(TODAY()&gt;BD[[#This Row],[Fecha Venc.]],"VENCIDO","")</f>
        <v>VENCIDO</v>
      </c>
      <c r="R334" s="83"/>
    </row>
    <row r="335" spans="3:18" s="4" customFormat="1" hidden="1" x14ac:dyDescent="0.25">
      <c r="C335" s="85" t="s">
        <v>2795</v>
      </c>
      <c r="D335" s="86">
        <v>45498</v>
      </c>
      <c r="E335" s="87" t="s">
        <v>1887</v>
      </c>
      <c r="F335" s="88" t="s">
        <v>1886</v>
      </c>
      <c r="G335" s="87" t="s">
        <v>144</v>
      </c>
      <c r="H335" s="89" t="s">
        <v>1847</v>
      </c>
      <c r="I335" s="121">
        <v>29.2</v>
      </c>
      <c r="J335" s="121">
        <v>29.2</v>
      </c>
      <c r="K335" s="84">
        <v>1.3</v>
      </c>
      <c r="L335" s="105">
        <f>+BD[[#This Row],[Kg. Recibidos]]*BD[[#This Row],[Precio]]</f>
        <v>37.96</v>
      </c>
      <c r="M335" s="105">
        <f>+BD[[#This Row],[Kg. Recibidos]]*BD[[#This Row],[Precio]]</f>
        <v>37.96</v>
      </c>
      <c r="N335" s="91">
        <f>+BD[[#This Row],[Monto Total]]-BD[[#This Row],[Abonos]]</f>
        <v>0</v>
      </c>
      <c r="O335" s="93" t="str">
        <f>IF(BD[[#This Row],[Saldo Actual]]=0,"PAGADO",IF(BD[[#This Row],[Saldo Actual]]&lt;0,"A Favor","Pendiente"))</f>
        <v>PAGADO</v>
      </c>
      <c r="P335" s="97">
        <f>+BD[[#This Row],[Fecha Doc.]]+7</f>
        <v>45505</v>
      </c>
      <c r="Q335" s="96" t="str">
        <f ca="1">IF(TODAY()&gt;BD[[#This Row],[Fecha Venc.]],"VENCIDO","")</f>
        <v>VENCIDO</v>
      </c>
      <c r="R335" s="83"/>
    </row>
    <row r="336" spans="3:18" s="4" customFormat="1" hidden="1" x14ac:dyDescent="0.25">
      <c r="C336" s="85" t="s">
        <v>2794</v>
      </c>
      <c r="D336" s="86">
        <v>45498</v>
      </c>
      <c r="E336" s="87" t="s">
        <v>91</v>
      </c>
      <c r="F336" s="88" t="s">
        <v>49</v>
      </c>
      <c r="G336" s="87" t="s">
        <v>91</v>
      </c>
      <c r="H336" s="89" t="s">
        <v>872</v>
      </c>
      <c r="I336" s="121">
        <v>637.9</v>
      </c>
      <c r="J336" s="121">
        <v>637.9</v>
      </c>
      <c r="K336" s="84">
        <v>2.65</v>
      </c>
      <c r="L336" s="105">
        <f>+BD[[#This Row],[Kg. Recibidos]]*BD[[#This Row],[Precio]]</f>
        <v>1690.4349999999999</v>
      </c>
      <c r="M336" s="105">
        <f>+BD[[#This Row],[Kg. Recibidos]]*BD[[#This Row],[Precio]]</f>
        <v>1690.4349999999999</v>
      </c>
      <c r="N336" s="91">
        <f>+BD[[#This Row],[Monto Total]]-BD[[#This Row],[Abonos]]</f>
        <v>0</v>
      </c>
      <c r="O336" s="93" t="str">
        <f>IF(BD[[#This Row],[Saldo Actual]]=0,"PAGADO",IF(BD[[#This Row],[Saldo Actual]]&lt;0,"A Favor","Pendiente"))</f>
        <v>PAGADO</v>
      </c>
      <c r="P336" s="97">
        <f>+BD[[#This Row],[Fecha Doc.]]+7</f>
        <v>45505</v>
      </c>
      <c r="Q336" s="96" t="str">
        <f ca="1">IF(TODAY()&gt;BD[[#This Row],[Fecha Venc.]],"VENCIDO","")</f>
        <v>VENCIDO</v>
      </c>
      <c r="R336" s="83"/>
    </row>
    <row r="337" spans="3:18" s="4" customFormat="1" hidden="1" x14ac:dyDescent="0.25">
      <c r="C337" s="85" t="s">
        <v>2799</v>
      </c>
      <c r="D337" s="86">
        <v>45497</v>
      </c>
      <c r="E337" s="87" t="s">
        <v>1887</v>
      </c>
      <c r="F337" s="88" t="s">
        <v>1886</v>
      </c>
      <c r="G337" s="87" t="s">
        <v>1036</v>
      </c>
      <c r="H337" s="89" t="s">
        <v>872</v>
      </c>
      <c r="I337" s="121">
        <v>6.8</v>
      </c>
      <c r="J337" s="121">
        <v>6.8</v>
      </c>
      <c r="K337" s="84">
        <v>2.75</v>
      </c>
      <c r="L337" s="105">
        <f>+BD[[#This Row],[Kg. Recibidos]]*BD[[#This Row],[Precio]]</f>
        <v>18.7</v>
      </c>
      <c r="M337" s="105">
        <f>+BD[[#This Row],[Kg. Recibidos]]*BD[[#This Row],[Precio]]</f>
        <v>18.7</v>
      </c>
      <c r="N337" s="91">
        <f>+BD[[#This Row],[Monto Total]]-BD[[#This Row],[Abonos]]</f>
        <v>0</v>
      </c>
      <c r="O337" s="93" t="str">
        <f>IF(BD[[#This Row],[Saldo Actual]]=0,"PAGADO",IF(BD[[#This Row],[Saldo Actual]]&lt;0,"A Favor","Pendiente"))</f>
        <v>PAGADO</v>
      </c>
      <c r="P337" s="97">
        <f>+BD[[#This Row],[Fecha Doc.]]+7</f>
        <v>45504</v>
      </c>
      <c r="Q337" s="96" t="str">
        <f ca="1">IF(TODAY()&gt;BD[[#This Row],[Fecha Venc.]],"VENCIDO","")</f>
        <v>VENCIDO</v>
      </c>
      <c r="R337" s="83"/>
    </row>
    <row r="338" spans="3:18" s="4" customFormat="1" hidden="1" x14ac:dyDescent="0.25">
      <c r="C338" s="85" t="s">
        <v>2798</v>
      </c>
      <c r="D338" s="86">
        <v>45497</v>
      </c>
      <c r="E338" s="87" t="s">
        <v>8</v>
      </c>
      <c r="F338" s="88" t="s">
        <v>20</v>
      </c>
      <c r="G338" s="87" t="s">
        <v>2211</v>
      </c>
      <c r="H338" s="89" t="s">
        <v>1727</v>
      </c>
      <c r="I338" s="121">
        <v>3169.2</v>
      </c>
      <c r="J338" s="121">
        <v>3120.5</v>
      </c>
      <c r="K338" s="84">
        <v>0.5</v>
      </c>
      <c r="L338" s="105">
        <f>+BD[[#This Row],[Kg. Recibidos]]*BD[[#This Row],[Precio]]</f>
        <v>1560.25</v>
      </c>
      <c r="M338" s="105">
        <f>+BD[[#This Row],[Kg. Recibidos]]*BD[[#This Row],[Precio]]</f>
        <v>1560.25</v>
      </c>
      <c r="N338" s="91">
        <f>+BD[[#This Row],[Monto Total]]-BD[[#This Row],[Abonos]]</f>
        <v>0</v>
      </c>
      <c r="O338" s="93" t="str">
        <f>IF(BD[[#This Row],[Saldo Actual]]=0,"PAGADO",IF(BD[[#This Row],[Saldo Actual]]&lt;0,"A Favor","Pendiente"))</f>
        <v>PAGADO</v>
      </c>
      <c r="P338" s="97">
        <f>+BD[[#This Row],[Fecha Doc.]]+7</f>
        <v>45504</v>
      </c>
      <c r="Q338" s="96" t="str">
        <f ca="1">IF(TODAY()&gt;BD[[#This Row],[Fecha Venc.]],"VENCIDO","")</f>
        <v>VENCIDO</v>
      </c>
      <c r="R338" s="83"/>
    </row>
    <row r="339" spans="3:18" s="4" customFormat="1" hidden="1" x14ac:dyDescent="0.25">
      <c r="C339" s="85" t="s">
        <v>2798</v>
      </c>
      <c r="D339" s="86">
        <v>45497</v>
      </c>
      <c r="E339" s="87" t="s">
        <v>8</v>
      </c>
      <c r="F339" s="88" t="s">
        <v>20</v>
      </c>
      <c r="G339" s="87" t="s">
        <v>2211</v>
      </c>
      <c r="H339" s="89" t="s">
        <v>1847</v>
      </c>
      <c r="I339" s="121">
        <v>2153.6999999999998</v>
      </c>
      <c r="J339" s="121">
        <v>2132.1</v>
      </c>
      <c r="K339" s="84">
        <v>0.5</v>
      </c>
      <c r="L339" s="105">
        <f>+BD[[#This Row],[Kg. Recibidos]]*BD[[#This Row],[Precio]]</f>
        <v>1066.05</v>
      </c>
      <c r="M339" s="105">
        <f>+BD[[#This Row],[Kg. Recibidos]]*BD[[#This Row],[Precio]]</f>
        <v>1066.05</v>
      </c>
      <c r="N339" s="91">
        <f>+BD[[#This Row],[Monto Total]]-BD[[#This Row],[Abonos]]</f>
        <v>0</v>
      </c>
      <c r="O339" s="93" t="str">
        <f>IF(BD[[#This Row],[Saldo Actual]]=0,"PAGADO",IF(BD[[#This Row],[Saldo Actual]]&lt;0,"A Favor","Pendiente"))</f>
        <v>PAGADO</v>
      </c>
      <c r="P339" s="97">
        <f>+BD[[#This Row],[Fecha Doc.]]+7</f>
        <v>45504</v>
      </c>
      <c r="Q339" s="96" t="str">
        <f ca="1">IF(TODAY()&gt;BD[[#This Row],[Fecha Venc.]],"VENCIDO","")</f>
        <v>VENCIDO</v>
      </c>
      <c r="R339" s="83"/>
    </row>
    <row r="340" spans="3:18" s="4" customFormat="1" hidden="1" x14ac:dyDescent="0.25">
      <c r="C340" s="85" t="s">
        <v>2798</v>
      </c>
      <c r="D340" s="86">
        <v>45497</v>
      </c>
      <c r="E340" s="87" t="s">
        <v>8</v>
      </c>
      <c r="F340" s="88" t="s">
        <v>20</v>
      </c>
      <c r="G340" s="87" t="s">
        <v>2211</v>
      </c>
      <c r="H340" s="89" t="s">
        <v>1848</v>
      </c>
      <c r="I340" s="121">
        <v>1653.3</v>
      </c>
      <c r="J340" s="121">
        <v>1640.5</v>
      </c>
      <c r="K340" s="84">
        <v>1</v>
      </c>
      <c r="L340" s="105">
        <f>+BD[[#This Row],[Kg. Recibidos]]*BD[[#This Row],[Precio]]</f>
        <v>1640.5</v>
      </c>
      <c r="M340" s="105">
        <f>+BD[[#This Row],[Kg. Recibidos]]*BD[[#This Row],[Precio]]</f>
        <v>1640.5</v>
      </c>
      <c r="N340" s="91">
        <f>+BD[[#This Row],[Monto Total]]-BD[[#This Row],[Abonos]]</f>
        <v>0</v>
      </c>
      <c r="O340" s="93" t="str">
        <f>IF(BD[[#This Row],[Saldo Actual]]=0,"PAGADO",IF(BD[[#This Row],[Saldo Actual]]&lt;0,"A Favor","Pendiente"))</f>
        <v>PAGADO</v>
      </c>
      <c r="P340" s="97">
        <f>+BD[[#This Row],[Fecha Doc.]]+7</f>
        <v>45504</v>
      </c>
      <c r="Q340" s="96" t="str">
        <f ca="1">IF(TODAY()&gt;BD[[#This Row],[Fecha Venc.]],"VENCIDO","")</f>
        <v>VENCIDO</v>
      </c>
      <c r="R340" s="83"/>
    </row>
    <row r="341" spans="3:18" s="4" customFormat="1" hidden="1" x14ac:dyDescent="0.25">
      <c r="C341" s="85" t="s">
        <v>2793</v>
      </c>
      <c r="D341" s="86">
        <v>45496</v>
      </c>
      <c r="E341" s="87" t="s">
        <v>1887</v>
      </c>
      <c r="F341" s="88" t="s">
        <v>1886</v>
      </c>
      <c r="G341" s="87" t="s">
        <v>142</v>
      </c>
      <c r="H341" s="89" t="s">
        <v>1727</v>
      </c>
      <c r="I341" s="121">
        <v>2.2000000000000002</v>
      </c>
      <c r="J341" s="121">
        <v>2.2000000000000002</v>
      </c>
      <c r="K341" s="84">
        <v>1.3</v>
      </c>
      <c r="L341" s="105">
        <f>+BD[[#This Row],[Kg. Recibidos]]*BD[[#This Row],[Precio]]</f>
        <v>2.8600000000000003</v>
      </c>
      <c r="M341" s="105">
        <f>+BD[[#This Row],[Kg. Recibidos]]*BD[[#This Row],[Precio]]</f>
        <v>2.8600000000000003</v>
      </c>
      <c r="N341" s="91">
        <f>+BD[[#This Row],[Monto Total]]-BD[[#This Row],[Abonos]]</f>
        <v>0</v>
      </c>
      <c r="O341" s="93" t="str">
        <f>IF(BD[[#This Row],[Saldo Actual]]=0,"PAGADO",IF(BD[[#This Row],[Saldo Actual]]&lt;0,"A Favor","Pendiente"))</f>
        <v>PAGADO</v>
      </c>
      <c r="P341" s="97">
        <f>+BD[[#This Row],[Fecha Doc.]]+7</f>
        <v>45503</v>
      </c>
      <c r="Q341" s="96" t="str">
        <f ca="1">IF(TODAY()&gt;BD[[#This Row],[Fecha Venc.]],"VENCIDO","")</f>
        <v>VENCIDO</v>
      </c>
      <c r="R341" s="83"/>
    </row>
    <row r="342" spans="3:18" s="4" customFormat="1" hidden="1" x14ac:dyDescent="0.25">
      <c r="C342" s="85" t="s">
        <v>2791</v>
      </c>
      <c r="D342" s="86">
        <v>45496</v>
      </c>
      <c r="E342" s="87" t="s">
        <v>1887</v>
      </c>
      <c r="F342" s="88" t="s">
        <v>1886</v>
      </c>
      <c r="G342" s="87" t="s">
        <v>2792</v>
      </c>
      <c r="H342" s="89" t="s">
        <v>1847</v>
      </c>
      <c r="I342" s="121">
        <v>3.5</v>
      </c>
      <c r="J342" s="121">
        <v>3.5</v>
      </c>
      <c r="K342" s="84">
        <v>1.3</v>
      </c>
      <c r="L342" s="105">
        <f>+BD[[#This Row],[Kg. Recibidos]]*BD[[#This Row],[Precio]]</f>
        <v>4.55</v>
      </c>
      <c r="M342" s="105">
        <f>+BD[[#This Row],[Kg. Recibidos]]*BD[[#This Row],[Precio]]</f>
        <v>4.55</v>
      </c>
      <c r="N342" s="91">
        <f>+BD[[#This Row],[Monto Total]]-BD[[#This Row],[Abonos]]</f>
        <v>0</v>
      </c>
      <c r="O342" s="93" t="str">
        <f>IF(BD[[#This Row],[Saldo Actual]]=0,"PAGADO",IF(BD[[#This Row],[Saldo Actual]]&lt;0,"A Favor","Pendiente"))</f>
        <v>PAGADO</v>
      </c>
      <c r="P342" s="97">
        <f>+BD[[#This Row],[Fecha Doc.]]+7</f>
        <v>45503</v>
      </c>
      <c r="Q342" s="96" t="str">
        <f ca="1">IF(TODAY()&gt;BD[[#This Row],[Fecha Venc.]],"VENCIDO","")</f>
        <v>VENCIDO</v>
      </c>
      <c r="R342" s="83"/>
    </row>
    <row r="343" spans="3:18" s="4" customFormat="1" hidden="1" x14ac:dyDescent="0.25">
      <c r="C343" s="85" t="s">
        <v>2790</v>
      </c>
      <c r="D343" s="86">
        <v>45496</v>
      </c>
      <c r="E343" s="87" t="s">
        <v>670</v>
      </c>
      <c r="F343" s="88" t="s">
        <v>883</v>
      </c>
      <c r="G343" s="87" t="s">
        <v>670</v>
      </c>
      <c r="H343" s="89" t="s">
        <v>872</v>
      </c>
      <c r="I343" s="121">
        <v>8188.4</v>
      </c>
      <c r="J343" s="121">
        <v>8028.2</v>
      </c>
      <c r="K343" s="84">
        <v>2.6</v>
      </c>
      <c r="L343" s="105">
        <f>+BD[[#This Row],[Kg. Recibidos]]*BD[[#This Row],[Precio]]</f>
        <v>20873.32</v>
      </c>
      <c r="M343" s="105">
        <f>+BD[[#This Row],[Kg. Recibidos]]*BD[[#This Row],[Precio]]</f>
        <v>20873.32</v>
      </c>
      <c r="N343" s="91">
        <f>+BD[[#This Row],[Monto Total]]-BD[[#This Row],[Abonos]]</f>
        <v>0</v>
      </c>
      <c r="O343" s="93" t="str">
        <f>IF(BD[[#This Row],[Saldo Actual]]=0,"PAGADO",IF(BD[[#This Row],[Saldo Actual]]&lt;0,"A Favor","Pendiente"))</f>
        <v>PAGADO</v>
      </c>
      <c r="P343" s="97">
        <f>+BD[[#This Row],[Fecha Doc.]]+7</f>
        <v>45503</v>
      </c>
      <c r="Q343" s="96" t="str">
        <f ca="1">IF(TODAY()&gt;BD[[#This Row],[Fecha Venc.]],"VENCIDO","")</f>
        <v>VENCIDO</v>
      </c>
      <c r="R343" s="83"/>
    </row>
    <row r="344" spans="3:18" s="4" customFormat="1" hidden="1" x14ac:dyDescent="0.25">
      <c r="C344" s="85" t="s">
        <v>2789</v>
      </c>
      <c r="D344" s="86">
        <v>45496</v>
      </c>
      <c r="E344" s="87" t="s">
        <v>1887</v>
      </c>
      <c r="F344" s="88" t="s">
        <v>1886</v>
      </c>
      <c r="G344" s="87" t="s">
        <v>200</v>
      </c>
      <c r="H344" s="89" t="s">
        <v>1727</v>
      </c>
      <c r="I344" s="121">
        <v>29.9</v>
      </c>
      <c r="J344" s="121">
        <v>29.9</v>
      </c>
      <c r="K344" s="84">
        <v>1.3</v>
      </c>
      <c r="L344" s="105">
        <f>+BD[[#This Row],[Kg. Recibidos]]*BD[[#This Row],[Precio]]</f>
        <v>38.869999999999997</v>
      </c>
      <c r="M344" s="105">
        <f>+BD[[#This Row],[Kg. Recibidos]]*BD[[#This Row],[Precio]]</f>
        <v>38.869999999999997</v>
      </c>
      <c r="N344" s="91">
        <f>+BD[[#This Row],[Monto Total]]-BD[[#This Row],[Abonos]]</f>
        <v>0</v>
      </c>
      <c r="O344" s="93" t="str">
        <f>IF(BD[[#This Row],[Saldo Actual]]=0,"PAGADO",IF(BD[[#This Row],[Saldo Actual]]&lt;0,"A Favor","Pendiente"))</f>
        <v>PAGADO</v>
      </c>
      <c r="P344" s="97">
        <f>+BD[[#This Row],[Fecha Doc.]]+7</f>
        <v>45503</v>
      </c>
      <c r="Q344" s="96" t="str">
        <f ca="1">IF(TODAY()&gt;BD[[#This Row],[Fecha Venc.]],"VENCIDO","")</f>
        <v>VENCIDO</v>
      </c>
      <c r="R344" s="83"/>
    </row>
    <row r="345" spans="3:18" s="4" customFormat="1" hidden="1" x14ac:dyDescent="0.25">
      <c r="C345" s="85" t="s">
        <v>2789</v>
      </c>
      <c r="D345" s="86">
        <v>45496</v>
      </c>
      <c r="E345" s="87" t="s">
        <v>1887</v>
      </c>
      <c r="F345" s="88" t="s">
        <v>1886</v>
      </c>
      <c r="G345" s="87" t="s">
        <v>200</v>
      </c>
      <c r="H345" s="89" t="s">
        <v>872</v>
      </c>
      <c r="I345" s="121">
        <v>340.2</v>
      </c>
      <c r="J345" s="121">
        <v>340.2</v>
      </c>
      <c r="K345" s="84">
        <v>2.75</v>
      </c>
      <c r="L345" s="105">
        <f>+BD[[#This Row],[Kg. Recibidos]]*BD[[#This Row],[Precio]]</f>
        <v>935.55</v>
      </c>
      <c r="M345" s="105">
        <f>+BD[[#This Row],[Kg. Recibidos]]*BD[[#This Row],[Precio]]</f>
        <v>935.55</v>
      </c>
      <c r="N345" s="91">
        <f>+BD[[#This Row],[Monto Total]]-BD[[#This Row],[Abonos]]</f>
        <v>0</v>
      </c>
      <c r="O345" s="93" t="str">
        <f>IF(BD[[#This Row],[Saldo Actual]]=0,"PAGADO",IF(BD[[#This Row],[Saldo Actual]]&lt;0,"A Favor","Pendiente"))</f>
        <v>PAGADO</v>
      </c>
      <c r="P345" s="97">
        <f>+BD[[#This Row],[Fecha Doc.]]+7</f>
        <v>45503</v>
      </c>
      <c r="Q345" s="96" t="str">
        <f ca="1">IF(TODAY()&gt;BD[[#This Row],[Fecha Venc.]],"VENCIDO","")</f>
        <v>VENCIDO</v>
      </c>
      <c r="R345" s="83"/>
    </row>
    <row r="346" spans="3:18" s="4" customFormat="1" hidden="1" x14ac:dyDescent="0.25">
      <c r="C346" s="85" t="s">
        <v>2788</v>
      </c>
      <c r="D346" s="86">
        <v>45496</v>
      </c>
      <c r="E346" s="87" t="s">
        <v>1887</v>
      </c>
      <c r="F346" s="88" t="s">
        <v>1886</v>
      </c>
      <c r="G346" s="87" t="s">
        <v>607</v>
      </c>
      <c r="H346" s="89" t="s">
        <v>1847</v>
      </c>
      <c r="I346" s="121">
        <v>3.1</v>
      </c>
      <c r="J346" s="121">
        <v>3.1</v>
      </c>
      <c r="K346" s="84">
        <v>1.3</v>
      </c>
      <c r="L346" s="105">
        <f>+BD[[#This Row],[Kg. Recibidos]]*BD[[#This Row],[Precio]]</f>
        <v>4.03</v>
      </c>
      <c r="M346" s="105">
        <f>+BD[[#This Row],[Kg. Recibidos]]*BD[[#This Row],[Precio]]</f>
        <v>4.03</v>
      </c>
      <c r="N346" s="91">
        <f>+BD[[#This Row],[Monto Total]]-BD[[#This Row],[Abonos]]</f>
        <v>0</v>
      </c>
      <c r="O346" s="93" t="str">
        <f>IF(BD[[#This Row],[Saldo Actual]]=0,"PAGADO",IF(BD[[#This Row],[Saldo Actual]]&lt;0,"A Favor","Pendiente"))</f>
        <v>PAGADO</v>
      </c>
      <c r="P346" s="97">
        <f>+BD[[#This Row],[Fecha Doc.]]+7</f>
        <v>45503</v>
      </c>
      <c r="Q346" s="96" t="str">
        <f ca="1">IF(TODAY()&gt;BD[[#This Row],[Fecha Venc.]],"VENCIDO","")</f>
        <v>VENCIDO</v>
      </c>
      <c r="R346" s="83"/>
    </row>
    <row r="347" spans="3:18" s="4" customFormat="1" hidden="1" x14ac:dyDescent="0.25">
      <c r="C347" s="85" t="s">
        <v>2788</v>
      </c>
      <c r="D347" s="86">
        <v>45496</v>
      </c>
      <c r="E347" s="87" t="s">
        <v>1887</v>
      </c>
      <c r="F347" s="88" t="s">
        <v>1886</v>
      </c>
      <c r="G347" s="87" t="s">
        <v>607</v>
      </c>
      <c r="H347" s="89" t="s">
        <v>872</v>
      </c>
      <c r="I347" s="121">
        <v>3.1</v>
      </c>
      <c r="J347" s="121">
        <v>3.1</v>
      </c>
      <c r="K347" s="84">
        <v>2.75</v>
      </c>
      <c r="L347" s="105">
        <f>+BD[[#This Row],[Kg. Recibidos]]*BD[[#This Row],[Precio]]</f>
        <v>8.5250000000000004</v>
      </c>
      <c r="M347" s="105">
        <f>+BD[[#This Row],[Kg. Recibidos]]*BD[[#This Row],[Precio]]</f>
        <v>8.5250000000000004</v>
      </c>
      <c r="N347" s="91">
        <f>+BD[[#This Row],[Monto Total]]-BD[[#This Row],[Abonos]]</f>
        <v>0</v>
      </c>
      <c r="O347" s="93" t="str">
        <f>IF(BD[[#This Row],[Saldo Actual]]=0,"PAGADO",IF(BD[[#This Row],[Saldo Actual]]&lt;0,"A Favor","Pendiente"))</f>
        <v>PAGADO</v>
      </c>
      <c r="P347" s="97">
        <f>+BD[[#This Row],[Fecha Doc.]]+7</f>
        <v>45503</v>
      </c>
      <c r="Q347" s="96" t="str">
        <f ca="1">IF(TODAY()&gt;BD[[#This Row],[Fecha Venc.]],"VENCIDO","")</f>
        <v>VENCIDO</v>
      </c>
      <c r="R347" s="83"/>
    </row>
    <row r="348" spans="3:18" s="4" customFormat="1" hidden="1" x14ac:dyDescent="0.25">
      <c r="C348" s="85" t="s">
        <v>2787</v>
      </c>
      <c r="D348" s="86">
        <v>45496</v>
      </c>
      <c r="E348" s="87" t="s">
        <v>1887</v>
      </c>
      <c r="F348" s="88" t="s">
        <v>1886</v>
      </c>
      <c r="G348" s="87" t="s">
        <v>103</v>
      </c>
      <c r="H348" s="89" t="s">
        <v>1727</v>
      </c>
      <c r="I348" s="121">
        <v>109.9</v>
      </c>
      <c r="J348" s="121">
        <v>109.9</v>
      </c>
      <c r="K348" s="84">
        <v>1.3</v>
      </c>
      <c r="L348" s="105">
        <f>+BD[[#This Row],[Kg. Recibidos]]*BD[[#This Row],[Precio]]</f>
        <v>142.87</v>
      </c>
      <c r="M348" s="105">
        <f>+BD[[#This Row],[Kg. Recibidos]]*BD[[#This Row],[Precio]]</f>
        <v>142.87</v>
      </c>
      <c r="N348" s="91">
        <f>+BD[[#This Row],[Monto Total]]-BD[[#This Row],[Abonos]]</f>
        <v>0</v>
      </c>
      <c r="O348" s="93" t="str">
        <f>IF(BD[[#This Row],[Saldo Actual]]=0,"PAGADO",IF(BD[[#This Row],[Saldo Actual]]&lt;0,"A Favor","Pendiente"))</f>
        <v>PAGADO</v>
      </c>
      <c r="P348" s="97">
        <f>+BD[[#This Row],[Fecha Doc.]]+7</f>
        <v>45503</v>
      </c>
      <c r="Q348" s="96" t="str">
        <f ca="1">IF(TODAY()&gt;BD[[#This Row],[Fecha Venc.]],"VENCIDO","")</f>
        <v>VENCIDO</v>
      </c>
      <c r="R348" s="83"/>
    </row>
    <row r="349" spans="3:18" s="4" customFormat="1" hidden="1" x14ac:dyDescent="0.25">
      <c r="C349" s="85" t="s">
        <v>2787</v>
      </c>
      <c r="D349" s="86">
        <v>45496</v>
      </c>
      <c r="E349" s="87" t="s">
        <v>1887</v>
      </c>
      <c r="F349" s="88" t="s">
        <v>1886</v>
      </c>
      <c r="G349" s="87" t="s">
        <v>103</v>
      </c>
      <c r="H349" s="89" t="s">
        <v>1848</v>
      </c>
      <c r="I349" s="121">
        <v>48.4</v>
      </c>
      <c r="J349" s="121">
        <v>48.4</v>
      </c>
      <c r="K349" s="84">
        <v>1.8</v>
      </c>
      <c r="L349" s="105">
        <f>+BD[[#This Row],[Kg. Recibidos]]*BD[[#This Row],[Precio]]</f>
        <v>87.12</v>
      </c>
      <c r="M349" s="105">
        <f>+BD[[#This Row],[Kg. Recibidos]]*BD[[#This Row],[Precio]]</f>
        <v>87.12</v>
      </c>
      <c r="N349" s="91">
        <f>+BD[[#This Row],[Monto Total]]-BD[[#This Row],[Abonos]]</f>
        <v>0</v>
      </c>
      <c r="O349" s="93" t="str">
        <f>IF(BD[[#This Row],[Saldo Actual]]=0,"PAGADO",IF(BD[[#This Row],[Saldo Actual]]&lt;0,"A Favor","Pendiente"))</f>
        <v>PAGADO</v>
      </c>
      <c r="P349" s="97">
        <f>+BD[[#This Row],[Fecha Doc.]]+7</f>
        <v>45503</v>
      </c>
      <c r="Q349" s="96" t="str">
        <f ca="1">IF(TODAY()&gt;BD[[#This Row],[Fecha Venc.]],"VENCIDO","")</f>
        <v>VENCIDO</v>
      </c>
      <c r="R349" s="83"/>
    </row>
    <row r="350" spans="3:18" s="4" customFormat="1" hidden="1" x14ac:dyDescent="0.25">
      <c r="C350" s="85" t="s">
        <v>2787</v>
      </c>
      <c r="D350" s="86">
        <v>45496</v>
      </c>
      <c r="E350" s="87" t="s">
        <v>1887</v>
      </c>
      <c r="F350" s="88" t="s">
        <v>1886</v>
      </c>
      <c r="G350" s="87" t="s">
        <v>103</v>
      </c>
      <c r="H350" s="89" t="s">
        <v>1847</v>
      </c>
      <c r="I350" s="121">
        <v>65.8</v>
      </c>
      <c r="J350" s="121">
        <v>65.8</v>
      </c>
      <c r="K350" s="84">
        <v>1.3</v>
      </c>
      <c r="L350" s="105">
        <f>+BD[[#This Row],[Kg. Recibidos]]*BD[[#This Row],[Precio]]</f>
        <v>85.54</v>
      </c>
      <c r="M350" s="105">
        <f>+BD[[#This Row],[Kg. Recibidos]]*BD[[#This Row],[Precio]]</f>
        <v>85.54</v>
      </c>
      <c r="N350" s="91">
        <f>+BD[[#This Row],[Monto Total]]-BD[[#This Row],[Abonos]]</f>
        <v>0</v>
      </c>
      <c r="O350" s="93" t="str">
        <f>IF(BD[[#This Row],[Saldo Actual]]=0,"PAGADO",IF(BD[[#This Row],[Saldo Actual]]&lt;0,"A Favor","Pendiente"))</f>
        <v>PAGADO</v>
      </c>
      <c r="P350" s="97">
        <f>+BD[[#This Row],[Fecha Doc.]]+7</f>
        <v>45503</v>
      </c>
      <c r="Q350" s="96" t="str">
        <f ca="1">IF(TODAY()&gt;BD[[#This Row],[Fecha Venc.]],"VENCIDO","")</f>
        <v>VENCIDO</v>
      </c>
      <c r="R350" s="83"/>
    </row>
    <row r="351" spans="3:18" s="4" customFormat="1" hidden="1" x14ac:dyDescent="0.25">
      <c r="C351" s="85" t="s">
        <v>2786</v>
      </c>
      <c r="D351" s="86">
        <v>45496</v>
      </c>
      <c r="E351" s="87" t="s">
        <v>2582</v>
      </c>
      <c r="F351" s="88" t="s">
        <v>1886</v>
      </c>
      <c r="G351" s="87" t="s">
        <v>103</v>
      </c>
      <c r="H351" s="89" t="s">
        <v>872</v>
      </c>
      <c r="I351" s="121">
        <v>128.30000000000001</v>
      </c>
      <c r="J351" s="121">
        <v>128.30000000000001</v>
      </c>
      <c r="K351" s="84">
        <v>2.65</v>
      </c>
      <c r="L351" s="105">
        <f>+BD[[#This Row],[Kg. Recibidos]]*BD[[#This Row],[Precio]]</f>
        <v>339.995</v>
      </c>
      <c r="M351" s="105">
        <f>+BD[[#This Row],[Kg. Recibidos]]*BD[[#This Row],[Precio]]</f>
        <v>339.995</v>
      </c>
      <c r="N351" s="91">
        <f>+BD[[#This Row],[Monto Total]]-BD[[#This Row],[Abonos]]</f>
        <v>0</v>
      </c>
      <c r="O351" s="93" t="str">
        <f>IF(BD[[#This Row],[Saldo Actual]]=0,"PAGADO",IF(BD[[#This Row],[Saldo Actual]]&lt;0,"A Favor","Pendiente"))</f>
        <v>PAGADO</v>
      </c>
      <c r="P351" s="97">
        <f>+BD[[#This Row],[Fecha Doc.]]+7</f>
        <v>45503</v>
      </c>
      <c r="Q351" s="96" t="str">
        <f ca="1">IF(TODAY()&gt;BD[[#This Row],[Fecha Venc.]],"VENCIDO","")</f>
        <v>VENCIDO</v>
      </c>
      <c r="R351" s="83"/>
    </row>
    <row r="352" spans="3:18" s="4" customFormat="1" hidden="1" x14ac:dyDescent="0.25">
      <c r="C352" s="85" t="s">
        <v>2783</v>
      </c>
      <c r="D352" s="86">
        <v>45496</v>
      </c>
      <c r="E352" s="87" t="s">
        <v>8</v>
      </c>
      <c r="F352" s="88" t="s">
        <v>20</v>
      </c>
      <c r="G352" s="87" t="s">
        <v>2211</v>
      </c>
      <c r="H352" s="89" t="s">
        <v>1847</v>
      </c>
      <c r="I352" s="121">
        <v>1703.3</v>
      </c>
      <c r="J352" s="121">
        <v>1696.4</v>
      </c>
      <c r="K352" s="84">
        <v>0.5</v>
      </c>
      <c r="L352" s="105">
        <f>+BD[[#This Row],[Kg. Recibidos]]*BD[[#This Row],[Precio]]</f>
        <v>848.2</v>
      </c>
      <c r="M352" s="105">
        <f>+BD[[#This Row],[Kg. Recibidos]]*BD[[#This Row],[Precio]]</f>
        <v>848.2</v>
      </c>
      <c r="N352" s="91">
        <f>+BD[[#This Row],[Monto Total]]-BD[[#This Row],[Abonos]]</f>
        <v>0</v>
      </c>
      <c r="O352" s="93" t="str">
        <f>IF(BD[[#This Row],[Saldo Actual]]=0,"PAGADO",IF(BD[[#This Row],[Saldo Actual]]&lt;0,"A Favor","Pendiente"))</f>
        <v>PAGADO</v>
      </c>
      <c r="P352" s="97">
        <f>+BD[[#This Row],[Fecha Doc.]]+7</f>
        <v>45503</v>
      </c>
      <c r="Q352" s="96" t="str">
        <f ca="1">IF(TODAY()&gt;BD[[#This Row],[Fecha Venc.]],"VENCIDO","")</f>
        <v>VENCIDO</v>
      </c>
      <c r="R352" s="83"/>
    </row>
    <row r="353" spans="3:18" s="4" customFormat="1" hidden="1" x14ac:dyDescent="0.25">
      <c r="C353" s="85" t="s">
        <v>2783</v>
      </c>
      <c r="D353" s="86">
        <v>45496</v>
      </c>
      <c r="E353" s="87" t="s">
        <v>8</v>
      </c>
      <c r="F353" s="88" t="s">
        <v>20</v>
      </c>
      <c r="G353" s="87" t="s">
        <v>2211</v>
      </c>
      <c r="H353" s="89" t="s">
        <v>1727</v>
      </c>
      <c r="I353" s="121">
        <v>3351.8</v>
      </c>
      <c r="J353" s="121">
        <v>3327</v>
      </c>
      <c r="K353" s="84">
        <v>0.5</v>
      </c>
      <c r="L353" s="105">
        <f>+BD[[#This Row],[Kg. Recibidos]]*BD[[#This Row],[Precio]]</f>
        <v>1663.5</v>
      </c>
      <c r="M353" s="105">
        <f>+BD[[#This Row],[Kg. Recibidos]]*BD[[#This Row],[Precio]]</f>
        <v>1663.5</v>
      </c>
      <c r="N353" s="91">
        <f>+BD[[#This Row],[Monto Total]]-BD[[#This Row],[Abonos]]</f>
        <v>0</v>
      </c>
      <c r="O353" s="93" t="str">
        <f>IF(BD[[#This Row],[Saldo Actual]]=0,"PAGADO",IF(BD[[#This Row],[Saldo Actual]]&lt;0,"A Favor","Pendiente"))</f>
        <v>PAGADO</v>
      </c>
      <c r="P353" s="97">
        <f>+BD[[#This Row],[Fecha Doc.]]+7</f>
        <v>45503</v>
      </c>
      <c r="Q353" s="96" t="str">
        <f ca="1">IF(TODAY()&gt;BD[[#This Row],[Fecha Venc.]],"VENCIDO","")</f>
        <v>VENCIDO</v>
      </c>
      <c r="R353" s="83"/>
    </row>
    <row r="354" spans="3:18" s="4" customFormat="1" hidden="1" x14ac:dyDescent="0.25">
      <c r="C354" s="85" t="s">
        <v>2783</v>
      </c>
      <c r="D354" s="86">
        <v>45496</v>
      </c>
      <c r="E354" s="87" t="s">
        <v>8</v>
      </c>
      <c r="F354" s="88" t="s">
        <v>20</v>
      </c>
      <c r="G354" s="87" t="s">
        <v>2211</v>
      </c>
      <c r="H354" s="89" t="s">
        <v>11</v>
      </c>
      <c r="I354" s="121">
        <v>613</v>
      </c>
      <c r="J354" s="121">
        <v>610.79999999999995</v>
      </c>
      <c r="K354" s="84">
        <v>1</v>
      </c>
      <c r="L354" s="105">
        <f>+BD[[#This Row],[Kg. Recibidos]]*BD[[#This Row],[Precio]]</f>
        <v>610.79999999999995</v>
      </c>
      <c r="M354" s="105">
        <f>+BD[[#This Row],[Kg. Recibidos]]*BD[[#This Row],[Precio]]</f>
        <v>610.79999999999995</v>
      </c>
      <c r="N354" s="91">
        <f>+BD[[#This Row],[Monto Total]]-BD[[#This Row],[Abonos]]</f>
        <v>0</v>
      </c>
      <c r="O354" s="93" t="str">
        <f>IF(BD[[#This Row],[Saldo Actual]]=0,"PAGADO",IF(BD[[#This Row],[Saldo Actual]]&lt;0,"A Favor","Pendiente"))</f>
        <v>PAGADO</v>
      </c>
      <c r="P354" s="97">
        <f>+BD[[#This Row],[Fecha Doc.]]+7</f>
        <v>45503</v>
      </c>
      <c r="Q354" s="96" t="str">
        <f ca="1">IF(TODAY()&gt;BD[[#This Row],[Fecha Venc.]],"VENCIDO","")</f>
        <v>VENCIDO</v>
      </c>
      <c r="R354" s="83"/>
    </row>
    <row r="355" spans="3:18" s="4" customFormat="1" hidden="1" x14ac:dyDescent="0.25">
      <c r="C355" s="85" t="s">
        <v>2782</v>
      </c>
      <c r="D355" s="86">
        <v>45496</v>
      </c>
      <c r="E355" s="87" t="s">
        <v>8</v>
      </c>
      <c r="F355" s="88" t="s">
        <v>20</v>
      </c>
      <c r="G355" s="87" t="s">
        <v>2211</v>
      </c>
      <c r="H355" s="89" t="s">
        <v>11</v>
      </c>
      <c r="I355" s="121">
        <v>88</v>
      </c>
      <c r="J355" s="121">
        <v>88</v>
      </c>
      <c r="K355" s="84">
        <v>1</v>
      </c>
      <c r="L355" s="105">
        <f>+BD[[#This Row],[Kg. Recibidos]]*BD[[#This Row],[Precio]]</f>
        <v>88</v>
      </c>
      <c r="M355" s="105">
        <f>+BD[[#This Row],[Kg. Recibidos]]*BD[[#This Row],[Precio]]</f>
        <v>88</v>
      </c>
      <c r="N355" s="91">
        <f>+BD[[#This Row],[Monto Total]]-BD[[#This Row],[Abonos]]</f>
        <v>0</v>
      </c>
      <c r="O355" s="93" t="str">
        <f>IF(BD[[#This Row],[Saldo Actual]]=0,"PAGADO",IF(BD[[#This Row],[Saldo Actual]]&lt;0,"A Favor","Pendiente"))</f>
        <v>PAGADO</v>
      </c>
      <c r="P355" s="97">
        <f>+BD[[#This Row],[Fecha Doc.]]+7</f>
        <v>45503</v>
      </c>
      <c r="Q355" s="96" t="str">
        <f ca="1">IF(TODAY()&gt;BD[[#This Row],[Fecha Venc.]],"VENCIDO","")</f>
        <v>VENCIDO</v>
      </c>
      <c r="R355" s="83"/>
    </row>
    <row r="356" spans="3:18" s="4" customFormat="1" hidden="1" x14ac:dyDescent="0.25">
      <c r="C356" s="85" t="s">
        <v>2781</v>
      </c>
      <c r="D356" s="86">
        <v>45496</v>
      </c>
      <c r="E356" s="87" t="s">
        <v>626</v>
      </c>
      <c r="F356" s="88" t="s">
        <v>62</v>
      </c>
      <c r="G356" s="87" t="s">
        <v>626</v>
      </c>
      <c r="H356" s="89" t="s">
        <v>3</v>
      </c>
      <c r="I356" s="121">
        <v>242.6</v>
      </c>
      <c r="J356" s="121">
        <v>242.6</v>
      </c>
      <c r="K356" s="84">
        <v>2.2000000000000002</v>
      </c>
      <c r="L356" s="105">
        <f>+BD[[#This Row],[Kg. Recibidos]]*BD[[#This Row],[Precio]]</f>
        <v>533.72</v>
      </c>
      <c r="M356" s="105"/>
      <c r="N356" s="91">
        <f>+BD[[#This Row],[Monto Total]]-BD[[#This Row],[Abonos]]</f>
        <v>533.72</v>
      </c>
      <c r="O356" s="93" t="str">
        <f>IF(BD[[#This Row],[Saldo Actual]]=0,"PAGADO",IF(BD[[#This Row],[Saldo Actual]]&lt;0,"A Favor","Pendiente"))</f>
        <v>Pendiente</v>
      </c>
      <c r="P356" s="97">
        <f>+BD[[#This Row],[Fecha Doc.]]+7</f>
        <v>45503</v>
      </c>
      <c r="Q356" s="96" t="str">
        <f ca="1">IF(TODAY()&gt;BD[[#This Row],[Fecha Venc.]],"VENCIDO","")</f>
        <v>VENCIDO</v>
      </c>
      <c r="R356" s="83"/>
    </row>
    <row r="357" spans="3:18" s="4" customFormat="1" hidden="1" x14ac:dyDescent="0.25">
      <c r="C357" s="85" t="s">
        <v>2785</v>
      </c>
      <c r="D357" s="86">
        <v>45495</v>
      </c>
      <c r="E357" s="87" t="s">
        <v>1887</v>
      </c>
      <c r="F357" s="88" t="s">
        <v>1886</v>
      </c>
      <c r="G357" s="87" t="s">
        <v>154</v>
      </c>
      <c r="H357" s="89" t="s">
        <v>872</v>
      </c>
      <c r="I357" s="121">
        <v>20.9</v>
      </c>
      <c r="J357" s="121">
        <v>20.9</v>
      </c>
      <c r="K357" s="84">
        <v>2.75</v>
      </c>
      <c r="L357" s="105">
        <f>+BD[[#This Row],[Kg. Recibidos]]*BD[[#This Row],[Precio]]</f>
        <v>57.474999999999994</v>
      </c>
      <c r="M357" s="105">
        <f>+BD[[#This Row],[Kg. Recibidos]]*BD[[#This Row],[Precio]]</f>
        <v>57.474999999999994</v>
      </c>
      <c r="N357" s="91">
        <f>+BD[[#This Row],[Monto Total]]-BD[[#This Row],[Abonos]]</f>
        <v>0</v>
      </c>
      <c r="O357" s="93" t="str">
        <f>IF(BD[[#This Row],[Saldo Actual]]=0,"PAGADO",IF(BD[[#This Row],[Saldo Actual]]&lt;0,"A Favor","Pendiente"))</f>
        <v>PAGADO</v>
      </c>
      <c r="P357" s="97">
        <f>+BD[[#This Row],[Fecha Doc.]]+7</f>
        <v>45502</v>
      </c>
      <c r="Q357" s="96" t="str">
        <f ca="1">IF(TODAY()&gt;BD[[#This Row],[Fecha Venc.]],"VENCIDO","")</f>
        <v>VENCIDO</v>
      </c>
      <c r="R357" s="83"/>
    </row>
    <row r="358" spans="3:18" s="4" customFormat="1" hidden="1" x14ac:dyDescent="0.25">
      <c r="C358" s="85" t="s">
        <v>2784</v>
      </c>
      <c r="D358" s="86">
        <v>45495</v>
      </c>
      <c r="E358" s="87" t="s">
        <v>1887</v>
      </c>
      <c r="F358" s="88" t="s">
        <v>1886</v>
      </c>
      <c r="G358" s="87" t="s">
        <v>154</v>
      </c>
      <c r="H358" s="89" t="s">
        <v>1848</v>
      </c>
      <c r="I358" s="121">
        <v>1.2</v>
      </c>
      <c r="J358" s="121">
        <v>1.2</v>
      </c>
      <c r="K358" s="84">
        <v>1.8</v>
      </c>
      <c r="L358" s="105">
        <f>+BD[[#This Row],[Kg. Recibidos]]*BD[[#This Row],[Precio]]</f>
        <v>2.16</v>
      </c>
      <c r="M358" s="105">
        <f>+BD[[#This Row],[Kg. Recibidos]]*BD[[#This Row],[Precio]]</f>
        <v>2.16</v>
      </c>
      <c r="N358" s="91">
        <f>+BD[[#This Row],[Monto Total]]-BD[[#This Row],[Abonos]]</f>
        <v>0</v>
      </c>
      <c r="O358" s="93" t="str">
        <f>IF(BD[[#This Row],[Saldo Actual]]=0,"PAGADO",IF(BD[[#This Row],[Saldo Actual]]&lt;0,"A Favor","Pendiente"))</f>
        <v>PAGADO</v>
      </c>
      <c r="P358" s="97">
        <f>+BD[[#This Row],[Fecha Doc.]]+7</f>
        <v>45502</v>
      </c>
      <c r="Q358" s="96" t="str">
        <f ca="1">IF(TODAY()&gt;BD[[#This Row],[Fecha Venc.]],"VENCIDO","")</f>
        <v>VENCIDO</v>
      </c>
      <c r="R358" s="83"/>
    </row>
    <row r="359" spans="3:18" s="4" customFormat="1" hidden="1" x14ac:dyDescent="0.25">
      <c r="C359" s="85" t="s">
        <v>2784</v>
      </c>
      <c r="D359" s="86">
        <v>45495</v>
      </c>
      <c r="E359" s="87" t="s">
        <v>1887</v>
      </c>
      <c r="F359" s="88" t="s">
        <v>1886</v>
      </c>
      <c r="G359" s="87" t="s">
        <v>154</v>
      </c>
      <c r="H359" s="89" t="s">
        <v>1847</v>
      </c>
      <c r="I359" s="121">
        <v>1.3</v>
      </c>
      <c r="J359" s="121">
        <v>1.3</v>
      </c>
      <c r="K359" s="84">
        <v>1.3</v>
      </c>
      <c r="L359" s="105">
        <f>+BD[[#This Row],[Kg. Recibidos]]*BD[[#This Row],[Precio]]</f>
        <v>1.6900000000000002</v>
      </c>
      <c r="M359" s="105">
        <f>+BD[[#This Row],[Kg. Recibidos]]*BD[[#This Row],[Precio]]</f>
        <v>1.6900000000000002</v>
      </c>
      <c r="N359" s="91">
        <f>+BD[[#This Row],[Monto Total]]-BD[[#This Row],[Abonos]]</f>
        <v>0</v>
      </c>
      <c r="O359" s="93" t="str">
        <f>IF(BD[[#This Row],[Saldo Actual]]=0,"PAGADO",IF(BD[[#This Row],[Saldo Actual]]&lt;0,"A Favor","Pendiente"))</f>
        <v>PAGADO</v>
      </c>
      <c r="P359" s="97">
        <f>+BD[[#This Row],[Fecha Doc.]]+7</f>
        <v>45502</v>
      </c>
      <c r="Q359" s="96" t="str">
        <f ca="1">IF(TODAY()&gt;BD[[#This Row],[Fecha Venc.]],"VENCIDO","")</f>
        <v>VENCIDO</v>
      </c>
      <c r="R359" s="83"/>
    </row>
    <row r="360" spans="3:18" s="4" customFormat="1" hidden="1" x14ac:dyDescent="0.25">
      <c r="C360" s="85" t="s">
        <v>2784</v>
      </c>
      <c r="D360" s="86">
        <v>45495</v>
      </c>
      <c r="E360" s="87" t="s">
        <v>1887</v>
      </c>
      <c r="F360" s="88" t="s">
        <v>1886</v>
      </c>
      <c r="G360" s="87" t="s">
        <v>154</v>
      </c>
      <c r="H360" s="89" t="s">
        <v>1727</v>
      </c>
      <c r="I360" s="121">
        <v>1.1000000000000001</v>
      </c>
      <c r="J360" s="121">
        <v>1.1000000000000001</v>
      </c>
      <c r="K360" s="84">
        <v>1.3</v>
      </c>
      <c r="L360" s="105">
        <f>+BD[[#This Row],[Kg. Recibidos]]*BD[[#This Row],[Precio]]</f>
        <v>1.4300000000000002</v>
      </c>
      <c r="M360" s="105">
        <f>+BD[[#This Row],[Kg. Recibidos]]*BD[[#This Row],[Precio]]</f>
        <v>1.4300000000000002</v>
      </c>
      <c r="N360" s="91">
        <f>+BD[[#This Row],[Monto Total]]-BD[[#This Row],[Abonos]]</f>
        <v>0</v>
      </c>
      <c r="O360" s="93" t="str">
        <f>IF(BD[[#This Row],[Saldo Actual]]=0,"PAGADO",IF(BD[[#This Row],[Saldo Actual]]&lt;0,"A Favor","Pendiente"))</f>
        <v>PAGADO</v>
      </c>
      <c r="P360" s="97">
        <f>+BD[[#This Row],[Fecha Doc.]]+7</f>
        <v>45502</v>
      </c>
      <c r="Q360" s="96" t="str">
        <f ca="1">IF(TODAY()&gt;BD[[#This Row],[Fecha Venc.]],"VENCIDO","")</f>
        <v>VENCIDO</v>
      </c>
      <c r="R360" s="83"/>
    </row>
    <row r="361" spans="3:18" s="4" customFormat="1" hidden="1" x14ac:dyDescent="0.25">
      <c r="C361" s="85" t="s">
        <v>2780</v>
      </c>
      <c r="D361" s="86">
        <v>45495</v>
      </c>
      <c r="E361" s="87" t="s">
        <v>1887</v>
      </c>
      <c r="F361" s="88" t="s">
        <v>1886</v>
      </c>
      <c r="G361" s="87" t="s">
        <v>136</v>
      </c>
      <c r="H361" s="89" t="s">
        <v>1847</v>
      </c>
      <c r="I361" s="121">
        <v>4</v>
      </c>
      <c r="J361" s="121">
        <v>4</v>
      </c>
      <c r="K361" s="84">
        <v>1.3</v>
      </c>
      <c r="L361" s="105">
        <f>+BD[[#This Row],[Kg. Recibidos]]*BD[[#This Row],[Precio]]</f>
        <v>5.2</v>
      </c>
      <c r="M361" s="105">
        <f>+BD[[#This Row],[Kg. Recibidos]]*BD[[#This Row],[Precio]]</f>
        <v>5.2</v>
      </c>
      <c r="N361" s="91">
        <f>+BD[[#This Row],[Monto Total]]-BD[[#This Row],[Abonos]]</f>
        <v>0</v>
      </c>
      <c r="O361" s="93" t="str">
        <f>IF(BD[[#This Row],[Saldo Actual]]=0,"PAGADO",IF(BD[[#This Row],[Saldo Actual]]&lt;0,"A Favor","Pendiente"))</f>
        <v>PAGADO</v>
      </c>
      <c r="P361" s="97">
        <f>+BD[[#This Row],[Fecha Doc.]]+7</f>
        <v>45502</v>
      </c>
      <c r="Q361" s="96" t="str">
        <f ca="1">IF(TODAY()&gt;BD[[#This Row],[Fecha Venc.]],"VENCIDO","")</f>
        <v>VENCIDO</v>
      </c>
      <c r="R361" s="83"/>
    </row>
    <row r="362" spans="3:18" s="4" customFormat="1" hidden="1" x14ac:dyDescent="0.25">
      <c r="C362" s="85" t="s">
        <v>2779</v>
      </c>
      <c r="D362" s="86">
        <v>45495</v>
      </c>
      <c r="E362" s="87" t="s">
        <v>1887</v>
      </c>
      <c r="F362" s="88" t="s">
        <v>1886</v>
      </c>
      <c r="G362" s="87" t="s">
        <v>2682</v>
      </c>
      <c r="H362" s="89" t="s">
        <v>1727</v>
      </c>
      <c r="I362" s="121">
        <v>69</v>
      </c>
      <c r="J362" s="121">
        <v>69</v>
      </c>
      <c r="K362" s="84">
        <v>1.3</v>
      </c>
      <c r="L362" s="105">
        <f>+BD[[#This Row],[Kg. Recibidos]]*BD[[#This Row],[Precio]]</f>
        <v>89.7</v>
      </c>
      <c r="M362" s="105">
        <f>+BD[[#This Row],[Kg. Recibidos]]*BD[[#This Row],[Precio]]</f>
        <v>89.7</v>
      </c>
      <c r="N362" s="91">
        <f>+BD[[#This Row],[Monto Total]]-BD[[#This Row],[Abonos]]</f>
        <v>0</v>
      </c>
      <c r="O362" s="93" t="str">
        <f>IF(BD[[#This Row],[Saldo Actual]]=0,"PAGADO",IF(BD[[#This Row],[Saldo Actual]]&lt;0,"A Favor","Pendiente"))</f>
        <v>PAGADO</v>
      </c>
      <c r="P362" s="97">
        <f>+BD[[#This Row],[Fecha Doc.]]+7</f>
        <v>45502</v>
      </c>
      <c r="Q362" s="96" t="str">
        <f ca="1">IF(TODAY()&gt;BD[[#This Row],[Fecha Venc.]],"VENCIDO","")</f>
        <v>VENCIDO</v>
      </c>
      <c r="R362" s="83"/>
    </row>
    <row r="363" spans="3:18" s="4" customFormat="1" hidden="1" x14ac:dyDescent="0.25">
      <c r="C363" s="85" t="s">
        <v>2779</v>
      </c>
      <c r="D363" s="86">
        <v>45495</v>
      </c>
      <c r="E363" s="87" t="s">
        <v>1887</v>
      </c>
      <c r="F363" s="88" t="s">
        <v>1886</v>
      </c>
      <c r="G363" s="87" t="s">
        <v>2682</v>
      </c>
      <c r="H363" s="89" t="s">
        <v>1847</v>
      </c>
      <c r="I363" s="121">
        <v>108</v>
      </c>
      <c r="J363" s="121">
        <v>108</v>
      </c>
      <c r="K363" s="84">
        <v>1.3</v>
      </c>
      <c r="L363" s="105">
        <f>+BD[[#This Row],[Kg. Recibidos]]*BD[[#This Row],[Precio]]</f>
        <v>140.4</v>
      </c>
      <c r="M363" s="105">
        <f>+BD[[#This Row],[Kg. Recibidos]]*BD[[#This Row],[Precio]]</f>
        <v>140.4</v>
      </c>
      <c r="N363" s="91">
        <f>+BD[[#This Row],[Monto Total]]-BD[[#This Row],[Abonos]]</f>
        <v>0</v>
      </c>
      <c r="O363" s="93" t="str">
        <f>IF(BD[[#This Row],[Saldo Actual]]=0,"PAGADO",IF(BD[[#This Row],[Saldo Actual]]&lt;0,"A Favor","Pendiente"))</f>
        <v>PAGADO</v>
      </c>
      <c r="P363" s="97">
        <f>+BD[[#This Row],[Fecha Doc.]]+7</f>
        <v>45502</v>
      </c>
      <c r="Q363" s="96" t="str">
        <f ca="1">IF(TODAY()&gt;BD[[#This Row],[Fecha Venc.]],"VENCIDO","")</f>
        <v>VENCIDO</v>
      </c>
      <c r="R363" s="83"/>
    </row>
    <row r="364" spans="3:18" s="4" customFormat="1" hidden="1" x14ac:dyDescent="0.25">
      <c r="C364" s="85" t="s">
        <v>2778</v>
      </c>
      <c r="D364" s="86">
        <v>45495</v>
      </c>
      <c r="E364" s="87" t="s">
        <v>670</v>
      </c>
      <c r="F364" s="88" t="s">
        <v>883</v>
      </c>
      <c r="G364" s="87" t="s">
        <v>670</v>
      </c>
      <c r="H364" s="89" t="s">
        <v>872</v>
      </c>
      <c r="I364" s="121">
        <v>6619.4</v>
      </c>
      <c r="J364" s="121">
        <v>6523.6</v>
      </c>
      <c r="K364" s="84">
        <v>2.6</v>
      </c>
      <c r="L364" s="105">
        <f>+BD[[#This Row],[Kg. Recibidos]]*BD[[#This Row],[Precio]]</f>
        <v>16961.36</v>
      </c>
      <c r="M364" s="105">
        <f>+BD[[#This Row],[Kg. Recibidos]]*BD[[#This Row],[Precio]]</f>
        <v>16961.36</v>
      </c>
      <c r="N364" s="91">
        <f>+BD[[#This Row],[Monto Total]]-BD[[#This Row],[Abonos]]</f>
        <v>0</v>
      </c>
      <c r="O364" s="93" t="str">
        <f>IF(BD[[#This Row],[Saldo Actual]]=0,"PAGADO",IF(BD[[#This Row],[Saldo Actual]]&lt;0,"A Favor","Pendiente"))</f>
        <v>PAGADO</v>
      </c>
      <c r="P364" s="97">
        <f>+BD[[#This Row],[Fecha Doc.]]+7</f>
        <v>45502</v>
      </c>
      <c r="Q364" s="96" t="str">
        <f ca="1">IF(TODAY()&gt;BD[[#This Row],[Fecha Venc.]],"VENCIDO","")</f>
        <v>VENCIDO</v>
      </c>
      <c r="R364" s="83"/>
    </row>
    <row r="365" spans="3:18" s="4" customFormat="1" hidden="1" x14ac:dyDescent="0.25">
      <c r="C365" s="85" t="s">
        <v>2777</v>
      </c>
      <c r="D365" s="86">
        <v>45495</v>
      </c>
      <c r="E365" s="87" t="s">
        <v>670</v>
      </c>
      <c r="F365" s="88" t="s">
        <v>883</v>
      </c>
      <c r="G365" s="87" t="s">
        <v>670</v>
      </c>
      <c r="H365" s="89" t="s">
        <v>1848</v>
      </c>
      <c r="I365" s="121">
        <v>698.5</v>
      </c>
      <c r="J365" s="121">
        <v>708.9</v>
      </c>
      <c r="K365" s="84">
        <v>1.5</v>
      </c>
      <c r="L365" s="105">
        <f>+BD[[#This Row],[Kg. Recibidos]]*BD[[#This Row],[Precio]]</f>
        <v>1063.3499999999999</v>
      </c>
      <c r="M365" s="105">
        <f>+BD[[#This Row],[Kg. Recibidos]]*BD[[#This Row],[Precio]]</f>
        <v>1063.3499999999999</v>
      </c>
      <c r="N365" s="91">
        <f>+BD[[#This Row],[Monto Total]]-BD[[#This Row],[Abonos]]</f>
        <v>0</v>
      </c>
      <c r="O365" s="93" t="str">
        <f>IF(BD[[#This Row],[Saldo Actual]]=0,"PAGADO",IF(BD[[#This Row],[Saldo Actual]]&lt;0,"A Favor","Pendiente"))</f>
        <v>PAGADO</v>
      </c>
      <c r="P365" s="97">
        <f>+BD[[#This Row],[Fecha Doc.]]+7</f>
        <v>45502</v>
      </c>
      <c r="Q365" s="96" t="str">
        <f ca="1">IF(TODAY()&gt;BD[[#This Row],[Fecha Venc.]],"VENCIDO","")</f>
        <v>VENCIDO</v>
      </c>
      <c r="R365" s="83"/>
    </row>
    <row r="366" spans="3:18" s="4" customFormat="1" hidden="1" x14ac:dyDescent="0.25">
      <c r="C366" s="85" t="s">
        <v>2777</v>
      </c>
      <c r="D366" s="86">
        <v>45495</v>
      </c>
      <c r="E366" s="87" t="s">
        <v>670</v>
      </c>
      <c r="F366" s="88" t="s">
        <v>883</v>
      </c>
      <c r="G366" s="87" t="s">
        <v>670</v>
      </c>
      <c r="H366" s="89" t="s">
        <v>1727</v>
      </c>
      <c r="I366" s="121">
        <v>988.5</v>
      </c>
      <c r="J366" s="121">
        <v>980</v>
      </c>
      <c r="K366" s="84">
        <v>1</v>
      </c>
      <c r="L366" s="105">
        <f>+BD[[#This Row],[Kg. Recibidos]]*BD[[#This Row],[Precio]]</f>
        <v>980</v>
      </c>
      <c r="M366" s="105">
        <f>+BD[[#This Row],[Kg. Recibidos]]*BD[[#This Row],[Precio]]</f>
        <v>980</v>
      </c>
      <c r="N366" s="91">
        <f>+BD[[#This Row],[Monto Total]]-BD[[#This Row],[Abonos]]</f>
        <v>0</v>
      </c>
      <c r="O366" s="93" t="str">
        <f>IF(BD[[#This Row],[Saldo Actual]]=0,"PAGADO",IF(BD[[#This Row],[Saldo Actual]]&lt;0,"A Favor","Pendiente"))</f>
        <v>PAGADO</v>
      </c>
      <c r="P366" s="97">
        <f>+BD[[#This Row],[Fecha Doc.]]+7</f>
        <v>45502</v>
      </c>
      <c r="Q366" s="96" t="str">
        <f ca="1">IF(TODAY()&gt;BD[[#This Row],[Fecha Venc.]],"VENCIDO","")</f>
        <v>VENCIDO</v>
      </c>
      <c r="R366" s="83"/>
    </row>
    <row r="367" spans="3:18" s="4" customFormat="1" hidden="1" x14ac:dyDescent="0.25">
      <c r="C367" s="85" t="s">
        <v>2776</v>
      </c>
      <c r="D367" s="86">
        <v>45495</v>
      </c>
      <c r="E367" s="87" t="s">
        <v>670</v>
      </c>
      <c r="F367" s="88" t="s">
        <v>883</v>
      </c>
      <c r="G367" s="87" t="s">
        <v>670</v>
      </c>
      <c r="H367" s="89" t="s">
        <v>1848</v>
      </c>
      <c r="I367" s="121">
        <v>369.9</v>
      </c>
      <c r="J367" s="121">
        <v>361.4</v>
      </c>
      <c r="K367" s="84">
        <v>1.5</v>
      </c>
      <c r="L367" s="105">
        <f>+BD[[#This Row],[Kg. Recibidos]]*BD[[#This Row],[Precio]]</f>
        <v>542.09999999999991</v>
      </c>
      <c r="M367" s="105">
        <f>+BD[[#This Row],[Kg. Recibidos]]*BD[[#This Row],[Precio]]</f>
        <v>542.09999999999991</v>
      </c>
      <c r="N367" s="91">
        <f>+BD[[#This Row],[Monto Total]]-BD[[#This Row],[Abonos]]</f>
        <v>0</v>
      </c>
      <c r="O367" s="93" t="str">
        <f>IF(BD[[#This Row],[Saldo Actual]]=0,"PAGADO",IF(BD[[#This Row],[Saldo Actual]]&lt;0,"A Favor","Pendiente"))</f>
        <v>PAGADO</v>
      </c>
      <c r="P367" s="97">
        <f>+BD[[#This Row],[Fecha Doc.]]+7</f>
        <v>45502</v>
      </c>
      <c r="Q367" s="96" t="str">
        <f ca="1">IF(TODAY()&gt;BD[[#This Row],[Fecha Venc.]],"VENCIDO","")</f>
        <v>VENCIDO</v>
      </c>
      <c r="R367" s="83"/>
    </row>
    <row r="368" spans="3:18" s="4" customFormat="1" hidden="1" x14ac:dyDescent="0.25">
      <c r="C368" s="85" t="s">
        <v>2774</v>
      </c>
      <c r="D368" s="86">
        <v>45492</v>
      </c>
      <c r="E368" s="87" t="s">
        <v>1887</v>
      </c>
      <c r="F368" s="88" t="s">
        <v>1886</v>
      </c>
      <c r="G368" s="87" t="s">
        <v>142</v>
      </c>
      <c r="H368" s="89" t="s">
        <v>872</v>
      </c>
      <c r="I368" s="121">
        <v>6</v>
      </c>
      <c r="J368" s="121">
        <v>6</v>
      </c>
      <c r="K368" s="84">
        <v>2.5499999999999998</v>
      </c>
      <c r="L368" s="105">
        <f>+BD[[#This Row],[Kg. Recibidos]]*BD[[#This Row],[Precio]]</f>
        <v>15.299999999999999</v>
      </c>
      <c r="M368" s="105">
        <f>+BD[[#This Row],[Kg. Recibidos]]*BD[[#This Row],[Precio]]</f>
        <v>15.299999999999999</v>
      </c>
      <c r="N368" s="91">
        <f>+BD[[#This Row],[Monto Total]]-BD[[#This Row],[Abonos]]</f>
        <v>0</v>
      </c>
      <c r="O368" s="93" t="str">
        <f>IF(BD[[#This Row],[Saldo Actual]]=0,"PAGADO",IF(BD[[#This Row],[Saldo Actual]]&lt;0,"A Favor","Pendiente"))</f>
        <v>PAGADO</v>
      </c>
      <c r="P368" s="97">
        <f>+BD[[#This Row],[Fecha Doc.]]+7</f>
        <v>45499</v>
      </c>
      <c r="Q368" s="96" t="str">
        <f ca="1">IF(TODAY()&gt;BD[[#This Row],[Fecha Venc.]],"VENCIDO","")</f>
        <v>VENCIDO</v>
      </c>
      <c r="R368" s="83"/>
    </row>
    <row r="369" spans="3:18" s="4" customFormat="1" hidden="1" x14ac:dyDescent="0.25">
      <c r="C369" s="85" t="s">
        <v>2773</v>
      </c>
      <c r="D369" s="86">
        <v>45492</v>
      </c>
      <c r="E369" s="87" t="s">
        <v>1887</v>
      </c>
      <c r="F369" s="88" t="s">
        <v>1886</v>
      </c>
      <c r="G369" s="87" t="s">
        <v>946</v>
      </c>
      <c r="H369" s="89" t="s">
        <v>13</v>
      </c>
      <c r="I369" s="121">
        <v>4.0999999999999996</v>
      </c>
      <c r="J369" s="121">
        <v>4.0999999999999996</v>
      </c>
      <c r="K369" s="84">
        <v>1.3</v>
      </c>
      <c r="L369" s="105">
        <f>+BD[[#This Row],[Kg. Recibidos]]*BD[[#This Row],[Precio]]</f>
        <v>5.33</v>
      </c>
      <c r="M369" s="105">
        <f>+BD[[#This Row],[Kg. Recibidos]]*BD[[#This Row],[Precio]]</f>
        <v>5.33</v>
      </c>
      <c r="N369" s="91">
        <f>+BD[[#This Row],[Monto Total]]-BD[[#This Row],[Abonos]]</f>
        <v>0</v>
      </c>
      <c r="O369" s="93" t="str">
        <f>IF(BD[[#This Row],[Saldo Actual]]=0,"PAGADO",IF(BD[[#This Row],[Saldo Actual]]&lt;0,"A Favor","Pendiente"))</f>
        <v>PAGADO</v>
      </c>
      <c r="P369" s="97">
        <f>+BD[[#This Row],[Fecha Doc.]]+7</f>
        <v>45499</v>
      </c>
      <c r="Q369" s="96" t="str">
        <f ca="1">IF(TODAY()&gt;BD[[#This Row],[Fecha Venc.]],"VENCIDO","")</f>
        <v>VENCIDO</v>
      </c>
      <c r="R369" s="83"/>
    </row>
    <row r="370" spans="3:18" s="4" customFormat="1" hidden="1" x14ac:dyDescent="0.25">
      <c r="C370" s="85" t="s">
        <v>2772</v>
      </c>
      <c r="D370" s="86">
        <v>45492</v>
      </c>
      <c r="E370" s="87" t="s">
        <v>104</v>
      </c>
      <c r="F370" s="88" t="s">
        <v>57</v>
      </c>
      <c r="G370" s="87" t="s">
        <v>104</v>
      </c>
      <c r="H370" s="89" t="s">
        <v>872</v>
      </c>
      <c r="I370" s="121">
        <v>2190.4</v>
      </c>
      <c r="J370" s="121">
        <v>2190.4</v>
      </c>
      <c r="K370" s="84">
        <v>2.5499999999999998</v>
      </c>
      <c r="L370" s="105">
        <f>+BD[[#This Row],[Kg. Recibidos]]*BD[[#This Row],[Precio]]</f>
        <v>5585.5199999999995</v>
      </c>
      <c r="M370" s="105">
        <f>+BD[[#This Row],[Kg. Recibidos]]*BD[[#This Row],[Precio]]</f>
        <v>5585.5199999999995</v>
      </c>
      <c r="N370" s="91">
        <f>+BD[[#This Row],[Monto Total]]-BD[[#This Row],[Abonos]]</f>
        <v>0</v>
      </c>
      <c r="O370" s="93" t="str">
        <f>IF(BD[[#This Row],[Saldo Actual]]=0,"PAGADO",IF(BD[[#This Row],[Saldo Actual]]&lt;0,"A Favor","Pendiente"))</f>
        <v>PAGADO</v>
      </c>
      <c r="P370" s="97">
        <f>+BD[[#This Row],[Fecha Doc.]]+7</f>
        <v>45499</v>
      </c>
      <c r="Q370" s="96" t="str">
        <f ca="1">IF(TODAY()&gt;BD[[#This Row],[Fecha Venc.]],"VENCIDO","")</f>
        <v>VENCIDO</v>
      </c>
      <c r="R370" s="83"/>
    </row>
    <row r="371" spans="3:18" s="4" customFormat="1" hidden="1" x14ac:dyDescent="0.25">
      <c r="C371" s="85" t="s">
        <v>2771</v>
      </c>
      <c r="D371" s="86">
        <v>45492</v>
      </c>
      <c r="E371" s="87" t="s">
        <v>1887</v>
      </c>
      <c r="F371" s="88" t="s">
        <v>1886</v>
      </c>
      <c r="G371" s="87" t="s">
        <v>144</v>
      </c>
      <c r="H371" s="89" t="s">
        <v>872</v>
      </c>
      <c r="I371" s="121">
        <v>120.2</v>
      </c>
      <c r="J371" s="121">
        <v>120.2</v>
      </c>
      <c r="K371" s="84">
        <v>2.6</v>
      </c>
      <c r="L371" s="105">
        <f>+BD[[#This Row],[Kg. Recibidos]]*BD[[#This Row],[Precio]]</f>
        <v>312.52000000000004</v>
      </c>
      <c r="M371" s="105">
        <f>+BD[[#This Row],[Kg. Recibidos]]*BD[[#This Row],[Precio]]</f>
        <v>312.52000000000004</v>
      </c>
      <c r="N371" s="91">
        <f>+BD[[#This Row],[Monto Total]]-BD[[#This Row],[Abonos]]</f>
        <v>0</v>
      </c>
      <c r="O371" s="93" t="str">
        <f>IF(BD[[#This Row],[Saldo Actual]]=0,"PAGADO",IF(BD[[#This Row],[Saldo Actual]]&lt;0,"A Favor","Pendiente"))</f>
        <v>PAGADO</v>
      </c>
      <c r="P371" s="97">
        <f>+BD[[#This Row],[Fecha Doc.]]+7</f>
        <v>45499</v>
      </c>
      <c r="Q371" s="96" t="str">
        <f ca="1">IF(TODAY()&gt;BD[[#This Row],[Fecha Venc.]],"VENCIDO","")</f>
        <v>VENCIDO</v>
      </c>
      <c r="R371" s="83"/>
    </row>
    <row r="372" spans="3:18" s="4" customFormat="1" hidden="1" x14ac:dyDescent="0.25">
      <c r="C372" s="85" t="s">
        <v>2770</v>
      </c>
      <c r="D372" s="86">
        <v>45492</v>
      </c>
      <c r="E372" s="87" t="s">
        <v>1887</v>
      </c>
      <c r="F372" s="88" t="s">
        <v>1886</v>
      </c>
      <c r="G372" s="87" t="s">
        <v>144</v>
      </c>
      <c r="H372" s="89" t="s">
        <v>1727</v>
      </c>
      <c r="I372" s="121">
        <v>37.9</v>
      </c>
      <c r="J372" s="121">
        <v>37.9</v>
      </c>
      <c r="K372" s="84">
        <v>1.3</v>
      </c>
      <c r="L372" s="105">
        <f>+BD[[#This Row],[Kg. Recibidos]]*BD[[#This Row],[Precio]]</f>
        <v>49.27</v>
      </c>
      <c r="M372" s="105">
        <v>49.27</v>
      </c>
      <c r="N372" s="91">
        <f>+BD[[#This Row],[Monto Total]]-BD[[#This Row],[Abonos]]</f>
        <v>0</v>
      </c>
      <c r="O372" s="93" t="str">
        <f>IF(BD[[#This Row],[Saldo Actual]]=0,"PAGADO",IF(BD[[#This Row],[Saldo Actual]]&lt;0,"A Favor","Pendiente"))</f>
        <v>PAGADO</v>
      </c>
      <c r="P372" s="97">
        <f>+BD[[#This Row],[Fecha Doc.]]+7</f>
        <v>45499</v>
      </c>
      <c r="Q372" s="96" t="str">
        <f ca="1">IF(TODAY()&gt;BD[[#This Row],[Fecha Venc.]],"VENCIDO","")</f>
        <v>VENCIDO</v>
      </c>
      <c r="R372" s="83"/>
    </row>
    <row r="373" spans="3:18" s="4" customFormat="1" hidden="1" x14ac:dyDescent="0.25">
      <c r="C373" s="85" t="s">
        <v>2770</v>
      </c>
      <c r="D373" s="86">
        <v>45492</v>
      </c>
      <c r="E373" s="87" t="s">
        <v>1887</v>
      </c>
      <c r="F373" s="88" t="s">
        <v>1886</v>
      </c>
      <c r="G373" s="87" t="s">
        <v>144</v>
      </c>
      <c r="H373" s="89" t="s">
        <v>1848</v>
      </c>
      <c r="I373" s="121">
        <v>23.8</v>
      </c>
      <c r="J373" s="121">
        <v>23.8</v>
      </c>
      <c r="K373" s="84">
        <v>1.8</v>
      </c>
      <c r="L373" s="105">
        <f>+BD[[#This Row],[Kg. Recibidos]]*BD[[#This Row],[Precio]]</f>
        <v>42.84</v>
      </c>
      <c r="M373" s="105">
        <f>+BD[[#This Row],[Kg. Recibidos]]*BD[[#This Row],[Precio]]</f>
        <v>42.84</v>
      </c>
      <c r="N373" s="91">
        <f>+BD[[#This Row],[Monto Total]]-BD[[#This Row],[Abonos]]</f>
        <v>0</v>
      </c>
      <c r="O373" s="93" t="str">
        <f>IF(BD[[#This Row],[Saldo Actual]]=0,"PAGADO",IF(BD[[#This Row],[Saldo Actual]]&lt;0,"A Favor","Pendiente"))</f>
        <v>PAGADO</v>
      </c>
      <c r="P373" s="97">
        <f>+BD[[#This Row],[Fecha Doc.]]+7</f>
        <v>45499</v>
      </c>
      <c r="Q373" s="96" t="str">
        <f ca="1">IF(TODAY()&gt;BD[[#This Row],[Fecha Venc.]],"VENCIDO","")</f>
        <v>VENCIDO</v>
      </c>
      <c r="R373" s="83"/>
    </row>
    <row r="374" spans="3:18" s="4" customFormat="1" hidden="1" x14ac:dyDescent="0.25">
      <c r="C374" s="85" t="s">
        <v>2770</v>
      </c>
      <c r="D374" s="86">
        <v>45492</v>
      </c>
      <c r="E374" s="87" t="s">
        <v>1887</v>
      </c>
      <c r="F374" s="88" t="s">
        <v>1886</v>
      </c>
      <c r="G374" s="87" t="s">
        <v>144</v>
      </c>
      <c r="H374" s="89" t="s">
        <v>1847</v>
      </c>
      <c r="I374" s="121">
        <v>29.8</v>
      </c>
      <c r="J374" s="121">
        <v>29.8</v>
      </c>
      <c r="K374" s="84">
        <v>1.3</v>
      </c>
      <c r="L374" s="105">
        <f>+BD[[#This Row],[Kg. Recibidos]]*BD[[#This Row],[Precio]]</f>
        <v>38.74</v>
      </c>
      <c r="M374" s="105">
        <f>+BD[[#This Row],[Kg. Recibidos]]*BD[[#This Row],[Precio]]</f>
        <v>38.74</v>
      </c>
      <c r="N374" s="91">
        <f>+BD[[#This Row],[Monto Total]]-BD[[#This Row],[Abonos]]</f>
        <v>0</v>
      </c>
      <c r="O374" s="93" t="str">
        <f>IF(BD[[#This Row],[Saldo Actual]]=0,"PAGADO",IF(BD[[#This Row],[Saldo Actual]]&lt;0,"A Favor","Pendiente"))</f>
        <v>PAGADO</v>
      </c>
      <c r="P374" s="97">
        <f>+BD[[#This Row],[Fecha Doc.]]+7</f>
        <v>45499</v>
      </c>
      <c r="Q374" s="96" t="str">
        <f ca="1">IF(TODAY()&gt;BD[[#This Row],[Fecha Venc.]],"VENCIDO","")</f>
        <v>VENCIDO</v>
      </c>
      <c r="R374" s="83"/>
    </row>
    <row r="375" spans="3:18" s="4" customFormat="1" hidden="1" x14ac:dyDescent="0.25">
      <c r="C375" s="85" t="s">
        <v>2768</v>
      </c>
      <c r="D375" s="86">
        <v>45492</v>
      </c>
      <c r="E375" s="87" t="s">
        <v>1887</v>
      </c>
      <c r="F375" s="88" t="s">
        <v>1886</v>
      </c>
      <c r="G375" s="87" t="s">
        <v>2769</v>
      </c>
      <c r="H375" s="89" t="s">
        <v>1848</v>
      </c>
      <c r="I375" s="121">
        <v>4.0999999999999996</v>
      </c>
      <c r="J375" s="121">
        <v>4.0999999999999996</v>
      </c>
      <c r="K375" s="84">
        <v>1.8</v>
      </c>
      <c r="L375" s="105">
        <f>+BD[[#This Row],[Kg. Recibidos]]*BD[[#This Row],[Precio]]</f>
        <v>7.38</v>
      </c>
      <c r="M375" s="105">
        <f>+BD[[#This Row],[Kg. Recibidos]]*BD[[#This Row],[Precio]]</f>
        <v>7.38</v>
      </c>
      <c r="N375" s="91">
        <f>+BD[[#This Row],[Monto Total]]-BD[[#This Row],[Abonos]]</f>
        <v>0</v>
      </c>
      <c r="O375" s="93" t="str">
        <f>IF(BD[[#This Row],[Saldo Actual]]=0,"PAGADO",IF(BD[[#This Row],[Saldo Actual]]&lt;0,"A Favor","Pendiente"))</f>
        <v>PAGADO</v>
      </c>
      <c r="P375" s="97">
        <f>+BD[[#This Row],[Fecha Doc.]]+7</f>
        <v>45499</v>
      </c>
      <c r="Q375" s="96" t="str">
        <f ca="1">IF(TODAY()&gt;BD[[#This Row],[Fecha Venc.]],"VENCIDO","")</f>
        <v>VENCIDO</v>
      </c>
      <c r="R375" s="83"/>
    </row>
    <row r="376" spans="3:18" s="4" customFormat="1" hidden="1" x14ac:dyDescent="0.25">
      <c r="C376" s="85" t="s">
        <v>2767</v>
      </c>
      <c r="D376" s="86">
        <v>45492</v>
      </c>
      <c r="E376" s="87" t="s">
        <v>1887</v>
      </c>
      <c r="F376" s="88" t="s">
        <v>1886</v>
      </c>
      <c r="G376" s="87" t="s">
        <v>128</v>
      </c>
      <c r="H376" s="89" t="s">
        <v>1848</v>
      </c>
      <c r="I376" s="121">
        <v>10.199999999999999</v>
      </c>
      <c r="J376" s="121">
        <v>10.199999999999999</v>
      </c>
      <c r="K376" s="84">
        <v>1.8</v>
      </c>
      <c r="L376" s="105">
        <f>+BD[[#This Row],[Kg. Recibidos]]*BD[[#This Row],[Precio]]</f>
        <v>18.36</v>
      </c>
      <c r="M376" s="105">
        <f>+BD[[#This Row],[Kg. Recibidos]]*BD[[#This Row],[Precio]]</f>
        <v>18.36</v>
      </c>
      <c r="N376" s="91">
        <f>+BD[[#This Row],[Monto Total]]-BD[[#This Row],[Abonos]]</f>
        <v>0</v>
      </c>
      <c r="O376" s="93" t="str">
        <f>IF(BD[[#This Row],[Saldo Actual]]=0,"PAGADO",IF(BD[[#This Row],[Saldo Actual]]&lt;0,"A Favor","Pendiente"))</f>
        <v>PAGADO</v>
      </c>
      <c r="P376" s="97">
        <f>+BD[[#This Row],[Fecha Doc.]]+7</f>
        <v>45499</v>
      </c>
      <c r="Q376" s="96" t="str">
        <f ca="1">IF(TODAY()&gt;BD[[#This Row],[Fecha Venc.]],"VENCIDO","")</f>
        <v>VENCIDO</v>
      </c>
      <c r="R376" s="83"/>
    </row>
    <row r="377" spans="3:18" s="4" customFormat="1" hidden="1" x14ac:dyDescent="0.25">
      <c r="C377" s="85" t="s">
        <v>2767</v>
      </c>
      <c r="D377" s="86">
        <v>45492</v>
      </c>
      <c r="E377" s="87" t="s">
        <v>1887</v>
      </c>
      <c r="F377" s="88" t="s">
        <v>1886</v>
      </c>
      <c r="G377" s="87" t="s">
        <v>128</v>
      </c>
      <c r="H377" s="89" t="s">
        <v>1847</v>
      </c>
      <c r="I377" s="121">
        <v>2</v>
      </c>
      <c r="J377" s="121">
        <v>2</v>
      </c>
      <c r="K377" s="84">
        <v>1.3</v>
      </c>
      <c r="L377" s="105">
        <f>+BD[[#This Row],[Kg. Recibidos]]*BD[[#This Row],[Precio]]</f>
        <v>2.6</v>
      </c>
      <c r="M377" s="105">
        <f>+BD[[#This Row],[Kg. Recibidos]]*BD[[#This Row],[Precio]]</f>
        <v>2.6</v>
      </c>
      <c r="N377" s="91">
        <f>+BD[[#This Row],[Monto Total]]-BD[[#This Row],[Abonos]]</f>
        <v>0</v>
      </c>
      <c r="O377" s="93" t="str">
        <f>IF(BD[[#This Row],[Saldo Actual]]=0,"PAGADO",IF(BD[[#This Row],[Saldo Actual]]&lt;0,"A Favor","Pendiente"))</f>
        <v>PAGADO</v>
      </c>
      <c r="P377" s="97">
        <f>+BD[[#This Row],[Fecha Doc.]]+7</f>
        <v>45499</v>
      </c>
      <c r="Q377" s="96" t="str">
        <f ca="1">IF(TODAY()&gt;BD[[#This Row],[Fecha Venc.]],"VENCIDO","")</f>
        <v>VENCIDO</v>
      </c>
      <c r="R377" s="83"/>
    </row>
    <row r="378" spans="3:18" s="4" customFormat="1" hidden="1" x14ac:dyDescent="0.25">
      <c r="C378" s="85" t="s">
        <v>2766</v>
      </c>
      <c r="D378" s="86">
        <v>45492</v>
      </c>
      <c r="E378" s="87" t="s">
        <v>1887</v>
      </c>
      <c r="F378" s="88" t="s">
        <v>1886</v>
      </c>
      <c r="G378" s="87" t="s">
        <v>2257</v>
      </c>
      <c r="H378" s="89" t="s">
        <v>1727</v>
      </c>
      <c r="I378" s="121">
        <v>58.1</v>
      </c>
      <c r="J378" s="121">
        <v>58.1</v>
      </c>
      <c r="K378" s="84">
        <v>1.3</v>
      </c>
      <c r="L378" s="105">
        <f>+BD[[#This Row],[Kg. Recibidos]]*BD[[#This Row],[Precio]]</f>
        <v>75.53</v>
      </c>
      <c r="M378" s="105">
        <f>+BD[[#This Row],[Kg. Recibidos]]*BD[[#This Row],[Precio]]</f>
        <v>75.53</v>
      </c>
      <c r="N378" s="91">
        <f>+BD[[#This Row],[Monto Total]]-BD[[#This Row],[Abonos]]</f>
        <v>0</v>
      </c>
      <c r="O378" s="93" t="str">
        <f>IF(BD[[#This Row],[Saldo Actual]]=0,"PAGADO",IF(BD[[#This Row],[Saldo Actual]]&lt;0,"A Favor","Pendiente"))</f>
        <v>PAGADO</v>
      </c>
      <c r="P378" s="97">
        <f>+BD[[#This Row],[Fecha Doc.]]+7</f>
        <v>45499</v>
      </c>
      <c r="Q378" s="96" t="str">
        <f ca="1">IF(TODAY()&gt;BD[[#This Row],[Fecha Venc.]],"VENCIDO","")</f>
        <v>VENCIDO</v>
      </c>
      <c r="R378" s="83"/>
    </row>
    <row r="379" spans="3:18" s="4" customFormat="1" hidden="1" x14ac:dyDescent="0.25">
      <c r="C379" s="85" t="s">
        <v>2766</v>
      </c>
      <c r="D379" s="86">
        <v>45492</v>
      </c>
      <c r="E379" s="87" t="s">
        <v>1887</v>
      </c>
      <c r="F379" s="88" t="s">
        <v>1886</v>
      </c>
      <c r="G379" s="87" t="s">
        <v>2257</v>
      </c>
      <c r="H379" s="89" t="s">
        <v>1848</v>
      </c>
      <c r="I379" s="121">
        <v>24.5</v>
      </c>
      <c r="J379" s="121">
        <v>24.5</v>
      </c>
      <c r="K379" s="84">
        <v>1.8</v>
      </c>
      <c r="L379" s="105">
        <f>+BD[[#This Row],[Kg. Recibidos]]*BD[[#This Row],[Precio]]</f>
        <v>44.1</v>
      </c>
      <c r="M379" s="105">
        <f>+BD[[#This Row],[Kg. Recibidos]]*BD[[#This Row],[Precio]]</f>
        <v>44.1</v>
      </c>
      <c r="N379" s="91">
        <f>+BD[[#This Row],[Monto Total]]-BD[[#This Row],[Abonos]]</f>
        <v>0</v>
      </c>
      <c r="O379" s="93" t="str">
        <f>IF(BD[[#This Row],[Saldo Actual]]=0,"PAGADO",IF(BD[[#This Row],[Saldo Actual]]&lt;0,"A Favor","Pendiente"))</f>
        <v>PAGADO</v>
      </c>
      <c r="P379" s="97">
        <f>+BD[[#This Row],[Fecha Doc.]]+7</f>
        <v>45499</v>
      </c>
      <c r="Q379" s="96" t="str">
        <f ca="1">IF(TODAY()&gt;BD[[#This Row],[Fecha Venc.]],"VENCIDO","")</f>
        <v>VENCIDO</v>
      </c>
      <c r="R379" s="83"/>
    </row>
    <row r="380" spans="3:18" s="4" customFormat="1" hidden="1" x14ac:dyDescent="0.25">
      <c r="C380" s="85" t="s">
        <v>2766</v>
      </c>
      <c r="D380" s="86">
        <v>45492</v>
      </c>
      <c r="E380" s="87" t="s">
        <v>1887</v>
      </c>
      <c r="F380" s="88" t="s">
        <v>1886</v>
      </c>
      <c r="G380" s="87" t="s">
        <v>2257</v>
      </c>
      <c r="H380" s="89" t="s">
        <v>1847</v>
      </c>
      <c r="I380" s="121">
        <v>22.1</v>
      </c>
      <c r="J380" s="121">
        <v>22.1</v>
      </c>
      <c r="K380" s="84">
        <v>1.3</v>
      </c>
      <c r="L380" s="105">
        <f>+BD[[#This Row],[Kg. Recibidos]]*BD[[#This Row],[Precio]]</f>
        <v>28.730000000000004</v>
      </c>
      <c r="M380" s="105">
        <f>+BD[[#This Row],[Kg. Recibidos]]*BD[[#This Row],[Precio]]</f>
        <v>28.730000000000004</v>
      </c>
      <c r="N380" s="91">
        <f>+BD[[#This Row],[Monto Total]]-BD[[#This Row],[Abonos]]</f>
        <v>0</v>
      </c>
      <c r="O380" s="93" t="str">
        <f>IF(BD[[#This Row],[Saldo Actual]]=0,"PAGADO",IF(BD[[#This Row],[Saldo Actual]]&lt;0,"A Favor","Pendiente"))</f>
        <v>PAGADO</v>
      </c>
      <c r="P380" s="97">
        <f>+BD[[#This Row],[Fecha Doc.]]+7</f>
        <v>45499</v>
      </c>
      <c r="Q380" s="96" t="str">
        <f ca="1">IF(TODAY()&gt;BD[[#This Row],[Fecha Venc.]],"VENCIDO","")</f>
        <v>VENCIDO</v>
      </c>
      <c r="R380" s="83"/>
    </row>
    <row r="381" spans="3:18" s="4" customFormat="1" hidden="1" x14ac:dyDescent="0.25">
      <c r="C381" s="85" t="s">
        <v>2765</v>
      </c>
      <c r="D381" s="86">
        <v>45492</v>
      </c>
      <c r="E381" s="87" t="s">
        <v>87</v>
      </c>
      <c r="F381" s="88" t="s">
        <v>116</v>
      </c>
      <c r="G381" s="87" t="s">
        <v>87</v>
      </c>
      <c r="H381" s="89" t="s">
        <v>1847</v>
      </c>
      <c r="I381" s="121">
        <v>434</v>
      </c>
      <c r="J381" s="121">
        <v>434</v>
      </c>
      <c r="K381" s="84">
        <v>1.3</v>
      </c>
      <c r="L381" s="105">
        <f>+BD[[#This Row],[Kg. Recibidos]]*BD[[#This Row],[Precio]]</f>
        <v>564.20000000000005</v>
      </c>
      <c r="M381" s="105">
        <f>+BD[[#This Row],[Kg. Recibidos]]*BD[[#This Row],[Precio]]</f>
        <v>564.20000000000005</v>
      </c>
      <c r="N381" s="91">
        <f>+BD[[#This Row],[Monto Total]]-BD[[#This Row],[Abonos]]</f>
        <v>0</v>
      </c>
      <c r="O381" s="93" t="str">
        <f>IF(BD[[#This Row],[Saldo Actual]]=0,"PAGADO",IF(BD[[#This Row],[Saldo Actual]]&lt;0,"A Favor","Pendiente"))</f>
        <v>PAGADO</v>
      </c>
      <c r="P381" s="97">
        <f>+BD[[#This Row],[Fecha Doc.]]+7</f>
        <v>45499</v>
      </c>
      <c r="Q381" s="96" t="str">
        <f ca="1">IF(TODAY()&gt;BD[[#This Row],[Fecha Venc.]],"VENCIDO","")</f>
        <v>VENCIDO</v>
      </c>
      <c r="R381" s="83"/>
    </row>
    <row r="382" spans="3:18" s="4" customFormat="1" hidden="1" x14ac:dyDescent="0.25">
      <c r="C382" s="85" t="s">
        <v>2765</v>
      </c>
      <c r="D382" s="86">
        <v>45492</v>
      </c>
      <c r="E382" s="87" t="s">
        <v>87</v>
      </c>
      <c r="F382" s="88" t="s">
        <v>116</v>
      </c>
      <c r="G382" s="87" t="s">
        <v>87</v>
      </c>
      <c r="H382" s="89" t="s">
        <v>1727</v>
      </c>
      <c r="I382" s="121">
        <v>1049.2</v>
      </c>
      <c r="J382" s="121">
        <v>1049.2</v>
      </c>
      <c r="K382" s="84">
        <v>1</v>
      </c>
      <c r="L382" s="105">
        <f>+BD[[#This Row],[Kg. Recibidos]]*BD[[#This Row],[Precio]]</f>
        <v>1049.2</v>
      </c>
      <c r="M382" s="105">
        <f>+BD[[#This Row],[Kg. Recibidos]]*BD[[#This Row],[Precio]]</f>
        <v>1049.2</v>
      </c>
      <c r="N382" s="91">
        <f>+BD[[#This Row],[Monto Total]]-BD[[#This Row],[Abonos]]</f>
        <v>0</v>
      </c>
      <c r="O382" s="93" t="str">
        <f>IF(BD[[#This Row],[Saldo Actual]]=0,"PAGADO",IF(BD[[#This Row],[Saldo Actual]]&lt;0,"A Favor","Pendiente"))</f>
        <v>PAGADO</v>
      </c>
      <c r="P382" s="97">
        <f>+BD[[#This Row],[Fecha Doc.]]+7</f>
        <v>45499</v>
      </c>
      <c r="Q382" s="96" t="str">
        <f ca="1">IF(TODAY()&gt;BD[[#This Row],[Fecha Venc.]],"VENCIDO","")</f>
        <v>VENCIDO</v>
      </c>
      <c r="R382" s="83"/>
    </row>
    <row r="383" spans="3:18" s="4" customFormat="1" hidden="1" x14ac:dyDescent="0.25">
      <c r="C383" s="85" t="s">
        <v>2765</v>
      </c>
      <c r="D383" s="86">
        <v>45492</v>
      </c>
      <c r="E383" s="87" t="s">
        <v>87</v>
      </c>
      <c r="F383" s="88" t="s">
        <v>116</v>
      </c>
      <c r="G383" s="87" t="s">
        <v>87</v>
      </c>
      <c r="H383" s="89" t="s">
        <v>1848</v>
      </c>
      <c r="I383" s="121">
        <v>455.2</v>
      </c>
      <c r="J383" s="121">
        <v>455.2</v>
      </c>
      <c r="K383" s="84">
        <v>1.8</v>
      </c>
      <c r="L383" s="105">
        <f>+BD[[#This Row],[Kg. Recibidos]]*BD[[#This Row],[Precio]]</f>
        <v>819.36</v>
      </c>
      <c r="M383" s="105">
        <f>+BD[[#This Row],[Kg. Recibidos]]*BD[[#This Row],[Precio]]</f>
        <v>819.36</v>
      </c>
      <c r="N383" s="91">
        <f>+BD[[#This Row],[Monto Total]]-BD[[#This Row],[Abonos]]</f>
        <v>0</v>
      </c>
      <c r="O383" s="93" t="str">
        <f>IF(BD[[#This Row],[Saldo Actual]]=0,"PAGADO",IF(BD[[#This Row],[Saldo Actual]]&lt;0,"A Favor","Pendiente"))</f>
        <v>PAGADO</v>
      </c>
      <c r="P383" s="97">
        <f>+BD[[#This Row],[Fecha Doc.]]+7</f>
        <v>45499</v>
      </c>
      <c r="Q383" s="96" t="str">
        <f ca="1">IF(TODAY()&gt;BD[[#This Row],[Fecha Venc.]],"VENCIDO","")</f>
        <v>VENCIDO</v>
      </c>
      <c r="R383" s="83"/>
    </row>
    <row r="384" spans="3:18" s="4" customFormat="1" hidden="1" x14ac:dyDescent="0.25">
      <c r="C384" s="85" t="s">
        <v>2764</v>
      </c>
      <c r="D384" s="86">
        <v>45492</v>
      </c>
      <c r="E384" s="87" t="s">
        <v>91</v>
      </c>
      <c r="F384" s="88" t="s">
        <v>49</v>
      </c>
      <c r="G384" s="87" t="s">
        <v>91</v>
      </c>
      <c r="H384" s="89" t="s">
        <v>872</v>
      </c>
      <c r="I384" s="121">
        <v>539.79999999999995</v>
      </c>
      <c r="J384" s="121">
        <v>539.79999999999995</v>
      </c>
      <c r="K384" s="84">
        <v>2.5499999999999998</v>
      </c>
      <c r="L384" s="105">
        <f>+BD[[#This Row],[Kg. Recibidos]]*BD[[#This Row],[Precio]]</f>
        <v>1376.4899999999998</v>
      </c>
      <c r="M384" s="105">
        <f>+BD[[#This Row],[Kg. Recibidos]]*BD[[#This Row],[Precio]]</f>
        <v>1376.4899999999998</v>
      </c>
      <c r="N384" s="91">
        <f>+BD[[#This Row],[Monto Total]]-BD[[#This Row],[Abonos]]</f>
        <v>0</v>
      </c>
      <c r="O384" s="93" t="str">
        <f>IF(BD[[#This Row],[Saldo Actual]]=0,"PAGADO",IF(BD[[#This Row],[Saldo Actual]]&lt;0,"A Favor","Pendiente"))</f>
        <v>PAGADO</v>
      </c>
      <c r="P384" s="97">
        <f>+BD[[#This Row],[Fecha Doc.]]+7</f>
        <v>45499</v>
      </c>
      <c r="Q384" s="96" t="str">
        <f ca="1">IF(TODAY()&gt;BD[[#This Row],[Fecha Venc.]],"VENCIDO","")</f>
        <v>VENCIDO</v>
      </c>
      <c r="R384" s="83"/>
    </row>
    <row r="385" spans="3:18" s="4" customFormat="1" hidden="1" x14ac:dyDescent="0.25">
      <c r="C385" s="85" t="s">
        <v>2764</v>
      </c>
      <c r="D385" s="86">
        <v>45492</v>
      </c>
      <c r="E385" s="87" t="s">
        <v>91</v>
      </c>
      <c r="F385" s="88" t="s">
        <v>49</v>
      </c>
      <c r="G385" s="87" t="s">
        <v>91</v>
      </c>
      <c r="H385" s="89" t="s">
        <v>3</v>
      </c>
      <c r="I385" s="121">
        <v>207</v>
      </c>
      <c r="J385" s="121">
        <v>207</v>
      </c>
      <c r="K385" s="84">
        <v>2.5499999999999998</v>
      </c>
      <c r="L385" s="105">
        <f>+BD[[#This Row],[Kg. Recibidos]]*BD[[#This Row],[Precio]]</f>
        <v>527.84999999999991</v>
      </c>
      <c r="M385" s="105">
        <f>+BD[[#This Row],[Kg. Recibidos]]*BD[[#This Row],[Precio]]</f>
        <v>527.84999999999991</v>
      </c>
      <c r="N385" s="91">
        <f>+BD[[#This Row],[Monto Total]]-BD[[#This Row],[Abonos]]</f>
        <v>0</v>
      </c>
      <c r="O385" s="93" t="str">
        <f>IF(BD[[#This Row],[Saldo Actual]]=0,"PAGADO",IF(BD[[#This Row],[Saldo Actual]]&lt;0,"A Favor","Pendiente"))</f>
        <v>PAGADO</v>
      </c>
      <c r="P385" s="97">
        <f>+BD[[#This Row],[Fecha Doc.]]+7</f>
        <v>45499</v>
      </c>
      <c r="Q385" s="96" t="str">
        <f ca="1">IF(TODAY()&gt;BD[[#This Row],[Fecha Venc.]],"VENCIDO","")</f>
        <v>VENCIDO</v>
      </c>
      <c r="R385" s="83"/>
    </row>
    <row r="386" spans="3:18" s="4" customFormat="1" hidden="1" x14ac:dyDescent="0.25">
      <c r="C386" s="85" t="s">
        <v>2763</v>
      </c>
      <c r="D386" s="86">
        <v>45492</v>
      </c>
      <c r="E386" s="87" t="s">
        <v>91</v>
      </c>
      <c r="F386" s="88" t="s">
        <v>49</v>
      </c>
      <c r="G386" s="87" t="s">
        <v>91</v>
      </c>
      <c r="H386" s="89" t="s">
        <v>11</v>
      </c>
      <c r="I386" s="121">
        <v>505.5</v>
      </c>
      <c r="J386" s="121">
        <v>505.5</v>
      </c>
      <c r="K386" s="84">
        <v>1.8</v>
      </c>
      <c r="L386" s="105">
        <f>+BD[[#This Row],[Kg. Recibidos]]*BD[[#This Row],[Precio]]</f>
        <v>909.9</v>
      </c>
      <c r="M386" s="105">
        <f>+BD[[#This Row],[Kg. Recibidos]]*BD[[#This Row],[Precio]]</f>
        <v>909.9</v>
      </c>
      <c r="N386" s="91">
        <f>+BD[[#This Row],[Monto Total]]-BD[[#This Row],[Abonos]]</f>
        <v>0</v>
      </c>
      <c r="O386" s="93" t="str">
        <f>IF(BD[[#This Row],[Saldo Actual]]=0,"PAGADO",IF(BD[[#This Row],[Saldo Actual]]&lt;0,"A Favor","Pendiente"))</f>
        <v>PAGADO</v>
      </c>
      <c r="P386" s="97">
        <f>+BD[[#This Row],[Fecha Doc.]]+7</f>
        <v>45499</v>
      </c>
      <c r="Q386" s="96" t="str">
        <f ca="1">IF(TODAY()&gt;BD[[#This Row],[Fecha Venc.]],"VENCIDO","")</f>
        <v>VENCIDO</v>
      </c>
      <c r="R386" s="83"/>
    </row>
    <row r="387" spans="3:18" s="4" customFormat="1" hidden="1" x14ac:dyDescent="0.25">
      <c r="C387" s="85" t="s">
        <v>2763</v>
      </c>
      <c r="D387" s="86">
        <v>45492</v>
      </c>
      <c r="E387" s="87" t="s">
        <v>91</v>
      </c>
      <c r="F387" s="88" t="s">
        <v>49</v>
      </c>
      <c r="G387" s="87" t="s">
        <v>91</v>
      </c>
      <c r="H387" s="89" t="s">
        <v>1847</v>
      </c>
      <c r="I387" s="121">
        <v>992.4</v>
      </c>
      <c r="J387" s="121">
        <v>992.4</v>
      </c>
      <c r="K387" s="84">
        <v>1.1000000000000001</v>
      </c>
      <c r="L387" s="105">
        <f>+BD[[#This Row],[Kg. Recibidos]]*BD[[#This Row],[Precio]]</f>
        <v>1091.6400000000001</v>
      </c>
      <c r="M387" s="105">
        <f>+BD[[#This Row],[Kg. Recibidos]]*BD[[#This Row],[Precio]]</f>
        <v>1091.6400000000001</v>
      </c>
      <c r="N387" s="91">
        <f>+BD[[#This Row],[Monto Total]]-BD[[#This Row],[Abonos]]</f>
        <v>0</v>
      </c>
      <c r="O387" s="93" t="str">
        <f>IF(BD[[#This Row],[Saldo Actual]]=0,"PAGADO",IF(BD[[#This Row],[Saldo Actual]]&lt;0,"A Favor","Pendiente"))</f>
        <v>PAGADO</v>
      </c>
      <c r="P387" s="97">
        <f>+BD[[#This Row],[Fecha Doc.]]+7</f>
        <v>45499</v>
      </c>
      <c r="Q387" s="96" t="str">
        <f ca="1">IF(TODAY()&gt;BD[[#This Row],[Fecha Venc.]],"VENCIDO","")</f>
        <v>VENCIDO</v>
      </c>
      <c r="R387" s="83"/>
    </row>
    <row r="388" spans="3:18" s="4" customFormat="1" hidden="1" x14ac:dyDescent="0.25">
      <c r="C388" s="85" t="s">
        <v>2762</v>
      </c>
      <c r="D388" s="86">
        <v>45492</v>
      </c>
      <c r="E388" s="87" t="s">
        <v>87</v>
      </c>
      <c r="F388" s="88" t="s">
        <v>116</v>
      </c>
      <c r="G388" s="87" t="s">
        <v>87</v>
      </c>
      <c r="H388" s="89" t="s">
        <v>872</v>
      </c>
      <c r="I388" s="121">
        <v>3091.1</v>
      </c>
      <c r="J388" s="121">
        <v>3091.1</v>
      </c>
      <c r="K388" s="84">
        <v>2.5499999999999998</v>
      </c>
      <c r="L388" s="105">
        <f>+BD[[#This Row],[Kg. Recibidos]]*BD[[#This Row],[Precio]]</f>
        <v>7882.3049999999994</v>
      </c>
      <c r="M388" s="105">
        <f>+BD[[#This Row],[Kg. Recibidos]]*BD[[#This Row],[Precio]]</f>
        <v>7882.3049999999994</v>
      </c>
      <c r="N388" s="91">
        <f>+BD[[#This Row],[Monto Total]]-BD[[#This Row],[Abonos]]</f>
        <v>0</v>
      </c>
      <c r="O388" s="93" t="str">
        <f>IF(BD[[#This Row],[Saldo Actual]]=0,"PAGADO",IF(BD[[#This Row],[Saldo Actual]]&lt;0,"A Favor","Pendiente"))</f>
        <v>PAGADO</v>
      </c>
      <c r="P388" s="97">
        <f>+BD[[#This Row],[Fecha Doc.]]+7</f>
        <v>45499</v>
      </c>
      <c r="Q388" s="96" t="str">
        <f ca="1">IF(TODAY()&gt;BD[[#This Row],[Fecha Venc.]],"VENCIDO","")</f>
        <v>VENCIDO</v>
      </c>
      <c r="R388" s="83"/>
    </row>
    <row r="389" spans="3:18" s="4" customFormat="1" hidden="1" x14ac:dyDescent="0.25">
      <c r="C389" s="85" t="s">
        <v>2761</v>
      </c>
      <c r="D389" s="86">
        <v>45492</v>
      </c>
      <c r="E389" s="87" t="s">
        <v>104</v>
      </c>
      <c r="F389" s="88" t="s">
        <v>57</v>
      </c>
      <c r="G389" s="87" t="s">
        <v>104</v>
      </c>
      <c r="H389" s="89" t="s">
        <v>1727</v>
      </c>
      <c r="I389" s="121">
        <v>1014.1</v>
      </c>
      <c r="J389" s="121">
        <v>1014.1</v>
      </c>
      <c r="K389" s="84">
        <v>1</v>
      </c>
      <c r="L389" s="105">
        <f>+BD[[#This Row],[Kg. Recibidos]]*BD[[#This Row],[Precio]]</f>
        <v>1014.1</v>
      </c>
      <c r="M389" s="105">
        <f>+BD[[#This Row],[Kg. Recibidos]]*BD[[#This Row],[Precio]]</f>
        <v>1014.1</v>
      </c>
      <c r="N389" s="91">
        <f>+BD[[#This Row],[Monto Total]]-BD[[#This Row],[Abonos]]</f>
        <v>0</v>
      </c>
      <c r="O389" s="93" t="str">
        <f>IF(BD[[#This Row],[Saldo Actual]]=0,"PAGADO",IF(BD[[#This Row],[Saldo Actual]]&lt;0,"A Favor","Pendiente"))</f>
        <v>PAGADO</v>
      </c>
      <c r="P389" s="97">
        <f>+BD[[#This Row],[Fecha Doc.]]+7</f>
        <v>45499</v>
      </c>
      <c r="Q389" s="96" t="str">
        <f ca="1">IF(TODAY()&gt;BD[[#This Row],[Fecha Venc.]],"VENCIDO","")</f>
        <v>VENCIDO</v>
      </c>
      <c r="R389" s="83"/>
    </row>
    <row r="390" spans="3:18" s="4" customFormat="1" hidden="1" x14ac:dyDescent="0.25">
      <c r="C390" s="85" t="s">
        <v>2761</v>
      </c>
      <c r="D390" s="86">
        <v>45492</v>
      </c>
      <c r="E390" s="87" t="s">
        <v>104</v>
      </c>
      <c r="F390" s="88" t="s">
        <v>57</v>
      </c>
      <c r="G390" s="87" t="s">
        <v>104</v>
      </c>
      <c r="H390" s="89" t="s">
        <v>1848</v>
      </c>
      <c r="I390" s="121">
        <v>509.5</v>
      </c>
      <c r="J390" s="121">
        <v>509.5</v>
      </c>
      <c r="K390" s="84">
        <v>1.8</v>
      </c>
      <c r="L390" s="105">
        <f>+BD[[#This Row],[Kg. Recibidos]]*BD[[#This Row],[Precio]]</f>
        <v>917.1</v>
      </c>
      <c r="M390" s="105">
        <f>+BD[[#This Row],[Kg. Recibidos]]*BD[[#This Row],[Precio]]</f>
        <v>917.1</v>
      </c>
      <c r="N390" s="91">
        <f>+BD[[#This Row],[Monto Total]]-BD[[#This Row],[Abonos]]</f>
        <v>0</v>
      </c>
      <c r="O390" s="93" t="str">
        <f>IF(BD[[#This Row],[Saldo Actual]]=0,"PAGADO",IF(BD[[#This Row],[Saldo Actual]]&lt;0,"A Favor","Pendiente"))</f>
        <v>PAGADO</v>
      </c>
      <c r="P390" s="97">
        <f>+BD[[#This Row],[Fecha Doc.]]+7</f>
        <v>45499</v>
      </c>
      <c r="Q390" s="96" t="str">
        <f ca="1">IF(TODAY()&gt;BD[[#This Row],[Fecha Venc.]],"VENCIDO","")</f>
        <v>VENCIDO</v>
      </c>
      <c r="R390" s="83"/>
    </row>
    <row r="391" spans="3:18" s="4" customFormat="1" hidden="1" x14ac:dyDescent="0.25">
      <c r="C391" s="85" t="s">
        <v>2759</v>
      </c>
      <c r="D391" s="86">
        <v>45492</v>
      </c>
      <c r="E391" s="87" t="s">
        <v>91</v>
      </c>
      <c r="F391" s="88" t="s">
        <v>49</v>
      </c>
      <c r="G391" s="87" t="s">
        <v>91</v>
      </c>
      <c r="H391" s="89" t="s">
        <v>1727</v>
      </c>
      <c r="I391" s="121">
        <v>405.2</v>
      </c>
      <c r="J391" s="121">
        <v>405.2</v>
      </c>
      <c r="K391" s="84">
        <v>1</v>
      </c>
      <c r="L391" s="105">
        <f>+BD[[#This Row],[Kg. Recibidos]]*BD[[#This Row],[Precio]]</f>
        <v>405.2</v>
      </c>
      <c r="M391" s="105">
        <f>+BD[[#This Row],[Kg. Recibidos]]*BD[[#This Row],[Precio]]</f>
        <v>405.2</v>
      </c>
      <c r="N391" s="91">
        <f>+BD[[#This Row],[Monto Total]]-BD[[#This Row],[Abonos]]</f>
        <v>0</v>
      </c>
      <c r="O391" s="93" t="str">
        <f>IF(BD[[#This Row],[Saldo Actual]]=0,"PAGADO",IF(BD[[#This Row],[Saldo Actual]]&lt;0,"A Favor","Pendiente"))</f>
        <v>PAGADO</v>
      </c>
      <c r="P391" s="97">
        <f>+BD[[#This Row],[Fecha Doc.]]+7</f>
        <v>45499</v>
      </c>
      <c r="Q391" s="96" t="str">
        <f ca="1">IF(TODAY()&gt;BD[[#This Row],[Fecha Venc.]],"VENCIDO","")</f>
        <v>VENCIDO</v>
      </c>
      <c r="R391" s="83"/>
    </row>
    <row r="392" spans="3:18" s="4" customFormat="1" hidden="1" x14ac:dyDescent="0.25">
      <c r="C392" s="85" t="s">
        <v>2759</v>
      </c>
      <c r="D392" s="86">
        <v>45492</v>
      </c>
      <c r="E392" s="87" t="s">
        <v>91</v>
      </c>
      <c r="F392" s="88" t="s">
        <v>49</v>
      </c>
      <c r="G392" s="87" t="s">
        <v>91</v>
      </c>
      <c r="H392" s="89" t="s">
        <v>1847</v>
      </c>
      <c r="I392" s="121">
        <v>58.6</v>
      </c>
      <c r="J392" s="121">
        <v>58.6</v>
      </c>
      <c r="K392" s="84">
        <v>1.3</v>
      </c>
      <c r="L392" s="105">
        <f>+BD[[#This Row],[Kg. Recibidos]]*BD[[#This Row],[Precio]]</f>
        <v>76.180000000000007</v>
      </c>
      <c r="M392" s="105">
        <f>+BD[[#This Row],[Kg. Recibidos]]*BD[[#This Row],[Precio]]</f>
        <v>76.180000000000007</v>
      </c>
      <c r="N392" s="91">
        <f>+BD[[#This Row],[Monto Total]]-BD[[#This Row],[Abonos]]</f>
        <v>0</v>
      </c>
      <c r="O392" s="93" t="str">
        <f>IF(BD[[#This Row],[Saldo Actual]]=0,"PAGADO",IF(BD[[#This Row],[Saldo Actual]]&lt;0,"A Favor","Pendiente"))</f>
        <v>PAGADO</v>
      </c>
      <c r="P392" s="97">
        <f>+BD[[#This Row],[Fecha Doc.]]+7</f>
        <v>45499</v>
      </c>
      <c r="Q392" s="96" t="str">
        <f ca="1">IF(TODAY()&gt;BD[[#This Row],[Fecha Venc.]],"VENCIDO","")</f>
        <v>VENCIDO</v>
      </c>
      <c r="R392" s="83"/>
    </row>
    <row r="393" spans="3:18" s="4" customFormat="1" hidden="1" x14ac:dyDescent="0.25">
      <c r="C393" s="85" t="s">
        <v>2758</v>
      </c>
      <c r="D393" s="86">
        <v>45492</v>
      </c>
      <c r="E393" s="87" t="s">
        <v>2321</v>
      </c>
      <c r="F393" s="88" t="s">
        <v>21</v>
      </c>
      <c r="G393" s="87" t="s">
        <v>185</v>
      </c>
      <c r="H393" s="89" t="s">
        <v>15</v>
      </c>
      <c r="I393" s="121">
        <v>702.6</v>
      </c>
      <c r="J393" s="121">
        <v>694.2</v>
      </c>
      <c r="K393" s="84">
        <v>2.85</v>
      </c>
      <c r="L393" s="105">
        <f>+BD[[#This Row],[Kg. Recibidos]]*BD[[#This Row],[Precio]]</f>
        <v>1978.4700000000003</v>
      </c>
      <c r="M393" s="105">
        <f>+BD[[#This Row],[Kg. Recibidos]]*BD[[#This Row],[Precio]]</f>
        <v>1978.4700000000003</v>
      </c>
      <c r="N393" s="91">
        <f>+BD[[#This Row],[Monto Total]]-BD[[#This Row],[Abonos]]</f>
        <v>0</v>
      </c>
      <c r="O393" s="93" t="str">
        <f>IF(BD[[#This Row],[Saldo Actual]]=0,"PAGADO",IF(BD[[#This Row],[Saldo Actual]]&lt;0,"A Favor","Pendiente"))</f>
        <v>PAGADO</v>
      </c>
      <c r="P393" s="97">
        <f>+BD[[#This Row],[Fecha Doc.]]+7</f>
        <v>45499</v>
      </c>
      <c r="Q393" s="96" t="str">
        <f ca="1">IF(TODAY()&gt;BD[[#This Row],[Fecha Venc.]],"VENCIDO","")</f>
        <v>VENCIDO</v>
      </c>
      <c r="R393" s="83"/>
    </row>
    <row r="394" spans="3:18" s="4" customFormat="1" hidden="1" x14ac:dyDescent="0.25">
      <c r="C394" s="85" t="s">
        <v>2758</v>
      </c>
      <c r="D394" s="86">
        <v>45492</v>
      </c>
      <c r="E394" s="87" t="s">
        <v>2321</v>
      </c>
      <c r="F394" s="88" t="s">
        <v>21</v>
      </c>
      <c r="G394" s="87" t="s">
        <v>185</v>
      </c>
      <c r="H394" s="89" t="s">
        <v>3</v>
      </c>
      <c r="I394" s="121">
        <v>760.5</v>
      </c>
      <c r="J394" s="121">
        <v>757.9</v>
      </c>
      <c r="K394" s="84">
        <v>2.5499999999999998</v>
      </c>
      <c r="L394" s="105">
        <f>+BD[[#This Row],[Kg. Recibidos]]*BD[[#This Row],[Precio]]</f>
        <v>1932.6449999999998</v>
      </c>
      <c r="M394" s="105">
        <f>+BD[[#This Row],[Kg. Recibidos]]*BD[[#This Row],[Precio]]</f>
        <v>1932.6449999999998</v>
      </c>
      <c r="N394" s="91">
        <f>+BD[[#This Row],[Monto Total]]-BD[[#This Row],[Abonos]]</f>
        <v>0</v>
      </c>
      <c r="O394" s="93" t="str">
        <f>IF(BD[[#This Row],[Saldo Actual]]=0,"PAGADO",IF(BD[[#This Row],[Saldo Actual]]&lt;0,"A Favor","Pendiente"))</f>
        <v>PAGADO</v>
      </c>
      <c r="P394" s="97">
        <f>+BD[[#This Row],[Fecha Doc.]]+7</f>
        <v>45499</v>
      </c>
      <c r="Q394" s="96" t="str">
        <f ca="1">IF(TODAY()&gt;BD[[#This Row],[Fecha Venc.]],"VENCIDO","")</f>
        <v>VENCIDO</v>
      </c>
      <c r="R394" s="83"/>
    </row>
    <row r="395" spans="3:18" s="4" customFormat="1" hidden="1" x14ac:dyDescent="0.25">
      <c r="C395" s="85" t="s">
        <v>2757</v>
      </c>
      <c r="D395" s="86">
        <v>45492</v>
      </c>
      <c r="E395" s="87" t="s">
        <v>2321</v>
      </c>
      <c r="F395" s="88" t="s">
        <v>21</v>
      </c>
      <c r="G395" s="87" t="s">
        <v>183</v>
      </c>
      <c r="H395" s="89" t="s">
        <v>15</v>
      </c>
      <c r="I395" s="121">
        <v>698.5</v>
      </c>
      <c r="J395" s="121">
        <v>673.2</v>
      </c>
      <c r="K395" s="84">
        <v>2.85</v>
      </c>
      <c r="L395" s="105">
        <f>+BD[[#This Row],[Kg. Recibidos]]*BD[[#This Row],[Precio]]</f>
        <v>1918.6200000000001</v>
      </c>
      <c r="M395" s="105">
        <f>+BD[[#This Row],[Kg. Recibidos]]*BD[[#This Row],[Precio]]</f>
        <v>1918.6200000000001</v>
      </c>
      <c r="N395" s="91">
        <f>+BD[[#This Row],[Monto Total]]-BD[[#This Row],[Abonos]]</f>
        <v>0</v>
      </c>
      <c r="O395" s="93" t="str">
        <f>IF(BD[[#This Row],[Saldo Actual]]=0,"PAGADO",IF(BD[[#This Row],[Saldo Actual]]&lt;0,"A Favor","Pendiente"))</f>
        <v>PAGADO</v>
      </c>
      <c r="P395" s="97">
        <f>+BD[[#This Row],[Fecha Doc.]]+7</f>
        <v>45499</v>
      </c>
      <c r="Q395" s="96" t="str">
        <f ca="1">IF(TODAY()&gt;BD[[#This Row],[Fecha Venc.]],"VENCIDO","")</f>
        <v>VENCIDO</v>
      </c>
      <c r="R395" s="83"/>
    </row>
    <row r="396" spans="3:18" s="4" customFormat="1" hidden="1" x14ac:dyDescent="0.25">
      <c r="C396" s="85" t="s">
        <v>2757</v>
      </c>
      <c r="D396" s="86">
        <v>45492</v>
      </c>
      <c r="E396" s="87" t="s">
        <v>2321</v>
      </c>
      <c r="F396" s="88" t="s">
        <v>21</v>
      </c>
      <c r="G396" s="87" t="s">
        <v>183</v>
      </c>
      <c r="H396" s="89" t="s">
        <v>3</v>
      </c>
      <c r="I396" s="121">
        <v>758</v>
      </c>
      <c r="J396" s="121">
        <v>754</v>
      </c>
      <c r="K396" s="84">
        <v>2.5499999999999998</v>
      </c>
      <c r="L396" s="105">
        <f>+BD[[#This Row],[Kg. Recibidos]]*BD[[#This Row],[Precio]]</f>
        <v>1922.6999999999998</v>
      </c>
      <c r="M396" s="105">
        <v>1896.79</v>
      </c>
      <c r="N396" s="91">
        <f>+BD[[#This Row],[Monto Total]]-BD[[#This Row],[Abonos]]</f>
        <v>25.909999999999854</v>
      </c>
      <c r="O396" s="93" t="str">
        <f>IF(BD[[#This Row],[Saldo Actual]]=0,"PAGADO",IF(BD[[#This Row],[Saldo Actual]]&lt;0,"A Favor","Pendiente"))</f>
        <v>Pendiente</v>
      </c>
      <c r="P396" s="97">
        <f>+BD[[#This Row],[Fecha Doc.]]+7</f>
        <v>45499</v>
      </c>
      <c r="Q396" s="96" t="str">
        <f ca="1">IF(TODAY()&gt;BD[[#This Row],[Fecha Venc.]],"VENCIDO","")</f>
        <v>VENCIDO</v>
      </c>
      <c r="R396" s="83"/>
    </row>
    <row r="397" spans="3:18" s="4" customFormat="1" hidden="1" x14ac:dyDescent="0.25">
      <c r="C397" s="85" t="s">
        <v>2756</v>
      </c>
      <c r="D397" s="86">
        <v>45492</v>
      </c>
      <c r="E397" s="87" t="s">
        <v>2321</v>
      </c>
      <c r="F397" s="88" t="s">
        <v>21</v>
      </c>
      <c r="G397" s="87" t="s">
        <v>184</v>
      </c>
      <c r="H397" s="89" t="s">
        <v>15</v>
      </c>
      <c r="I397" s="121">
        <v>994.3</v>
      </c>
      <c r="J397" s="121">
        <v>984</v>
      </c>
      <c r="K397" s="84">
        <v>2.85</v>
      </c>
      <c r="L397" s="105">
        <f>+BD[[#This Row],[Kg. Recibidos]]*BD[[#This Row],[Precio]]</f>
        <v>2804.4</v>
      </c>
      <c r="M397" s="105">
        <f>+BD[[#This Row],[Kg. Recibidos]]*BD[[#This Row],[Precio]]</f>
        <v>2804.4</v>
      </c>
      <c r="N397" s="91">
        <f>+BD[[#This Row],[Monto Total]]-BD[[#This Row],[Abonos]]</f>
        <v>0</v>
      </c>
      <c r="O397" s="93" t="str">
        <f>IF(BD[[#This Row],[Saldo Actual]]=0,"PAGADO",IF(BD[[#This Row],[Saldo Actual]]&lt;0,"A Favor","Pendiente"))</f>
        <v>PAGADO</v>
      </c>
      <c r="P397" s="97">
        <f>+BD[[#This Row],[Fecha Doc.]]+7</f>
        <v>45499</v>
      </c>
      <c r="Q397" s="96" t="str">
        <f ca="1">IF(TODAY()&gt;BD[[#This Row],[Fecha Venc.]],"VENCIDO","")</f>
        <v>VENCIDO</v>
      </c>
      <c r="R397" s="83"/>
    </row>
    <row r="398" spans="3:18" s="4" customFormat="1" hidden="1" x14ac:dyDescent="0.25">
      <c r="C398" s="85" t="s">
        <v>2755</v>
      </c>
      <c r="D398" s="86">
        <v>45492</v>
      </c>
      <c r="E398" s="87" t="s">
        <v>670</v>
      </c>
      <c r="F398" s="88" t="s">
        <v>883</v>
      </c>
      <c r="G398" s="87" t="s">
        <v>670</v>
      </c>
      <c r="H398" s="89" t="s">
        <v>1847</v>
      </c>
      <c r="I398" s="121">
        <v>1614.4</v>
      </c>
      <c r="J398" s="121">
        <v>1604.9</v>
      </c>
      <c r="K398" s="84">
        <v>1</v>
      </c>
      <c r="L398" s="105">
        <f>+BD[[#This Row],[Kg. Recibidos]]*BD[[#This Row],[Precio]]</f>
        <v>1604.9</v>
      </c>
      <c r="M398" s="105">
        <f>+BD[[#This Row],[Kg. Recibidos]]*BD[[#This Row],[Precio]]</f>
        <v>1604.9</v>
      </c>
      <c r="N398" s="91">
        <f>+BD[[#This Row],[Monto Total]]-BD[[#This Row],[Abonos]]</f>
        <v>0</v>
      </c>
      <c r="O398" s="93" t="str">
        <f>IF(BD[[#This Row],[Saldo Actual]]=0,"PAGADO",IF(BD[[#This Row],[Saldo Actual]]&lt;0,"A Favor","Pendiente"))</f>
        <v>PAGADO</v>
      </c>
      <c r="P398" s="97">
        <f>+BD[[#This Row],[Fecha Doc.]]+7</f>
        <v>45499</v>
      </c>
      <c r="Q398" s="96" t="str">
        <f ca="1">IF(TODAY()&gt;BD[[#This Row],[Fecha Venc.]],"VENCIDO","")</f>
        <v>VENCIDO</v>
      </c>
      <c r="R398" s="83"/>
    </row>
    <row r="399" spans="3:18" s="4" customFormat="1" hidden="1" x14ac:dyDescent="0.25">
      <c r="C399" s="85" t="s">
        <v>2754</v>
      </c>
      <c r="D399" s="86">
        <v>45492</v>
      </c>
      <c r="E399" s="87" t="s">
        <v>670</v>
      </c>
      <c r="F399" s="88" t="s">
        <v>883</v>
      </c>
      <c r="G399" s="87" t="s">
        <v>670</v>
      </c>
      <c r="H399" s="89" t="s">
        <v>872</v>
      </c>
      <c r="I399" s="121">
        <v>9079.6</v>
      </c>
      <c r="J399" s="121">
        <v>8880.5</v>
      </c>
      <c r="K399" s="84">
        <v>2.48</v>
      </c>
      <c r="L399" s="105">
        <f>+BD[[#This Row],[Kg. Recibidos]]*BD[[#This Row],[Precio]]</f>
        <v>22023.64</v>
      </c>
      <c r="M399" s="105">
        <f>+BD[[#This Row],[Kg. Recibidos]]*BD[[#This Row],[Precio]]</f>
        <v>22023.64</v>
      </c>
      <c r="N399" s="91">
        <f>+BD[[#This Row],[Monto Total]]-BD[[#This Row],[Abonos]]</f>
        <v>0</v>
      </c>
      <c r="O399" s="93" t="str">
        <f>IF(BD[[#This Row],[Saldo Actual]]=0,"PAGADO",IF(BD[[#This Row],[Saldo Actual]]&lt;0,"A Favor","Pendiente"))</f>
        <v>PAGADO</v>
      </c>
      <c r="P399" s="97">
        <f>+BD[[#This Row],[Fecha Doc.]]+7</f>
        <v>45499</v>
      </c>
      <c r="Q399" s="96" t="str">
        <f ca="1">IF(TODAY()&gt;BD[[#This Row],[Fecha Venc.]],"VENCIDO","")</f>
        <v>VENCIDO</v>
      </c>
      <c r="R399" s="83"/>
    </row>
    <row r="400" spans="3:18" s="4" customFormat="1" hidden="1" x14ac:dyDescent="0.25">
      <c r="C400" s="85" t="s">
        <v>2760</v>
      </c>
      <c r="D400" s="86">
        <v>45491</v>
      </c>
      <c r="E400" s="87" t="s">
        <v>77</v>
      </c>
      <c r="F400" s="88" t="s">
        <v>35</v>
      </c>
      <c r="G400" s="87" t="s">
        <v>77</v>
      </c>
      <c r="H400" s="89" t="s">
        <v>1847</v>
      </c>
      <c r="I400" s="121">
        <v>4983.5</v>
      </c>
      <c r="J400" s="121">
        <v>4983.5</v>
      </c>
      <c r="K400" s="84">
        <v>0.6</v>
      </c>
      <c r="L400" s="105">
        <f>+BD[[#This Row],[Kg. Recibidos]]*BD[[#This Row],[Precio]]</f>
        <v>2990.1</v>
      </c>
      <c r="M400" s="105">
        <f>+BD[[#This Row],[Kg. Recibidos]]*BD[[#This Row],[Precio]]</f>
        <v>2990.1</v>
      </c>
      <c r="N400" s="91">
        <f>+BD[[#This Row],[Monto Total]]-BD[[#This Row],[Abonos]]</f>
        <v>0</v>
      </c>
      <c r="O400" s="93" t="str">
        <f>IF(BD[[#This Row],[Saldo Actual]]=0,"PAGADO",IF(BD[[#This Row],[Saldo Actual]]&lt;0,"A Favor","Pendiente"))</f>
        <v>PAGADO</v>
      </c>
      <c r="P400" s="97">
        <f>+BD[[#This Row],[Fecha Doc.]]+7</f>
        <v>45498</v>
      </c>
      <c r="Q400" s="96" t="str">
        <f ca="1">IF(TODAY()&gt;BD[[#This Row],[Fecha Venc.]],"VENCIDO","")</f>
        <v>VENCIDO</v>
      </c>
      <c r="R400" s="83"/>
    </row>
    <row r="401" spans="3:18" s="4" customFormat="1" hidden="1" x14ac:dyDescent="0.25">
      <c r="C401" s="85" t="s">
        <v>2760</v>
      </c>
      <c r="D401" s="86">
        <v>45491</v>
      </c>
      <c r="E401" s="87" t="s">
        <v>77</v>
      </c>
      <c r="F401" s="88" t="s">
        <v>35</v>
      </c>
      <c r="G401" s="87" t="s">
        <v>77</v>
      </c>
      <c r="H401" s="89" t="s">
        <v>1848</v>
      </c>
      <c r="I401" s="121">
        <v>3065.6</v>
      </c>
      <c r="J401" s="121">
        <v>3065.6</v>
      </c>
      <c r="K401" s="84">
        <v>1.3</v>
      </c>
      <c r="L401" s="105">
        <f>+BD[[#This Row],[Kg. Recibidos]]*BD[[#This Row],[Precio]]</f>
        <v>3985.28</v>
      </c>
      <c r="M401" s="105">
        <f>+BD[[#This Row],[Kg. Recibidos]]*BD[[#This Row],[Precio]]</f>
        <v>3985.28</v>
      </c>
      <c r="N401" s="91">
        <f>+BD[[#This Row],[Monto Total]]-BD[[#This Row],[Abonos]]</f>
        <v>0</v>
      </c>
      <c r="O401" s="93" t="str">
        <f>IF(BD[[#This Row],[Saldo Actual]]=0,"PAGADO",IF(BD[[#This Row],[Saldo Actual]]&lt;0,"A Favor","Pendiente"))</f>
        <v>PAGADO</v>
      </c>
      <c r="P401" s="97">
        <f>+BD[[#This Row],[Fecha Doc.]]+7</f>
        <v>45498</v>
      </c>
      <c r="Q401" s="96" t="str">
        <f ca="1">IF(TODAY()&gt;BD[[#This Row],[Fecha Venc.]],"VENCIDO","")</f>
        <v>VENCIDO</v>
      </c>
      <c r="R401" s="83"/>
    </row>
    <row r="402" spans="3:18" s="4" customFormat="1" hidden="1" x14ac:dyDescent="0.25">
      <c r="C402" s="85" t="s">
        <v>2760</v>
      </c>
      <c r="D402" s="86">
        <v>45491</v>
      </c>
      <c r="E402" s="87" t="s">
        <v>77</v>
      </c>
      <c r="F402" s="88" t="s">
        <v>35</v>
      </c>
      <c r="G402" s="87" t="s">
        <v>77</v>
      </c>
      <c r="H402" s="89" t="s">
        <v>1727</v>
      </c>
      <c r="I402" s="121">
        <v>4855.45</v>
      </c>
      <c r="J402" s="121">
        <v>4855.45</v>
      </c>
      <c r="K402" s="84">
        <v>0.6</v>
      </c>
      <c r="L402" s="105">
        <f>+BD[[#This Row],[Kg. Recibidos]]*BD[[#This Row],[Precio]]</f>
        <v>2913.27</v>
      </c>
      <c r="M402" s="105">
        <f>+BD[[#This Row],[Kg. Recibidos]]*BD[[#This Row],[Precio]]</f>
        <v>2913.27</v>
      </c>
      <c r="N402" s="91">
        <f>+BD[[#This Row],[Monto Total]]-BD[[#This Row],[Abonos]]</f>
        <v>0</v>
      </c>
      <c r="O402" s="93" t="str">
        <f>IF(BD[[#This Row],[Saldo Actual]]=0,"PAGADO",IF(BD[[#This Row],[Saldo Actual]]&lt;0,"A Favor","Pendiente"))</f>
        <v>PAGADO</v>
      </c>
      <c r="P402" s="97">
        <f>+BD[[#This Row],[Fecha Doc.]]+7</f>
        <v>45498</v>
      </c>
      <c r="Q402" s="96" t="str">
        <f ca="1">IF(TODAY()&gt;BD[[#This Row],[Fecha Venc.]],"VENCIDO","")</f>
        <v>VENCIDO</v>
      </c>
      <c r="R402" s="83"/>
    </row>
    <row r="403" spans="3:18" s="4" customFormat="1" hidden="1" x14ac:dyDescent="0.25">
      <c r="C403" s="85" t="s">
        <v>2753</v>
      </c>
      <c r="D403" s="86">
        <v>45491</v>
      </c>
      <c r="E403" s="87" t="s">
        <v>1887</v>
      </c>
      <c r="F403" s="88" t="s">
        <v>1886</v>
      </c>
      <c r="G403" s="87" t="s">
        <v>2726</v>
      </c>
      <c r="H403" s="89" t="s">
        <v>2694</v>
      </c>
      <c r="I403" s="121">
        <v>264.7</v>
      </c>
      <c r="J403" s="121">
        <v>264.7</v>
      </c>
      <c r="K403" s="84">
        <v>2.5499999999999998</v>
      </c>
      <c r="L403" s="105">
        <f>+BD[[#This Row],[Kg. Recibidos]]*BD[[#This Row],[Precio]]</f>
        <v>674.9849999999999</v>
      </c>
      <c r="M403" s="105">
        <f>+BD[[#This Row],[Kg. Recibidos]]*BD[[#This Row],[Precio]]</f>
        <v>674.9849999999999</v>
      </c>
      <c r="N403" s="91">
        <f>+BD[[#This Row],[Monto Total]]-BD[[#This Row],[Abonos]]</f>
        <v>0</v>
      </c>
      <c r="O403" s="93" t="str">
        <f>IF(BD[[#This Row],[Saldo Actual]]=0,"PAGADO",IF(BD[[#This Row],[Saldo Actual]]&lt;0,"A Favor","Pendiente"))</f>
        <v>PAGADO</v>
      </c>
      <c r="P403" s="97">
        <f>+BD[[#This Row],[Fecha Doc.]]+7</f>
        <v>45498</v>
      </c>
      <c r="Q403" s="96" t="str">
        <f ca="1">IF(TODAY()&gt;BD[[#This Row],[Fecha Venc.]],"VENCIDO","")</f>
        <v>VENCIDO</v>
      </c>
      <c r="R403" s="83"/>
    </row>
    <row r="404" spans="3:18" s="4" customFormat="1" hidden="1" x14ac:dyDescent="0.25">
      <c r="C404" s="85" t="s">
        <v>2751</v>
      </c>
      <c r="D404" s="86">
        <v>45491</v>
      </c>
      <c r="E404" s="87" t="s">
        <v>8</v>
      </c>
      <c r="F404" s="88" t="s">
        <v>20</v>
      </c>
      <c r="G404" s="87" t="s">
        <v>2211</v>
      </c>
      <c r="H404" s="89" t="s">
        <v>1848</v>
      </c>
      <c r="I404" s="121">
        <v>49.2</v>
      </c>
      <c r="J404" s="121">
        <v>49</v>
      </c>
      <c r="K404" s="84">
        <v>1.2</v>
      </c>
      <c r="L404" s="105">
        <f>+BD[[#This Row],[Kg. Recibidos]]*BD[[#This Row],[Precio]]</f>
        <v>58.8</v>
      </c>
      <c r="M404" s="105">
        <f>+BD[[#This Row],[Kg. Recibidos]]*BD[[#This Row],[Precio]]</f>
        <v>58.8</v>
      </c>
      <c r="N404" s="91">
        <f>+BD[[#This Row],[Monto Total]]-BD[[#This Row],[Abonos]]</f>
        <v>0</v>
      </c>
      <c r="O404" s="93" t="str">
        <f>IF(BD[[#This Row],[Saldo Actual]]=0,"PAGADO",IF(BD[[#This Row],[Saldo Actual]]&lt;0,"A Favor","Pendiente"))</f>
        <v>PAGADO</v>
      </c>
      <c r="P404" s="97">
        <f>+BD[[#This Row],[Fecha Doc.]]+7</f>
        <v>45498</v>
      </c>
      <c r="Q404" s="96" t="str">
        <f ca="1">IF(TODAY()&gt;BD[[#This Row],[Fecha Venc.]],"VENCIDO","")</f>
        <v>VENCIDO</v>
      </c>
      <c r="R404" s="83"/>
    </row>
    <row r="405" spans="3:18" s="4" customFormat="1" hidden="1" x14ac:dyDescent="0.25">
      <c r="C405" s="85" t="s">
        <v>2751</v>
      </c>
      <c r="D405" s="86">
        <v>45491</v>
      </c>
      <c r="E405" s="87" t="s">
        <v>8</v>
      </c>
      <c r="F405" s="88" t="s">
        <v>20</v>
      </c>
      <c r="G405" s="87" t="s">
        <v>2211</v>
      </c>
      <c r="H405" s="89" t="s">
        <v>1847</v>
      </c>
      <c r="I405" s="121">
        <v>329.7</v>
      </c>
      <c r="J405" s="121">
        <v>329.2</v>
      </c>
      <c r="K405" s="84">
        <v>0.5</v>
      </c>
      <c r="L405" s="105">
        <f>+BD[[#This Row],[Kg. Recibidos]]*BD[[#This Row],[Precio]]</f>
        <v>164.6</v>
      </c>
      <c r="M405" s="105">
        <f>+BD[[#This Row],[Kg. Recibidos]]*BD[[#This Row],[Precio]]</f>
        <v>164.6</v>
      </c>
      <c r="N405" s="91">
        <f>+BD[[#This Row],[Monto Total]]-BD[[#This Row],[Abonos]]</f>
        <v>0</v>
      </c>
      <c r="O405" s="93" t="str">
        <f>IF(BD[[#This Row],[Saldo Actual]]=0,"PAGADO",IF(BD[[#This Row],[Saldo Actual]]&lt;0,"A Favor","Pendiente"))</f>
        <v>PAGADO</v>
      </c>
      <c r="P405" s="97">
        <f>+BD[[#This Row],[Fecha Doc.]]+7</f>
        <v>45498</v>
      </c>
      <c r="Q405" s="96" t="str">
        <f ca="1">IF(TODAY()&gt;BD[[#This Row],[Fecha Venc.]],"VENCIDO","")</f>
        <v>VENCIDO</v>
      </c>
      <c r="R405" s="83"/>
    </row>
    <row r="406" spans="3:18" s="4" customFormat="1" hidden="1" x14ac:dyDescent="0.25">
      <c r="C406" s="85" t="s">
        <v>2751</v>
      </c>
      <c r="D406" s="86">
        <v>45491</v>
      </c>
      <c r="E406" s="87" t="s">
        <v>8</v>
      </c>
      <c r="F406" s="88" t="s">
        <v>20</v>
      </c>
      <c r="G406" s="87" t="s">
        <v>2211</v>
      </c>
      <c r="H406" s="89" t="s">
        <v>1727</v>
      </c>
      <c r="I406" s="121">
        <v>891.7</v>
      </c>
      <c r="J406" s="121">
        <v>886.3</v>
      </c>
      <c r="K406" s="84">
        <v>0.5</v>
      </c>
      <c r="L406" s="105">
        <f>+BD[[#This Row],[Kg. Recibidos]]*BD[[#This Row],[Precio]]</f>
        <v>443.15</v>
      </c>
      <c r="M406" s="105">
        <f>+BD[[#This Row],[Kg. Recibidos]]*BD[[#This Row],[Precio]]</f>
        <v>443.15</v>
      </c>
      <c r="N406" s="91">
        <f>+BD[[#This Row],[Monto Total]]-BD[[#This Row],[Abonos]]</f>
        <v>0</v>
      </c>
      <c r="O406" s="93" t="str">
        <f>IF(BD[[#This Row],[Saldo Actual]]=0,"PAGADO",IF(BD[[#This Row],[Saldo Actual]]&lt;0,"A Favor","Pendiente"))</f>
        <v>PAGADO</v>
      </c>
      <c r="P406" s="97">
        <f>+BD[[#This Row],[Fecha Doc.]]+7</f>
        <v>45498</v>
      </c>
      <c r="Q406" s="96" t="str">
        <f ca="1">IF(TODAY()&gt;BD[[#This Row],[Fecha Venc.]],"VENCIDO","")</f>
        <v>VENCIDO</v>
      </c>
      <c r="R406" s="83"/>
    </row>
    <row r="407" spans="3:18" s="4" customFormat="1" hidden="1" x14ac:dyDescent="0.25">
      <c r="C407" s="85" t="s">
        <v>2750</v>
      </c>
      <c r="D407" s="86">
        <v>45491</v>
      </c>
      <c r="E407" s="87" t="s">
        <v>67</v>
      </c>
      <c r="F407" s="88" t="s">
        <v>22</v>
      </c>
      <c r="G407" s="87" t="s">
        <v>189</v>
      </c>
      <c r="H407" s="89" t="s">
        <v>3</v>
      </c>
      <c r="I407" s="121">
        <v>164.2</v>
      </c>
      <c r="J407" s="121">
        <v>164.2</v>
      </c>
      <c r="K407" s="84">
        <v>2.5499999999999998</v>
      </c>
      <c r="L407" s="105">
        <f>+BD[[#This Row],[Kg. Recibidos]]*BD[[#This Row],[Precio]]</f>
        <v>418.70999999999992</v>
      </c>
      <c r="M407" s="105">
        <f>+BD[[#This Row],[Kg. Recibidos]]*BD[[#This Row],[Precio]]</f>
        <v>418.70999999999992</v>
      </c>
      <c r="N407" s="91">
        <f>+BD[[#This Row],[Monto Total]]-BD[[#This Row],[Abonos]]</f>
        <v>0</v>
      </c>
      <c r="O407" s="93" t="str">
        <f>IF(BD[[#This Row],[Saldo Actual]]=0,"PAGADO",IF(BD[[#This Row],[Saldo Actual]]&lt;0,"A Favor","Pendiente"))</f>
        <v>PAGADO</v>
      </c>
      <c r="P407" s="97">
        <f>+BD[[#This Row],[Fecha Doc.]]+7</f>
        <v>45498</v>
      </c>
      <c r="Q407" s="96" t="str">
        <f ca="1">IF(TODAY()&gt;BD[[#This Row],[Fecha Venc.]],"VENCIDO","")</f>
        <v>VENCIDO</v>
      </c>
      <c r="R407" s="83"/>
    </row>
    <row r="408" spans="3:18" s="4" customFormat="1" hidden="1" x14ac:dyDescent="0.25">
      <c r="C408" s="85" t="s">
        <v>2749</v>
      </c>
      <c r="D408" s="86">
        <v>45491</v>
      </c>
      <c r="E408" s="87" t="s">
        <v>67</v>
      </c>
      <c r="F408" s="88" t="s">
        <v>22</v>
      </c>
      <c r="G408" s="87" t="s">
        <v>188</v>
      </c>
      <c r="H408" s="89" t="s">
        <v>3</v>
      </c>
      <c r="I408" s="121">
        <v>1558.7</v>
      </c>
      <c r="J408" s="121">
        <v>1550.2</v>
      </c>
      <c r="K408" s="84">
        <v>2.5499999999999998</v>
      </c>
      <c r="L408" s="105">
        <f>+BD[[#This Row],[Kg. Recibidos]]*BD[[#This Row],[Precio]]</f>
        <v>3953.0099999999998</v>
      </c>
      <c r="M408" s="105"/>
      <c r="N408" s="91">
        <f>+BD[[#This Row],[Monto Total]]-BD[[#This Row],[Abonos]]</f>
        <v>3953.0099999999998</v>
      </c>
      <c r="O408" s="93" t="str">
        <f>IF(BD[[#This Row],[Saldo Actual]]=0,"PAGADO",IF(BD[[#This Row],[Saldo Actual]]&lt;0,"A Favor","Pendiente"))</f>
        <v>Pendiente</v>
      </c>
      <c r="P408" s="97">
        <f>+BD[[#This Row],[Fecha Doc.]]+7</f>
        <v>45498</v>
      </c>
      <c r="Q408" s="96" t="str">
        <f ca="1">IF(TODAY()&gt;BD[[#This Row],[Fecha Venc.]],"VENCIDO","")</f>
        <v>VENCIDO</v>
      </c>
      <c r="R408" s="83"/>
    </row>
    <row r="409" spans="3:18" s="4" customFormat="1" hidden="1" x14ac:dyDescent="0.25">
      <c r="C409" s="85" t="s">
        <v>2748</v>
      </c>
      <c r="D409" s="86">
        <v>45491</v>
      </c>
      <c r="E409" s="87" t="s">
        <v>670</v>
      </c>
      <c r="F409" s="88" t="s">
        <v>883</v>
      </c>
      <c r="G409" s="87" t="s">
        <v>670</v>
      </c>
      <c r="H409" s="89" t="s">
        <v>872</v>
      </c>
      <c r="I409" s="121">
        <v>9453.7999999999993</v>
      </c>
      <c r="J409" s="121">
        <v>9135.2000000000007</v>
      </c>
      <c r="K409" s="84">
        <v>2.48</v>
      </c>
      <c r="L409" s="105">
        <f>+BD[[#This Row],[Kg. Recibidos]]*BD[[#This Row],[Precio]]</f>
        <v>22655.296000000002</v>
      </c>
      <c r="M409" s="105">
        <f>+BD[[#This Row],[Kg. Recibidos]]*BD[[#This Row],[Precio]]</f>
        <v>22655.296000000002</v>
      </c>
      <c r="N409" s="91">
        <f>+BD[[#This Row],[Monto Total]]-BD[[#This Row],[Abonos]]</f>
        <v>0</v>
      </c>
      <c r="O409" s="93" t="str">
        <f>IF(BD[[#This Row],[Saldo Actual]]=0,"PAGADO",IF(BD[[#This Row],[Saldo Actual]]&lt;0,"A Favor","Pendiente"))</f>
        <v>PAGADO</v>
      </c>
      <c r="P409" s="97">
        <f>+BD[[#This Row],[Fecha Doc.]]+7</f>
        <v>45498</v>
      </c>
      <c r="Q409" s="96" t="str">
        <f ca="1">IF(TODAY()&gt;BD[[#This Row],[Fecha Venc.]],"VENCIDO","")</f>
        <v>VENCIDO</v>
      </c>
      <c r="R409" s="83"/>
    </row>
    <row r="410" spans="3:18" s="4" customFormat="1" hidden="1" x14ac:dyDescent="0.25">
      <c r="C410" s="85" t="s">
        <v>2747</v>
      </c>
      <c r="D410" s="86">
        <v>45491</v>
      </c>
      <c r="E410" s="87" t="s">
        <v>2626</v>
      </c>
      <c r="F410" s="88" t="s">
        <v>2627</v>
      </c>
      <c r="G410" s="87" t="s">
        <v>2626</v>
      </c>
      <c r="H410" s="89" t="s">
        <v>1848</v>
      </c>
      <c r="I410" s="121">
        <v>133.80000000000001</v>
      </c>
      <c r="J410" s="121">
        <v>133.80000000000001</v>
      </c>
      <c r="K410" s="84">
        <v>1.5</v>
      </c>
      <c r="L410" s="105">
        <f>+BD[[#This Row],[Kg. Recibidos]]*BD[[#This Row],[Precio]]</f>
        <v>200.70000000000002</v>
      </c>
      <c r="M410" s="105">
        <f>+BD[[#This Row],[Kg. Recibidos]]*BD[[#This Row],[Precio]]</f>
        <v>200.70000000000002</v>
      </c>
      <c r="N410" s="91">
        <f>+BD[[#This Row],[Monto Total]]-BD[[#This Row],[Abonos]]</f>
        <v>0</v>
      </c>
      <c r="O410" s="93" t="str">
        <f>IF(BD[[#This Row],[Saldo Actual]]=0,"PAGADO",IF(BD[[#This Row],[Saldo Actual]]&lt;0,"A Favor","Pendiente"))</f>
        <v>PAGADO</v>
      </c>
      <c r="P410" s="97">
        <f>+BD[[#This Row],[Fecha Doc.]]+7</f>
        <v>45498</v>
      </c>
      <c r="Q410" s="96" t="str">
        <f ca="1">IF(TODAY()&gt;BD[[#This Row],[Fecha Venc.]],"VENCIDO","")</f>
        <v>VENCIDO</v>
      </c>
      <c r="R410" s="83"/>
    </row>
    <row r="411" spans="3:18" s="4" customFormat="1" hidden="1" x14ac:dyDescent="0.25">
      <c r="C411" s="85" t="s">
        <v>2747</v>
      </c>
      <c r="D411" s="86">
        <v>45491</v>
      </c>
      <c r="E411" s="87" t="s">
        <v>2626</v>
      </c>
      <c r="F411" s="88" t="s">
        <v>2627</v>
      </c>
      <c r="G411" s="87" t="s">
        <v>2626</v>
      </c>
      <c r="H411" s="89" t="s">
        <v>1847</v>
      </c>
      <c r="I411" s="121">
        <v>356.1</v>
      </c>
      <c r="J411" s="121">
        <v>356.1</v>
      </c>
      <c r="K411" s="84">
        <v>1</v>
      </c>
      <c r="L411" s="105">
        <f>+BD[[#This Row],[Kg. Recibidos]]*BD[[#This Row],[Precio]]</f>
        <v>356.1</v>
      </c>
      <c r="M411" s="105">
        <f>+BD[[#This Row],[Kg. Recibidos]]*BD[[#This Row],[Precio]]</f>
        <v>356.1</v>
      </c>
      <c r="N411" s="91">
        <f>+BD[[#This Row],[Monto Total]]-BD[[#This Row],[Abonos]]</f>
        <v>0</v>
      </c>
      <c r="O411" s="93" t="str">
        <f>IF(BD[[#This Row],[Saldo Actual]]=0,"PAGADO",IF(BD[[#This Row],[Saldo Actual]]&lt;0,"A Favor","Pendiente"))</f>
        <v>PAGADO</v>
      </c>
      <c r="P411" s="97">
        <f>+BD[[#This Row],[Fecha Doc.]]+7</f>
        <v>45498</v>
      </c>
      <c r="Q411" s="96" t="str">
        <f ca="1">IF(TODAY()&gt;BD[[#This Row],[Fecha Venc.]],"VENCIDO","")</f>
        <v>VENCIDO</v>
      </c>
      <c r="R411" s="83"/>
    </row>
    <row r="412" spans="3:18" s="4" customFormat="1" hidden="1" x14ac:dyDescent="0.25">
      <c r="C412" s="85" t="s">
        <v>2747</v>
      </c>
      <c r="D412" s="86">
        <v>45491</v>
      </c>
      <c r="E412" s="87" t="s">
        <v>2626</v>
      </c>
      <c r="F412" s="88" t="s">
        <v>2627</v>
      </c>
      <c r="G412" s="87" t="s">
        <v>2626</v>
      </c>
      <c r="H412" s="89" t="s">
        <v>1727</v>
      </c>
      <c r="I412" s="121">
        <v>289.89999999999998</v>
      </c>
      <c r="J412" s="121">
        <v>289.89999999999998</v>
      </c>
      <c r="K412" s="84">
        <v>1</v>
      </c>
      <c r="L412" s="105">
        <f>+BD[[#This Row],[Kg. Recibidos]]*BD[[#This Row],[Precio]]</f>
        <v>289.89999999999998</v>
      </c>
      <c r="M412" s="105">
        <f>+BD[[#This Row],[Kg. Recibidos]]*BD[[#This Row],[Precio]]</f>
        <v>289.89999999999998</v>
      </c>
      <c r="N412" s="91">
        <f>+BD[[#This Row],[Monto Total]]-BD[[#This Row],[Abonos]]</f>
        <v>0</v>
      </c>
      <c r="O412" s="93" t="str">
        <f>IF(BD[[#This Row],[Saldo Actual]]=0,"PAGADO",IF(BD[[#This Row],[Saldo Actual]]&lt;0,"A Favor","Pendiente"))</f>
        <v>PAGADO</v>
      </c>
      <c r="P412" s="97">
        <f>+BD[[#This Row],[Fecha Doc.]]+7</f>
        <v>45498</v>
      </c>
      <c r="Q412" s="96" t="str">
        <f ca="1">IF(TODAY()&gt;BD[[#This Row],[Fecha Venc.]],"VENCIDO","")</f>
        <v>VENCIDO</v>
      </c>
      <c r="R412" s="83"/>
    </row>
    <row r="413" spans="3:18" s="4" customFormat="1" hidden="1" x14ac:dyDescent="0.25">
      <c r="C413" s="85" t="s">
        <v>2752</v>
      </c>
      <c r="D413" s="86">
        <v>45490</v>
      </c>
      <c r="E413" s="87" t="s">
        <v>1887</v>
      </c>
      <c r="F413" s="88" t="s">
        <v>1886</v>
      </c>
      <c r="G413" s="87" t="s">
        <v>195</v>
      </c>
      <c r="H413" s="89" t="s">
        <v>872</v>
      </c>
      <c r="I413" s="121">
        <v>1604.7</v>
      </c>
      <c r="J413" s="121">
        <v>1604.7</v>
      </c>
      <c r="K413" s="84">
        <v>2.5499999999999998</v>
      </c>
      <c r="L413" s="105">
        <f>+BD[[#This Row],[Kg. Recibidos]]*BD[[#This Row],[Precio]]</f>
        <v>4091.9849999999997</v>
      </c>
      <c r="M413" s="105">
        <f>+BD[[#This Row],[Kg. Recibidos]]*BD[[#This Row],[Precio]]</f>
        <v>4091.9849999999997</v>
      </c>
      <c r="N413" s="91">
        <f>+BD[[#This Row],[Monto Total]]-BD[[#This Row],[Abonos]]</f>
        <v>0</v>
      </c>
      <c r="O413" s="93" t="str">
        <f>IF(BD[[#This Row],[Saldo Actual]]=0,"PAGADO",IF(BD[[#This Row],[Saldo Actual]]&lt;0,"A Favor","Pendiente"))</f>
        <v>PAGADO</v>
      </c>
      <c r="P413" s="97">
        <f>+BD[[#This Row],[Fecha Doc.]]+7</f>
        <v>45497</v>
      </c>
      <c r="Q413" s="96" t="str">
        <f ca="1">IF(TODAY()&gt;BD[[#This Row],[Fecha Venc.]],"VENCIDO","")</f>
        <v>VENCIDO</v>
      </c>
      <c r="R413" s="83"/>
    </row>
    <row r="414" spans="3:18" s="4" customFormat="1" hidden="1" x14ac:dyDescent="0.25">
      <c r="C414" s="85" t="s">
        <v>2752</v>
      </c>
      <c r="D414" s="86">
        <v>45490</v>
      </c>
      <c r="E414" s="87" t="s">
        <v>1887</v>
      </c>
      <c r="F414" s="88" t="s">
        <v>1886</v>
      </c>
      <c r="G414" s="87" t="s">
        <v>195</v>
      </c>
      <c r="H414" s="89" t="s">
        <v>1847</v>
      </c>
      <c r="I414" s="121">
        <v>245.7</v>
      </c>
      <c r="J414" s="121">
        <v>245.7</v>
      </c>
      <c r="K414" s="84">
        <v>1.3</v>
      </c>
      <c r="L414" s="105">
        <f>+BD[[#This Row],[Kg. Recibidos]]*BD[[#This Row],[Precio]]</f>
        <v>319.40999999999997</v>
      </c>
      <c r="M414" s="105">
        <f>+BD[[#This Row],[Kg. Recibidos]]*BD[[#This Row],[Precio]]</f>
        <v>319.40999999999997</v>
      </c>
      <c r="N414" s="91">
        <f>+BD[[#This Row],[Monto Total]]-BD[[#This Row],[Abonos]]</f>
        <v>0</v>
      </c>
      <c r="O414" s="93" t="str">
        <f>IF(BD[[#This Row],[Saldo Actual]]=0,"PAGADO",IF(BD[[#This Row],[Saldo Actual]]&lt;0,"A Favor","Pendiente"))</f>
        <v>PAGADO</v>
      </c>
      <c r="P414" s="97">
        <f>+BD[[#This Row],[Fecha Doc.]]+7</f>
        <v>45497</v>
      </c>
      <c r="Q414" s="96" t="str">
        <f ca="1">IF(TODAY()&gt;BD[[#This Row],[Fecha Venc.]],"VENCIDO","")</f>
        <v>VENCIDO</v>
      </c>
      <c r="R414" s="83"/>
    </row>
    <row r="415" spans="3:18" s="4" customFormat="1" hidden="1" x14ac:dyDescent="0.25">
      <c r="C415" s="85" t="s">
        <v>2752</v>
      </c>
      <c r="D415" s="86">
        <v>45490</v>
      </c>
      <c r="E415" s="87" t="s">
        <v>1887</v>
      </c>
      <c r="F415" s="88" t="s">
        <v>1886</v>
      </c>
      <c r="G415" s="87" t="s">
        <v>195</v>
      </c>
      <c r="H415" s="89" t="s">
        <v>1848</v>
      </c>
      <c r="I415" s="121">
        <v>147.9</v>
      </c>
      <c r="J415" s="121">
        <v>147.9</v>
      </c>
      <c r="K415" s="84">
        <v>1.8</v>
      </c>
      <c r="L415" s="105">
        <f>+BD[[#This Row],[Kg. Recibidos]]*BD[[#This Row],[Precio]]</f>
        <v>266.22000000000003</v>
      </c>
      <c r="M415" s="105">
        <f>+BD[[#This Row],[Kg. Recibidos]]*BD[[#This Row],[Precio]]</f>
        <v>266.22000000000003</v>
      </c>
      <c r="N415" s="91">
        <f>+BD[[#This Row],[Monto Total]]-BD[[#This Row],[Abonos]]</f>
        <v>0</v>
      </c>
      <c r="O415" s="93" t="str">
        <f>IF(BD[[#This Row],[Saldo Actual]]=0,"PAGADO",IF(BD[[#This Row],[Saldo Actual]]&lt;0,"A Favor","Pendiente"))</f>
        <v>PAGADO</v>
      </c>
      <c r="P415" s="97">
        <f>+BD[[#This Row],[Fecha Doc.]]+7</f>
        <v>45497</v>
      </c>
      <c r="Q415" s="96" t="str">
        <f ca="1">IF(TODAY()&gt;BD[[#This Row],[Fecha Venc.]],"VENCIDO","")</f>
        <v>VENCIDO</v>
      </c>
      <c r="R415" s="83"/>
    </row>
    <row r="416" spans="3:18" s="4" customFormat="1" hidden="1" x14ac:dyDescent="0.25">
      <c r="C416" s="85" t="s">
        <v>2752</v>
      </c>
      <c r="D416" s="86">
        <v>45490</v>
      </c>
      <c r="E416" s="87" t="s">
        <v>1887</v>
      </c>
      <c r="F416" s="88" t="s">
        <v>1886</v>
      </c>
      <c r="G416" s="87" t="s">
        <v>195</v>
      </c>
      <c r="H416" s="89" t="s">
        <v>1727</v>
      </c>
      <c r="I416" s="121">
        <v>379</v>
      </c>
      <c r="J416" s="121">
        <v>379</v>
      </c>
      <c r="K416" s="84">
        <v>1</v>
      </c>
      <c r="L416" s="105">
        <f>+BD[[#This Row],[Kg. Recibidos]]*BD[[#This Row],[Precio]]</f>
        <v>379</v>
      </c>
      <c r="M416" s="105">
        <f>+BD[[#This Row],[Kg. Recibidos]]*BD[[#This Row],[Precio]]</f>
        <v>379</v>
      </c>
      <c r="N416" s="91">
        <f>+BD[[#This Row],[Monto Total]]-BD[[#This Row],[Abonos]]</f>
        <v>0</v>
      </c>
      <c r="O416" s="93" t="str">
        <f>IF(BD[[#This Row],[Saldo Actual]]=0,"PAGADO",IF(BD[[#This Row],[Saldo Actual]]&lt;0,"A Favor","Pendiente"))</f>
        <v>PAGADO</v>
      </c>
      <c r="P416" s="97">
        <f>+BD[[#This Row],[Fecha Doc.]]+7</f>
        <v>45497</v>
      </c>
      <c r="Q416" s="96" t="str">
        <f ca="1">IF(TODAY()&gt;BD[[#This Row],[Fecha Venc.]],"VENCIDO","")</f>
        <v>VENCIDO</v>
      </c>
      <c r="R416" s="83"/>
    </row>
    <row r="417" spans="3:18" s="4" customFormat="1" hidden="1" x14ac:dyDescent="0.25">
      <c r="C417" s="85" t="s">
        <v>2746</v>
      </c>
      <c r="D417" s="86">
        <v>45490</v>
      </c>
      <c r="E417" s="87" t="s">
        <v>91</v>
      </c>
      <c r="F417" s="88" t="s">
        <v>49</v>
      </c>
      <c r="G417" s="87" t="s">
        <v>91</v>
      </c>
      <c r="H417" s="89" t="s">
        <v>1727</v>
      </c>
      <c r="I417" s="121">
        <v>199.7</v>
      </c>
      <c r="J417" s="121">
        <v>199.7</v>
      </c>
      <c r="K417" s="84">
        <v>1</v>
      </c>
      <c r="L417" s="105">
        <f>+BD[[#This Row],[Kg. Recibidos]]*BD[[#This Row],[Precio]]</f>
        <v>199.7</v>
      </c>
      <c r="M417" s="105">
        <f>+BD[[#This Row],[Kg. Recibidos]]*BD[[#This Row],[Precio]]</f>
        <v>199.7</v>
      </c>
      <c r="N417" s="91">
        <f>+BD[[#This Row],[Monto Total]]-BD[[#This Row],[Abonos]]</f>
        <v>0</v>
      </c>
      <c r="O417" s="93" t="str">
        <f>IF(BD[[#This Row],[Saldo Actual]]=0,"PAGADO",IF(BD[[#This Row],[Saldo Actual]]&lt;0,"A Favor","Pendiente"))</f>
        <v>PAGADO</v>
      </c>
      <c r="P417" s="97">
        <f>+BD[[#This Row],[Fecha Doc.]]+7</f>
        <v>45497</v>
      </c>
      <c r="Q417" s="96" t="str">
        <f ca="1">IF(TODAY()&gt;BD[[#This Row],[Fecha Venc.]],"VENCIDO","")</f>
        <v>VENCIDO</v>
      </c>
      <c r="R417" s="83"/>
    </row>
    <row r="418" spans="3:18" s="4" customFormat="1" hidden="1" x14ac:dyDescent="0.25">
      <c r="C418" s="85" t="s">
        <v>2746</v>
      </c>
      <c r="D418" s="86">
        <v>45490</v>
      </c>
      <c r="E418" s="87" t="s">
        <v>91</v>
      </c>
      <c r="F418" s="88" t="s">
        <v>49</v>
      </c>
      <c r="G418" s="87" t="s">
        <v>91</v>
      </c>
      <c r="H418" s="89" t="s">
        <v>1848</v>
      </c>
      <c r="I418" s="121">
        <v>23.9</v>
      </c>
      <c r="J418" s="121">
        <v>23.9</v>
      </c>
      <c r="K418" s="84">
        <v>1.8</v>
      </c>
      <c r="L418" s="105">
        <f>+BD[[#This Row],[Kg. Recibidos]]*BD[[#This Row],[Precio]]</f>
        <v>43.019999999999996</v>
      </c>
      <c r="M418" s="105">
        <f>+BD[[#This Row],[Kg. Recibidos]]*BD[[#This Row],[Precio]]</f>
        <v>43.019999999999996</v>
      </c>
      <c r="N418" s="91">
        <f>+BD[[#This Row],[Monto Total]]-BD[[#This Row],[Abonos]]</f>
        <v>0</v>
      </c>
      <c r="O418" s="93" t="str">
        <f>IF(BD[[#This Row],[Saldo Actual]]=0,"PAGADO",IF(BD[[#This Row],[Saldo Actual]]&lt;0,"A Favor","Pendiente"))</f>
        <v>PAGADO</v>
      </c>
      <c r="P418" s="97">
        <f>+BD[[#This Row],[Fecha Doc.]]+7</f>
        <v>45497</v>
      </c>
      <c r="Q418" s="96" t="str">
        <f ca="1">IF(TODAY()&gt;BD[[#This Row],[Fecha Venc.]],"VENCIDO","")</f>
        <v>VENCIDO</v>
      </c>
      <c r="R418" s="83"/>
    </row>
    <row r="419" spans="3:18" s="4" customFormat="1" hidden="1" x14ac:dyDescent="0.25">
      <c r="C419" s="85" t="s">
        <v>2746</v>
      </c>
      <c r="D419" s="86">
        <v>45490</v>
      </c>
      <c r="E419" s="87" t="s">
        <v>91</v>
      </c>
      <c r="F419" s="88" t="s">
        <v>49</v>
      </c>
      <c r="G419" s="87" t="s">
        <v>91</v>
      </c>
      <c r="H419" s="89" t="s">
        <v>1847</v>
      </c>
      <c r="I419" s="121">
        <v>90.9</v>
      </c>
      <c r="J419" s="121">
        <v>90.9</v>
      </c>
      <c r="K419" s="84">
        <v>1</v>
      </c>
      <c r="L419" s="105">
        <f>+BD[[#This Row],[Kg. Recibidos]]*BD[[#This Row],[Precio]]</f>
        <v>90.9</v>
      </c>
      <c r="M419" s="105">
        <f>+BD[[#This Row],[Kg. Recibidos]]*BD[[#This Row],[Precio]]</f>
        <v>90.9</v>
      </c>
      <c r="N419" s="91">
        <f>+BD[[#This Row],[Monto Total]]-BD[[#This Row],[Abonos]]</f>
        <v>0</v>
      </c>
      <c r="O419" s="93" t="str">
        <f>IF(BD[[#This Row],[Saldo Actual]]=0,"PAGADO",IF(BD[[#This Row],[Saldo Actual]]&lt;0,"A Favor","Pendiente"))</f>
        <v>PAGADO</v>
      </c>
      <c r="P419" s="97">
        <f>+BD[[#This Row],[Fecha Doc.]]+7</f>
        <v>45497</v>
      </c>
      <c r="Q419" s="96" t="str">
        <f ca="1">IF(TODAY()&gt;BD[[#This Row],[Fecha Venc.]],"VENCIDO","")</f>
        <v>VENCIDO</v>
      </c>
      <c r="R419" s="83"/>
    </row>
    <row r="420" spans="3:18" s="4" customFormat="1" hidden="1" x14ac:dyDescent="0.25">
      <c r="C420" s="85" t="s">
        <v>2745</v>
      </c>
      <c r="D420" s="86">
        <v>45490</v>
      </c>
      <c r="E420" s="87" t="s">
        <v>91</v>
      </c>
      <c r="F420" s="88" t="s">
        <v>49</v>
      </c>
      <c r="G420" s="87" t="s">
        <v>91</v>
      </c>
      <c r="H420" s="89" t="s">
        <v>1847</v>
      </c>
      <c r="I420" s="121">
        <v>21.4</v>
      </c>
      <c r="J420" s="121">
        <v>21.4</v>
      </c>
      <c r="K420" s="84">
        <v>1</v>
      </c>
      <c r="L420" s="105">
        <f>+BD[[#This Row],[Kg. Recibidos]]*BD[[#This Row],[Precio]]</f>
        <v>21.4</v>
      </c>
      <c r="M420" s="105">
        <f>+BD[[#This Row],[Kg. Recibidos]]*BD[[#This Row],[Precio]]</f>
        <v>21.4</v>
      </c>
      <c r="N420" s="91">
        <f>+BD[[#This Row],[Monto Total]]-BD[[#This Row],[Abonos]]</f>
        <v>0</v>
      </c>
      <c r="O420" s="93" t="str">
        <f>IF(BD[[#This Row],[Saldo Actual]]=0,"PAGADO",IF(BD[[#This Row],[Saldo Actual]]&lt;0,"A Favor","Pendiente"))</f>
        <v>PAGADO</v>
      </c>
      <c r="P420" s="97">
        <f>+BD[[#This Row],[Fecha Doc.]]+7</f>
        <v>45497</v>
      </c>
      <c r="Q420" s="96" t="str">
        <f ca="1">IF(TODAY()&gt;BD[[#This Row],[Fecha Venc.]],"VENCIDO","")</f>
        <v>VENCIDO</v>
      </c>
      <c r="R420" s="83"/>
    </row>
    <row r="421" spans="3:18" s="4" customFormat="1" hidden="1" x14ac:dyDescent="0.25">
      <c r="C421" s="85" t="s">
        <v>2745</v>
      </c>
      <c r="D421" s="86">
        <v>45490</v>
      </c>
      <c r="E421" s="87" t="s">
        <v>91</v>
      </c>
      <c r="F421" s="88" t="s">
        <v>49</v>
      </c>
      <c r="G421" s="87" t="s">
        <v>91</v>
      </c>
      <c r="H421" s="89" t="s">
        <v>1727</v>
      </c>
      <c r="I421" s="121">
        <v>28.8</v>
      </c>
      <c r="J421" s="121">
        <v>28.8</v>
      </c>
      <c r="K421" s="84">
        <v>1</v>
      </c>
      <c r="L421" s="105">
        <f>+BD[[#This Row],[Kg. Recibidos]]*BD[[#This Row],[Precio]]</f>
        <v>28.8</v>
      </c>
      <c r="M421" s="105">
        <f>+BD[[#This Row],[Kg. Recibidos]]*BD[[#This Row],[Precio]]</f>
        <v>28.8</v>
      </c>
      <c r="N421" s="91">
        <f>+BD[[#This Row],[Monto Total]]-BD[[#This Row],[Abonos]]</f>
        <v>0</v>
      </c>
      <c r="O421" s="93" t="str">
        <f>IF(BD[[#This Row],[Saldo Actual]]=0,"PAGADO",IF(BD[[#This Row],[Saldo Actual]]&lt;0,"A Favor","Pendiente"))</f>
        <v>PAGADO</v>
      </c>
      <c r="P421" s="97">
        <f>+BD[[#This Row],[Fecha Doc.]]+7</f>
        <v>45497</v>
      </c>
      <c r="Q421" s="96" t="str">
        <f ca="1">IF(TODAY()&gt;BD[[#This Row],[Fecha Venc.]],"VENCIDO","")</f>
        <v>VENCIDO</v>
      </c>
      <c r="R421" s="83"/>
    </row>
    <row r="422" spans="3:18" s="4" customFormat="1" hidden="1" x14ac:dyDescent="0.25">
      <c r="C422" s="85" t="s">
        <v>2744</v>
      </c>
      <c r="D422" s="86">
        <v>45490</v>
      </c>
      <c r="E422" s="87" t="s">
        <v>86</v>
      </c>
      <c r="F422" s="88" t="s">
        <v>45</v>
      </c>
      <c r="G422" s="87" t="s">
        <v>1419</v>
      </c>
      <c r="H422" s="89" t="s">
        <v>1727</v>
      </c>
      <c r="I422" s="121">
        <v>52.7</v>
      </c>
      <c r="J422" s="121">
        <v>52.7</v>
      </c>
      <c r="K422" s="84">
        <v>1.3</v>
      </c>
      <c r="L422" s="105">
        <f>+BD[[#This Row],[Kg. Recibidos]]*BD[[#This Row],[Precio]]</f>
        <v>68.510000000000005</v>
      </c>
      <c r="M422" s="105"/>
      <c r="N422" s="91">
        <f>+BD[[#This Row],[Monto Total]]-BD[[#This Row],[Abonos]]</f>
        <v>68.510000000000005</v>
      </c>
      <c r="O422" s="93" t="str">
        <f>IF(BD[[#This Row],[Saldo Actual]]=0,"PAGADO",IF(BD[[#This Row],[Saldo Actual]]&lt;0,"A Favor","Pendiente"))</f>
        <v>Pendiente</v>
      </c>
      <c r="P422" s="97">
        <f>+BD[[#This Row],[Fecha Doc.]]+7</f>
        <v>45497</v>
      </c>
      <c r="Q422" s="96" t="str">
        <f ca="1">IF(TODAY()&gt;BD[[#This Row],[Fecha Venc.]],"VENCIDO","")</f>
        <v>VENCIDO</v>
      </c>
      <c r="R422" s="83"/>
    </row>
    <row r="423" spans="3:18" s="4" customFormat="1" hidden="1" x14ac:dyDescent="0.25">
      <c r="C423" s="85" t="s">
        <v>2743</v>
      </c>
      <c r="D423" s="86">
        <v>45490</v>
      </c>
      <c r="E423" s="87" t="s">
        <v>104</v>
      </c>
      <c r="F423" s="88" t="s">
        <v>57</v>
      </c>
      <c r="G423" s="87" t="s">
        <v>104</v>
      </c>
      <c r="H423" s="89" t="s">
        <v>872</v>
      </c>
      <c r="I423" s="121">
        <v>1990.7</v>
      </c>
      <c r="J423" s="121">
        <v>1990.7</v>
      </c>
      <c r="K423" s="84">
        <v>2.5499999999999998</v>
      </c>
      <c r="L423" s="105">
        <f>+BD[[#This Row],[Kg. Recibidos]]*BD[[#This Row],[Precio]]</f>
        <v>5076.2849999999999</v>
      </c>
      <c r="M423" s="105">
        <f>+BD[[#This Row],[Kg. Recibidos]]*BD[[#This Row],[Precio]]</f>
        <v>5076.2849999999999</v>
      </c>
      <c r="N423" s="91">
        <f>+BD[[#This Row],[Monto Total]]-BD[[#This Row],[Abonos]]</f>
        <v>0</v>
      </c>
      <c r="O423" s="93" t="str">
        <f>IF(BD[[#This Row],[Saldo Actual]]=0,"PAGADO",IF(BD[[#This Row],[Saldo Actual]]&lt;0,"A Favor","Pendiente"))</f>
        <v>PAGADO</v>
      </c>
      <c r="P423" s="97">
        <f>+BD[[#This Row],[Fecha Doc.]]+7</f>
        <v>45497</v>
      </c>
      <c r="Q423" s="96" t="str">
        <f ca="1">IF(TODAY()&gt;BD[[#This Row],[Fecha Venc.]],"VENCIDO","")</f>
        <v>VENCIDO</v>
      </c>
      <c r="R423" s="83"/>
    </row>
    <row r="424" spans="3:18" s="4" customFormat="1" hidden="1" x14ac:dyDescent="0.25">
      <c r="C424" s="85" t="s">
        <v>2739</v>
      </c>
      <c r="D424" s="86">
        <v>45490</v>
      </c>
      <c r="E424" s="87" t="s">
        <v>1887</v>
      </c>
      <c r="F424" s="88" t="s">
        <v>1886</v>
      </c>
      <c r="G424" s="87" t="s">
        <v>132</v>
      </c>
      <c r="H424" s="89" t="s">
        <v>3</v>
      </c>
      <c r="I424" s="121">
        <v>43.5</v>
      </c>
      <c r="J424" s="121">
        <v>43.5</v>
      </c>
      <c r="K424" s="84">
        <v>2.5499999999999998</v>
      </c>
      <c r="L424" s="105">
        <f>+BD[[#This Row],[Kg. Recibidos]]*BD[[#This Row],[Precio]]</f>
        <v>110.925</v>
      </c>
      <c r="M424" s="105">
        <f>+BD[[#This Row],[Kg. Recibidos]]*BD[[#This Row],[Precio]]</f>
        <v>110.925</v>
      </c>
      <c r="N424" s="91">
        <f>+BD[[#This Row],[Monto Total]]-BD[[#This Row],[Abonos]]</f>
        <v>0</v>
      </c>
      <c r="O424" s="93" t="str">
        <f>IF(BD[[#This Row],[Saldo Actual]]=0,"PAGADO",IF(BD[[#This Row],[Saldo Actual]]&lt;0,"A Favor","Pendiente"))</f>
        <v>PAGADO</v>
      </c>
      <c r="P424" s="97">
        <f>+BD[[#This Row],[Fecha Doc.]]+7</f>
        <v>45497</v>
      </c>
      <c r="Q424" s="96" t="str">
        <f ca="1">IF(TODAY()&gt;BD[[#This Row],[Fecha Venc.]],"VENCIDO","")</f>
        <v>VENCIDO</v>
      </c>
      <c r="R424" s="83"/>
    </row>
    <row r="425" spans="3:18" s="4" customFormat="1" hidden="1" x14ac:dyDescent="0.25">
      <c r="C425" s="85" t="s">
        <v>2742</v>
      </c>
      <c r="D425" s="86">
        <v>45490</v>
      </c>
      <c r="E425" s="87" t="s">
        <v>86</v>
      </c>
      <c r="F425" s="88" t="s">
        <v>45</v>
      </c>
      <c r="G425" s="87" t="s">
        <v>1419</v>
      </c>
      <c r="H425" s="89" t="s">
        <v>3</v>
      </c>
      <c r="I425" s="121">
        <v>1402.8</v>
      </c>
      <c r="J425" s="121">
        <v>1402.8</v>
      </c>
      <c r="K425" s="84">
        <v>2.5499999999999998</v>
      </c>
      <c r="L425" s="105">
        <f>+BD[[#This Row],[Kg. Recibidos]]*BD[[#This Row],[Precio]]</f>
        <v>3577.1399999999994</v>
      </c>
      <c r="M425" s="105"/>
      <c r="N425" s="91">
        <f>+BD[[#This Row],[Monto Total]]-BD[[#This Row],[Abonos]]</f>
        <v>3577.1399999999994</v>
      </c>
      <c r="O425" s="93" t="str">
        <f>IF(BD[[#This Row],[Saldo Actual]]=0,"PAGADO",IF(BD[[#This Row],[Saldo Actual]]&lt;0,"A Favor","Pendiente"))</f>
        <v>Pendiente</v>
      </c>
      <c r="P425" s="97">
        <f>+BD[[#This Row],[Fecha Doc.]]+7</f>
        <v>45497</v>
      </c>
      <c r="Q425" s="96" t="str">
        <f ca="1">IF(TODAY()&gt;BD[[#This Row],[Fecha Venc.]],"VENCIDO","")</f>
        <v>VENCIDO</v>
      </c>
      <c r="R425" s="83"/>
    </row>
    <row r="426" spans="3:18" s="4" customFormat="1" hidden="1" x14ac:dyDescent="0.25">
      <c r="C426" s="85" t="s">
        <v>2741</v>
      </c>
      <c r="D426" s="86">
        <v>45490</v>
      </c>
      <c r="E426" s="87" t="s">
        <v>91</v>
      </c>
      <c r="F426" s="88" t="s">
        <v>49</v>
      </c>
      <c r="G426" s="87" t="s">
        <v>91</v>
      </c>
      <c r="H426" s="89" t="s">
        <v>872</v>
      </c>
      <c r="I426" s="121">
        <v>216</v>
      </c>
      <c r="J426" s="121">
        <v>216</v>
      </c>
      <c r="K426" s="84">
        <v>2.5499999999999998</v>
      </c>
      <c r="L426" s="105">
        <f>+BD[[#This Row],[Kg. Recibidos]]*BD[[#This Row],[Precio]]</f>
        <v>550.79999999999995</v>
      </c>
      <c r="M426" s="105">
        <f>+BD[[#This Row],[Kg. Recibidos]]*BD[[#This Row],[Precio]]</f>
        <v>550.79999999999995</v>
      </c>
      <c r="N426" s="91">
        <f>+BD[[#This Row],[Monto Total]]-BD[[#This Row],[Abonos]]</f>
        <v>0</v>
      </c>
      <c r="O426" s="93" t="str">
        <f>IF(BD[[#This Row],[Saldo Actual]]=0,"PAGADO",IF(BD[[#This Row],[Saldo Actual]]&lt;0,"A Favor","Pendiente"))</f>
        <v>PAGADO</v>
      </c>
      <c r="P426" s="97">
        <f>+BD[[#This Row],[Fecha Doc.]]+7</f>
        <v>45497</v>
      </c>
      <c r="Q426" s="96" t="str">
        <f ca="1">IF(TODAY()&gt;BD[[#This Row],[Fecha Venc.]],"VENCIDO","")</f>
        <v>VENCIDO</v>
      </c>
      <c r="R426" s="83"/>
    </row>
    <row r="427" spans="3:18" s="4" customFormat="1" hidden="1" x14ac:dyDescent="0.25">
      <c r="C427" s="85" t="s">
        <v>2740</v>
      </c>
      <c r="D427" s="86">
        <v>45490</v>
      </c>
      <c r="E427" s="87" t="s">
        <v>91</v>
      </c>
      <c r="F427" s="88" t="s">
        <v>49</v>
      </c>
      <c r="G427" s="87" t="s">
        <v>91</v>
      </c>
      <c r="H427" s="89" t="s">
        <v>3</v>
      </c>
      <c r="I427" s="121">
        <v>189.8</v>
      </c>
      <c r="J427" s="121">
        <v>189.8</v>
      </c>
      <c r="K427" s="84">
        <v>2.5499999999999998</v>
      </c>
      <c r="L427" s="105">
        <f>+BD[[#This Row],[Kg. Recibidos]]*BD[[#This Row],[Precio]]</f>
        <v>483.99</v>
      </c>
      <c r="M427" s="105">
        <f>+BD[[#This Row],[Kg. Recibidos]]*BD[[#This Row],[Precio]]</f>
        <v>483.99</v>
      </c>
      <c r="N427" s="91">
        <f>+BD[[#This Row],[Monto Total]]-BD[[#This Row],[Abonos]]</f>
        <v>0</v>
      </c>
      <c r="O427" s="93" t="str">
        <f>IF(BD[[#This Row],[Saldo Actual]]=0,"PAGADO",IF(BD[[#This Row],[Saldo Actual]]&lt;0,"A Favor","Pendiente"))</f>
        <v>PAGADO</v>
      </c>
      <c r="P427" s="97">
        <f>+BD[[#This Row],[Fecha Doc.]]+7</f>
        <v>45497</v>
      </c>
      <c r="Q427" s="96" t="str">
        <f ca="1">IF(TODAY()&gt;BD[[#This Row],[Fecha Venc.]],"VENCIDO","")</f>
        <v>VENCIDO</v>
      </c>
      <c r="R427" s="83"/>
    </row>
    <row r="428" spans="3:18" s="4" customFormat="1" hidden="1" x14ac:dyDescent="0.25">
      <c r="C428" s="85" t="s">
        <v>2738</v>
      </c>
      <c r="D428" s="86">
        <v>45490</v>
      </c>
      <c r="E428" s="87" t="s">
        <v>670</v>
      </c>
      <c r="F428" s="88" t="s">
        <v>883</v>
      </c>
      <c r="G428" s="87" t="s">
        <v>670</v>
      </c>
      <c r="H428" s="89" t="s">
        <v>2694</v>
      </c>
      <c r="I428" s="121">
        <v>99</v>
      </c>
      <c r="J428" s="121">
        <v>98.9</v>
      </c>
      <c r="K428" s="84">
        <v>2.48</v>
      </c>
      <c r="L428" s="105">
        <f>+BD[[#This Row],[Kg. Recibidos]]*BD[[#This Row],[Precio]]</f>
        <v>245.27200000000002</v>
      </c>
      <c r="M428" s="105">
        <f>+BD[[#This Row],[Kg. Recibidos]]*BD[[#This Row],[Precio]]</f>
        <v>245.27200000000002</v>
      </c>
      <c r="N428" s="91">
        <f>+BD[[#This Row],[Monto Total]]-BD[[#This Row],[Abonos]]</f>
        <v>0</v>
      </c>
      <c r="O428" s="93" t="str">
        <f>IF(BD[[#This Row],[Saldo Actual]]=0,"PAGADO",IF(BD[[#This Row],[Saldo Actual]]&lt;0,"A Favor","Pendiente"))</f>
        <v>PAGADO</v>
      </c>
      <c r="P428" s="97">
        <f>+BD[[#This Row],[Fecha Doc.]]+7</f>
        <v>45497</v>
      </c>
      <c r="Q428" s="96" t="str">
        <f ca="1">IF(TODAY()&gt;BD[[#This Row],[Fecha Venc.]],"VENCIDO","")</f>
        <v>VENCIDO</v>
      </c>
      <c r="R428" s="83"/>
    </row>
    <row r="429" spans="3:18" s="4" customFormat="1" hidden="1" x14ac:dyDescent="0.25">
      <c r="C429" s="85" t="s">
        <v>2737</v>
      </c>
      <c r="D429" s="86">
        <v>45490</v>
      </c>
      <c r="E429" s="87" t="s">
        <v>670</v>
      </c>
      <c r="F429" s="88" t="s">
        <v>883</v>
      </c>
      <c r="G429" s="87" t="s">
        <v>670</v>
      </c>
      <c r="H429" s="89" t="s">
        <v>2694</v>
      </c>
      <c r="I429" s="121">
        <v>9030.7000000000007</v>
      </c>
      <c r="J429" s="121">
        <v>8754.1</v>
      </c>
      <c r="K429" s="84">
        <v>2.48</v>
      </c>
      <c r="L429" s="105">
        <f>+BD[[#This Row],[Kg. Recibidos]]*BD[[#This Row],[Precio]]</f>
        <v>21710.168000000001</v>
      </c>
      <c r="M429" s="105">
        <f>+BD[[#This Row],[Kg. Recibidos]]*BD[[#This Row],[Precio]]</f>
        <v>21710.168000000001</v>
      </c>
      <c r="N429" s="91">
        <f>+BD[[#This Row],[Monto Total]]-BD[[#This Row],[Abonos]]</f>
        <v>0</v>
      </c>
      <c r="O429" s="93" t="str">
        <f>IF(BD[[#This Row],[Saldo Actual]]=0,"PAGADO",IF(BD[[#This Row],[Saldo Actual]]&lt;0,"A Favor","Pendiente"))</f>
        <v>PAGADO</v>
      </c>
      <c r="P429" s="97">
        <f>+BD[[#This Row],[Fecha Doc.]]+7</f>
        <v>45497</v>
      </c>
      <c r="Q429" s="96" t="str">
        <f ca="1">IF(TODAY()&gt;BD[[#This Row],[Fecha Venc.]],"VENCIDO","")</f>
        <v>VENCIDO</v>
      </c>
      <c r="R429" s="83"/>
    </row>
    <row r="430" spans="3:18" s="4" customFormat="1" hidden="1" x14ac:dyDescent="0.25">
      <c r="C430" s="85" t="s">
        <v>2735</v>
      </c>
      <c r="D430" s="86">
        <v>45490</v>
      </c>
      <c r="E430" s="87" t="s">
        <v>104</v>
      </c>
      <c r="F430" s="88" t="s">
        <v>57</v>
      </c>
      <c r="G430" s="87" t="s">
        <v>104</v>
      </c>
      <c r="H430" s="89" t="s">
        <v>1727</v>
      </c>
      <c r="I430" s="121">
        <v>1016.8</v>
      </c>
      <c r="J430" s="121">
        <v>1016.8</v>
      </c>
      <c r="K430" s="84">
        <v>1</v>
      </c>
      <c r="L430" s="105">
        <f>+BD[[#This Row],[Kg. Recibidos]]*BD[[#This Row],[Precio]]</f>
        <v>1016.8</v>
      </c>
      <c r="M430" s="105">
        <f>+BD[[#This Row],[Kg. Recibidos]]*BD[[#This Row],[Precio]]</f>
        <v>1016.8</v>
      </c>
      <c r="N430" s="91">
        <f>+BD[[#This Row],[Monto Total]]-BD[[#This Row],[Abonos]]</f>
        <v>0</v>
      </c>
      <c r="O430" s="93" t="str">
        <f>IF(BD[[#This Row],[Saldo Actual]]=0,"PAGADO",IF(BD[[#This Row],[Saldo Actual]]&lt;0,"A Favor","Pendiente"))</f>
        <v>PAGADO</v>
      </c>
      <c r="P430" s="97">
        <f>+BD[[#This Row],[Fecha Doc.]]+7</f>
        <v>45497</v>
      </c>
      <c r="Q430" s="96" t="str">
        <f ca="1">IF(TODAY()&gt;BD[[#This Row],[Fecha Venc.]],"VENCIDO","")</f>
        <v>VENCIDO</v>
      </c>
      <c r="R430" s="83"/>
    </row>
    <row r="431" spans="3:18" s="4" customFormat="1" hidden="1" x14ac:dyDescent="0.25">
      <c r="C431" s="85" t="s">
        <v>2735</v>
      </c>
      <c r="D431" s="86">
        <v>45490</v>
      </c>
      <c r="E431" s="87" t="s">
        <v>104</v>
      </c>
      <c r="F431" s="88" t="s">
        <v>57</v>
      </c>
      <c r="G431" s="87" t="s">
        <v>104</v>
      </c>
      <c r="H431" s="89" t="s">
        <v>1848</v>
      </c>
      <c r="I431" s="121">
        <v>510.7</v>
      </c>
      <c r="J431" s="121">
        <v>510.7</v>
      </c>
      <c r="K431" s="84">
        <v>1.8</v>
      </c>
      <c r="L431" s="105">
        <f>+BD[[#This Row],[Kg. Recibidos]]*BD[[#This Row],[Precio]]</f>
        <v>919.26</v>
      </c>
      <c r="M431" s="105">
        <f>+BD[[#This Row],[Kg. Recibidos]]*BD[[#This Row],[Precio]]</f>
        <v>919.26</v>
      </c>
      <c r="N431" s="91">
        <f>+BD[[#This Row],[Monto Total]]-BD[[#This Row],[Abonos]]</f>
        <v>0</v>
      </c>
      <c r="O431" s="93" t="str">
        <f>IF(BD[[#This Row],[Saldo Actual]]=0,"PAGADO",IF(BD[[#This Row],[Saldo Actual]]&lt;0,"A Favor","Pendiente"))</f>
        <v>PAGADO</v>
      </c>
      <c r="P431" s="97">
        <f>+BD[[#This Row],[Fecha Doc.]]+7</f>
        <v>45497</v>
      </c>
      <c r="Q431" s="96" t="str">
        <f ca="1">IF(TODAY()&gt;BD[[#This Row],[Fecha Venc.]],"VENCIDO","")</f>
        <v>VENCIDO</v>
      </c>
      <c r="R431" s="83"/>
    </row>
    <row r="432" spans="3:18" s="4" customFormat="1" hidden="1" x14ac:dyDescent="0.25">
      <c r="C432" s="85" t="s">
        <v>2733</v>
      </c>
      <c r="D432" s="86">
        <v>45490</v>
      </c>
      <c r="E432" s="87" t="s">
        <v>8</v>
      </c>
      <c r="F432" s="88" t="s">
        <v>20</v>
      </c>
      <c r="G432" s="87" t="s">
        <v>2211</v>
      </c>
      <c r="H432" s="89" t="s">
        <v>1727</v>
      </c>
      <c r="I432" s="121">
        <v>1407</v>
      </c>
      <c r="J432" s="121">
        <v>1394.6</v>
      </c>
      <c r="K432" s="84">
        <v>0.5</v>
      </c>
      <c r="L432" s="105">
        <f>+BD[[#This Row],[Kg. Recibidos]]*BD[[#This Row],[Precio]]</f>
        <v>697.3</v>
      </c>
      <c r="M432" s="105">
        <f>+BD[[#This Row],[Kg. Recibidos]]*BD[[#This Row],[Precio]]</f>
        <v>697.3</v>
      </c>
      <c r="N432" s="91">
        <f>+BD[[#This Row],[Monto Total]]-BD[[#This Row],[Abonos]]</f>
        <v>0</v>
      </c>
      <c r="O432" s="93" t="str">
        <f>IF(BD[[#This Row],[Saldo Actual]]=0,"PAGADO",IF(BD[[#This Row],[Saldo Actual]]&lt;0,"A Favor","Pendiente"))</f>
        <v>PAGADO</v>
      </c>
      <c r="P432" s="97">
        <f>+BD[[#This Row],[Fecha Doc.]]+7</f>
        <v>45497</v>
      </c>
      <c r="Q432" s="96" t="str">
        <f ca="1">IF(TODAY()&gt;BD[[#This Row],[Fecha Venc.]],"VENCIDO","")</f>
        <v>VENCIDO</v>
      </c>
      <c r="R432" s="83"/>
    </row>
    <row r="433" spans="3:18" s="4" customFormat="1" hidden="1" x14ac:dyDescent="0.25">
      <c r="C433" s="85" t="s">
        <v>2733</v>
      </c>
      <c r="D433" s="86">
        <v>45490</v>
      </c>
      <c r="E433" s="87" t="s">
        <v>8</v>
      </c>
      <c r="F433" s="88" t="s">
        <v>20</v>
      </c>
      <c r="G433" s="87" t="s">
        <v>2211</v>
      </c>
      <c r="H433" s="89" t="s">
        <v>1848</v>
      </c>
      <c r="I433" s="121">
        <v>499.5</v>
      </c>
      <c r="J433" s="121">
        <v>498.48</v>
      </c>
      <c r="K433" s="84">
        <v>1.2</v>
      </c>
      <c r="L433" s="105">
        <f>+BD[[#This Row],[Kg. Recibidos]]*BD[[#This Row],[Precio]]</f>
        <v>598.17600000000004</v>
      </c>
      <c r="M433" s="105">
        <f>+BD[[#This Row],[Kg. Recibidos]]*BD[[#This Row],[Precio]]</f>
        <v>598.17600000000004</v>
      </c>
      <c r="N433" s="91">
        <f>+BD[[#This Row],[Monto Total]]-BD[[#This Row],[Abonos]]</f>
        <v>0</v>
      </c>
      <c r="O433" s="93" t="str">
        <f>IF(BD[[#This Row],[Saldo Actual]]=0,"PAGADO",IF(BD[[#This Row],[Saldo Actual]]&lt;0,"A Favor","Pendiente"))</f>
        <v>PAGADO</v>
      </c>
      <c r="P433" s="97">
        <f>+BD[[#This Row],[Fecha Doc.]]+7</f>
        <v>45497</v>
      </c>
      <c r="Q433" s="96" t="str">
        <f ca="1">IF(TODAY()&gt;BD[[#This Row],[Fecha Venc.]],"VENCIDO","")</f>
        <v>VENCIDO</v>
      </c>
      <c r="R433" s="83"/>
    </row>
    <row r="434" spans="3:18" s="4" customFormat="1" hidden="1" x14ac:dyDescent="0.25">
      <c r="C434" s="85" t="s">
        <v>2733</v>
      </c>
      <c r="D434" s="86">
        <v>45490</v>
      </c>
      <c r="E434" s="87" t="s">
        <v>8</v>
      </c>
      <c r="F434" s="88" t="s">
        <v>20</v>
      </c>
      <c r="G434" s="87" t="s">
        <v>2211</v>
      </c>
      <c r="H434" s="89" t="s">
        <v>1847</v>
      </c>
      <c r="I434" s="121">
        <v>1965.8</v>
      </c>
      <c r="J434" s="121">
        <v>1955.68</v>
      </c>
      <c r="K434" s="84">
        <v>0.5</v>
      </c>
      <c r="L434" s="105">
        <f>+BD[[#This Row],[Kg. Recibidos]]*BD[[#This Row],[Precio]]</f>
        <v>977.84</v>
      </c>
      <c r="M434" s="105">
        <f>+BD[[#This Row],[Kg. Recibidos]]*BD[[#This Row],[Precio]]</f>
        <v>977.84</v>
      </c>
      <c r="N434" s="91">
        <f>+BD[[#This Row],[Monto Total]]-BD[[#This Row],[Abonos]]</f>
        <v>0</v>
      </c>
      <c r="O434" s="93" t="str">
        <f>IF(BD[[#This Row],[Saldo Actual]]=0,"PAGADO",IF(BD[[#This Row],[Saldo Actual]]&lt;0,"A Favor","Pendiente"))</f>
        <v>PAGADO</v>
      </c>
      <c r="P434" s="97">
        <f>+BD[[#This Row],[Fecha Doc.]]+7</f>
        <v>45497</v>
      </c>
      <c r="Q434" s="96" t="str">
        <f ca="1">IF(TODAY()&gt;BD[[#This Row],[Fecha Venc.]],"VENCIDO","")</f>
        <v>VENCIDO</v>
      </c>
      <c r="R434" s="83"/>
    </row>
    <row r="435" spans="3:18" s="4" customFormat="1" hidden="1" x14ac:dyDescent="0.25">
      <c r="C435" s="85" t="s">
        <v>2732</v>
      </c>
      <c r="D435" s="86">
        <v>45490</v>
      </c>
      <c r="E435" s="87" t="s">
        <v>8</v>
      </c>
      <c r="F435" s="88" t="s">
        <v>20</v>
      </c>
      <c r="G435" s="87" t="s">
        <v>2211</v>
      </c>
      <c r="H435" s="89" t="s">
        <v>1847</v>
      </c>
      <c r="I435" s="121">
        <f>2232.2+969.3</f>
        <v>3201.5</v>
      </c>
      <c r="J435" s="121">
        <v>3191.35</v>
      </c>
      <c r="K435" s="84">
        <v>0.5</v>
      </c>
      <c r="L435" s="105">
        <f>+BD[[#This Row],[Kg. Recibidos]]*BD[[#This Row],[Precio]]</f>
        <v>1595.675</v>
      </c>
      <c r="M435" s="105">
        <f>+BD[[#This Row],[Kg. Recibidos]]*BD[[#This Row],[Precio]]</f>
        <v>1595.675</v>
      </c>
      <c r="N435" s="91">
        <f>+BD[[#This Row],[Monto Total]]-BD[[#This Row],[Abonos]]</f>
        <v>0</v>
      </c>
      <c r="O435" s="93" t="str">
        <f>IF(BD[[#This Row],[Saldo Actual]]=0,"PAGADO",IF(BD[[#This Row],[Saldo Actual]]&lt;0,"A Favor","Pendiente"))</f>
        <v>PAGADO</v>
      </c>
      <c r="P435" s="97">
        <f>+BD[[#This Row],[Fecha Doc.]]+7</f>
        <v>45497</v>
      </c>
      <c r="Q435" s="96" t="str">
        <f ca="1">IF(TODAY()&gt;BD[[#This Row],[Fecha Venc.]],"VENCIDO","")</f>
        <v>VENCIDO</v>
      </c>
      <c r="R435" s="83"/>
    </row>
    <row r="436" spans="3:18" s="4" customFormat="1" hidden="1" x14ac:dyDescent="0.25">
      <c r="C436" s="85" t="s">
        <v>2732</v>
      </c>
      <c r="D436" s="86">
        <v>45490</v>
      </c>
      <c r="E436" s="87" t="s">
        <v>8</v>
      </c>
      <c r="F436" s="88" t="s">
        <v>20</v>
      </c>
      <c r="G436" s="87" t="s">
        <v>2211</v>
      </c>
      <c r="H436" s="89" t="s">
        <v>1727</v>
      </c>
      <c r="I436" s="121">
        <v>1858.7</v>
      </c>
      <c r="J436" s="121">
        <v>1846.62</v>
      </c>
      <c r="K436" s="84">
        <v>0.5</v>
      </c>
      <c r="L436" s="105">
        <f>+BD[[#This Row],[Kg. Recibidos]]*BD[[#This Row],[Precio]]</f>
        <v>923.31</v>
      </c>
      <c r="M436" s="105">
        <f>+BD[[#This Row],[Kg. Recibidos]]*BD[[#This Row],[Precio]]</f>
        <v>923.31</v>
      </c>
      <c r="N436" s="91">
        <f>+BD[[#This Row],[Monto Total]]-BD[[#This Row],[Abonos]]</f>
        <v>0</v>
      </c>
      <c r="O436" s="93" t="str">
        <f>IF(BD[[#This Row],[Saldo Actual]]=0,"PAGADO",IF(BD[[#This Row],[Saldo Actual]]&lt;0,"A Favor","Pendiente"))</f>
        <v>PAGADO</v>
      </c>
      <c r="P436" s="97">
        <f>+BD[[#This Row],[Fecha Doc.]]+7</f>
        <v>45497</v>
      </c>
      <c r="Q436" s="96" t="str">
        <f ca="1">IF(TODAY()&gt;BD[[#This Row],[Fecha Venc.]],"VENCIDO","")</f>
        <v>VENCIDO</v>
      </c>
      <c r="R436" s="83"/>
    </row>
    <row r="437" spans="3:18" s="4" customFormat="1" hidden="1" x14ac:dyDescent="0.25">
      <c r="C437" s="85" t="s">
        <v>2732</v>
      </c>
      <c r="D437" s="86">
        <v>45490</v>
      </c>
      <c r="E437" s="87" t="s">
        <v>8</v>
      </c>
      <c r="F437" s="88" t="s">
        <v>20</v>
      </c>
      <c r="G437" s="87" t="s">
        <v>2211</v>
      </c>
      <c r="H437" s="89" t="s">
        <v>1847</v>
      </c>
      <c r="I437" s="121">
        <v>0</v>
      </c>
      <c r="J437" s="121">
        <v>0</v>
      </c>
      <c r="K437" s="84">
        <v>0.5</v>
      </c>
      <c r="L437" s="105">
        <f>+BD[[#This Row],[Kg. Recibidos]]*BD[[#This Row],[Precio]]</f>
        <v>0</v>
      </c>
      <c r="M437" s="105"/>
      <c r="N437" s="91">
        <f>+BD[[#This Row],[Monto Total]]-BD[[#This Row],[Abonos]]</f>
        <v>0</v>
      </c>
      <c r="O437" s="93" t="str">
        <f>IF(BD[[#This Row],[Saldo Actual]]=0,"PAGADO",IF(BD[[#This Row],[Saldo Actual]]&lt;0,"A Favor","Pendiente"))</f>
        <v>PAGADO</v>
      </c>
      <c r="P437" s="97">
        <f>+BD[[#This Row],[Fecha Doc.]]+7</f>
        <v>45497</v>
      </c>
      <c r="Q437" s="96" t="str">
        <f ca="1">IF(TODAY()&gt;BD[[#This Row],[Fecha Venc.]],"VENCIDO","")</f>
        <v>VENCIDO</v>
      </c>
      <c r="R437" s="83"/>
    </row>
    <row r="438" spans="3:18" s="4" customFormat="1" hidden="1" x14ac:dyDescent="0.25">
      <c r="C438" s="85" t="s">
        <v>2736</v>
      </c>
      <c r="D438" s="86">
        <v>45489</v>
      </c>
      <c r="E438" s="87" t="s">
        <v>1887</v>
      </c>
      <c r="F438" s="88" t="s">
        <v>1886</v>
      </c>
      <c r="G438" s="87" t="s">
        <v>1531</v>
      </c>
      <c r="H438" s="89" t="s">
        <v>872</v>
      </c>
      <c r="I438" s="121">
        <v>9.3000000000000007</v>
      </c>
      <c r="J438" s="121">
        <v>9.3000000000000007</v>
      </c>
      <c r="K438" s="84">
        <v>2.6</v>
      </c>
      <c r="L438" s="105">
        <f>+BD[[#This Row],[Kg. Recibidos]]*BD[[#This Row],[Precio]]</f>
        <v>24.180000000000003</v>
      </c>
      <c r="M438" s="105">
        <f>+BD[[#This Row],[Kg. Recibidos]]*BD[[#This Row],[Precio]]</f>
        <v>24.180000000000003</v>
      </c>
      <c r="N438" s="91">
        <f>+BD[[#This Row],[Monto Total]]-BD[[#This Row],[Abonos]]</f>
        <v>0</v>
      </c>
      <c r="O438" s="93" t="str">
        <f>IF(BD[[#This Row],[Saldo Actual]]=0,"PAGADO",IF(BD[[#This Row],[Saldo Actual]]&lt;0,"A Favor","Pendiente"))</f>
        <v>PAGADO</v>
      </c>
      <c r="P438" s="97">
        <f>+BD[[#This Row],[Fecha Doc.]]+7</f>
        <v>45496</v>
      </c>
      <c r="Q438" s="96" t="str">
        <f ca="1">IF(TODAY()&gt;BD[[#This Row],[Fecha Venc.]],"VENCIDO","")</f>
        <v>VENCIDO</v>
      </c>
      <c r="R438" s="83"/>
    </row>
    <row r="439" spans="3:18" s="4" customFormat="1" hidden="1" x14ac:dyDescent="0.25">
      <c r="C439" s="85" t="s">
        <v>2736</v>
      </c>
      <c r="D439" s="86">
        <v>45489</v>
      </c>
      <c r="E439" s="87" t="s">
        <v>1887</v>
      </c>
      <c r="F439" s="88" t="s">
        <v>1886</v>
      </c>
      <c r="G439" s="87" t="s">
        <v>1531</v>
      </c>
      <c r="H439" s="89" t="s">
        <v>1727</v>
      </c>
      <c r="I439" s="121">
        <v>105.2</v>
      </c>
      <c r="J439" s="121">
        <v>105.2</v>
      </c>
      <c r="K439" s="84">
        <v>1.3</v>
      </c>
      <c r="L439" s="105">
        <f>+BD[[#This Row],[Kg. Recibidos]]*BD[[#This Row],[Precio]]</f>
        <v>136.76000000000002</v>
      </c>
      <c r="M439" s="105">
        <f>+BD[[#This Row],[Kg. Recibidos]]*BD[[#This Row],[Precio]]</f>
        <v>136.76000000000002</v>
      </c>
      <c r="N439" s="91">
        <f>+BD[[#This Row],[Monto Total]]-BD[[#This Row],[Abonos]]</f>
        <v>0</v>
      </c>
      <c r="O439" s="93" t="str">
        <f>IF(BD[[#This Row],[Saldo Actual]]=0,"PAGADO",IF(BD[[#This Row],[Saldo Actual]]&lt;0,"A Favor","Pendiente"))</f>
        <v>PAGADO</v>
      </c>
      <c r="P439" s="97">
        <f>+BD[[#This Row],[Fecha Doc.]]+7</f>
        <v>45496</v>
      </c>
      <c r="Q439" s="96" t="str">
        <f ca="1">IF(TODAY()&gt;BD[[#This Row],[Fecha Venc.]],"VENCIDO","")</f>
        <v>VENCIDO</v>
      </c>
      <c r="R439" s="83"/>
    </row>
    <row r="440" spans="3:18" s="4" customFormat="1" hidden="1" x14ac:dyDescent="0.25">
      <c r="C440" s="85" t="s">
        <v>2734</v>
      </c>
      <c r="D440" s="86">
        <v>45489</v>
      </c>
      <c r="E440" s="87" t="s">
        <v>104</v>
      </c>
      <c r="F440" s="88" t="s">
        <v>57</v>
      </c>
      <c r="G440" s="87" t="s">
        <v>104</v>
      </c>
      <c r="H440" s="89" t="s">
        <v>872</v>
      </c>
      <c r="I440" s="121">
        <v>1474.8</v>
      </c>
      <c r="J440" s="121">
        <v>1474.8</v>
      </c>
      <c r="K440" s="84">
        <v>2.5499999999999998</v>
      </c>
      <c r="L440" s="105">
        <f>+BD[[#This Row],[Kg. Recibidos]]*BD[[#This Row],[Precio]]</f>
        <v>3760.74</v>
      </c>
      <c r="M440" s="105">
        <f>+BD[[#This Row],[Kg. Recibidos]]*BD[[#This Row],[Precio]]</f>
        <v>3760.74</v>
      </c>
      <c r="N440" s="91">
        <f>+BD[[#This Row],[Monto Total]]-BD[[#This Row],[Abonos]]</f>
        <v>0</v>
      </c>
      <c r="O440" s="93" t="str">
        <f>IF(BD[[#This Row],[Saldo Actual]]=0,"PAGADO",IF(BD[[#This Row],[Saldo Actual]]&lt;0,"A Favor","Pendiente"))</f>
        <v>PAGADO</v>
      </c>
      <c r="P440" s="97">
        <f>+BD[[#This Row],[Fecha Doc.]]+7</f>
        <v>45496</v>
      </c>
      <c r="Q440" s="96" t="str">
        <f ca="1">IF(TODAY()&gt;BD[[#This Row],[Fecha Venc.]],"VENCIDO","")</f>
        <v>VENCIDO</v>
      </c>
      <c r="R440" s="83"/>
    </row>
    <row r="441" spans="3:18" s="4" customFormat="1" hidden="1" x14ac:dyDescent="0.25">
      <c r="C441" s="85" t="s">
        <v>2731</v>
      </c>
      <c r="D441" s="86">
        <v>45489</v>
      </c>
      <c r="E441" s="87" t="s">
        <v>670</v>
      </c>
      <c r="F441" s="88" t="s">
        <v>883</v>
      </c>
      <c r="G441" s="87" t="s">
        <v>670</v>
      </c>
      <c r="H441" s="89" t="s">
        <v>872</v>
      </c>
      <c r="I441" s="121">
        <v>10100.700000000001</v>
      </c>
      <c r="J441" s="121">
        <v>9896.5</v>
      </c>
      <c r="K441" s="84">
        <v>2.48</v>
      </c>
      <c r="L441" s="105">
        <f>+BD[[#This Row],[Kg. Recibidos]]*BD[[#This Row],[Precio]]</f>
        <v>24543.32</v>
      </c>
      <c r="M441" s="105">
        <f>+BD[[#This Row],[Kg. Recibidos]]*BD[[#This Row],[Precio]]</f>
        <v>24543.32</v>
      </c>
      <c r="N441" s="91">
        <f>+BD[[#This Row],[Monto Total]]-BD[[#This Row],[Abonos]]</f>
        <v>0</v>
      </c>
      <c r="O441" s="93" t="str">
        <f>IF(BD[[#This Row],[Saldo Actual]]=0,"PAGADO",IF(BD[[#This Row],[Saldo Actual]]&lt;0,"A Favor","Pendiente"))</f>
        <v>PAGADO</v>
      </c>
      <c r="P441" s="97">
        <f>+BD[[#This Row],[Fecha Doc.]]+7</f>
        <v>45496</v>
      </c>
      <c r="Q441" s="96" t="str">
        <f ca="1">IF(TODAY()&gt;BD[[#This Row],[Fecha Venc.]],"VENCIDO","")</f>
        <v>VENCIDO</v>
      </c>
      <c r="R441" s="83"/>
    </row>
    <row r="442" spans="3:18" s="4" customFormat="1" hidden="1" x14ac:dyDescent="0.25">
      <c r="C442" s="85" t="s">
        <v>2730</v>
      </c>
      <c r="D442" s="86">
        <v>45489</v>
      </c>
      <c r="E442" s="87" t="s">
        <v>1887</v>
      </c>
      <c r="F442" s="88" t="s">
        <v>1886</v>
      </c>
      <c r="G442" s="87" t="s">
        <v>200</v>
      </c>
      <c r="H442" s="89" t="s">
        <v>1727</v>
      </c>
      <c r="I442" s="121">
        <v>28.5</v>
      </c>
      <c r="J442" s="121">
        <v>28.5</v>
      </c>
      <c r="K442" s="84">
        <v>1.3</v>
      </c>
      <c r="L442" s="105">
        <f>+BD[[#This Row],[Kg. Recibidos]]*BD[[#This Row],[Precio]]</f>
        <v>37.050000000000004</v>
      </c>
      <c r="M442" s="105">
        <f>+BD[[#This Row],[Kg. Recibidos]]*BD[[#This Row],[Precio]]</f>
        <v>37.050000000000004</v>
      </c>
      <c r="N442" s="91">
        <f>+BD[[#This Row],[Monto Total]]-BD[[#This Row],[Abonos]]</f>
        <v>0</v>
      </c>
      <c r="O442" s="93" t="str">
        <f>IF(BD[[#This Row],[Saldo Actual]]=0,"PAGADO",IF(BD[[#This Row],[Saldo Actual]]&lt;0,"A Favor","Pendiente"))</f>
        <v>PAGADO</v>
      </c>
      <c r="P442" s="97">
        <f>+BD[[#This Row],[Fecha Doc.]]+7</f>
        <v>45496</v>
      </c>
      <c r="Q442" s="96" t="str">
        <f ca="1">IF(TODAY()&gt;BD[[#This Row],[Fecha Venc.]],"VENCIDO","")</f>
        <v>VENCIDO</v>
      </c>
      <c r="R442" s="83"/>
    </row>
    <row r="443" spans="3:18" s="4" customFormat="1" hidden="1" x14ac:dyDescent="0.25">
      <c r="C443" s="85" t="s">
        <v>2729</v>
      </c>
      <c r="D443" s="86">
        <v>45489</v>
      </c>
      <c r="E443" s="87" t="s">
        <v>1887</v>
      </c>
      <c r="F443" s="88" t="s">
        <v>1886</v>
      </c>
      <c r="G443" s="87" t="s">
        <v>200</v>
      </c>
      <c r="H443" s="89" t="s">
        <v>872</v>
      </c>
      <c r="I443" s="121">
        <v>347.8</v>
      </c>
      <c r="J443" s="121">
        <v>347.8</v>
      </c>
      <c r="K443" s="84">
        <v>2.6</v>
      </c>
      <c r="L443" s="105">
        <f>+BD[[#This Row],[Kg. Recibidos]]*BD[[#This Row],[Precio]]</f>
        <v>904.28000000000009</v>
      </c>
      <c r="M443" s="105">
        <f>+BD[[#This Row],[Kg. Recibidos]]*BD[[#This Row],[Precio]]</f>
        <v>904.28000000000009</v>
      </c>
      <c r="N443" s="91">
        <f>+BD[[#This Row],[Monto Total]]-BD[[#This Row],[Abonos]]</f>
        <v>0</v>
      </c>
      <c r="O443" s="93" t="str">
        <f>IF(BD[[#This Row],[Saldo Actual]]=0,"PAGADO",IF(BD[[#This Row],[Saldo Actual]]&lt;0,"A Favor","Pendiente"))</f>
        <v>PAGADO</v>
      </c>
      <c r="P443" s="97">
        <f>+BD[[#This Row],[Fecha Doc.]]+7</f>
        <v>45496</v>
      </c>
      <c r="Q443" s="96" t="str">
        <f ca="1">IF(TODAY()&gt;BD[[#This Row],[Fecha Venc.]],"VENCIDO","")</f>
        <v>VENCIDO</v>
      </c>
      <c r="R443" s="83"/>
    </row>
    <row r="444" spans="3:18" s="4" customFormat="1" hidden="1" x14ac:dyDescent="0.25">
      <c r="C444" s="85" t="s">
        <v>2728</v>
      </c>
      <c r="D444" s="86">
        <v>45489</v>
      </c>
      <c r="E444" s="87" t="s">
        <v>78</v>
      </c>
      <c r="F444" s="88" t="s">
        <v>37</v>
      </c>
      <c r="G444" s="87" t="s">
        <v>112</v>
      </c>
      <c r="H444" s="89" t="s">
        <v>2690</v>
      </c>
      <c r="I444" s="121">
        <v>119.2</v>
      </c>
      <c r="J444" s="121">
        <v>119.2</v>
      </c>
      <c r="K444" s="84">
        <v>2.5499999999999998</v>
      </c>
      <c r="L444" s="105">
        <f>+BD[[#This Row],[Kg. Recibidos]]*BD[[#This Row],[Precio]]</f>
        <v>303.95999999999998</v>
      </c>
      <c r="M444" s="105">
        <f>+BD[[#This Row],[Kg. Recibidos]]*BD[[#This Row],[Precio]]</f>
        <v>303.95999999999998</v>
      </c>
      <c r="N444" s="91">
        <f>+BD[[#This Row],[Monto Total]]-BD[[#This Row],[Abonos]]</f>
        <v>0</v>
      </c>
      <c r="O444" s="93" t="str">
        <f>IF(BD[[#This Row],[Saldo Actual]]=0,"PAGADO",IF(BD[[#This Row],[Saldo Actual]]&lt;0,"A Favor","Pendiente"))</f>
        <v>PAGADO</v>
      </c>
      <c r="P444" s="97">
        <f>+BD[[#This Row],[Fecha Doc.]]+7</f>
        <v>45496</v>
      </c>
      <c r="Q444" s="96" t="str">
        <f ca="1">IF(TODAY()&gt;BD[[#This Row],[Fecha Venc.]],"VENCIDO","")</f>
        <v>VENCIDO</v>
      </c>
      <c r="R444" s="83"/>
    </row>
    <row r="445" spans="3:18" s="4" customFormat="1" hidden="1" x14ac:dyDescent="0.25">
      <c r="C445" s="85" t="s">
        <v>2727</v>
      </c>
      <c r="D445" s="86">
        <v>45489</v>
      </c>
      <c r="E445" s="87" t="s">
        <v>91</v>
      </c>
      <c r="F445" s="88" t="s">
        <v>49</v>
      </c>
      <c r="G445" s="87" t="s">
        <v>91</v>
      </c>
      <c r="H445" s="89" t="s">
        <v>1847</v>
      </c>
      <c r="I445" s="121">
        <v>101.3</v>
      </c>
      <c r="J445" s="121">
        <v>101.3</v>
      </c>
      <c r="K445" s="84">
        <v>1</v>
      </c>
      <c r="L445" s="105">
        <f>+BD[[#This Row],[Kg. Recibidos]]*BD[[#This Row],[Precio]]</f>
        <v>101.3</v>
      </c>
      <c r="M445" s="105">
        <f>+BD[[#This Row],[Kg. Recibidos]]*BD[[#This Row],[Precio]]</f>
        <v>101.3</v>
      </c>
      <c r="N445" s="91">
        <f>+BD[[#This Row],[Monto Total]]-BD[[#This Row],[Abonos]]</f>
        <v>0</v>
      </c>
      <c r="O445" s="93" t="str">
        <f>IF(BD[[#This Row],[Saldo Actual]]=0,"PAGADO",IF(BD[[#This Row],[Saldo Actual]]&lt;0,"A Favor","Pendiente"))</f>
        <v>PAGADO</v>
      </c>
      <c r="P445" s="97">
        <f>+BD[[#This Row],[Fecha Doc.]]+7</f>
        <v>45496</v>
      </c>
      <c r="Q445" s="96" t="str">
        <f ca="1">IF(TODAY()&gt;BD[[#This Row],[Fecha Venc.]],"VENCIDO","")</f>
        <v>VENCIDO</v>
      </c>
      <c r="R445" s="83"/>
    </row>
    <row r="446" spans="3:18" s="4" customFormat="1" hidden="1" x14ac:dyDescent="0.25">
      <c r="C446" s="85" t="s">
        <v>2727</v>
      </c>
      <c r="D446" s="86">
        <v>45489</v>
      </c>
      <c r="E446" s="87" t="s">
        <v>91</v>
      </c>
      <c r="F446" s="88" t="s">
        <v>49</v>
      </c>
      <c r="G446" s="87" t="s">
        <v>91</v>
      </c>
      <c r="H446" s="89" t="s">
        <v>1727</v>
      </c>
      <c r="I446" s="121">
        <v>148.9</v>
      </c>
      <c r="J446" s="121">
        <v>148.9</v>
      </c>
      <c r="K446" s="84">
        <v>1</v>
      </c>
      <c r="L446" s="105">
        <f>+BD[[#This Row],[Kg. Recibidos]]*BD[[#This Row],[Precio]]</f>
        <v>148.9</v>
      </c>
      <c r="M446" s="105">
        <f>+BD[[#This Row],[Kg. Recibidos]]*BD[[#This Row],[Precio]]</f>
        <v>148.9</v>
      </c>
      <c r="N446" s="91">
        <f>+BD[[#This Row],[Monto Total]]-BD[[#This Row],[Abonos]]</f>
        <v>0</v>
      </c>
      <c r="O446" s="93" t="str">
        <f>IF(BD[[#This Row],[Saldo Actual]]=0,"PAGADO",IF(BD[[#This Row],[Saldo Actual]]&lt;0,"A Favor","Pendiente"))</f>
        <v>PAGADO</v>
      </c>
      <c r="P446" s="97">
        <f>+BD[[#This Row],[Fecha Doc.]]+7</f>
        <v>45496</v>
      </c>
      <c r="Q446" s="96" t="str">
        <f ca="1">IF(TODAY()&gt;BD[[#This Row],[Fecha Venc.]],"VENCIDO","")</f>
        <v>VENCIDO</v>
      </c>
      <c r="R446" s="83"/>
    </row>
    <row r="447" spans="3:18" s="4" customFormat="1" hidden="1" x14ac:dyDescent="0.25">
      <c r="C447" s="85" t="s">
        <v>2725</v>
      </c>
      <c r="D447" s="86">
        <v>45489</v>
      </c>
      <c r="E447" s="87" t="s">
        <v>1887</v>
      </c>
      <c r="F447" s="88" t="s">
        <v>1886</v>
      </c>
      <c r="G447" s="87" t="s">
        <v>2726</v>
      </c>
      <c r="H447" s="89" t="s">
        <v>2694</v>
      </c>
      <c r="I447" s="121">
        <v>136.1</v>
      </c>
      <c r="J447" s="121">
        <v>136.1</v>
      </c>
      <c r="K447" s="84">
        <v>2.5499999999999998</v>
      </c>
      <c r="L447" s="105">
        <f>+BD[[#This Row],[Kg. Recibidos]]*BD[[#This Row],[Precio]]</f>
        <v>347.05499999999995</v>
      </c>
      <c r="M447" s="105">
        <f>+BD[[#This Row],[Kg. Recibidos]]*BD[[#This Row],[Precio]]</f>
        <v>347.05499999999995</v>
      </c>
      <c r="N447" s="91">
        <f>+BD[[#This Row],[Monto Total]]-BD[[#This Row],[Abonos]]</f>
        <v>0</v>
      </c>
      <c r="O447" s="93" t="str">
        <f>IF(BD[[#This Row],[Saldo Actual]]=0,"PAGADO",IF(BD[[#This Row],[Saldo Actual]]&lt;0,"A Favor","Pendiente"))</f>
        <v>PAGADO</v>
      </c>
      <c r="P447" s="97">
        <f>+BD[[#This Row],[Fecha Doc.]]+7</f>
        <v>45496</v>
      </c>
      <c r="Q447" s="96" t="str">
        <f ca="1">IF(TODAY()&gt;BD[[#This Row],[Fecha Venc.]],"VENCIDO","")</f>
        <v>VENCIDO</v>
      </c>
      <c r="R447" s="83"/>
    </row>
    <row r="448" spans="3:18" s="4" customFormat="1" hidden="1" x14ac:dyDescent="0.25">
      <c r="C448" s="85" t="s">
        <v>2723</v>
      </c>
      <c r="D448" s="86">
        <v>45489</v>
      </c>
      <c r="E448" s="87" t="s">
        <v>1887</v>
      </c>
      <c r="F448" s="88" t="s">
        <v>1886</v>
      </c>
      <c r="G448" s="87" t="s">
        <v>2724</v>
      </c>
      <c r="H448" s="89" t="s">
        <v>3</v>
      </c>
      <c r="I448" s="121">
        <v>135.5</v>
      </c>
      <c r="J448" s="121">
        <v>135.5</v>
      </c>
      <c r="K448" s="84">
        <v>2.2000000000000002</v>
      </c>
      <c r="L448" s="105">
        <f>+BD[[#This Row],[Kg. Recibidos]]*BD[[#This Row],[Precio]]</f>
        <v>298.10000000000002</v>
      </c>
      <c r="M448" s="105">
        <f>+BD[[#This Row],[Kg. Recibidos]]*BD[[#This Row],[Precio]]</f>
        <v>298.10000000000002</v>
      </c>
      <c r="N448" s="91">
        <f>+BD[[#This Row],[Monto Total]]-BD[[#This Row],[Abonos]]</f>
        <v>0</v>
      </c>
      <c r="O448" s="93" t="str">
        <f>IF(BD[[#This Row],[Saldo Actual]]=0,"PAGADO",IF(BD[[#This Row],[Saldo Actual]]&lt;0,"A Favor","Pendiente"))</f>
        <v>PAGADO</v>
      </c>
      <c r="P448" s="97">
        <f>+BD[[#This Row],[Fecha Doc.]]+7</f>
        <v>45496</v>
      </c>
      <c r="Q448" s="96" t="str">
        <f ca="1">IF(TODAY()&gt;BD[[#This Row],[Fecha Venc.]],"VENCIDO","")</f>
        <v>VENCIDO</v>
      </c>
      <c r="R448" s="83"/>
    </row>
    <row r="449" spans="3:18" s="4" customFormat="1" hidden="1" x14ac:dyDescent="0.25">
      <c r="C449" s="85" t="s">
        <v>2722</v>
      </c>
      <c r="D449" s="86">
        <v>45489</v>
      </c>
      <c r="E449" s="87" t="s">
        <v>1887</v>
      </c>
      <c r="F449" s="88" t="s">
        <v>1886</v>
      </c>
      <c r="G449" s="87" t="s">
        <v>1284</v>
      </c>
      <c r="H449" s="89" t="s">
        <v>3</v>
      </c>
      <c r="I449" s="121">
        <v>752</v>
      </c>
      <c r="J449" s="121">
        <v>752</v>
      </c>
      <c r="K449" s="84">
        <v>0.01</v>
      </c>
      <c r="L449" s="105">
        <f>+BD[[#This Row],[Kg. Recibidos]]*BD[[#This Row],[Precio]]</f>
        <v>7.5200000000000005</v>
      </c>
      <c r="M449" s="105">
        <f>+BD[[#This Row],[Kg. Recibidos]]*BD[[#This Row],[Precio]]</f>
        <v>7.5200000000000005</v>
      </c>
      <c r="N449" s="91">
        <f>+BD[[#This Row],[Monto Total]]-BD[[#This Row],[Abonos]]</f>
        <v>0</v>
      </c>
      <c r="O449" s="93" t="str">
        <f>IF(BD[[#This Row],[Saldo Actual]]=0,"PAGADO",IF(BD[[#This Row],[Saldo Actual]]&lt;0,"A Favor","Pendiente"))</f>
        <v>PAGADO</v>
      </c>
      <c r="P449" s="97">
        <f>+BD[[#This Row],[Fecha Doc.]]+7</f>
        <v>45496</v>
      </c>
      <c r="Q449" s="96" t="str">
        <f ca="1">IF(TODAY()&gt;BD[[#This Row],[Fecha Venc.]],"VENCIDO","")</f>
        <v>VENCIDO</v>
      </c>
      <c r="R449" s="83"/>
    </row>
    <row r="450" spans="3:18" s="4" customFormat="1" hidden="1" x14ac:dyDescent="0.25">
      <c r="C450" s="85" t="s">
        <v>2721</v>
      </c>
      <c r="D450" s="86">
        <v>45489</v>
      </c>
      <c r="E450" s="87" t="s">
        <v>1887</v>
      </c>
      <c r="F450" s="88" t="s">
        <v>1886</v>
      </c>
      <c r="G450" s="87" t="s">
        <v>1284</v>
      </c>
      <c r="H450" s="89" t="s">
        <v>2690</v>
      </c>
      <c r="I450" s="121">
        <v>449</v>
      </c>
      <c r="J450" s="121">
        <v>449</v>
      </c>
      <c r="K450" s="84">
        <v>0.01</v>
      </c>
      <c r="L450" s="105">
        <f>+BD[[#This Row],[Kg. Recibidos]]*BD[[#This Row],[Precio]]</f>
        <v>4.49</v>
      </c>
      <c r="M450" s="105">
        <f>+BD[[#This Row],[Kg. Recibidos]]*BD[[#This Row],[Precio]]</f>
        <v>4.49</v>
      </c>
      <c r="N450" s="91">
        <f>+BD[[#This Row],[Monto Total]]-BD[[#This Row],[Abonos]]</f>
        <v>0</v>
      </c>
      <c r="O450" s="93" t="str">
        <f>IF(BD[[#This Row],[Saldo Actual]]=0,"PAGADO",IF(BD[[#This Row],[Saldo Actual]]&lt;0,"A Favor","Pendiente"))</f>
        <v>PAGADO</v>
      </c>
      <c r="P450" s="97">
        <f>+BD[[#This Row],[Fecha Doc.]]+7</f>
        <v>45496</v>
      </c>
      <c r="Q450" s="96" t="str">
        <f ca="1">IF(TODAY()&gt;BD[[#This Row],[Fecha Venc.]],"VENCIDO","")</f>
        <v>VENCIDO</v>
      </c>
      <c r="R450" s="83"/>
    </row>
    <row r="451" spans="3:18" s="4" customFormat="1" hidden="1" x14ac:dyDescent="0.25">
      <c r="C451" s="85" t="s">
        <v>2720</v>
      </c>
      <c r="D451" s="86">
        <v>45489</v>
      </c>
      <c r="E451" s="87" t="s">
        <v>1887</v>
      </c>
      <c r="F451" s="88" t="s">
        <v>1886</v>
      </c>
      <c r="G451" s="87" t="s">
        <v>1284</v>
      </c>
      <c r="H451" s="89" t="s">
        <v>18</v>
      </c>
      <c r="I451" s="121">
        <v>503.49</v>
      </c>
      <c r="J451" s="121">
        <v>503.49</v>
      </c>
      <c r="K451" s="84">
        <v>0.01</v>
      </c>
      <c r="L451" s="105">
        <f>+BD[[#This Row],[Kg. Recibidos]]*BD[[#This Row],[Precio]]</f>
        <v>5.0349000000000004</v>
      </c>
      <c r="M451" s="105">
        <f>+BD[[#This Row],[Kg. Recibidos]]*BD[[#This Row],[Precio]]</f>
        <v>5.0349000000000004</v>
      </c>
      <c r="N451" s="91">
        <f>+BD[[#This Row],[Monto Total]]-BD[[#This Row],[Abonos]]</f>
        <v>0</v>
      </c>
      <c r="O451" s="93" t="str">
        <f>IF(BD[[#This Row],[Saldo Actual]]=0,"PAGADO",IF(BD[[#This Row],[Saldo Actual]]&lt;0,"A Favor","Pendiente"))</f>
        <v>PAGADO</v>
      </c>
      <c r="P451" s="97">
        <f>+BD[[#This Row],[Fecha Doc.]]+7</f>
        <v>45496</v>
      </c>
      <c r="Q451" s="96" t="str">
        <f ca="1">IF(TODAY()&gt;BD[[#This Row],[Fecha Venc.]],"VENCIDO","")</f>
        <v>VENCIDO</v>
      </c>
      <c r="R451" s="83"/>
    </row>
    <row r="452" spans="3:18" s="4" customFormat="1" hidden="1" x14ac:dyDescent="0.25">
      <c r="C452" s="85" t="s">
        <v>2719</v>
      </c>
      <c r="D452" s="86">
        <v>45489</v>
      </c>
      <c r="E452" s="87" t="s">
        <v>8</v>
      </c>
      <c r="F452" s="88" t="s">
        <v>20</v>
      </c>
      <c r="G452" s="87" t="s">
        <v>2211</v>
      </c>
      <c r="H452" s="89" t="s">
        <v>1727</v>
      </c>
      <c r="I452" s="121">
        <v>1227.4000000000001</v>
      </c>
      <c r="J452" s="121">
        <v>1215</v>
      </c>
      <c r="K452" s="84">
        <v>0.5</v>
      </c>
      <c r="L452" s="105">
        <f>+BD[[#This Row],[Kg. Recibidos]]*BD[[#This Row],[Precio]]</f>
        <v>607.5</v>
      </c>
      <c r="M452" s="105">
        <f>+BD[[#This Row],[Kg. Recibidos]]*BD[[#This Row],[Precio]]</f>
        <v>607.5</v>
      </c>
      <c r="N452" s="91">
        <f>+BD[[#This Row],[Monto Total]]-BD[[#This Row],[Abonos]]</f>
        <v>0</v>
      </c>
      <c r="O452" s="93" t="str">
        <f>IF(BD[[#This Row],[Saldo Actual]]=0,"PAGADO",IF(BD[[#This Row],[Saldo Actual]]&lt;0,"A Favor","Pendiente"))</f>
        <v>PAGADO</v>
      </c>
      <c r="P452" s="97">
        <f>+BD[[#This Row],[Fecha Doc.]]+7</f>
        <v>45496</v>
      </c>
      <c r="Q452" s="96" t="str">
        <f ca="1">IF(TODAY()&gt;BD[[#This Row],[Fecha Venc.]],"VENCIDO","")</f>
        <v>VENCIDO</v>
      </c>
      <c r="R452" s="83"/>
    </row>
    <row r="453" spans="3:18" s="4" customFormat="1" hidden="1" x14ac:dyDescent="0.25">
      <c r="C453" s="85" t="s">
        <v>2719</v>
      </c>
      <c r="D453" s="86">
        <v>45489</v>
      </c>
      <c r="E453" s="87" t="s">
        <v>8</v>
      </c>
      <c r="F453" s="88" t="s">
        <v>20</v>
      </c>
      <c r="G453" s="87" t="s">
        <v>2211</v>
      </c>
      <c r="H453" s="89" t="s">
        <v>1847</v>
      </c>
      <c r="I453" s="121">
        <v>2550.4</v>
      </c>
      <c r="J453" s="121">
        <v>2540.75</v>
      </c>
      <c r="K453" s="84">
        <v>0.5</v>
      </c>
      <c r="L453" s="105">
        <f>+BD[[#This Row],[Kg. Recibidos]]*BD[[#This Row],[Precio]]</f>
        <v>1270.375</v>
      </c>
      <c r="M453" s="105">
        <f>+BD[[#This Row],[Kg. Recibidos]]*BD[[#This Row],[Precio]]</f>
        <v>1270.375</v>
      </c>
      <c r="N453" s="91">
        <f>+BD[[#This Row],[Monto Total]]-BD[[#This Row],[Abonos]]</f>
        <v>0</v>
      </c>
      <c r="O453" s="93" t="str">
        <f>IF(BD[[#This Row],[Saldo Actual]]=0,"PAGADO",IF(BD[[#This Row],[Saldo Actual]]&lt;0,"A Favor","Pendiente"))</f>
        <v>PAGADO</v>
      </c>
      <c r="P453" s="97">
        <f>+BD[[#This Row],[Fecha Doc.]]+7</f>
        <v>45496</v>
      </c>
      <c r="Q453" s="96" t="str">
        <f ca="1">IF(TODAY()&gt;BD[[#This Row],[Fecha Venc.]],"VENCIDO","")</f>
        <v>VENCIDO</v>
      </c>
      <c r="R453" s="83"/>
    </row>
    <row r="454" spans="3:18" s="4" customFormat="1" hidden="1" x14ac:dyDescent="0.25">
      <c r="C454" s="85" t="s">
        <v>2718</v>
      </c>
      <c r="D454" s="86">
        <v>45488</v>
      </c>
      <c r="E454" s="87" t="s">
        <v>1887</v>
      </c>
      <c r="F454" s="88" t="s">
        <v>1886</v>
      </c>
      <c r="G454" s="87" t="s">
        <v>2257</v>
      </c>
      <c r="H454" s="89" t="s">
        <v>1848</v>
      </c>
      <c r="I454" s="121">
        <v>28.5</v>
      </c>
      <c r="J454" s="121">
        <v>28.5</v>
      </c>
      <c r="K454" s="84">
        <v>1.8</v>
      </c>
      <c r="L454" s="105">
        <f>+BD[[#This Row],[Kg. Recibidos]]*BD[[#This Row],[Precio]]</f>
        <v>51.300000000000004</v>
      </c>
      <c r="M454" s="105">
        <f>+BD[[#This Row],[Kg. Recibidos]]*BD[[#This Row],[Precio]]</f>
        <v>51.300000000000004</v>
      </c>
      <c r="N454" s="91">
        <f>+BD[[#This Row],[Monto Total]]-BD[[#This Row],[Abonos]]</f>
        <v>0</v>
      </c>
      <c r="O454" s="93" t="str">
        <f>IF(BD[[#This Row],[Saldo Actual]]=0,"PAGADO",IF(BD[[#This Row],[Saldo Actual]]&lt;0,"A Favor","Pendiente"))</f>
        <v>PAGADO</v>
      </c>
      <c r="P454" s="97">
        <f>+BD[[#This Row],[Fecha Doc.]]+7</f>
        <v>45495</v>
      </c>
      <c r="Q454" s="96" t="str">
        <f ca="1">IF(TODAY()&gt;BD[[#This Row],[Fecha Venc.]],"VENCIDO","")</f>
        <v>VENCIDO</v>
      </c>
      <c r="R454" s="83"/>
    </row>
    <row r="455" spans="3:18" s="4" customFormat="1" hidden="1" x14ac:dyDescent="0.25">
      <c r="C455" s="85" t="s">
        <v>2718</v>
      </c>
      <c r="D455" s="86">
        <v>45488</v>
      </c>
      <c r="E455" s="87" t="s">
        <v>1887</v>
      </c>
      <c r="F455" s="88" t="s">
        <v>1886</v>
      </c>
      <c r="G455" s="87" t="s">
        <v>2257</v>
      </c>
      <c r="H455" s="89" t="s">
        <v>1727</v>
      </c>
      <c r="I455" s="121">
        <v>58.7</v>
      </c>
      <c r="J455" s="121">
        <v>58.7</v>
      </c>
      <c r="K455" s="84">
        <v>1.3</v>
      </c>
      <c r="L455" s="105">
        <f>+BD[[#This Row],[Kg. Recibidos]]*BD[[#This Row],[Precio]]</f>
        <v>76.31</v>
      </c>
      <c r="M455" s="105">
        <f>+BD[[#This Row],[Kg. Recibidos]]*BD[[#This Row],[Precio]]</f>
        <v>76.31</v>
      </c>
      <c r="N455" s="91">
        <f>+BD[[#This Row],[Monto Total]]-BD[[#This Row],[Abonos]]</f>
        <v>0</v>
      </c>
      <c r="O455" s="93" t="str">
        <f>IF(BD[[#This Row],[Saldo Actual]]=0,"PAGADO",IF(BD[[#This Row],[Saldo Actual]]&lt;0,"A Favor","Pendiente"))</f>
        <v>PAGADO</v>
      </c>
      <c r="P455" s="97">
        <f>+BD[[#This Row],[Fecha Doc.]]+7</f>
        <v>45495</v>
      </c>
      <c r="Q455" s="96" t="str">
        <f ca="1">IF(TODAY()&gt;BD[[#This Row],[Fecha Venc.]],"VENCIDO","")</f>
        <v>VENCIDO</v>
      </c>
      <c r="R455" s="83"/>
    </row>
    <row r="456" spans="3:18" s="4" customFormat="1" hidden="1" x14ac:dyDescent="0.25">
      <c r="C456" s="85" t="s">
        <v>2717</v>
      </c>
      <c r="D456" s="86">
        <v>45488</v>
      </c>
      <c r="E456" s="87" t="s">
        <v>104</v>
      </c>
      <c r="F456" s="88" t="s">
        <v>57</v>
      </c>
      <c r="G456" s="87" t="s">
        <v>104</v>
      </c>
      <c r="H456" s="89" t="s">
        <v>872</v>
      </c>
      <c r="I456" s="121">
        <v>2016.6</v>
      </c>
      <c r="J456" s="121">
        <v>2016.6</v>
      </c>
      <c r="K456" s="84">
        <v>2.5499999999999998</v>
      </c>
      <c r="L456" s="105">
        <f>+BD[[#This Row],[Kg. Recibidos]]*BD[[#This Row],[Precio]]</f>
        <v>5142.329999999999</v>
      </c>
      <c r="M456" s="105">
        <f>+BD[[#This Row],[Kg. Recibidos]]*BD[[#This Row],[Precio]]</f>
        <v>5142.329999999999</v>
      </c>
      <c r="N456" s="91">
        <f>+BD[[#This Row],[Monto Total]]-BD[[#This Row],[Abonos]]</f>
        <v>0</v>
      </c>
      <c r="O456" s="93" t="str">
        <f>IF(BD[[#This Row],[Saldo Actual]]=0,"PAGADO",IF(BD[[#This Row],[Saldo Actual]]&lt;0,"A Favor","Pendiente"))</f>
        <v>PAGADO</v>
      </c>
      <c r="P456" s="97">
        <f>+BD[[#This Row],[Fecha Doc.]]+7</f>
        <v>45495</v>
      </c>
      <c r="Q456" s="96" t="str">
        <f ca="1">IF(TODAY()&gt;BD[[#This Row],[Fecha Venc.]],"VENCIDO","")</f>
        <v>VENCIDO</v>
      </c>
      <c r="R456" s="83"/>
    </row>
    <row r="457" spans="3:18" s="4" customFormat="1" hidden="1" x14ac:dyDescent="0.25">
      <c r="C457" s="85" t="s">
        <v>2716</v>
      </c>
      <c r="D457" s="86">
        <v>45488</v>
      </c>
      <c r="E457" s="87" t="s">
        <v>1887</v>
      </c>
      <c r="F457" s="88" t="s">
        <v>1886</v>
      </c>
      <c r="G457" s="87" t="s">
        <v>156</v>
      </c>
      <c r="H457" s="89" t="s">
        <v>1847</v>
      </c>
      <c r="I457" s="121">
        <v>14.6</v>
      </c>
      <c r="J457" s="121">
        <v>14.6</v>
      </c>
      <c r="K457" s="84">
        <v>1.3</v>
      </c>
      <c r="L457" s="105">
        <f>+BD[[#This Row],[Kg. Recibidos]]*BD[[#This Row],[Precio]]</f>
        <v>18.98</v>
      </c>
      <c r="M457" s="105">
        <f>+BD[[#This Row],[Kg. Recibidos]]*BD[[#This Row],[Precio]]</f>
        <v>18.98</v>
      </c>
      <c r="N457" s="91">
        <f>+BD[[#This Row],[Monto Total]]-BD[[#This Row],[Abonos]]</f>
        <v>0</v>
      </c>
      <c r="O457" s="93" t="str">
        <f>IF(BD[[#This Row],[Saldo Actual]]=0,"PAGADO",IF(BD[[#This Row],[Saldo Actual]]&lt;0,"A Favor","Pendiente"))</f>
        <v>PAGADO</v>
      </c>
      <c r="P457" s="97">
        <f>+BD[[#This Row],[Fecha Doc.]]+7</f>
        <v>45495</v>
      </c>
      <c r="Q457" s="96" t="str">
        <f ca="1">IF(TODAY()&gt;BD[[#This Row],[Fecha Venc.]],"VENCIDO","")</f>
        <v>VENCIDO</v>
      </c>
      <c r="R457" s="83"/>
    </row>
    <row r="458" spans="3:18" s="4" customFormat="1" hidden="1" x14ac:dyDescent="0.25">
      <c r="C458" s="85" t="s">
        <v>2715</v>
      </c>
      <c r="D458" s="86">
        <v>45488</v>
      </c>
      <c r="E458" s="87" t="s">
        <v>104</v>
      </c>
      <c r="F458" s="88" t="s">
        <v>57</v>
      </c>
      <c r="G458" s="87" t="s">
        <v>104</v>
      </c>
      <c r="H458" s="89" t="s">
        <v>1727</v>
      </c>
      <c r="I458" s="121">
        <v>118.8</v>
      </c>
      <c r="J458" s="121">
        <v>118.8</v>
      </c>
      <c r="K458" s="84">
        <v>1</v>
      </c>
      <c r="L458" s="105">
        <f>+BD[[#This Row],[Kg. Recibidos]]*BD[[#This Row],[Precio]]</f>
        <v>118.8</v>
      </c>
      <c r="M458" s="105">
        <f>+BD[[#This Row],[Kg. Recibidos]]*BD[[#This Row],[Precio]]</f>
        <v>118.8</v>
      </c>
      <c r="N458" s="91">
        <f>+BD[[#This Row],[Monto Total]]-BD[[#This Row],[Abonos]]</f>
        <v>0</v>
      </c>
      <c r="O458" s="93" t="str">
        <f>IF(BD[[#This Row],[Saldo Actual]]=0,"PAGADO",IF(BD[[#This Row],[Saldo Actual]]&lt;0,"A Favor","Pendiente"))</f>
        <v>PAGADO</v>
      </c>
      <c r="P458" s="97">
        <f>+BD[[#This Row],[Fecha Doc.]]+7</f>
        <v>45495</v>
      </c>
      <c r="Q458" s="96" t="str">
        <f ca="1">IF(TODAY()&gt;BD[[#This Row],[Fecha Venc.]],"VENCIDO","")</f>
        <v>VENCIDO</v>
      </c>
      <c r="R458" s="83"/>
    </row>
    <row r="459" spans="3:18" s="4" customFormat="1" hidden="1" x14ac:dyDescent="0.25">
      <c r="C459" s="85" t="s">
        <v>2714</v>
      </c>
      <c r="D459" s="86">
        <v>45488</v>
      </c>
      <c r="E459" s="87" t="s">
        <v>24</v>
      </c>
      <c r="F459" s="88" t="s">
        <v>23</v>
      </c>
      <c r="G459" s="87" t="s">
        <v>191</v>
      </c>
      <c r="H459" s="89" t="s">
        <v>18</v>
      </c>
      <c r="I459" s="121">
        <v>210.48</v>
      </c>
      <c r="J459" s="121">
        <v>210.48</v>
      </c>
      <c r="K459" s="84">
        <v>1.85</v>
      </c>
      <c r="L459" s="105">
        <f>+BD[[#This Row],[Kg. Recibidos]]*BD[[#This Row],[Precio]]</f>
        <v>389.38799999999998</v>
      </c>
      <c r="M459" s="105">
        <f>+BD[[#This Row],[Kg. Recibidos]]*BD[[#This Row],[Precio]]</f>
        <v>389.38799999999998</v>
      </c>
      <c r="N459" s="91">
        <f>+BD[[#This Row],[Monto Total]]-BD[[#This Row],[Abonos]]</f>
        <v>0</v>
      </c>
      <c r="O459" s="93" t="str">
        <f>IF(BD[[#This Row],[Saldo Actual]]=0,"PAGADO",IF(BD[[#This Row],[Saldo Actual]]&lt;0,"A Favor","Pendiente"))</f>
        <v>PAGADO</v>
      </c>
      <c r="P459" s="97">
        <f>+BD[[#This Row],[Fecha Doc.]]+7</f>
        <v>45495</v>
      </c>
      <c r="Q459" s="96" t="str">
        <f ca="1">IF(TODAY()&gt;BD[[#This Row],[Fecha Venc.]],"VENCIDO","")</f>
        <v>VENCIDO</v>
      </c>
      <c r="R459" s="83"/>
    </row>
    <row r="460" spans="3:18" s="4" customFormat="1" hidden="1" x14ac:dyDescent="0.25">
      <c r="C460" s="85" t="s">
        <v>2713</v>
      </c>
      <c r="D460" s="86">
        <v>45488</v>
      </c>
      <c r="E460" s="87" t="s">
        <v>24</v>
      </c>
      <c r="F460" s="88" t="s">
        <v>23</v>
      </c>
      <c r="G460" s="87" t="s">
        <v>191</v>
      </c>
      <c r="H460" s="89" t="s">
        <v>2690</v>
      </c>
      <c r="I460" s="121">
        <v>24907.7</v>
      </c>
      <c r="J460" s="121">
        <v>24658.62</v>
      </c>
      <c r="K460" s="84">
        <v>2.48</v>
      </c>
      <c r="L460" s="105">
        <f>+BD[[#This Row],[Kg. Recibidos]]*BD[[#This Row],[Precio]]</f>
        <v>61153.3776</v>
      </c>
      <c r="M460" s="105">
        <f>+BD[[#This Row],[Kg. Recibidos]]*BD[[#This Row],[Precio]]</f>
        <v>61153.3776</v>
      </c>
      <c r="N460" s="91">
        <f>+BD[[#This Row],[Monto Total]]-BD[[#This Row],[Abonos]]</f>
        <v>0</v>
      </c>
      <c r="O460" s="93" t="str">
        <f>IF(BD[[#This Row],[Saldo Actual]]=0,"PAGADO",IF(BD[[#This Row],[Saldo Actual]]&lt;0,"A Favor","Pendiente"))</f>
        <v>PAGADO</v>
      </c>
      <c r="P460" s="97">
        <f>+BD[[#This Row],[Fecha Doc.]]+7</f>
        <v>45495</v>
      </c>
      <c r="Q460" s="96" t="str">
        <f ca="1">IF(TODAY()&gt;BD[[#This Row],[Fecha Venc.]],"VENCIDO","")</f>
        <v>VENCIDO</v>
      </c>
      <c r="R460" s="83"/>
    </row>
    <row r="461" spans="3:18" s="4" customFormat="1" hidden="1" x14ac:dyDescent="0.25">
      <c r="C461" s="85" t="s">
        <v>2712</v>
      </c>
      <c r="D461" s="86">
        <v>45488</v>
      </c>
      <c r="E461" s="87" t="s">
        <v>24</v>
      </c>
      <c r="F461" s="88" t="s">
        <v>23</v>
      </c>
      <c r="G461" s="87" t="s">
        <v>191</v>
      </c>
      <c r="H461" s="89" t="s">
        <v>1847</v>
      </c>
      <c r="I461" s="121">
        <v>558</v>
      </c>
      <c r="J461" s="121">
        <v>558</v>
      </c>
      <c r="K461" s="84">
        <v>1</v>
      </c>
      <c r="L461" s="105">
        <f>+BD[[#This Row],[Kg. Recibidos]]*BD[[#This Row],[Precio]]</f>
        <v>558</v>
      </c>
      <c r="M461" s="105">
        <f>+BD[[#This Row],[Kg. Recibidos]]*BD[[#This Row],[Precio]]</f>
        <v>558</v>
      </c>
      <c r="N461" s="91">
        <f>+BD[[#This Row],[Monto Total]]-BD[[#This Row],[Abonos]]</f>
        <v>0</v>
      </c>
      <c r="O461" s="93" t="str">
        <f>IF(BD[[#This Row],[Saldo Actual]]=0,"PAGADO",IF(BD[[#This Row],[Saldo Actual]]&lt;0,"A Favor","Pendiente"))</f>
        <v>PAGADO</v>
      </c>
      <c r="P461" s="97">
        <f>+BD[[#This Row],[Fecha Doc.]]+7</f>
        <v>45495</v>
      </c>
      <c r="Q461" s="96" t="str">
        <f ca="1">IF(TODAY()&gt;BD[[#This Row],[Fecha Venc.]],"VENCIDO","")</f>
        <v>VENCIDO</v>
      </c>
      <c r="R461" s="83"/>
    </row>
    <row r="462" spans="3:18" s="4" customFormat="1" hidden="1" x14ac:dyDescent="0.25">
      <c r="C462" s="85" t="s">
        <v>2702</v>
      </c>
      <c r="D462" s="86">
        <v>45488</v>
      </c>
      <c r="E462" s="87" t="s">
        <v>670</v>
      </c>
      <c r="F462" s="88" t="s">
        <v>883</v>
      </c>
      <c r="G462" s="87" t="s">
        <v>670</v>
      </c>
      <c r="H462" s="89" t="s">
        <v>2694</v>
      </c>
      <c r="I462" s="121">
        <v>7703</v>
      </c>
      <c r="J462" s="121">
        <v>7751.2</v>
      </c>
      <c r="K462" s="84">
        <v>2.48</v>
      </c>
      <c r="L462" s="105">
        <f>+BD[[#This Row],[Kg. Recibidos]]*BD[[#This Row],[Precio]]</f>
        <v>19222.975999999999</v>
      </c>
      <c r="M462" s="105">
        <f>+BD[[#This Row],[Kg. Recibidos]]*BD[[#This Row],[Precio]]</f>
        <v>19222.975999999999</v>
      </c>
      <c r="N462" s="91">
        <f>+BD[[#This Row],[Monto Total]]-BD[[#This Row],[Abonos]]</f>
        <v>0</v>
      </c>
      <c r="O462" s="93" t="str">
        <f>IF(BD[[#This Row],[Saldo Actual]]=0,"PAGADO",IF(BD[[#This Row],[Saldo Actual]]&lt;0,"A Favor","Pendiente"))</f>
        <v>PAGADO</v>
      </c>
      <c r="P462" s="97">
        <f>+BD[[#This Row],[Fecha Doc.]]+7</f>
        <v>45495</v>
      </c>
      <c r="Q462" s="96" t="str">
        <f ca="1">IF(TODAY()&gt;BD[[#This Row],[Fecha Venc.]],"VENCIDO","")</f>
        <v>VENCIDO</v>
      </c>
      <c r="R462" s="83"/>
    </row>
    <row r="463" spans="3:18" s="4" customFormat="1" hidden="1" x14ac:dyDescent="0.25">
      <c r="C463" s="85" t="s">
        <v>2701</v>
      </c>
      <c r="D463" s="86">
        <v>45488</v>
      </c>
      <c r="E463" s="87" t="s">
        <v>670</v>
      </c>
      <c r="F463" s="88" t="s">
        <v>883</v>
      </c>
      <c r="G463" s="87" t="s">
        <v>670</v>
      </c>
      <c r="H463" s="89" t="s">
        <v>2694</v>
      </c>
      <c r="I463" s="121">
        <v>1298.3</v>
      </c>
      <c r="J463" s="121">
        <v>1094.4000000000001</v>
      </c>
      <c r="K463" s="84">
        <v>2.48</v>
      </c>
      <c r="L463" s="105">
        <f>+BD[[#This Row],[Kg. Recibidos]]*BD[[#This Row],[Precio]]</f>
        <v>2714.1120000000001</v>
      </c>
      <c r="M463" s="105">
        <f>+BD[[#This Row],[Kg. Recibidos]]*BD[[#This Row],[Precio]]</f>
        <v>2714.1120000000001</v>
      </c>
      <c r="N463" s="91">
        <f>+BD[[#This Row],[Monto Total]]-BD[[#This Row],[Abonos]]</f>
        <v>0</v>
      </c>
      <c r="O463" s="93" t="str">
        <f>IF(BD[[#This Row],[Saldo Actual]]=0,"PAGADO",IF(BD[[#This Row],[Saldo Actual]]&lt;0,"A Favor","Pendiente"))</f>
        <v>PAGADO</v>
      </c>
      <c r="P463" s="97">
        <f>+BD[[#This Row],[Fecha Doc.]]+7</f>
        <v>45495</v>
      </c>
      <c r="Q463" s="96" t="str">
        <f ca="1">IF(TODAY()&gt;BD[[#This Row],[Fecha Venc.]],"VENCIDO","")</f>
        <v>VENCIDO</v>
      </c>
      <c r="R463" s="83"/>
    </row>
    <row r="464" spans="3:18" s="4" customFormat="1" hidden="1" x14ac:dyDescent="0.25">
      <c r="C464" s="85" t="s">
        <v>2711</v>
      </c>
      <c r="D464" s="86">
        <v>45485</v>
      </c>
      <c r="E464" s="87" t="s">
        <v>1887</v>
      </c>
      <c r="F464" s="88" t="s">
        <v>1886</v>
      </c>
      <c r="G464" s="87" t="s">
        <v>125</v>
      </c>
      <c r="H464" s="89" t="s">
        <v>2690</v>
      </c>
      <c r="I464" s="121">
        <v>31</v>
      </c>
      <c r="J464" s="121">
        <v>31</v>
      </c>
      <c r="K464" s="84">
        <v>2.6</v>
      </c>
      <c r="L464" s="105">
        <f>+BD[[#This Row],[Kg. Recibidos]]*BD[[#This Row],[Precio]]</f>
        <v>80.600000000000009</v>
      </c>
      <c r="M464" s="105">
        <f>+BD[[#This Row],[Kg. Recibidos]]*BD[[#This Row],[Precio]]</f>
        <v>80.600000000000009</v>
      </c>
      <c r="N464" s="91">
        <f>+BD[[#This Row],[Monto Total]]-BD[[#This Row],[Abonos]]</f>
        <v>0</v>
      </c>
      <c r="O464" s="93" t="str">
        <f>IF(BD[[#This Row],[Saldo Actual]]=0,"PAGADO",IF(BD[[#This Row],[Saldo Actual]]&lt;0,"A Favor","Pendiente"))</f>
        <v>PAGADO</v>
      </c>
      <c r="P464" s="97">
        <f>+BD[[#This Row],[Fecha Doc.]]+7</f>
        <v>45492</v>
      </c>
      <c r="Q464" s="96" t="str">
        <f ca="1">IF(TODAY()&gt;BD[[#This Row],[Fecha Venc.]],"VENCIDO","")</f>
        <v>VENCIDO</v>
      </c>
      <c r="R464" s="83"/>
    </row>
    <row r="465" spans="3:18" s="4" customFormat="1" hidden="1" x14ac:dyDescent="0.25">
      <c r="C465" s="85" t="s">
        <v>2710</v>
      </c>
      <c r="D465" s="86">
        <v>45485</v>
      </c>
      <c r="E465" s="87" t="s">
        <v>1887</v>
      </c>
      <c r="F465" s="88" t="s">
        <v>1886</v>
      </c>
      <c r="G465" s="87" t="s">
        <v>607</v>
      </c>
      <c r="H465" s="89" t="s">
        <v>1847</v>
      </c>
      <c r="I465" s="121">
        <v>5.9</v>
      </c>
      <c r="J465" s="121">
        <v>5.9</v>
      </c>
      <c r="K465" s="84">
        <v>1.3</v>
      </c>
      <c r="L465" s="105">
        <f>+BD[[#This Row],[Kg. Recibidos]]*BD[[#This Row],[Precio]]</f>
        <v>7.6700000000000008</v>
      </c>
      <c r="M465" s="105">
        <f>+BD[[#This Row],[Kg. Recibidos]]*BD[[#This Row],[Precio]]</f>
        <v>7.6700000000000008</v>
      </c>
      <c r="N465" s="91">
        <f>+BD[[#This Row],[Monto Total]]-BD[[#This Row],[Abonos]]</f>
        <v>0</v>
      </c>
      <c r="O465" s="93" t="str">
        <f>IF(BD[[#This Row],[Saldo Actual]]=0,"PAGADO",IF(BD[[#This Row],[Saldo Actual]]&lt;0,"A Favor","Pendiente"))</f>
        <v>PAGADO</v>
      </c>
      <c r="P465" s="97">
        <f>+BD[[#This Row],[Fecha Doc.]]+7</f>
        <v>45492</v>
      </c>
      <c r="Q465" s="96" t="str">
        <f ca="1">IF(TODAY()&gt;BD[[#This Row],[Fecha Venc.]],"VENCIDO","")</f>
        <v>VENCIDO</v>
      </c>
      <c r="R465" s="83"/>
    </row>
    <row r="466" spans="3:18" s="4" customFormat="1" hidden="1" x14ac:dyDescent="0.25">
      <c r="C466" s="85" t="s">
        <v>2709</v>
      </c>
      <c r="D466" s="86">
        <v>45485</v>
      </c>
      <c r="E466" s="87" t="s">
        <v>1887</v>
      </c>
      <c r="F466" s="88" t="s">
        <v>1886</v>
      </c>
      <c r="G466" s="87" t="s">
        <v>137</v>
      </c>
      <c r="H466" s="89" t="s">
        <v>1847</v>
      </c>
      <c r="I466" s="121">
        <v>4</v>
      </c>
      <c r="J466" s="121">
        <v>4</v>
      </c>
      <c r="K466" s="84">
        <v>1.3</v>
      </c>
      <c r="L466" s="105">
        <f>+BD[[#This Row],[Kg. Recibidos]]*BD[[#This Row],[Precio]]</f>
        <v>5.2</v>
      </c>
      <c r="M466" s="105">
        <f>+BD[[#This Row],[Kg. Recibidos]]*BD[[#This Row],[Precio]]</f>
        <v>5.2</v>
      </c>
      <c r="N466" s="91">
        <f>+BD[[#This Row],[Monto Total]]-BD[[#This Row],[Abonos]]</f>
        <v>0</v>
      </c>
      <c r="O466" s="93" t="str">
        <f>IF(BD[[#This Row],[Saldo Actual]]=0,"PAGADO",IF(BD[[#This Row],[Saldo Actual]]&lt;0,"A Favor","Pendiente"))</f>
        <v>PAGADO</v>
      </c>
      <c r="P466" s="97">
        <f>+BD[[#This Row],[Fecha Doc.]]+7</f>
        <v>45492</v>
      </c>
      <c r="Q466" s="96" t="str">
        <f ca="1">IF(TODAY()&gt;BD[[#This Row],[Fecha Venc.]],"VENCIDO","")</f>
        <v>VENCIDO</v>
      </c>
      <c r="R466" s="83"/>
    </row>
    <row r="467" spans="3:18" s="4" customFormat="1" hidden="1" x14ac:dyDescent="0.25">
      <c r="C467" s="85" t="s">
        <v>2708</v>
      </c>
      <c r="D467" s="86">
        <v>45485</v>
      </c>
      <c r="E467" s="87" t="s">
        <v>1887</v>
      </c>
      <c r="F467" s="88" t="s">
        <v>1886</v>
      </c>
      <c r="G467" s="87" t="s">
        <v>651</v>
      </c>
      <c r="H467" s="89" t="s">
        <v>3</v>
      </c>
      <c r="I467" s="121">
        <v>33.1</v>
      </c>
      <c r="J467" s="121">
        <v>33.1</v>
      </c>
      <c r="K467" s="84">
        <v>2.6</v>
      </c>
      <c r="L467" s="105">
        <f>+BD[[#This Row],[Kg. Recibidos]]*BD[[#This Row],[Precio]]</f>
        <v>86.06</v>
      </c>
      <c r="M467" s="105">
        <f>+BD[[#This Row],[Kg. Recibidos]]*BD[[#This Row],[Precio]]</f>
        <v>86.06</v>
      </c>
      <c r="N467" s="91">
        <f>+BD[[#This Row],[Monto Total]]-BD[[#This Row],[Abonos]]</f>
        <v>0</v>
      </c>
      <c r="O467" s="93" t="str">
        <f>IF(BD[[#This Row],[Saldo Actual]]=0,"PAGADO",IF(BD[[#This Row],[Saldo Actual]]&lt;0,"A Favor","Pendiente"))</f>
        <v>PAGADO</v>
      </c>
      <c r="P467" s="97">
        <f>+BD[[#This Row],[Fecha Doc.]]+7</f>
        <v>45492</v>
      </c>
      <c r="Q467" s="96" t="str">
        <f ca="1">IF(TODAY()&gt;BD[[#This Row],[Fecha Venc.]],"VENCIDO","")</f>
        <v>VENCIDO</v>
      </c>
      <c r="R467" s="83"/>
    </row>
    <row r="468" spans="3:18" s="4" customFormat="1" hidden="1" x14ac:dyDescent="0.25">
      <c r="C468" s="85" t="s">
        <v>2707</v>
      </c>
      <c r="D468" s="86">
        <v>45485</v>
      </c>
      <c r="E468" s="87" t="s">
        <v>104</v>
      </c>
      <c r="F468" s="88" t="s">
        <v>57</v>
      </c>
      <c r="G468" s="87" t="s">
        <v>104</v>
      </c>
      <c r="H468" s="89" t="s">
        <v>872</v>
      </c>
      <c r="I468" s="121">
        <v>585.1</v>
      </c>
      <c r="J468" s="121">
        <v>585.1</v>
      </c>
      <c r="K468" s="84">
        <v>2.5499999999999998</v>
      </c>
      <c r="L468" s="105">
        <f>+BD[[#This Row],[Kg. Recibidos]]*BD[[#This Row],[Precio]]</f>
        <v>1492.0049999999999</v>
      </c>
      <c r="M468" s="105">
        <f>+BD[[#This Row],[Kg. Recibidos]]*BD[[#This Row],[Precio]]</f>
        <v>1492.0049999999999</v>
      </c>
      <c r="N468" s="91">
        <f>+BD[[#This Row],[Monto Total]]-BD[[#This Row],[Abonos]]</f>
        <v>0</v>
      </c>
      <c r="O468" s="93" t="str">
        <f>IF(BD[[#This Row],[Saldo Actual]]=0,"PAGADO",IF(BD[[#This Row],[Saldo Actual]]&lt;0,"A Favor","Pendiente"))</f>
        <v>PAGADO</v>
      </c>
      <c r="P468" s="97">
        <f>+BD[[#This Row],[Fecha Doc.]]+7</f>
        <v>45492</v>
      </c>
      <c r="Q468" s="96" t="str">
        <f ca="1">IF(TODAY()&gt;BD[[#This Row],[Fecha Venc.]],"VENCIDO","")</f>
        <v>VENCIDO</v>
      </c>
      <c r="R468" s="83"/>
    </row>
    <row r="469" spans="3:18" s="4" customFormat="1" hidden="1" x14ac:dyDescent="0.25">
      <c r="C469" s="85" t="s">
        <v>2706</v>
      </c>
      <c r="D469" s="86">
        <v>45485</v>
      </c>
      <c r="E469" s="87" t="s">
        <v>1887</v>
      </c>
      <c r="F469" s="88" t="s">
        <v>1886</v>
      </c>
      <c r="G469" s="87" t="s">
        <v>142</v>
      </c>
      <c r="H469" s="89" t="s">
        <v>1727</v>
      </c>
      <c r="I469" s="121">
        <v>2.1</v>
      </c>
      <c r="J469" s="121">
        <v>2.1</v>
      </c>
      <c r="K469" s="84">
        <v>1</v>
      </c>
      <c r="L469" s="105">
        <f>+BD[[#This Row],[Kg. Recibidos]]*BD[[#This Row],[Precio]]</f>
        <v>2.1</v>
      </c>
      <c r="M469" s="105">
        <f>+BD[[#This Row],[Kg. Recibidos]]*BD[[#This Row],[Precio]]</f>
        <v>2.1</v>
      </c>
      <c r="N469" s="91">
        <f>+BD[[#This Row],[Monto Total]]-BD[[#This Row],[Abonos]]</f>
        <v>0</v>
      </c>
      <c r="O469" s="93" t="str">
        <f>IF(BD[[#This Row],[Saldo Actual]]=0,"PAGADO",IF(BD[[#This Row],[Saldo Actual]]&lt;0,"A Favor","Pendiente"))</f>
        <v>PAGADO</v>
      </c>
      <c r="P469" s="97">
        <f>+BD[[#This Row],[Fecha Doc.]]+7</f>
        <v>45492</v>
      </c>
      <c r="Q469" s="96" t="str">
        <f ca="1">IF(TODAY()&gt;BD[[#This Row],[Fecha Venc.]],"VENCIDO","")</f>
        <v>VENCIDO</v>
      </c>
      <c r="R469" s="83"/>
    </row>
    <row r="470" spans="3:18" s="4" customFormat="1" hidden="1" x14ac:dyDescent="0.25">
      <c r="C470" s="85" t="s">
        <v>2706</v>
      </c>
      <c r="D470" s="86">
        <v>45485</v>
      </c>
      <c r="E470" s="87" t="s">
        <v>1887</v>
      </c>
      <c r="F470" s="88" t="s">
        <v>1886</v>
      </c>
      <c r="G470" s="87" t="s">
        <v>142</v>
      </c>
      <c r="H470" s="89" t="s">
        <v>3</v>
      </c>
      <c r="I470" s="121">
        <v>4.2</v>
      </c>
      <c r="J470" s="121">
        <v>4.2</v>
      </c>
      <c r="K470" s="84">
        <v>2.5499999999999998</v>
      </c>
      <c r="L470" s="105">
        <f>+BD[[#This Row],[Kg. Recibidos]]*BD[[#This Row],[Precio]]</f>
        <v>10.709999999999999</v>
      </c>
      <c r="M470" s="105">
        <f>+BD[[#This Row],[Kg. Recibidos]]*BD[[#This Row],[Precio]]</f>
        <v>10.709999999999999</v>
      </c>
      <c r="N470" s="91">
        <f>+BD[[#This Row],[Monto Total]]-BD[[#This Row],[Abonos]]</f>
        <v>0</v>
      </c>
      <c r="O470" s="93" t="str">
        <f>IF(BD[[#This Row],[Saldo Actual]]=0,"PAGADO",IF(BD[[#This Row],[Saldo Actual]]&lt;0,"A Favor","Pendiente"))</f>
        <v>PAGADO</v>
      </c>
      <c r="P470" s="97">
        <f>+BD[[#This Row],[Fecha Doc.]]+7</f>
        <v>45492</v>
      </c>
      <c r="Q470" s="96" t="str">
        <f ca="1">IF(TODAY()&gt;BD[[#This Row],[Fecha Venc.]],"VENCIDO","")</f>
        <v>VENCIDO</v>
      </c>
      <c r="R470" s="83"/>
    </row>
    <row r="471" spans="3:18" s="4" customFormat="1" hidden="1" x14ac:dyDescent="0.25">
      <c r="C471" s="85" t="s">
        <v>2705</v>
      </c>
      <c r="D471" s="86">
        <v>45485</v>
      </c>
      <c r="E471" s="87" t="s">
        <v>1887</v>
      </c>
      <c r="F471" s="88" t="s">
        <v>1886</v>
      </c>
      <c r="G471" s="87" t="s">
        <v>142</v>
      </c>
      <c r="H471" s="89" t="s">
        <v>2690</v>
      </c>
      <c r="I471" s="121">
        <v>4.0999999999999996</v>
      </c>
      <c r="J471" s="121">
        <v>4.0999999999999996</v>
      </c>
      <c r="K471" s="84">
        <v>2.5499999999999998</v>
      </c>
      <c r="L471" s="105">
        <f>+BD[[#This Row],[Kg. Recibidos]]*BD[[#This Row],[Precio]]</f>
        <v>10.454999999999998</v>
      </c>
      <c r="M471" s="105">
        <f>+BD[[#This Row],[Kg. Recibidos]]*BD[[#This Row],[Precio]]</f>
        <v>10.454999999999998</v>
      </c>
      <c r="N471" s="91">
        <f>+BD[[#This Row],[Monto Total]]-BD[[#This Row],[Abonos]]</f>
        <v>0</v>
      </c>
      <c r="O471" s="93" t="str">
        <f>IF(BD[[#This Row],[Saldo Actual]]=0,"PAGADO",IF(BD[[#This Row],[Saldo Actual]]&lt;0,"A Favor","Pendiente"))</f>
        <v>PAGADO</v>
      </c>
      <c r="P471" s="97">
        <f>+BD[[#This Row],[Fecha Doc.]]+7</f>
        <v>45492</v>
      </c>
      <c r="Q471" s="96" t="str">
        <f ca="1">IF(TODAY()&gt;BD[[#This Row],[Fecha Venc.]],"VENCIDO","")</f>
        <v>VENCIDO</v>
      </c>
      <c r="R471" s="83"/>
    </row>
    <row r="472" spans="3:18" s="4" customFormat="1" hidden="1" x14ac:dyDescent="0.25">
      <c r="C472" s="85" t="s">
        <v>2704</v>
      </c>
      <c r="D472" s="86">
        <v>45485</v>
      </c>
      <c r="E472" s="87" t="s">
        <v>1887</v>
      </c>
      <c r="F472" s="88" t="s">
        <v>1886</v>
      </c>
      <c r="G472" s="87" t="s">
        <v>144</v>
      </c>
      <c r="H472" s="89" t="s">
        <v>1727</v>
      </c>
      <c r="I472" s="121">
        <v>38.200000000000003</v>
      </c>
      <c r="J472" s="121">
        <v>38.200000000000003</v>
      </c>
      <c r="K472" s="84">
        <v>1.3</v>
      </c>
      <c r="L472" s="105">
        <f>+BD[[#This Row],[Kg. Recibidos]]*BD[[#This Row],[Precio]]</f>
        <v>49.660000000000004</v>
      </c>
      <c r="M472" s="105">
        <f>+BD[[#This Row],[Kg. Recibidos]]*BD[[#This Row],[Precio]]</f>
        <v>49.660000000000004</v>
      </c>
      <c r="N472" s="91">
        <f>+BD[[#This Row],[Monto Total]]-BD[[#This Row],[Abonos]]</f>
        <v>0</v>
      </c>
      <c r="O472" s="93" t="str">
        <f>IF(BD[[#This Row],[Saldo Actual]]=0,"PAGADO",IF(BD[[#This Row],[Saldo Actual]]&lt;0,"A Favor","Pendiente"))</f>
        <v>PAGADO</v>
      </c>
      <c r="P472" s="97">
        <f>+BD[[#This Row],[Fecha Doc.]]+7</f>
        <v>45492</v>
      </c>
      <c r="Q472" s="96" t="str">
        <f ca="1">IF(TODAY()&gt;BD[[#This Row],[Fecha Venc.]],"VENCIDO","")</f>
        <v>VENCIDO</v>
      </c>
      <c r="R472" s="83"/>
    </row>
    <row r="473" spans="3:18" s="4" customFormat="1" hidden="1" x14ac:dyDescent="0.25">
      <c r="C473" s="85" t="s">
        <v>2704</v>
      </c>
      <c r="D473" s="86">
        <v>45485</v>
      </c>
      <c r="E473" s="87" t="s">
        <v>1887</v>
      </c>
      <c r="F473" s="88" t="s">
        <v>1886</v>
      </c>
      <c r="G473" s="87" t="s">
        <v>144</v>
      </c>
      <c r="H473" s="89" t="s">
        <v>1848</v>
      </c>
      <c r="I473" s="121">
        <v>19.100000000000001</v>
      </c>
      <c r="J473" s="121">
        <v>19.100000000000001</v>
      </c>
      <c r="K473" s="84">
        <v>1.8</v>
      </c>
      <c r="L473" s="105">
        <f>+BD[[#This Row],[Kg. Recibidos]]*BD[[#This Row],[Precio]]</f>
        <v>34.380000000000003</v>
      </c>
      <c r="M473" s="105">
        <f>+BD[[#This Row],[Kg. Recibidos]]*BD[[#This Row],[Precio]]</f>
        <v>34.380000000000003</v>
      </c>
      <c r="N473" s="91">
        <f>+BD[[#This Row],[Monto Total]]-BD[[#This Row],[Abonos]]</f>
        <v>0</v>
      </c>
      <c r="O473" s="93" t="str">
        <f>IF(BD[[#This Row],[Saldo Actual]]=0,"PAGADO",IF(BD[[#This Row],[Saldo Actual]]&lt;0,"A Favor","Pendiente"))</f>
        <v>PAGADO</v>
      </c>
      <c r="P473" s="97">
        <f>+BD[[#This Row],[Fecha Doc.]]+7</f>
        <v>45492</v>
      </c>
      <c r="Q473" s="96" t="str">
        <f ca="1">IF(TODAY()&gt;BD[[#This Row],[Fecha Venc.]],"VENCIDO","")</f>
        <v>VENCIDO</v>
      </c>
      <c r="R473" s="83"/>
    </row>
    <row r="474" spans="3:18" s="4" customFormat="1" hidden="1" x14ac:dyDescent="0.25">
      <c r="C474" s="85" t="s">
        <v>2704</v>
      </c>
      <c r="D474" s="86">
        <v>45485</v>
      </c>
      <c r="E474" s="87" t="s">
        <v>1887</v>
      </c>
      <c r="F474" s="88" t="s">
        <v>1886</v>
      </c>
      <c r="G474" s="87" t="s">
        <v>144</v>
      </c>
      <c r="H474" s="89" t="s">
        <v>1847</v>
      </c>
      <c r="I474" s="121">
        <v>29.8</v>
      </c>
      <c r="J474" s="121">
        <v>29.8</v>
      </c>
      <c r="K474" s="84">
        <v>1.3</v>
      </c>
      <c r="L474" s="105">
        <f>+BD[[#This Row],[Kg. Recibidos]]*BD[[#This Row],[Precio]]</f>
        <v>38.74</v>
      </c>
      <c r="M474" s="105">
        <f>+BD[[#This Row],[Kg. Recibidos]]*BD[[#This Row],[Precio]]</f>
        <v>38.74</v>
      </c>
      <c r="N474" s="91">
        <f>+BD[[#This Row],[Monto Total]]-BD[[#This Row],[Abonos]]</f>
        <v>0</v>
      </c>
      <c r="O474" s="93" t="str">
        <f>IF(BD[[#This Row],[Saldo Actual]]=0,"PAGADO",IF(BD[[#This Row],[Saldo Actual]]&lt;0,"A Favor","Pendiente"))</f>
        <v>PAGADO</v>
      </c>
      <c r="P474" s="97">
        <f>+BD[[#This Row],[Fecha Doc.]]+7</f>
        <v>45492</v>
      </c>
      <c r="Q474" s="96" t="str">
        <f ca="1">IF(TODAY()&gt;BD[[#This Row],[Fecha Venc.]],"VENCIDO","")</f>
        <v>VENCIDO</v>
      </c>
      <c r="R474" s="83"/>
    </row>
    <row r="475" spans="3:18" s="4" customFormat="1" hidden="1" x14ac:dyDescent="0.25">
      <c r="C475" s="85" t="s">
        <v>2703</v>
      </c>
      <c r="D475" s="86">
        <v>45485</v>
      </c>
      <c r="E475" s="87" t="s">
        <v>1887</v>
      </c>
      <c r="F475" s="88" t="s">
        <v>1886</v>
      </c>
      <c r="G475" s="87" t="s">
        <v>125</v>
      </c>
      <c r="H475" s="89" t="s">
        <v>1847</v>
      </c>
      <c r="I475" s="121">
        <v>23.9</v>
      </c>
      <c r="J475" s="121">
        <v>23.9</v>
      </c>
      <c r="K475" s="84">
        <v>1.3</v>
      </c>
      <c r="L475" s="105">
        <f>+BD[[#This Row],[Kg. Recibidos]]*BD[[#This Row],[Precio]]</f>
        <v>31.07</v>
      </c>
      <c r="M475" s="105">
        <f>+BD[[#This Row],[Kg. Recibidos]]*BD[[#This Row],[Precio]]</f>
        <v>31.07</v>
      </c>
      <c r="N475" s="91">
        <f>+BD[[#This Row],[Monto Total]]-BD[[#This Row],[Abonos]]</f>
        <v>0</v>
      </c>
      <c r="O475" s="93" t="str">
        <f>IF(BD[[#This Row],[Saldo Actual]]=0,"PAGADO",IF(BD[[#This Row],[Saldo Actual]]&lt;0,"A Favor","Pendiente"))</f>
        <v>PAGADO</v>
      </c>
      <c r="P475" s="97">
        <f>+BD[[#This Row],[Fecha Doc.]]+7</f>
        <v>45492</v>
      </c>
      <c r="Q475" s="96" t="str">
        <f ca="1">IF(TODAY()&gt;BD[[#This Row],[Fecha Venc.]],"VENCIDO","")</f>
        <v>VENCIDO</v>
      </c>
      <c r="R475" s="83"/>
    </row>
    <row r="476" spans="3:18" s="4" customFormat="1" hidden="1" x14ac:dyDescent="0.25">
      <c r="C476" s="85" t="s">
        <v>2703</v>
      </c>
      <c r="D476" s="86">
        <v>45485</v>
      </c>
      <c r="E476" s="87" t="s">
        <v>1887</v>
      </c>
      <c r="F476" s="88" t="s">
        <v>1886</v>
      </c>
      <c r="G476" s="87" t="s">
        <v>125</v>
      </c>
      <c r="H476" s="89" t="s">
        <v>2694</v>
      </c>
      <c r="I476" s="121">
        <v>177.9</v>
      </c>
      <c r="J476" s="121">
        <v>177.9</v>
      </c>
      <c r="K476" s="84">
        <v>2.6</v>
      </c>
      <c r="L476" s="105">
        <f>+BD[[#This Row],[Kg. Recibidos]]*BD[[#This Row],[Precio]]</f>
        <v>462.54</v>
      </c>
      <c r="M476" s="105">
        <f>+BD[[#This Row],[Kg. Recibidos]]*BD[[#This Row],[Precio]]</f>
        <v>462.54</v>
      </c>
      <c r="N476" s="91">
        <f>+BD[[#This Row],[Monto Total]]-BD[[#This Row],[Abonos]]</f>
        <v>0</v>
      </c>
      <c r="O476" s="93" t="str">
        <f>IF(BD[[#This Row],[Saldo Actual]]=0,"PAGADO",IF(BD[[#This Row],[Saldo Actual]]&lt;0,"A Favor","Pendiente"))</f>
        <v>PAGADO</v>
      </c>
      <c r="P476" s="97">
        <f>+BD[[#This Row],[Fecha Doc.]]+7</f>
        <v>45492</v>
      </c>
      <c r="Q476" s="96" t="str">
        <f ca="1">IF(TODAY()&gt;BD[[#This Row],[Fecha Venc.]],"VENCIDO","")</f>
        <v>VENCIDO</v>
      </c>
      <c r="R476" s="83"/>
    </row>
    <row r="477" spans="3:18" s="4" customFormat="1" hidden="1" x14ac:dyDescent="0.25">
      <c r="C477" s="85" t="s">
        <v>2700</v>
      </c>
      <c r="D477" s="86">
        <v>45485</v>
      </c>
      <c r="E477" s="87" t="s">
        <v>1887</v>
      </c>
      <c r="F477" s="88" t="s">
        <v>1886</v>
      </c>
      <c r="G477" s="87" t="s">
        <v>92</v>
      </c>
      <c r="H477" s="89" t="s">
        <v>1847</v>
      </c>
      <c r="I477" s="121">
        <v>58.7</v>
      </c>
      <c r="J477" s="121">
        <v>58.7</v>
      </c>
      <c r="K477" s="84">
        <v>1.3</v>
      </c>
      <c r="L477" s="105">
        <f>+BD[[#This Row],[Kg. Recibidos]]*BD[[#This Row],[Precio]]</f>
        <v>76.31</v>
      </c>
      <c r="M477" s="105">
        <f>+BD[[#This Row],[Kg. Recibidos]]*BD[[#This Row],[Precio]]</f>
        <v>76.31</v>
      </c>
      <c r="N477" s="91">
        <f>+BD[[#This Row],[Monto Total]]-BD[[#This Row],[Abonos]]</f>
        <v>0</v>
      </c>
      <c r="O477" s="93" t="str">
        <f>IF(BD[[#This Row],[Saldo Actual]]=0,"PAGADO",IF(BD[[#This Row],[Saldo Actual]]&lt;0,"A Favor","Pendiente"))</f>
        <v>PAGADO</v>
      </c>
      <c r="P477" s="97">
        <f>+BD[[#This Row],[Fecha Doc.]]+7</f>
        <v>45492</v>
      </c>
      <c r="Q477" s="96" t="str">
        <f ca="1">IF(TODAY()&gt;BD[[#This Row],[Fecha Venc.]],"VENCIDO","")</f>
        <v>VENCIDO</v>
      </c>
      <c r="R477" s="83"/>
    </row>
    <row r="478" spans="3:18" s="4" customFormat="1" hidden="1" x14ac:dyDescent="0.25">
      <c r="C478" s="85" t="s">
        <v>2700</v>
      </c>
      <c r="D478" s="86">
        <v>45485</v>
      </c>
      <c r="E478" s="87" t="s">
        <v>1887</v>
      </c>
      <c r="F478" s="88" t="s">
        <v>1886</v>
      </c>
      <c r="G478" s="87" t="s">
        <v>92</v>
      </c>
      <c r="H478" s="89" t="s">
        <v>1727</v>
      </c>
      <c r="I478" s="121">
        <v>86.4</v>
      </c>
      <c r="J478" s="121">
        <v>86.4</v>
      </c>
      <c r="K478" s="84">
        <v>1.3</v>
      </c>
      <c r="L478" s="105">
        <f>+BD[[#This Row],[Kg. Recibidos]]*BD[[#This Row],[Precio]]</f>
        <v>112.32000000000001</v>
      </c>
      <c r="M478" s="105">
        <f>+BD[[#This Row],[Kg. Recibidos]]*BD[[#This Row],[Precio]]</f>
        <v>112.32000000000001</v>
      </c>
      <c r="N478" s="91">
        <f>+BD[[#This Row],[Monto Total]]-BD[[#This Row],[Abonos]]</f>
        <v>0</v>
      </c>
      <c r="O478" s="93" t="str">
        <f>IF(BD[[#This Row],[Saldo Actual]]=0,"PAGADO",IF(BD[[#This Row],[Saldo Actual]]&lt;0,"A Favor","Pendiente"))</f>
        <v>PAGADO</v>
      </c>
      <c r="P478" s="97">
        <f>+BD[[#This Row],[Fecha Doc.]]+7</f>
        <v>45492</v>
      </c>
      <c r="Q478" s="96" t="str">
        <f ca="1">IF(TODAY()&gt;BD[[#This Row],[Fecha Venc.]],"VENCIDO","")</f>
        <v>VENCIDO</v>
      </c>
      <c r="R478" s="83"/>
    </row>
    <row r="479" spans="3:18" s="4" customFormat="1" hidden="1" x14ac:dyDescent="0.25">
      <c r="C479" s="85" t="s">
        <v>2699</v>
      </c>
      <c r="D479" s="86">
        <v>45485</v>
      </c>
      <c r="E479" s="87" t="s">
        <v>1887</v>
      </c>
      <c r="F479" s="88" t="s">
        <v>1886</v>
      </c>
      <c r="G479" s="87" t="s">
        <v>92</v>
      </c>
      <c r="H479" s="89" t="s">
        <v>872</v>
      </c>
      <c r="I479" s="121">
        <v>183.6</v>
      </c>
      <c r="J479" s="121">
        <v>183.6</v>
      </c>
      <c r="K479" s="84">
        <v>2.6</v>
      </c>
      <c r="L479" s="105">
        <f>+BD[[#This Row],[Kg. Recibidos]]*BD[[#This Row],[Precio]]</f>
        <v>477.36</v>
      </c>
      <c r="M479" s="105">
        <f>+BD[[#This Row],[Kg. Recibidos]]*BD[[#This Row],[Precio]]</f>
        <v>477.36</v>
      </c>
      <c r="N479" s="91">
        <f>+BD[[#This Row],[Monto Total]]-BD[[#This Row],[Abonos]]</f>
        <v>0</v>
      </c>
      <c r="O479" s="93" t="str">
        <f>IF(BD[[#This Row],[Saldo Actual]]=0,"PAGADO",IF(BD[[#This Row],[Saldo Actual]]&lt;0,"A Favor","Pendiente"))</f>
        <v>PAGADO</v>
      </c>
      <c r="P479" s="97">
        <f>+BD[[#This Row],[Fecha Doc.]]+7</f>
        <v>45492</v>
      </c>
      <c r="Q479" s="96" t="str">
        <f ca="1">IF(TODAY()&gt;BD[[#This Row],[Fecha Venc.]],"VENCIDO","")</f>
        <v>VENCIDO</v>
      </c>
      <c r="R479" s="83"/>
    </row>
    <row r="480" spans="3:18" s="4" customFormat="1" hidden="1" x14ac:dyDescent="0.25">
      <c r="C480" s="85" t="s">
        <v>2698</v>
      </c>
      <c r="D480" s="86">
        <v>45485</v>
      </c>
      <c r="E480" s="87" t="s">
        <v>1887</v>
      </c>
      <c r="F480" s="88" t="s">
        <v>1886</v>
      </c>
      <c r="G480" s="87" t="s">
        <v>155</v>
      </c>
      <c r="H480" s="89" t="s">
        <v>2690</v>
      </c>
      <c r="I480" s="121">
        <v>7.4</v>
      </c>
      <c r="J480" s="121">
        <v>7.4</v>
      </c>
      <c r="K480" s="84">
        <v>2.6</v>
      </c>
      <c r="L480" s="105">
        <f>+BD[[#This Row],[Kg. Recibidos]]*BD[[#This Row],[Precio]]</f>
        <v>19.240000000000002</v>
      </c>
      <c r="M480" s="105">
        <f>+BD[[#This Row],[Kg. Recibidos]]*BD[[#This Row],[Precio]]</f>
        <v>19.240000000000002</v>
      </c>
      <c r="N480" s="91">
        <f>+BD[[#This Row],[Monto Total]]-BD[[#This Row],[Abonos]]</f>
        <v>0</v>
      </c>
      <c r="O480" s="93" t="str">
        <f>IF(BD[[#This Row],[Saldo Actual]]=0,"PAGADO",IF(BD[[#This Row],[Saldo Actual]]&lt;0,"A Favor","Pendiente"))</f>
        <v>PAGADO</v>
      </c>
      <c r="P480" s="97">
        <f>+BD[[#This Row],[Fecha Doc.]]+7</f>
        <v>45492</v>
      </c>
      <c r="Q480" s="96" t="str">
        <f ca="1">IF(TODAY()&gt;BD[[#This Row],[Fecha Venc.]],"VENCIDO","")</f>
        <v>VENCIDO</v>
      </c>
      <c r="R480" s="83"/>
    </row>
    <row r="481" spans="3:18" s="4" customFormat="1" hidden="1" x14ac:dyDescent="0.25">
      <c r="C481" s="85" t="s">
        <v>2697</v>
      </c>
      <c r="D481" s="86">
        <v>45485</v>
      </c>
      <c r="E481" s="87" t="s">
        <v>670</v>
      </c>
      <c r="F481" s="88" t="s">
        <v>883</v>
      </c>
      <c r="G481" s="87" t="s">
        <v>670</v>
      </c>
      <c r="H481" s="89" t="s">
        <v>2694</v>
      </c>
      <c r="I481" s="121">
        <v>8015.8</v>
      </c>
      <c r="J481" s="121">
        <v>7855.4</v>
      </c>
      <c r="K481" s="84">
        <v>2.48</v>
      </c>
      <c r="L481" s="105">
        <f>+BD[[#This Row],[Kg. Recibidos]]*BD[[#This Row],[Precio]]</f>
        <v>19481.392</v>
      </c>
      <c r="M481" s="105">
        <f>+BD[[#This Row],[Kg. Recibidos]]*BD[[#This Row],[Precio]]</f>
        <v>19481.392</v>
      </c>
      <c r="N481" s="91">
        <f>+BD[[#This Row],[Monto Total]]-BD[[#This Row],[Abonos]]</f>
        <v>0</v>
      </c>
      <c r="O481" s="93" t="str">
        <f>IF(BD[[#This Row],[Saldo Actual]]=0,"PAGADO",IF(BD[[#This Row],[Saldo Actual]]&lt;0,"A Favor","Pendiente"))</f>
        <v>PAGADO</v>
      </c>
      <c r="P481" s="97">
        <f>+BD[[#This Row],[Fecha Doc.]]+7</f>
        <v>45492</v>
      </c>
      <c r="Q481" s="96" t="str">
        <f ca="1">IF(TODAY()&gt;BD[[#This Row],[Fecha Venc.]],"VENCIDO","")</f>
        <v>VENCIDO</v>
      </c>
      <c r="R481" s="83"/>
    </row>
    <row r="482" spans="3:18" s="4" customFormat="1" hidden="1" x14ac:dyDescent="0.25">
      <c r="C482" s="85" t="s">
        <v>2696</v>
      </c>
      <c r="D482" s="86">
        <v>45485</v>
      </c>
      <c r="E482" s="87" t="s">
        <v>670</v>
      </c>
      <c r="F482" s="88" t="s">
        <v>883</v>
      </c>
      <c r="G482" s="87" t="s">
        <v>670</v>
      </c>
      <c r="H482" s="89" t="s">
        <v>1848</v>
      </c>
      <c r="I482" s="121">
        <v>0</v>
      </c>
      <c r="J482" s="121">
        <v>0</v>
      </c>
      <c r="K482" s="84">
        <v>0</v>
      </c>
      <c r="L482" s="105">
        <f>+BD[[#This Row],[Kg. Recibidos]]*BD[[#This Row],[Precio]]</f>
        <v>0</v>
      </c>
      <c r="M482" s="105"/>
      <c r="N482" s="91">
        <f>+BD[[#This Row],[Monto Total]]-BD[[#This Row],[Abonos]]</f>
        <v>0</v>
      </c>
      <c r="O482" s="93" t="str">
        <f>IF(BD[[#This Row],[Saldo Actual]]=0,"PAGADO",IF(BD[[#This Row],[Saldo Actual]]&lt;0,"A Favor","Pendiente"))</f>
        <v>PAGADO</v>
      </c>
      <c r="P482" s="97">
        <f>+BD[[#This Row],[Fecha Doc.]]+7</f>
        <v>45492</v>
      </c>
      <c r="Q482" s="96" t="str">
        <f ca="1">IF(TODAY()&gt;BD[[#This Row],[Fecha Venc.]],"VENCIDO","")</f>
        <v>VENCIDO</v>
      </c>
      <c r="R482" s="83"/>
    </row>
    <row r="483" spans="3:18" s="4" customFormat="1" hidden="1" x14ac:dyDescent="0.25">
      <c r="C483" s="85" t="s">
        <v>2696</v>
      </c>
      <c r="D483" s="86">
        <v>45485</v>
      </c>
      <c r="E483" s="87" t="s">
        <v>670</v>
      </c>
      <c r="F483" s="88" t="s">
        <v>883</v>
      </c>
      <c r="G483" s="87" t="s">
        <v>670</v>
      </c>
      <c r="H483" s="89" t="s">
        <v>1847</v>
      </c>
      <c r="I483" s="121">
        <f>968.8+50.8</f>
        <v>1019.5999999999999</v>
      </c>
      <c r="J483" s="121">
        <v>1013.4</v>
      </c>
      <c r="K483" s="84">
        <v>1</v>
      </c>
      <c r="L483" s="105">
        <f>+BD[[#This Row],[Kg. Recibidos]]*BD[[#This Row],[Precio]]</f>
        <v>1013.4</v>
      </c>
      <c r="M483" s="105">
        <f>+BD[[#This Row],[Kg. Recibidos]]*BD[[#This Row],[Precio]]</f>
        <v>1013.4</v>
      </c>
      <c r="N483" s="91">
        <f>+BD[[#This Row],[Monto Total]]-BD[[#This Row],[Abonos]]</f>
        <v>0</v>
      </c>
      <c r="O483" s="93" t="str">
        <f>IF(BD[[#This Row],[Saldo Actual]]=0,"PAGADO",IF(BD[[#This Row],[Saldo Actual]]&lt;0,"A Favor","Pendiente"))</f>
        <v>PAGADO</v>
      </c>
      <c r="P483" s="97">
        <f>+BD[[#This Row],[Fecha Doc.]]+7</f>
        <v>45492</v>
      </c>
      <c r="Q483" s="96" t="str">
        <f ca="1">IF(TODAY()&gt;BD[[#This Row],[Fecha Venc.]],"VENCIDO","")</f>
        <v>VENCIDO</v>
      </c>
      <c r="R483" s="83"/>
    </row>
    <row r="484" spans="3:18" s="4" customFormat="1" hidden="1" x14ac:dyDescent="0.25">
      <c r="C484" s="85" t="s">
        <v>2696</v>
      </c>
      <c r="D484" s="86">
        <v>45485</v>
      </c>
      <c r="E484" s="87" t="s">
        <v>670</v>
      </c>
      <c r="F484" s="88" t="s">
        <v>883</v>
      </c>
      <c r="G484" s="87" t="s">
        <v>670</v>
      </c>
      <c r="H484" s="89" t="s">
        <v>1848</v>
      </c>
      <c r="I484" s="121">
        <f>483.1+24.6</f>
        <v>507.70000000000005</v>
      </c>
      <c r="J484" s="121">
        <v>505.4</v>
      </c>
      <c r="K484" s="84">
        <v>1.5</v>
      </c>
      <c r="L484" s="105">
        <f>+BD[[#This Row],[Kg. Recibidos]]*BD[[#This Row],[Precio]]</f>
        <v>758.09999999999991</v>
      </c>
      <c r="M484" s="105">
        <f>+BD[[#This Row],[Kg. Recibidos]]*BD[[#This Row],[Precio]]</f>
        <v>758.09999999999991</v>
      </c>
      <c r="N484" s="91">
        <f>+BD[[#This Row],[Monto Total]]-BD[[#This Row],[Abonos]]</f>
        <v>0</v>
      </c>
      <c r="O484" s="93" t="str">
        <f>IF(BD[[#This Row],[Saldo Actual]]=0,"PAGADO",IF(BD[[#This Row],[Saldo Actual]]&lt;0,"A Favor","Pendiente"))</f>
        <v>PAGADO</v>
      </c>
      <c r="P484" s="97">
        <f>+BD[[#This Row],[Fecha Doc.]]+7</f>
        <v>45492</v>
      </c>
      <c r="Q484" s="96" t="str">
        <f ca="1">IF(TODAY()&gt;BD[[#This Row],[Fecha Venc.]],"VENCIDO","")</f>
        <v>VENCIDO</v>
      </c>
      <c r="R484" s="83"/>
    </row>
    <row r="485" spans="3:18" s="4" customFormat="1" hidden="1" x14ac:dyDescent="0.25">
      <c r="C485" s="85" t="s">
        <v>2696</v>
      </c>
      <c r="D485" s="86">
        <v>45485</v>
      </c>
      <c r="E485" s="87" t="s">
        <v>670</v>
      </c>
      <c r="F485" s="88" t="s">
        <v>883</v>
      </c>
      <c r="G485" s="87" t="s">
        <v>670</v>
      </c>
      <c r="H485" s="89" t="s">
        <v>1727</v>
      </c>
      <c r="I485" s="121">
        <v>480.7</v>
      </c>
      <c r="J485" s="121">
        <v>476.8</v>
      </c>
      <c r="K485" s="84">
        <v>1</v>
      </c>
      <c r="L485" s="105">
        <f>+BD[[#This Row],[Kg. Recibidos]]*BD[[#This Row],[Precio]]</f>
        <v>476.8</v>
      </c>
      <c r="M485" s="105">
        <f>+BD[[#This Row],[Kg. Recibidos]]*BD[[#This Row],[Precio]]</f>
        <v>476.8</v>
      </c>
      <c r="N485" s="91">
        <f>+BD[[#This Row],[Monto Total]]-BD[[#This Row],[Abonos]]</f>
        <v>0</v>
      </c>
      <c r="O485" s="93" t="str">
        <f>IF(BD[[#This Row],[Saldo Actual]]=0,"PAGADO",IF(BD[[#This Row],[Saldo Actual]]&lt;0,"A Favor","Pendiente"))</f>
        <v>PAGADO</v>
      </c>
      <c r="P485" s="97">
        <f>+BD[[#This Row],[Fecha Doc.]]+7</f>
        <v>45492</v>
      </c>
      <c r="Q485" s="96" t="str">
        <f ca="1">IF(TODAY()&gt;BD[[#This Row],[Fecha Venc.]],"VENCIDO","")</f>
        <v>VENCIDO</v>
      </c>
      <c r="R485" s="83"/>
    </row>
    <row r="486" spans="3:18" s="4" customFormat="1" hidden="1" x14ac:dyDescent="0.25">
      <c r="C486" s="85" t="s">
        <v>2696</v>
      </c>
      <c r="D486" s="86">
        <v>45485</v>
      </c>
      <c r="E486" s="87" t="s">
        <v>670</v>
      </c>
      <c r="F486" s="88" t="s">
        <v>883</v>
      </c>
      <c r="G486" s="87" t="s">
        <v>670</v>
      </c>
      <c r="H486" s="89" t="s">
        <v>1847</v>
      </c>
      <c r="I486" s="121">
        <v>0</v>
      </c>
      <c r="J486" s="121">
        <v>0</v>
      </c>
      <c r="K486" s="84">
        <v>0</v>
      </c>
      <c r="L486" s="105">
        <f>+BD[[#This Row],[Kg. Recibidos]]*BD[[#This Row],[Precio]]</f>
        <v>0</v>
      </c>
      <c r="M486" s="105"/>
      <c r="N486" s="91">
        <f>+BD[[#This Row],[Monto Total]]-BD[[#This Row],[Abonos]]</f>
        <v>0</v>
      </c>
      <c r="O486" s="93" t="str">
        <f>IF(BD[[#This Row],[Saldo Actual]]=0,"PAGADO",IF(BD[[#This Row],[Saldo Actual]]&lt;0,"A Favor","Pendiente"))</f>
        <v>PAGADO</v>
      </c>
      <c r="P486" s="97">
        <f>+BD[[#This Row],[Fecha Doc.]]+7</f>
        <v>45492</v>
      </c>
      <c r="Q486" s="96" t="str">
        <f ca="1">IF(TODAY()&gt;BD[[#This Row],[Fecha Venc.]],"VENCIDO","")</f>
        <v>VENCIDO</v>
      </c>
      <c r="R486" s="83"/>
    </row>
    <row r="487" spans="3:18" s="4" customFormat="1" hidden="1" x14ac:dyDescent="0.25">
      <c r="C487" s="85" t="s">
        <v>2695</v>
      </c>
      <c r="D487" s="86">
        <v>45485</v>
      </c>
      <c r="E487" s="87" t="s">
        <v>104</v>
      </c>
      <c r="F487" s="88" t="s">
        <v>57</v>
      </c>
      <c r="G487" s="87" t="s">
        <v>104</v>
      </c>
      <c r="H487" s="89" t="s">
        <v>1727</v>
      </c>
      <c r="I487" s="121">
        <v>205.6</v>
      </c>
      <c r="J487" s="121">
        <v>205.6</v>
      </c>
      <c r="K487" s="84">
        <v>1</v>
      </c>
      <c r="L487" s="105">
        <f>+BD[[#This Row],[Kg. Recibidos]]*BD[[#This Row],[Precio]]</f>
        <v>205.6</v>
      </c>
      <c r="M487" s="105">
        <f>+BD[[#This Row],[Kg. Recibidos]]*BD[[#This Row],[Precio]]</f>
        <v>205.6</v>
      </c>
      <c r="N487" s="91">
        <f>+BD[[#This Row],[Monto Total]]-BD[[#This Row],[Abonos]]</f>
        <v>0</v>
      </c>
      <c r="O487" s="93" t="str">
        <f>IF(BD[[#This Row],[Saldo Actual]]=0,"PAGADO",IF(BD[[#This Row],[Saldo Actual]]&lt;0,"A Favor","Pendiente"))</f>
        <v>PAGADO</v>
      </c>
      <c r="P487" s="97">
        <f>+BD[[#This Row],[Fecha Doc.]]+7</f>
        <v>45492</v>
      </c>
      <c r="Q487" s="96" t="str">
        <f ca="1">IF(TODAY()&gt;BD[[#This Row],[Fecha Venc.]],"VENCIDO","")</f>
        <v>VENCIDO</v>
      </c>
      <c r="R487" s="83"/>
    </row>
    <row r="488" spans="3:18" s="4" customFormat="1" hidden="1" x14ac:dyDescent="0.25">
      <c r="C488" s="85" t="s">
        <v>2693</v>
      </c>
      <c r="D488" s="86">
        <v>45485</v>
      </c>
      <c r="E488" s="87" t="s">
        <v>104</v>
      </c>
      <c r="F488" s="88" t="s">
        <v>57</v>
      </c>
      <c r="G488" s="87" t="s">
        <v>104</v>
      </c>
      <c r="H488" s="89" t="s">
        <v>2694</v>
      </c>
      <c r="I488" s="121">
        <v>518.1</v>
      </c>
      <c r="J488" s="121">
        <v>518.1</v>
      </c>
      <c r="K488" s="84">
        <v>2.5499999999999998</v>
      </c>
      <c r="L488" s="105">
        <f>+BD[[#This Row],[Kg. Recibidos]]*BD[[#This Row],[Precio]]</f>
        <v>1321.155</v>
      </c>
      <c r="M488" s="105">
        <f>+BD[[#This Row],[Kg. Recibidos]]*BD[[#This Row],[Precio]]</f>
        <v>1321.155</v>
      </c>
      <c r="N488" s="91">
        <f>+BD[[#This Row],[Monto Total]]-BD[[#This Row],[Abonos]]</f>
        <v>0</v>
      </c>
      <c r="O488" s="93" t="str">
        <f>IF(BD[[#This Row],[Saldo Actual]]=0,"PAGADO",IF(BD[[#This Row],[Saldo Actual]]&lt;0,"A Favor","Pendiente"))</f>
        <v>PAGADO</v>
      </c>
      <c r="P488" s="97">
        <f>+BD[[#This Row],[Fecha Doc.]]+7</f>
        <v>45492</v>
      </c>
      <c r="Q488" s="96" t="str">
        <f ca="1">IF(TODAY()&gt;BD[[#This Row],[Fecha Venc.]],"VENCIDO","")</f>
        <v>VENCIDO</v>
      </c>
      <c r="R488" s="83"/>
    </row>
    <row r="489" spans="3:18" s="4" customFormat="1" hidden="1" x14ac:dyDescent="0.25">
      <c r="C489" s="85" t="s">
        <v>2692</v>
      </c>
      <c r="D489" s="86">
        <v>45485</v>
      </c>
      <c r="E489" s="87" t="s">
        <v>1887</v>
      </c>
      <c r="F489" s="88" t="s">
        <v>1886</v>
      </c>
      <c r="G489" s="87" t="s">
        <v>2682</v>
      </c>
      <c r="H489" s="89" t="s">
        <v>1847</v>
      </c>
      <c r="I489" s="121">
        <v>64.3</v>
      </c>
      <c r="J489" s="121">
        <v>64.3</v>
      </c>
      <c r="K489" s="84">
        <v>1.3</v>
      </c>
      <c r="L489" s="105">
        <f>+BD[[#This Row],[Kg. Recibidos]]*BD[[#This Row],[Precio]]</f>
        <v>83.59</v>
      </c>
      <c r="M489" s="105">
        <f>+BD[[#This Row],[Kg. Recibidos]]*BD[[#This Row],[Precio]]</f>
        <v>83.59</v>
      </c>
      <c r="N489" s="91">
        <f>+BD[[#This Row],[Monto Total]]-BD[[#This Row],[Abonos]]</f>
        <v>0</v>
      </c>
      <c r="O489" s="93" t="str">
        <f>IF(BD[[#This Row],[Saldo Actual]]=0,"PAGADO",IF(BD[[#This Row],[Saldo Actual]]&lt;0,"A Favor","Pendiente"))</f>
        <v>PAGADO</v>
      </c>
      <c r="P489" s="97">
        <f>+BD[[#This Row],[Fecha Doc.]]+7</f>
        <v>45492</v>
      </c>
      <c r="Q489" s="96" t="str">
        <f ca="1">IF(TODAY()&gt;BD[[#This Row],[Fecha Venc.]],"VENCIDO","")</f>
        <v>VENCIDO</v>
      </c>
      <c r="R489" s="83"/>
    </row>
    <row r="490" spans="3:18" s="4" customFormat="1" hidden="1" x14ac:dyDescent="0.25">
      <c r="C490" s="85" t="s">
        <v>2692</v>
      </c>
      <c r="D490" s="86">
        <v>45485</v>
      </c>
      <c r="E490" s="87" t="s">
        <v>1887</v>
      </c>
      <c r="F490" s="88" t="s">
        <v>1886</v>
      </c>
      <c r="G490" s="87" t="s">
        <v>2682</v>
      </c>
      <c r="H490" s="89" t="s">
        <v>1727</v>
      </c>
      <c r="I490" s="121">
        <v>67.900000000000006</v>
      </c>
      <c r="J490" s="121">
        <v>67.900000000000006</v>
      </c>
      <c r="K490" s="84">
        <v>1.3</v>
      </c>
      <c r="L490" s="105">
        <f>+BD[[#This Row],[Kg. Recibidos]]*BD[[#This Row],[Precio]]</f>
        <v>88.27000000000001</v>
      </c>
      <c r="M490" s="105">
        <f>+BD[[#This Row],[Kg. Recibidos]]*BD[[#This Row],[Precio]]</f>
        <v>88.27000000000001</v>
      </c>
      <c r="N490" s="91">
        <f>+BD[[#This Row],[Monto Total]]-BD[[#This Row],[Abonos]]</f>
        <v>0</v>
      </c>
      <c r="O490" s="93" t="str">
        <f>IF(BD[[#This Row],[Saldo Actual]]=0,"PAGADO",IF(BD[[#This Row],[Saldo Actual]]&lt;0,"A Favor","Pendiente"))</f>
        <v>PAGADO</v>
      </c>
      <c r="P490" s="97">
        <f>+BD[[#This Row],[Fecha Doc.]]+7</f>
        <v>45492</v>
      </c>
      <c r="Q490" s="96" t="str">
        <f ca="1">IF(TODAY()&gt;BD[[#This Row],[Fecha Venc.]],"VENCIDO","")</f>
        <v>VENCIDO</v>
      </c>
      <c r="R490" s="83"/>
    </row>
    <row r="491" spans="3:18" s="4" customFormat="1" hidden="1" x14ac:dyDescent="0.25">
      <c r="C491" s="85" t="s">
        <v>2691</v>
      </c>
      <c r="D491" s="86">
        <v>45485</v>
      </c>
      <c r="E491" s="87" t="s">
        <v>1887</v>
      </c>
      <c r="F491" s="88" t="s">
        <v>1886</v>
      </c>
      <c r="G491" s="87" t="s">
        <v>139</v>
      </c>
      <c r="H491" s="89" t="s">
        <v>2690</v>
      </c>
      <c r="I491" s="121">
        <v>4.8</v>
      </c>
      <c r="J491" s="121">
        <v>4.8</v>
      </c>
      <c r="K491" s="84">
        <v>2.6</v>
      </c>
      <c r="L491" s="105">
        <f>+BD[[#This Row],[Kg. Recibidos]]*BD[[#This Row],[Precio]]</f>
        <v>12.48</v>
      </c>
      <c r="M491" s="105">
        <f>+BD[[#This Row],[Kg. Recibidos]]*BD[[#This Row],[Precio]]</f>
        <v>12.48</v>
      </c>
      <c r="N491" s="91">
        <f>+BD[[#This Row],[Monto Total]]-BD[[#This Row],[Abonos]]</f>
        <v>0</v>
      </c>
      <c r="O491" s="93" t="str">
        <f>IF(BD[[#This Row],[Saldo Actual]]=0,"PAGADO",IF(BD[[#This Row],[Saldo Actual]]&lt;0,"A Favor","Pendiente"))</f>
        <v>PAGADO</v>
      </c>
      <c r="P491" s="97">
        <f>+BD[[#This Row],[Fecha Doc.]]+7</f>
        <v>45492</v>
      </c>
      <c r="Q491" s="96" t="str">
        <f ca="1">IF(TODAY()&gt;BD[[#This Row],[Fecha Venc.]],"VENCIDO","")</f>
        <v>VENCIDO</v>
      </c>
      <c r="R491" s="83"/>
    </row>
    <row r="492" spans="3:18" s="4" customFormat="1" hidden="1" x14ac:dyDescent="0.25">
      <c r="C492" s="85" t="s">
        <v>2691</v>
      </c>
      <c r="D492" s="86">
        <v>45485</v>
      </c>
      <c r="E492" s="87" t="s">
        <v>1887</v>
      </c>
      <c r="F492" s="88" t="s">
        <v>1886</v>
      </c>
      <c r="G492" s="87" t="s">
        <v>139</v>
      </c>
      <c r="H492" s="89" t="s">
        <v>1847</v>
      </c>
      <c r="I492" s="121">
        <v>6</v>
      </c>
      <c r="J492" s="121">
        <v>6</v>
      </c>
      <c r="K492" s="84">
        <v>1.3</v>
      </c>
      <c r="L492" s="105">
        <f>+BD[[#This Row],[Kg. Recibidos]]*BD[[#This Row],[Precio]]</f>
        <v>7.8000000000000007</v>
      </c>
      <c r="M492" s="105">
        <f>+BD[[#This Row],[Kg. Recibidos]]*BD[[#This Row],[Precio]]</f>
        <v>7.8000000000000007</v>
      </c>
      <c r="N492" s="91">
        <f>+BD[[#This Row],[Monto Total]]-BD[[#This Row],[Abonos]]</f>
        <v>0</v>
      </c>
      <c r="O492" s="93" t="str">
        <f>IF(BD[[#This Row],[Saldo Actual]]=0,"PAGADO",IF(BD[[#This Row],[Saldo Actual]]&lt;0,"A Favor","Pendiente"))</f>
        <v>PAGADO</v>
      </c>
      <c r="P492" s="97">
        <f>+BD[[#This Row],[Fecha Doc.]]+7</f>
        <v>45492</v>
      </c>
      <c r="Q492" s="96" t="str">
        <f ca="1">IF(TODAY()&gt;BD[[#This Row],[Fecha Venc.]],"VENCIDO","")</f>
        <v>VENCIDO</v>
      </c>
      <c r="R492" s="83"/>
    </row>
    <row r="493" spans="3:18" s="4" customFormat="1" hidden="1" x14ac:dyDescent="0.25">
      <c r="C493" s="85" t="s">
        <v>2689</v>
      </c>
      <c r="D493" s="86">
        <v>45485</v>
      </c>
      <c r="E493" s="87" t="s">
        <v>93</v>
      </c>
      <c r="F493" s="88" t="s">
        <v>50</v>
      </c>
      <c r="G493" s="87" t="s">
        <v>93</v>
      </c>
      <c r="H493" s="89" t="s">
        <v>2690</v>
      </c>
      <c r="I493" s="121">
        <v>12191.2</v>
      </c>
      <c r="J493" s="121">
        <v>12044.3</v>
      </c>
      <c r="K493" s="84">
        <v>2.5</v>
      </c>
      <c r="L493" s="105">
        <f>+BD[[#This Row],[Kg. Recibidos]]*BD[[#This Row],[Precio]]</f>
        <v>30110.75</v>
      </c>
      <c r="M493" s="105">
        <f>+BD[[#This Row],[Kg. Recibidos]]*BD[[#This Row],[Precio]]</f>
        <v>30110.75</v>
      </c>
      <c r="N493" s="91">
        <f>+BD[[#This Row],[Monto Total]]-BD[[#This Row],[Abonos]]</f>
        <v>0</v>
      </c>
      <c r="O493" s="93" t="str">
        <f>IF(BD[[#This Row],[Saldo Actual]]=0,"PAGADO",IF(BD[[#This Row],[Saldo Actual]]&lt;0,"A Favor","Pendiente"))</f>
        <v>PAGADO</v>
      </c>
      <c r="P493" s="97">
        <f>+BD[[#This Row],[Fecha Doc.]]+7</f>
        <v>45492</v>
      </c>
      <c r="Q493" s="96" t="str">
        <f ca="1">IF(TODAY()&gt;BD[[#This Row],[Fecha Venc.]],"VENCIDO","")</f>
        <v>VENCIDO</v>
      </c>
      <c r="R493" s="83"/>
    </row>
    <row r="494" spans="3:18" s="4" customFormat="1" hidden="1" x14ac:dyDescent="0.25">
      <c r="C494" s="85" t="s">
        <v>2688</v>
      </c>
      <c r="D494" s="86">
        <v>45485</v>
      </c>
      <c r="E494" s="87" t="s">
        <v>93</v>
      </c>
      <c r="F494" s="88" t="s">
        <v>50</v>
      </c>
      <c r="G494" s="87" t="s">
        <v>93</v>
      </c>
      <c r="H494" s="89" t="s">
        <v>1727</v>
      </c>
      <c r="I494" s="121">
        <v>818.1</v>
      </c>
      <c r="J494" s="121">
        <v>818.1</v>
      </c>
      <c r="K494" s="84">
        <v>1</v>
      </c>
      <c r="L494" s="105">
        <f>+BD[[#This Row],[Kg. Recibidos]]*BD[[#This Row],[Precio]]</f>
        <v>818.1</v>
      </c>
      <c r="M494" s="105">
        <f>+BD[[#This Row],[Kg. Recibidos]]*BD[[#This Row],[Precio]]</f>
        <v>818.1</v>
      </c>
      <c r="N494" s="91">
        <f>+BD[[#This Row],[Monto Total]]-BD[[#This Row],[Abonos]]</f>
        <v>0</v>
      </c>
      <c r="O494" s="93" t="str">
        <f>IF(BD[[#This Row],[Saldo Actual]]=0,"PAGADO",IF(BD[[#This Row],[Saldo Actual]]&lt;0,"A Favor","Pendiente"))</f>
        <v>PAGADO</v>
      </c>
      <c r="P494" s="97">
        <f>+BD[[#This Row],[Fecha Doc.]]+7</f>
        <v>45492</v>
      </c>
      <c r="Q494" s="96" t="str">
        <f ca="1">IF(TODAY()&gt;BD[[#This Row],[Fecha Venc.]],"VENCIDO","")</f>
        <v>VENCIDO</v>
      </c>
      <c r="R494" s="83"/>
    </row>
    <row r="495" spans="3:18" s="4" customFormat="1" hidden="1" x14ac:dyDescent="0.25">
      <c r="C495" s="85" t="s">
        <v>2687</v>
      </c>
      <c r="D495" s="86">
        <v>45485</v>
      </c>
      <c r="E495" s="87" t="s">
        <v>93</v>
      </c>
      <c r="F495" s="88" t="s">
        <v>50</v>
      </c>
      <c r="G495" s="87" t="s">
        <v>93</v>
      </c>
      <c r="H495" s="89" t="s">
        <v>1984</v>
      </c>
      <c r="I495" s="121">
        <v>997.49</v>
      </c>
      <c r="J495" s="121">
        <v>997.49</v>
      </c>
      <c r="K495" s="84">
        <v>1.85</v>
      </c>
      <c r="L495" s="105">
        <f>+BD[[#This Row],[Kg. Recibidos]]*BD[[#This Row],[Precio]]</f>
        <v>1845.3565000000001</v>
      </c>
      <c r="M495" s="105">
        <f>+BD[[#This Row],[Kg. Recibidos]]*BD[[#This Row],[Precio]]</f>
        <v>1845.3565000000001</v>
      </c>
      <c r="N495" s="91">
        <f>+BD[[#This Row],[Monto Total]]-BD[[#This Row],[Abonos]]</f>
        <v>0</v>
      </c>
      <c r="O495" s="93" t="str">
        <f>IF(BD[[#This Row],[Saldo Actual]]=0,"PAGADO",IF(BD[[#This Row],[Saldo Actual]]&lt;0,"A Favor","Pendiente"))</f>
        <v>PAGADO</v>
      </c>
      <c r="P495" s="97">
        <f>+BD[[#This Row],[Fecha Doc.]]+7</f>
        <v>45492</v>
      </c>
      <c r="Q495" s="96" t="str">
        <f ca="1">IF(TODAY()&gt;BD[[#This Row],[Fecha Venc.]],"VENCIDO","")</f>
        <v>VENCIDO</v>
      </c>
      <c r="R495" s="83"/>
    </row>
    <row r="496" spans="3:18" s="4" customFormat="1" hidden="1" x14ac:dyDescent="0.25">
      <c r="C496" s="85" t="s">
        <v>2686</v>
      </c>
      <c r="D496" s="86">
        <v>45485</v>
      </c>
      <c r="E496" s="87" t="s">
        <v>87</v>
      </c>
      <c r="F496" s="88" t="s">
        <v>116</v>
      </c>
      <c r="G496" s="87" t="s">
        <v>87</v>
      </c>
      <c r="H496" s="89" t="s">
        <v>1727</v>
      </c>
      <c r="I496" s="121">
        <v>868.7</v>
      </c>
      <c r="J496" s="121">
        <v>868.7</v>
      </c>
      <c r="K496" s="84">
        <v>1</v>
      </c>
      <c r="L496" s="105">
        <f>+BD[[#This Row],[Kg. Recibidos]]*BD[[#This Row],[Precio]]</f>
        <v>868.7</v>
      </c>
      <c r="M496" s="105">
        <v>868.7</v>
      </c>
      <c r="N496" s="91">
        <f>+BD[[#This Row],[Monto Total]]-BD[[#This Row],[Abonos]]</f>
        <v>0</v>
      </c>
      <c r="O496" s="93" t="str">
        <f>IF(BD[[#This Row],[Saldo Actual]]=0,"PAGADO",IF(BD[[#This Row],[Saldo Actual]]&lt;0,"A Favor","Pendiente"))</f>
        <v>PAGADO</v>
      </c>
      <c r="P496" s="97">
        <f>+BD[[#This Row],[Fecha Doc.]]+7</f>
        <v>45492</v>
      </c>
      <c r="Q496" s="96" t="str">
        <f ca="1">IF(TODAY()&gt;BD[[#This Row],[Fecha Venc.]],"VENCIDO","")</f>
        <v>VENCIDO</v>
      </c>
      <c r="R496" s="83"/>
    </row>
    <row r="497" spans="3:18" s="4" customFormat="1" hidden="1" x14ac:dyDescent="0.25">
      <c r="C497" s="85" t="s">
        <v>2686</v>
      </c>
      <c r="D497" s="86">
        <v>45485</v>
      </c>
      <c r="E497" s="87" t="s">
        <v>87</v>
      </c>
      <c r="F497" s="88" t="s">
        <v>116</v>
      </c>
      <c r="G497" s="87" t="s">
        <v>87</v>
      </c>
      <c r="H497" s="89" t="s">
        <v>1848</v>
      </c>
      <c r="I497" s="121">
        <v>272.3</v>
      </c>
      <c r="J497" s="121">
        <v>272.3</v>
      </c>
      <c r="K497" s="84">
        <v>1.8</v>
      </c>
      <c r="L497" s="105">
        <f>+BD[[#This Row],[Kg. Recibidos]]*BD[[#This Row],[Precio]]</f>
        <v>490.14000000000004</v>
      </c>
      <c r="M497" s="105">
        <v>490.14</v>
      </c>
      <c r="N497" s="91">
        <f>+BD[[#This Row],[Monto Total]]-BD[[#This Row],[Abonos]]</f>
        <v>0</v>
      </c>
      <c r="O497" s="93" t="str">
        <f>IF(BD[[#This Row],[Saldo Actual]]=0,"PAGADO",IF(BD[[#This Row],[Saldo Actual]]&lt;0,"A Favor","Pendiente"))</f>
        <v>PAGADO</v>
      </c>
      <c r="P497" s="97">
        <f>+BD[[#This Row],[Fecha Doc.]]+7</f>
        <v>45492</v>
      </c>
      <c r="Q497" s="96" t="str">
        <f ca="1">IF(TODAY()&gt;BD[[#This Row],[Fecha Venc.]],"VENCIDO","")</f>
        <v>VENCIDO</v>
      </c>
      <c r="R497" s="83"/>
    </row>
    <row r="498" spans="3:18" s="4" customFormat="1" hidden="1" x14ac:dyDescent="0.25">
      <c r="C498" s="85" t="s">
        <v>2686</v>
      </c>
      <c r="D498" s="86">
        <v>45485</v>
      </c>
      <c r="E498" s="87" t="s">
        <v>87</v>
      </c>
      <c r="F498" s="88" t="s">
        <v>116</v>
      </c>
      <c r="G498" s="87" t="s">
        <v>87</v>
      </c>
      <c r="H498" s="89" t="s">
        <v>872</v>
      </c>
      <c r="I498" s="121">
        <v>1588.8</v>
      </c>
      <c r="J498" s="121">
        <v>1588.8</v>
      </c>
      <c r="K498" s="84">
        <v>2.5499999999999998</v>
      </c>
      <c r="L498" s="105">
        <f>+BD[[#This Row],[Kg. Recibidos]]*BD[[#This Row],[Precio]]</f>
        <v>4051.4399999999996</v>
      </c>
      <c r="M498" s="105">
        <f>+BD[[#This Row],[Kg. Recibidos]]*BD[[#This Row],[Precio]]</f>
        <v>4051.4399999999996</v>
      </c>
      <c r="N498" s="91">
        <f>+BD[[#This Row],[Monto Total]]-BD[[#This Row],[Abonos]]</f>
        <v>0</v>
      </c>
      <c r="O498" s="93" t="str">
        <f>IF(BD[[#This Row],[Saldo Actual]]=0,"PAGADO",IF(BD[[#This Row],[Saldo Actual]]&lt;0,"A Favor","Pendiente"))</f>
        <v>PAGADO</v>
      </c>
      <c r="P498" s="97">
        <f>+BD[[#This Row],[Fecha Doc.]]+7</f>
        <v>45492</v>
      </c>
      <c r="Q498" s="96" t="str">
        <f ca="1">IF(TODAY()&gt;BD[[#This Row],[Fecha Venc.]],"VENCIDO","")</f>
        <v>VENCIDO</v>
      </c>
      <c r="R498" s="83"/>
    </row>
    <row r="499" spans="3:18" s="4" customFormat="1" hidden="1" x14ac:dyDescent="0.25">
      <c r="C499" s="85" t="s">
        <v>2686</v>
      </c>
      <c r="D499" s="86">
        <v>45485</v>
      </c>
      <c r="E499" s="87" t="s">
        <v>87</v>
      </c>
      <c r="F499" s="88" t="s">
        <v>116</v>
      </c>
      <c r="G499" s="87" t="s">
        <v>87</v>
      </c>
      <c r="H499" s="89" t="s">
        <v>1847</v>
      </c>
      <c r="I499" s="121">
        <v>391.3</v>
      </c>
      <c r="J499" s="121">
        <v>391.3</v>
      </c>
      <c r="K499" s="84">
        <v>1.3</v>
      </c>
      <c r="L499" s="105">
        <f>+BD[[#This Row],[Kg. Recibidos]]*BD[[#This Row],[Precio]]</f>
        <v>508.69000000000005</v>
      </c>
      <c r="M499" s="105">
        <f>+BD[[#This Row],[Kg. Recibidos]]*BD[[#This Row],[Precio]]</f>
        <v>508.69000000000005</v>
      </c>
      <c r="N499" s="91">
        <f>+BD[[#This Row],[Monto Total]]-BD[[#This Row],[Abonos]]</f>
        <v>0</v>
      </c>
      <c r="O499" s="93" t="str">
        <f>IF(BD[[#This Row],[Saldo Actual]]=0,"PAGADO",IF(BD[[#This Row],[Saldo Actual]]&lt;0,"A Favor","Pendiente"))</f>
        <v>PAGADO</v>
      </c>
      <c r="P499" s="97">
        <f>+BD[[#This Row],[Fecha Doc.]]+7</f>
        <v>45492</v>
      </c>
      <c r="Q499" s="96" t="str">
        <f ca="1">IF(TODAY()&gt;BD[[#This Row],[Fecha Venc.]],"VENCIDO","")</f>
        <v>VENCIDO</v>
      </c>
      <c r="R499" s="83"/>
    </row>
    <row r="500" spans="3:18" s="4" customFormat="1" hidden="1" x14ac:dyDescent="0.25">
      <c r="C500" s="85" t="s">
        <v>2685</v>
      </c>
      <c r="D500" s="86">
        <v>45485</v>
      </c>
      <c r="E500" s="87" t="s">
        <v>2245</v>
      </c>
      <c r="F500" s="88" t="s">
        <v>2312</v>
      </c>
      <c r="G500" s="87" t="s">
        <v>2684</v>
      </c>
      <c r="H500" s="89" t="s">
        <v>3</v>
      </c>
      <c r="I500" s="121">
        <v>1541</v>
      </c>
      <c r="J500" s="121">
        <v>1541</v>
      </c>
      <c r="K500" s="84">
        <v>2.5</v>
      </c>
      <c r="L500" s="105">
        <f>+BD[[#This Row],[Kg. Recibidos]]*BD[[#This Row],[Precio]]</f>
        <v>3852.5</v>
      </c>
      <c r="M500" s="105">
        <f>+BD[[#This Row],[Kg. Recibidos]]*BD[[#This Row],[Precio]]</f>
        <v>3852.5</v>
      </c>
      <c r="N500" s="91">
        <f>+BD[[#This Row],[Monto Total]]-BD[[#This Row],[Abonos]]</f>
        <v>0</v>
      </c>
      <c r="O500" s="93" t="str">
        <f>IF(BD[[#This Row],[Saldo Actual]]=0,"PAGADO",IF(BD[[#This Row],[Saldo Actual]]&lt;0,"A Favor","Pendiente"))</f>
        <v>PAGADO</v>
      </c>
      <c r="P500" s="97">
        <f>+BD[[#This Row],[Fecha Doc.]]+7</f>
        <v>45492</v>
      </c>
      <c r="Q500" s="96" t="str">
        <f ca="1">IF(TODAY()&gt;BD[[#This Row],[Fecha Venc.]],"VENCIDO","")</f>
        <v>VENCIDO</v>
      </c>
      <c r="R500" s="83"/>
    </row>
    <row r="501" spans="3:18" s="4" customFormat="1" hidden="1" x14ac:dyDescent="0.25">
      <c r="C501" s="85" t="s">
        <v>2683</v>
      </c>
      <c r="D501" s="86">
        <v>45485</v>
      </c>
      <c r="E501" s="87" t="s">
        <v>2245</v>
      </c>
      <c r="F501" s="88" t="s">
        <v>2312</v>
      </c>
      <c r="G501" s="87" t="s">
        <v>2684</v>
      </c>
      <c r="H501" s="89" t="s">
        <v>1984</v>
      </c>
      <c r="I501" s="121">
        <v>755.49</v>
      </c>
      <c r="J501" s="121">
        <v>755.49</v>
      </c>
      <c r="K501" s="84">
        <v>1.85</v>
      </c>
      <c r="L501" s="105">
        <f>+BD[[#This Row],[Kg. Recibidos]]*BD[[#This Row],[Precio]]</f>
        <v>1397.6565000000001</v>
      </c>
      <c r="M501" s="105">
        <f>+BD[[#This Row],[Kg. Recibidos]]*BD[[#This Row],[Precio]]</f>
        <v>1397.6565000000001</v>
      </c>
      <c r="N501" s="91">
        <f>+BD[[#This Row],[Monto Total]]-BD[[#This Row],[Abonos]]</f>
        <v>0</v>
      </c>
      <c r="O501" s="93" t="str">
        <f>IF(BD[[#This Row],[Saldo Actual]]=0,"PAGADO",IF(BD[[#This Row],[Saldo Actual]]&lt;0,"A Favor","Pendiente"))</f>
        <v>PAGADO</v>
      </c>
      <c r="P501" s="97">
        <f>+BD[[#This Row],[Fecha Doc.]]+7</f>
        <v>45492</v>
      </c>
      <c r="Q501" s="96" t="str">
        <f ca="1">IF(TODAY()&gt;BD[[#This Row],[Fecha Venc.]],"VENCIDO","")</f>
        <v>VENCIDO</v>
      </c>
      <c r="R501" s="83"/>
    </row>
    <row r="502" spans="3:18" s="4" customFormat="1" hidden="1" x14ac:dyDescent="0.25">
      <c r="C502" s="85" t="s">
        <v>2681</v>
      </c>
      <c r="D502" s="86">
        <v>45484</v>
      </c>
      <c r="E502" s="87" t="s">
        <v>91</v>
      </c>
      <c r="F502" s="88" t="s">
        <v>49</v>
      </c>
      <c r="G502" s="87" t="s">
        <v>91</v>
      </c>
      <c r="H502" s="89" t="s">
        <v>1727</v>
      </c>
      <c r="I502" s="121">
        <v>478.6</v>
      </c>
      <c r="J502" s="121">
        <v>478.6</v>
      </c>
      <c r="K502" s="84">
        <v>1</v>
      </c>
      <c r="L502" s="105">
        <f>+BD[[#This Row],[Kg. Recibidos]]*BD[[#This Row],[Precio]]</f>
        <v>478.6</v>
      </c>
      <c r="M502" s="105">
        <f>+BD[[#This Row],[Kg. Recibidos]]*BD[[#This Row],[Precio]]</f>
        <v>478.6</v>
      </c>
      <c r="N502" s="91">
        <f>+BD[[#This Row],[Monto Total]]-BD[[#This Row],[Abonos]]</f>
        <v>0</v>
      </c>
      <c r="O502" s="93" t="str">
        <f>IF(BD[[#This Row],[Saldo Actual]]=0,"PAGADO",IF(BD[[#This Row],[Saldo Actual]]&lt;0,"A Favor","Pendiente"))</f>
        <v>PAGADO</v>
      </c>
      <c r="P502" s="97">
        <f>+BD[[#This Row],[Fecha Doc.]]+7</f>
        <v>45491</v>
      </c>
      <c r="Q502" s="96" t="str">
        <f ca="1">IF(TODAY()&gt;BD[[#This Row],[Fecha Venc.]],"VENCIDO","")</f>
        <v>VENCIDO</v>
      </c>
      <c r="R502" s="83"/>
    </row>
    <row r="503" spans="3:18" s="4" customFormat="1" hidden="1" x14ac:dyDescent="0.25">
      <c r="C503" s="85" t="s">
        <v>2681</v>
      </c>
      <c r="D503" s="86">
        <v>45484</v>
      </c>
      <c r="E503" s="87" t="s">
        <v>91</v>
      </c>
      <c r="F503" s="88" t="s">
        <v>49</v>
      </c>
      <c r="G503" s="87" t="s">
        <v>91</v>
      </c>
      <c r="H503" s="89" t="s">
        <v>1848</v>
      </c>
      <c r="I503" s="121">
        <v>480.3</v>
      </c>
      <c r="J503" s="121">
        <v>480.3</v>
      </c>
      <c r="K503" s="84">
        <v>1.8</v>
      </c>
      <c r="L503" s="105">
        <f>+BD[[#This Row],[Kg. Recibidos]]*BD[[#This Row],[Precio]]</f>
        <v>864.54000000000008</v>
      </c>
      <c r="M503" s="105">
        <f>+BD[[#This Row],[Kg. Recibidos]]*BD[[#This Row],[Precio]]</f>
        <v>864.54000000000008</v>
      </c>
      <c r="N503" s="91">
        <f>+BD[[#This Row],[Monto Total]]-BD[[#This Row],[Abonos]]</f>
        <v>0</v>
      </c>
      <c r="O503" s="93" t="str">
        <f>IF(BD[[#This Row],[Saldo Actual]]=0,"PAGADO",IF(BD[[#This Row],[Saldo Actual]]&lt;0,"A Favor","Pendiente"))</f>
        <v>PAGADO</v>
      </c>
      <c r="P503" s="97">
        <f>+BD[[#This Row],[Fecha Doc.]]+7</f>
        <v>45491</v>
      </c>
      <c r="Q503" s="96" t="str">
        <f ca="1">IF(TODAY()&gt;BD[[#This Row],[Fecha Venc.]],"VENCIDO","")</f>
        <v>VENCIDO</v>
      </c>
      <c r="R503" s="83"/>
    </row>
    <row r="504" spans="3:18" s="4" customFormat="1" hidden="1" x14ac:dyDescent="0.25">
      <c r="C504" s="85" t="s">
        <v>2681</v>
      </c>
      <c r="D504" s="86">
        <v>45484</v>
      </c>
      <c r="E504" s="87" t="s">
        <v>91</v>
      </c>
      <c r="F504" s="88" t="s">
        <v>49</v>
      </c>
      <c r="G504" s="87" t="s">
        <v>91</v>
      </c>
      <c r="H504" s="89" t="s">
        <v>1847</v>
      </c>
      <c r="I504" s="121">
        <v>480.2</v>
      </c>
      <c r="J504" s="121">
        <v>480.2</v>
      </c>
      <c r="K504" s="84">
        <v>1</v>
      </c>
      <c r="L504" s="105">
        <f>+BD[[#This Row],[Kg. Recibidos]]*BD[[#This Row],[Precio]]</f>
        <v>480.2</v>
      </c>
      <c r="M504" s="105">
        <f>+BD[[#This Row],[Kg. Recibidos]]*BD[[#This Row],[Precio]]</f>
        <v>480.2</v>
      </c>
      <c r="N504" s="91">
        <f>+BD[[#This Row],[Monto Total]]-BD[[#This Row],[Abonos]]</f>
        <v>0</v>
      </c>
      <c r="O504" s="93" t="str">
        <f>IF(BD[[#This Row],[Saldo Actual]]=0,"PAGADO",IF(BD[[#This Row],[Saldo Actual]]&lt;0,"A Favor","Pendiente"))</f>
        <v>PAGADO</v>
      </c>
      <c r="P504" s="97">
        <f>+BD[[#This Row],[Fecha Doc.]]+7</f>
        <v>45491</v>
      </c>
      <c r="Q504" s="96" t="str">
        <f ca="1">IF(TODAY()&gt;BD[[#This Row],[Fecha Venc.]],"VENCIDO","")</f>
        <v>VENCIDO</v>
      </c>
      <c r="R504" s="83"/>
    </row>
    <row r="505" spans="3:18" s="4" customFormat="1" hidden="1" x14ac:dyDescent="0.25">
      <c r="C505" s="85" t="s">
        <v>2680</v>
      </c>
      <c r="D505" s="86">
        <v>45484</v>
      </c>
      <c r="E505" s="87" t="s">
        <v>1887</v>
      </c>
      <c r="F505" s="88" t="s">
        <v>1886</v>
      </c>
      <c r="G505" s="87" t="s">
        <v>1531</v>
      </c>
      <c r="H505" s="89" t="s">
        <v>1727</v>
      </c>
      <c r="I505" s="121">
        <v>39.6</v>
      </c>
      <c r="J505" s="121">
        <v>39.6</v>
      </c>
      <c r="K505" s="84">
        <v>1.3</v>
      </c>
      <c r="L505" s="105">
        <f>+BD[[#This Row],[Kg. Recibidos]]*BD[[#This Row],[Precio]]</f>
        <v>51.480000000000004</v>
      </c>
      <c r="M505" s="105">
        <f>+BD[[#This Row],[Kg. Recibidos]]*BD[[#This Row],[Precio]]</f>
        <v>51.480000000000004</v>
      </c>
      <c r="N505" s="91">
        <f>+BD[[#This Row],[Monto Total]]-BD[[#This Row],[Abonos]]</f>
        <v>0</v>
      </c>
      <c r="O505" s="93" t="str">
        <f>IF(BD[[#This Row],[Saldo Actual]]=0,"PAGADO",IF(BD[[#This Row],[Saldo Actual]]&lt;0,"A Favor","Pendiente"))</f>
        <v>PAGADO</v>
      </c>
      <c r="P505" s="97">
        <f>+BD[[#This Row],[Fecha Doc.]]+7</f>
        <v>45491</v>
      </c>
      <c r="Q505" s="96" t="str">
        <f ca="1">IF(TODAY()&gt;BD[[#This Row],[Fecha Venc.]],"VENCIDO","")</f>
        <v>VENCIDO</v>
      </c>
      <c r="R505" s="83"/>
    </row>
    <row r="506" spans="3:18" s="4" customFormat="1" hidden="1" x14ac:dyDescent="0.25">
      <c r="C506" s="85" t="s">
        <v>2679</v>
      </c>
      <c r="D506" s="86">
        <v>45484</v>
      </c>
      <c r="E506" s="87" t="s">
        <v>8</v>
      </c>
      <c r="F506" s="88" t="s">
        <v>20</v>
      </c>
      <c r="G506" s="87" t="s">
        <v>2211</v>
      </c>
      <c r="H506" s="89" t="s">
        <v>1848</v>
      </c>
      <c r="I506" s="121">
        <v>728.5</v>
      </c>
      <c r="J506" s="121">
        <v>716.2</v>
      </c>
      <c r="K506" s="84">
        <v>1.2</v>
      </c>
      <c r="L506" s="105">
        <f>+BD[[#This Row],[Kg. Recibidos]]*BD[[#This Row],[Precio]]</f>
        <v>859.44</v>
      </c>
      <c r="M506" s="105">
        <f>+BD[[#This Row],[Kg. Recibidos]]*BD[[#This Row],[Precio]]</f>
        <v>859.44</v>
      </c>
      <c r="N506" s="91">
        <f>+BD[[#This Row],[Monto Total]]-BD[[#This Row],[Abonos]]</f>
        <v>0</v>
      </c>
      <c r="O506" s="93" t="str">
        <f>IF(BD[[#This Row],[Saldo Actual]]=0,"PAGADO",IF(BD[[#This Row],[Saldo Actual]]&lt;0,"A Favor","Pendiente"))</f>
        <v>PAGADO</v>
      </c>
      <c r="P506" s="97">
        <f>+BD[[#This Row],[Fecha Doc.]]+7</f>
        <v>45491</v>
      </c>
      <c r="Q506" s="96" t="str">
        <f ca="1">IF(TODAY()&gt;BD[[#This Row],[Fecha Venc.]],"VENCIDO","")</f>
        <v>VENCIDO</v>
      </c>
      <c r="R506" s="83"/>
    </row>
    <row r="507" spans="3:18" s="4" customFormat="1" hidden="1" x14ac:dyDescent="0.25">
      <c r="C507" s="85" t="s">
        <v>2679</v>
      </c>
      <c r="D507" s="86">
        <v>45484</v>
      </c>
      <c r="E507" s="87" t="s">
        <v>8</v>
      </c>
      <c r="F507" s="88" t="s">
        <v>20</v>
      </c>
      <c r="G507" s="87" t="s">
        <v>2211</v>
      </c>
      <c r="H507" s="89" t="s">
        <v>1727</v>
      </c>
      <c r="I507" s="121">
        <v>2001</v>
      </c>
      <c r="J507" s="121">
        <v>1994.6</v>
      </c>
      <c r="K507" s="84">
        <v>0.5</v>
      </c>
      <c r="L507" s="105">
        <f>+BD[[#This Row],[Kg. Recibidos]]*BD[[#This Row],[Precio]]</f>
        <v>997.3</v>
      </c>
      <c r="M507" s="105">
        <f>+BD[[#This Row],[Kg. Recibidos]]*BD[[#This Row],[Precio]]</f>
        <v>997.3</v>
      </c>
      <c r="N507" s="91">
        <f>+BD[[#This Row],[Monto Total]]-BD[[#This Row],[Abonos]]</f>
        <v>0</v>
      </c>
      <c r="O507" s="93" t="str">
        <f>IF(BD[[#This Row],[Saldo Actual]]=0,"PAGADO",IF(BD[[#This Row],[Saldo Actual]]&lt;0,"A Favor","Pendiente"))</f>
        <v>PAGADO</v>
      </c>
      <c r="P507" s="97">
        <f>+BD[[#This Row],[Fecha Doc.]]+7</f>
        <v>45491</v>
      </c>
      <c r="Q507" s="96" t="str">
        <f ca="1">IF(TODAY()&gt;BD[[#This Row],[Fecha Venc.]],"VENCIDO","")</f>
        <v>VENCIDO</v>
      </c>
      <c r="R507" s="83"/>
    </row>
    <row r="508" spans="3:18" s="4" customFormat="1" hidden="1" x14ac:dyDescent="0.25">
      <c r="C508" s="85" t="s">
        <v>2679</v>
      </c>
      <c r="D508" s="86">
        <v>45484</v>
      </c>
      <c r="E508" s="87" t="s">
        <v>8</v>
      </c>
      <c r="F508" s="88" t="s">
        <v>20</v>
      </c>
      <c r="G508" s="87" t="s">
        <v>2211</v>
      </c>
      <c r="H508" s="89" t="s">
        <v>1847</v>
      </c>
      <c r="I508" s="121">
        <v>4910.1000000000004</v>
      </c>
      <c r="J508" s="121">
        <v>4898.88</v>
      </c>
      <c r="K508" s="84">
        <v>0.5</v>
      </c>
      <c r="L508" s="105">
        <f>+BD[[#This Row],[Kg. Recibidos]]*BD[[#This Row],[Precio]]</f>
        <v>2449.44</v>
      </c>
      <c r="M508" s="105">
        <f>+BD[[#This Row],[Kg. Recibidos]]*BD[[#This Row],[Precio]]</f>
        <v>2449.44</v>
      </c>
      <c r="N508" s="91">
        <f>+BD[[#This Row],[Monto Total]]-BD[[#This Row],[Abonos]]</f>
        <v>0</v>
      </c>
      <c r="O508" s="93" t="str">
        <f>IF(BD[[#This Row],[Saldo Actual]]=0,"PAGADO",IF(BD[[#This Row],[Saldo Actual]]&lt;0,"A Favor","Pendiente"))</f>
        <v>PAGADO</v>
      </c>
      <c r="P508" s="97">
        <f>+BD[[#This Row],[Fecha Doc.]]+7</f>
        <v>45491</v>
      </c>
      <c r="Q508" s="96" t="str">
        <f ca="1">IF(TODAY()&gt;BD[[#This Row],[Fecha Venc.]],"VENCIDO","")</f>
        <v>VENCIDO</v>
      </c>
      <c r="R508" s="83"/>
    </row>
    <row r="509" spans="3:18" s="4" customFormat="1" hidden="1" x14ac:dyDescent="0.25">
      <c r="C509" s="85" t="s">
        <v>2678</v>
      </c>
      <c r="D509" s="86">
        <v>45484</v>
      </c>
      <c r="E509" s="87" t="s">
        <v>67</v>
      </c>
      <c r="F509" s="88" t="s">
        <v>22</v>
      </c>
      <c r="G509" s="87" t="s">
        <v>187</v>
      </c>
      <c r="H509" s="89" t="s">
        <v>3</v>
      </c>
      <c r="I509" s="121">
        <v>508.4</v>
      </c>
      <c r="J509" s="121">
        <v>505.9</v>
      </c>
      <c r="K509" s="84">
        <v>2.5499999999999998</v>
      </c>
      <c r="L509" s="105">
        <f>+BD[[#This Row],[Kg. Recibidos]]*BD[[#This Row],[Precio]]</f>
        <v>1290.0449999999998</v>
      </c>
      <c r="M509" s="105"/>
      <c r="N509" s="91">
        <f>+BD[[#This Row],[Monto Total]]-BD[[#This Row],[Abonos]]</f>
        <v>1290.0449999999998</v>
      </c>
      <c r="O509" s="93" t="str">
        <f>IF(BD[[#This Row],[Saldo Actual]]=0,"PAGADO",IF(BD[[#This Row],[Saldo Actual]]&lt;0,"A Favor","Pendiente"))</f>
        <v>Pendiente</v>
      </c>
      <c r="P509" s="97">
        <f>+BD[[#This Row],[Fecha Doc.]]+7</f>
        <v>45491</v>
      </c>
      <c r="Q509" s="96" t="str">
        <f ca="1">IF(TODAY()&gt;BD[[#This Row],[Fecha Venc.]],"VENCIDO","")</f>
        <v>VENCIDO</v>
      </c>
      <c r="R509" s="83"/>
    </row>
    <row r="510" spans="3:18" s="4" customFormat="1" hidden="1" x14ac:dyDescent="0.25">
      <c r="C510" s="85" t="s">
        <v>2677</v>
      </c>
      <c r="D510" s="86">
        <v>45484</v>
      </c>
      <c r="E510" s="87" t="s">
        <v>67</v>
      </c>
      <c r="F510" s="88" t="s">
        <v>22</v>
      </c>
      <c r="G510" s="87" t="s">
        <v>2592</v>
      </c>
      <c r="H510" s="89" t="s">
        <v>3</v>
      </c>
      <c r="I510" s="121">
        <v>518.9</v>
      </c>
      <c r="J510" s="121">
        <v>516.20000000000005</v>
      </c>
      <c r="K510" s="84">
        <v>2.5499999999999998</v>
      </c>
      <c r="L510" s="105">
        <f>+BD[[#This Row],[Kg. Recibidos]]*BD[[#This Row],[Precio]]</f>
        <v>1316.31</v>
      </c>
      <c r="M510" s="105"/>
      <c r="N510" s="91">
        <f>+BD[[#This Row],[Monto Total]]-BD[[#This Row],[Abonos]]</f>
        <v>1316.31</v>
      </c>
      <c r="O510" s="93" t="str">
        <f>IF(BD[[#This Row],[Saldo Actual]]=0,"PAGADO",IF(BD[[#This Row],[Saldo Actual]]&lt;0,"A Favor","Pendiente"))</f>
        <v>Pendiente</v>
      </c>
      <c r="P510" s="97">
        <f>+BD[[#This Row],[Fecha Doc.]]+7</f>
        <v>45491</v>
      </c>
      <c r="Q510" s="96" t="str">
        <f ca="1">IF(TODAY()&gt;BD[[#This Row],[Fecha Venc.]],"VENCIDO","")</f>
        <v>VENCIDO</v>
      </c>
      <c r="R510" s="83"/>
    </row>
    <row r="511" spans="3:18" s="4" customFormat="1" hidden="1" x14ac:dyDescent="0.25">
      <c r="C511" s="85" t="s">
        <v>2676</v>
      </c>
      <c r="D511" s="86">
        <v>45484</v>
      </c>
      <c r="E511" s="87" t="s">
        <v>2321</v>
      </c>
      <c r="F511" s="88" t="s">
        <v>21</v>
      </c>
      <c r="G511" s="87" t="s">
        <v>183</v>
      </c>
      <c r="H511" s="89" t="s">
        <v>15</v>
      </c>
      <c r="I511" s="121">
        <v>2982.2</v>
      </c>
      <c r="J511" s="121">
        <v>2922.6</v>
      </c>
      <c r="K511" s="84">
        <v>2.85</v>
      </c>
      <c r="L511" s="105">
        <f>+BD[[#This Row],[Kg. Recibidos]]*BD[[#This Row],[Precio]]</f>
        <v>8329.41</v>
      </c>
      <c r="M511" s="105">
        <f>+BD[[#This Row],[Kg. Recibidos]]*BD[[#This Row],[Precio]]</f>
        <v>8329.41</v>
      </c>
      <c r="N511" s="91">
        <f>+BD[[#This Row],[Monto Total]]-BD[[#This Row],[Abonos]]</f>
        <v>0</v>
      </c>
      <c r="O511" s="93" t="str">
        <f>IF(BD[[#This Row],[Saldo Actual]]=0,"PAGADO",IF(BD[[#This Row],[Saldo Actual]]&lt;0,"A Favor","Pendiente"))</f>
        <v>PAGADO</v>
      </c>
      <c r="P511" s="97">
        <f>+BD[[#This Row],[Fecha Doc.]]+7</f>
        <v>45491</v>
      </c>
      <c r="Q511" s="96" t="str">
        <f ca="1">IF(TODAY()&gt;BD[[#This Row],[Fecha Venc.]],"VENCIDO","")</f>
        <v>VENCIDO</v>
      </c>
      <c r="R511" s="83"/>
    </row>
    <row r="512" spans="3:18" s="4" customFormat="1" hidden="1" x14ac:dyDescent="0.25">
      <c r="C512" s="85" t="s">
        <v>2675</v>
      </c>
      <c r="D512" s="86">
        <v>45484</v>
      </c>
      <c r="E512" s="87" t="s">
        <v>2321</v>
      </c>
      <c r="F512" s="88" t="s">
        <v>21</v>
      </c>
      <c r="G512" s="87" t="s">
        <v>186</v>
      </c>
      <c r="H512" s="89" t="s">
        <v>15</v>
      </c>
      <c r="I512" s="121">
        <v>1555.3</v>
      </c>
      <c r="J512" s="121">
        <v>1520.3</v>
      </c>
      <c r="K512" s="84">
        <v>2.85</v>
      </c>
      <c r="L512" s="105">
        <f>+BD[[#This Row],[Kg. Recibidos]]*BD[[#This Row],[Precio]]</f>
        <v>4332.8549999999996</v>
      </c>
      <c r="M512" s="105">
        <f>+BD[[#This Row],[Kg. Recibidos]]*BD[[#This Row],[Precio]]</f>
        <v>4332.8549999999996</v>
      </c>
      <c r="N512" s="91">
        <f>+BD[[#This Row],[Monto Total]]-BD[[#This Row],[Abonos]]</f>
        <v>0</v>
      </c>
      <c r="O512" s="93" t="str">
        <f>IF(BD[[#This Row],[Saldo Actual]]=0,"PAGADO",IF(BD[[#This Row],[Saldo Actual]]&lt;0,"A Favor","Pendiente"))</f>
        <v>PAGADO</v>
      </c>
      <c r="P512" s="97">
        <f>+BD[[#This Row],[Fecha Doc.]]+7</f>
        <v>45491</v>
      </c>
      <c r="Q512" s="96" t="str">
        <f ca="1">IF(TODAY()&gt;BD[[#This Row],[Fecha Venc.]],"VENCIDO","")</f>
        <v>VENCIDO</v>
      </c>
      <c r="R512" s="83"/>
    </row>
    <row r="513" spans="3:18" s="4" customFormat="1" hidden="1" x14ac:dyDescent="0.25">
      <c r="C513" s="85" t="s">
        <v>2674</v>
      </c>
      <c r="D513" s="86">
        <v>45484</v>
      </c>
      <c r="E513" s="87" t="s">
        <v>670</v>
      </c>
      <c r="F513" s="88" t="s">
        <v>883</v>
      </c>
      <c r="G513" s="87" t="s">
        <v>670</v>
      </c>
      <c r="H513" s="89" t="s">
        <v>872</v>
      </c>
      <c r="I513" s="121">
        <v>10317.799999999999</v>
      </c>
      <c r="J513" s="121">
        <v>10198</v>
      </c>
      <c r="K513" s="84">
        <v>2.48</v>
      </c>
      <c r="L513" s="105">
        <f>+BD[[#This Row],[Kg. Recibidos]]*BD[[#This Row],[Precio]]</f>
        <v>25291.040000000001</v>
      </c>
      <c r="M513" s="105">
        <f>+BD[[#This Row],[Kg. Recibidos]]*BD[[#This Row],[Precio]]</f>
        <v>25291.040000000001</v>
      </c>
      <c r="N513" s="91">
        <f>+BD[[#This Row],[Monto Total]]-BD[[#This Row],[Abonos]]</f>
        <v>0</v>
      </c>
      <c r="O513" s="93" t="str">
        <f>IF(BD[[#This Row],[Saldo Actual]]=0,"PAGADO",IF(BD[[#This Row],[Saldo Actual]]&lt;0,"A Favor","Pendiente"))</f>
        <v>PAGADO</v>
      </c>
      <c r="P513" s="97">
        <f>+BD[[#This Row],[Fecha Doc.]]+7</f>
        <v>45491</v>
      </c>
      <c r="Q513" s="96" t="str">
        <f ca="1">IF(TODAY()&gt;BD[[#This Row],[Fecha Venc.]],"VENCIDO","")</f>
        <v>VENCIDO</v>
      </c>
      <c r="R513" s="83"/>
    </row>
    <row r="514" spans="3:18" s="4" customFormat="1" hidden="1" x14ac:dyDescent="0.25">
      <c r="C514" s="85" t="s">
        <v>2673</v>
      </c>
      <c r="D514" s="86">
        <v>45483</v>
      </c>
      <c r="E514" s="87" t="s">
        <v>1887</v>
      </c>
      <c r="F514" s="88" t="s">
        <v>1886</v>
      </c>
      <c r="G514" s="87" t="s">
        <v>145</v>
      </c>
      <c r="H514" s="89"/>
      <c r="I514" s="121"/>
      <c r="J514" s="121">
        <v>0</v>
      </c>
      <c r="K514" s="84"/>
      <c r="L514" s="105">
        <f>+BD[[#This Row],[Kg. Recibidos]]*BD[[#This Row],[Precio]]</f>
        <v>0</v>
      </c>
      <c r="M514" s="105"/>
      <c r="N514" s="91">
        <f>+BD[[#This Row],[Monto Total]]-BD[[#This Row],[Abonos]]</f>
        <v>0</v>
      </c>
      <c r="O514" s="93" t="str">
        <f>IF(BD[[#This Row],[Saldo Actual]]=0,"PAGADO",IF(BD[[#This Row],[Saldo Actual]]&lt;0,"A Favor","Pendiente"))</f>
        <v>PAGADO</v>
      </c>
      <c r="P514" s="97">
        <f>+BD[[#This Row],[Fecha Doc.]]+7</f>
        <v>45490</v>
      </c>
      <c r="Q514" s="96" t="str">
        <f ca="1">IF(TODAY()&gt;BD[[#This Row],[Fecha Venc.]],"VENCIDO","")</f>
        <v>VENCIDO</v>
      </c>
      <c r="R514" s="83"/>
    </row>
    <row r="515" spans="3:18" s="4" customFormat="1" hidden="1" x14ac:dyDescent="0.25">
      <c r="C515" s="85" t="s">
        <v>2673</v>
      </c>
      <c r="D515" s="86">
        <v>45483</v>
      </c>
      <c r="E515" s="87" t="s">
        <v>1887</v>
      </c>
      <c r="F515" s="88" t="s">
        <v>1886</v>
      </c>
      <c r="G515" s="87" t="s">
        <v>145</v>
      </c>
      <c r="H515" s="89" t="s">
        <v>872</v>
      </c>
      <c r="I515" s="121">
        <v>270.7</v>
      </c>
      <c r="J515" s="121">
        <v>270.7</v>
      </c>
      <c r="K515" s="84">
        <v>2.6</v>
      </c>
      <c r="L515" s="105">
        <f>+BD[[#This Row],[Kg. Recibidos]]*BD[[#This Row],[Precio]]</f>
        <v>703.82</v>
      </c>
      <c r="M515" s="105">
        <f>+BD[[#This Row],[Kg. Recibidos]]*BD[[#This Row],[Precio]]</f>
        <v>703.82</v>
      </c>
      <c r="N515" s="91">
        <f>+BD[[#This Row],[Monto Total]]-BD[[#This Row],[Abonos]]</f>
        <v>0</v>
      </c>
      <c r="O515" s="93" t="str">
        <f>IF(BD[[#This Row],[Saldo Actual]]=0,"PAGADO",IF(BD[[#This Row],[Saldo Actual]]&lt;0,"A Favor","Pendiente"))</f>
        <v>PAGADO</v>
      </c>
      <c r="P515" s="97">
        <f>+BD[[#This Row],[Fecha Doc.]]+7</f>
        <v>45490</v>
      </c>
      <c r="Q515" s="96" t="str">
        <f ca="1">IF(TODAY()&gt;BD[[#This Row],[Fecha Venc.]],"VENCIDO","")</f>
        <v>VENCIDO</v>
      </c>
      <c r="R515" s="83"/>
    </row>
    <row r="516" spans="3:18" s="4" customFormat="1" hidden="1" x14ac:dyDescent="0.25">
      <c r="C516" s="85" t="s">
        <v>2672</v>
      </c>
      <c r="D516" s="86">
        <v>45483</v>
      </c>
      <c r="E516" s="87" t="s">
        <v>1887</v>
      </c>
      <c r="F516" s="88" t="s">
        <v>1886</v>
      </c>
      <c r="G516" s="87" t="s">
        <v>2257</v>
      </c>
      <c r="H516" s="89" t="s">
        <v>1847</v>
      </c>
      <c r="I516" s="121">
        <v>58.9</v>
      </c>
      <c r="J516" s="121">
        <v>58.9</v>
      </c>
      <c r="K516" s="84">
        <v>1.3</v>
      </c>
      <c r="L516" s="105">
        <f>+BD[[#This Row],[Kg. Recibidos]]*BD[[#This Row],[Precio]]</f>
        <v>76.570000000000007</v>
      </c>
      <c r="M516" s="105">
        <f>+BD[[#This Row],[Kg. Recibidos]]*BD[[#This Row],[Precio]]</f>
        <v>76.570000000000007</v>
      </c>
      <c r="N516" s="91">
        <f>+BD[[#This Row],[Monto Total]]-BD[[#This Row],[Abonos]]</f>
        <v>0</v>
      </c>
      <c r="O516" s="93" t="str">
        <f>IF(BD[[#This Row],[Saldo Actual]]=0,"PAGADO",IF(BD[[#This Row],[Saldo Actual]]&lt;0,"A Favor","Pendiente"))</f>
        <v>PAGADO</v>
      </c>
      <c r="P516" s="97">
        <f>+BD[[#This Row],[Fecha Doc.]]+7</f>
        <v>45490</v>
      </c>
      <c r="Q516" s="96" t="str">
        <f ca="1">IF(TODAY()&gt;BD[[#This Row],[Fecha Venc.]],"VENCIDO","")</f>
        <v>VENCIDO</v>
      </c>
      <c r="R516" s="83"/>
    </row>
    <row r="517" spans="3:18" s="4" customFormat="1" hidden="1" x14ac:dyDescent="0.25">
      <c r="C517" s="85" t="s">
        <v>2671</v>
      </c>
      <c r="D517" s="86">
        <v>45483</v>
      </c>
      <c r="E517" s="87" t="s">
        <v>91</v>
      </c>
      <c r="F517" s="88" t="s">
        <v>49</v>
      </c>
      <c r="G517" s="87" t="s">
        <v>91</v>
      </c>
      <c r="H517" s="89" t="s">
        <v>1727</v>
      </c>
      <c r="I517" s="121">
        <v>215.4</v>
      </c>
      <c r="J517" s="121">
        <v>215.4</v>
      </c>
      <c r="K517" s="84">
        <v>1</v>
      </c>
      <c r="L517" s="105">
        <f>+BD[[#This Row],[Kg. Recibidos]]*BD[[#This Row],[Precio]]</f>
        <v>215.4</v>
      </c>
      <c r="M517" s="105">
        <f>+BD[[#This Row],[Kg. Recibidos]]*BD[[#This Row],[Precio]]</f>
        <v>215.4</v>
      </c>
      <c r="N517" s="91">
        <f>+BD[[#This Row],[Monto Total]]-BD[[#This Row],[Abonos]]</f>
        <v>0</v>
      </c>
      <c r="O517" s="93" t="str">
        <f>IF(BD[[#This Row],[Saldo Actual]]=0,"PAGADO",IF(BD[[#This Row],[Saldo Actual]]&lt;0,"A Favor","Pendiente"))</f>
        <v>PAGADO</v>
      </c>
      <c r="P517" s="97">
        <f>+BD[[#This Row],[Fecha Doc.]]+7</f>
        <v>45490</v>
      </c>
      <c r="Q517" s="96" t="str">
        <f ca="1">IF(TODAY()&gt;BD[[#This Row],[Fecha Venc.]],"VENCIDO","")</f>
        <v>VENCIDO</v>
      </c>
      <c r="R517" s="83"/>
    </row>
    <row r="518" spans="3:18" s="4" customFormat="1" hidden="1" x14ac:dyDescent="0.25">
      <c r="C518" s="85" t="s">
        <v>2671</v>
      </c>
      <c r="D518" s="86">
        <v>45483</v>
      </c>
      <c r="E518" s="87" t="s">
        <v>91</v>
      </c>
      <c r="F518" s="88" t="s">
        <v>49</v>
      </c>
      <c r="G518" s="87" t="s">
        <v>91</v>
      </c>
      <c r="H518" s="89" t="s">
        <v>1848</v>
      </c>
      <c r="I518" s="121">
        <v>23.8</v>
      </c>
      <c r="J518" s="121">
        <v>23.8</v>
      </c>
      <c r="K518" s="84">
        <v>1.8</v>
      </c>
      <c r="L518" s="105">
        <f>+BD[[#This Row],[Kg. Recibidos]]*BD[[#This Row],[Precio]]</f>
        <v>42.84</v>
      </c>
      <c r="M518" s="105">
        <f>+BD[[#This Row],[Kg. Recibidos]]*BD[[#This Row],[Precio]]</f>
        <v>42.84</v>
      </c>
      <c r="N518" s="91">
        <f>+BD[[#This Row],[Monto Total]]-BD[[#This Row],[Abonos]]</f>
        <v>0</v>
      </c>
      <c r="O518" s="93" t="str">
        <f>IF(BD[[#This Row],[Saldo Actual]]=0,"PAGADO",IF(BD[[#This Row],[Saldo Actual]]&lt;0,"A Favor","Pendiente"))</f>
        <v>PAGADO</v>
      </c>
      <c r="P518" s="97">
        <f>+BD[[#This Row],[Fecha Doc.]]+7</f>
        <v>45490</v>
      </c>
      <c r="Q518" s="96" t="str">
        <f ca="1">IF(TODAY()&gt;BD[[#This Row],[Fecha Venc.]],"VENCIDO","")</f>
        <v>VENCIDO</v>
      </c>
      <c r="R518" s="83"/>
    </row>
    <row r="519" spans="3:18" s="4" customFormat="1" hidden="1" x14ac:dyDescent="0.25">
      <c r="C519" s="85" t="s">
        <v>2671</v>
      </c>
      <c r="D519" s="86">
        <v>45483</v>
      </c>
      <c r="E519" s="87" t="s">
        <v>91</v>
      </c>
      <c r="F519" s="88" t="s">
        <v>49</v>
      </c>
      <c r="G519" s="87" t="s">
        <v>91</v>
      </c>
      <c r="H519" s="89" t="s">
        <v>1847</v>
      </c>
      <c r="I519" s="121">
        <v>102.7</v>
      </c>
      <c r="J519" s="121">
        <v>102.7</v>
      </c>
      <c r="K519" s="84">
        <v>1</v>
      </c>
      <c r="L519" s="105">
        <f>+BD[[#This Row],[Kg. Recibidos]]*BD[[#This Row],[Precio]]</f>
        <v>102.7</v>
      </c>
      <c r="M519" s="105">
        <f>+BD[[#This Row],[Kg. Recibidos]]*BD[[#This Row],[Precio]]</f>
        <v>102.7</v>
      </c>
      <c r="N519" s="91">
        <f>+BD[[#This Row],[Monto Total]]-BD[[#This Row],[Abonos]]</f>
        <v>0</v>
      </c>
      <c r="O519" s="93" t="str">
        <f>IF(BD[[#This Row],[Saldo Actual]]=0,"PAGADO",IF(BD[[#This Row],[Saldo Actual]]&lt;0,"A Favor","Pendiente"))</f>
        <v>PAGADO</v>
      </c>
      <c r="P519" s="97">
        <f>+BD[[#This Row],[Fecha Doc.]]+7</f>
        <v>45490</v>
      </c>
      <c r="Q519" s="96" t="str">
        <f ca="1">IF(TODAY()&gt;BD[[#This Row],[Fecha Venc.]],"VENCIDO","")</f>
        <v>VENCIDO</v>
      </c>
      <c r="R519" s="83"/>
    </row>
    <row r="520" spans="3:18" s="4" customFormat="1" hidden="1" x14ac:dyDescent="0.25">
      <c r="C520" s="85" t="s">
        <v>2670</v>
      </c>
      <c r="D520" s="86">
        <v>45483</v>
      </c>
      <c r="E520" s="87" t="s">
        <v>104</v>
      </c>
      <c r="F520" s="88" t="s">
        <v>57</v>
      </c>
      <c r="G520" s="87" t="s">
        <v>104</v>
      </c>
      <c r="H520" s="89" t="s">
        <v>1848</v>
      </c>
      <c r="I520" s="121">
        <v>405.7</v>
      </c>
      <c r="J520" s="121">
        <v>405.7</v>
      </c>
      <c r="K520" s="84">
        <v>1.8</v>
      </c>
      <c r="L520" s="105">
        <f>+BD[[#This Row],[Kg. Recibidos]]*BD[[#This Row],[Precio]]</f>
        <v>730.26</v>
      </c>
      <c r="M520" s="105">
        <f>+BD[[#This Row],[Kg. Recibidos]]*BD[[#This Row],[Precio]]</f>
        <v>730.26</v>
      </c>
      <c r="N520" s="91">
        <f>+BD[[#This Row],[Monto Total]]-BD[[#This Row],[Abonos]]</f>
        <v>0</v>
      </c>
      <c r="O520" s="93" t="str">
        <f>IF(BD[[#This Row],[Saldo Actual]]=0,"PAGADO",IF(BD[[#This Row],[Saldo Actual]]&lt;0,"A Favor","Pendiente"))</f>
        <v>PAGADO</v>
      </c>
      <c r="P520" s="97">
        <f>+BD[[#This Row],[Fecha Doc.]]+7</f>
        <v>45490</v>
      </c>
      <c r="Q520" s="96" t="str">
        <f ca="1">IF(TODAY()&gt;BD[[#This Row],[Fecha Venc.]],"VENCIDO","")</f>
        <v>VENCIDO</v>
      </c>
      <c r="R520" s="83"/>
    </row>
    <row r="521" spans="3:18" s="4" customFormat="1" hidden="1" x14ac:dyDescent="0.25">
      <c r="C521" s="85" t="s">
        <v>2670</v>
      </c>
      <c r="D521" s="86">
        <v>45483</v>
      </c>
      <c r="E521" s="87" t="s">
        <v>104</v>
      </c>
      <c r="F521" s="88" t="s">
        <v>57</v>
      </c>
      <c r="G521" s="87" t="s">
        <v>104</v>
      </c>
      <c r="H521" s="89" t="s">
        <v>1727</v>
      </c>
      <c r="I521" s="121">
        <v>793.1</v>
      </c>
      <c r="J521" s="121">
        <v>793.1</v>
      </c>
      <c r="K521" s="84">
        <v>1</v>
      </c>
      <c r="L521" s="105">
        <f>+BD[[#This Row],[Kg. Recibidos]]*BD[[#This Row],[Precio]]</f>
        <v>793.1</v>
      </c>
      <c r="M521" s="105">
        <f>+BD[[#This Row],[Kg. Recibidos]]*BD[[#This Row],[Precio]]</f>
        <v>793.1</v>
      </c>
      <c r="N521" s="91">
        <f>+BD[[#This Row],[Monto Total]]-BD[[#This Row],[Abonos]]</f>
        <v>0</v>
      </c>
      <c r="O521" s="93" t="str">
        <f>IF(BD[[#This Row],[Saldo Actual]]=0,"PAGADO",IF(BD[[#This Row],[Saldo Actual]]&lt;0,"A Favor","Pendiente"))</f>
        <v>PAGADO</v>
      </c>
      <c r="P521" s="97">
        <f>+BD[[#This Row],[Fecha Doc.]]+7</f>
        <v>45490</v>
      </c>
      <c r="Q521" s="96" t="str">
        <f ca="1">IF(TODAY()&gt;BD[[#This Row],[Fecha Venc.]],"VENCIDO","")</f>
        <v>VENCIDO</v>
      </c>
      <c r="R521" s="83"/>
    </row>
    <row r="522" spans="3:18" s="4" customFormat="1" hidden="1" x14ac:dyDescent="0.25">
      <c r="C522" s="85" t="s">
        <v>2669</v>
      </c>
      <c r="D522" s="86">
        <v>45482</v>
      </c>
      <c r="E522" s="87" t="s">
        <v>93</v>
      </c>
      <c r="F522" s="88" t="s">
        <v>50</v>
      </c>
      <c r="G522" s="87" t="s">
        <v>93</v>
      </c>
      <c r="H522" s="89" t="s">
        <v>3</v>
      </c>
      <c r="I522" s="121">
        <v>17848.8</v>
      </c>
      <c r="J522" s="121">
        <v>17273</v>
      </c>
      <c r="K522" s="84">
        <v>2.4</v>
      </c>
      <c r="L522" s="105">
        <f>+BD[[#This Row],[Kg. Recibidos]]*BD[[#This Row],[Precio]]</f>
        <v>41455.199999999997</v>
      </c>
      <c r="M522" s="105">
        <f>+BD[[#This Row],[Kg. Recibidos]]*BD[[#This Row],[Precio]]</f>
        <v>41455.199999999997</v>
      </c>
      <c r="N522" s="91">
        <f>+BD[[#This Row],[Monto Total]]-BD[[#This Row],[Abonos]]</f>
        <v>0</v>
      </c>
      <c r="O522" s="93" t="str">
        <f>IF(BD[[#This Row],[Saldo Actual]]=0,"PAGADO",IF(BD[[#This Row],[Saldo Actual]]&lt;0,"A Favor","Pendiente"))</f>
        <v>PAGADO</v>
      </c>
      <c r="P522" s="97">
        <f>+BD[[#This Row],[Fecha Doc.]]+7</f>
        <v>45489</v>
      </c>
      <c r="Q522" s="96" t="str">
        <f ca="1">IF(TODAY()&gt;BD[[#This Row],[Fecha Venc.]],"VENCIDO","")</f>
        <v>VENCIDO</v>
      </c>
      <c r="R522" s="83"/>
    </row>
    <row r="523" spans="3:18" s="4" customFormat="1" hidden="1" x14ac:dyDescent="0.25">
      <c r="C523" s="85" t="s">
        <v>2668</v>
      </c>
      <c r="D523" s="86">
        <v>45482</v>
      </c>
      <c r="E523" s="87" t="s">
        <v>1887</v>
      </c>
      <c r="F523" s="88" t="s">
        <v>1886</v>
      </c>
      <c r="G523" s="87" t="s">
        <v>144</v>
      </c>
      <c r="H523" s="89" t="s">
        <v>1848</v>
      </c>
      <c r="I523" s="121">
        <v>14.8</v>
      </c>
      <c r="J523" s="121">
        <v>14.8</v>
      </c>
      <c r="K523" s="84">
        <v>1.8</v>
      </c>
      <c r="L523" s="105">
        <f>+BD[[#This Row],[Kg. Recibidos]]*BD[[#This Row],[Precio]]</f>
        <v>26.64</v>
      </c>
      <c r="M523" s="105">
        <f>+BD[[#This Row],[Kg. Recibidos]]*BD[[#This Row],[Precio]]</f>
        <v>26.64</v>
      </c>
      <c r="N523" s="91">
        <f>+BD[[#This Row],[Monto Total]]-BD[[#This Row],[Abonos]]</f>
        <v>0</v>
      </c>
      <c r="O523" s="93" t="str">
        <f>IF(BD[[#This Row],[Saldo Actual]]=0,"PAGADO",IF(BD[[#This Row],[Saldo Actual]]&lt;0,"A Favor","Pendiente"))</f>
        <v>PAGADO</v>
      </c>
      <c r="P523" s="97">
        <f>+BD[[#This Row],[Fecha Doc.]]+7</f>
        <v>45489</v>
      </c>
      <c r="Q523" s="96" t="str">
        <f ca="1">IF(TODAY()&gt;BD[[#This Row],[Fecha Venc.]],"VENCIDO","")</f>
        <v>VENCIDO</v>
      </c>
      <c r="R523" s="83"/>
    </row>
    <row r="524" spans="3:18" s="4" customFormat="1" hidden="1" x14ac:dyDescent="0.25">
      <c r="C524" s="85" t="s">
        <v>2668</v>
      </c>
      <c r="D524" s="86">
        <v>45482</v>
      </c>
      <c r="E524" s="87" t="s">
        <v>1887</v>
      </c>
      <c r="F524" s="88" t="s">
        <v>1886</v>
      </c>
      <c r="G524" s="87" t="s">
        <v>144</v>
      </c>
      <c r="H524" s="89" t="s">
        <v>1847</v>
      </c>
      <c r="I524" s="121">
        <v>19.399999999999999</v>
      </c>
      <c r="J524" s="121">
        <v>19.399999999999999</v>
      </c>
      <c r="K524" s="84">
        <v>1.3</v>
      </c>
      <c r="L524" s="105">
        <f>+BD[[#This Row],[Kg. Recibidos]]*BD[[#This Row],[Precio]]</f>
        <v>25.22</v>
      </c>
      <c r="M524" s="105">
        <f>+BD[[#This Row],[Kg. Recibidos]]*BD[[#This Row],[Precio]]</f>
        <v>25.22</v>
      </c>
      <c r="N524" s="91">
        <f>+BD[[#This Row],[Monto Total]]-BD[[#This Row],[Abonos]]</f>
        <v>0</v>
      </c>
      <c r="O524" s="93" t="str">
        <f>IF(BD[[#This Row],[Saldo Actual]]=0,"PAGADO",IF(BD[[#This Row],[Saldo Actual]]&lt;0,"A Favor","Pendiente"))</f>
        <v>PAGADO</v>
      </c>
      <c r="P524" s="97">
        <f>+BD[[#This Row],[Fecha Doc.]]+7</f>
        <v>45489</v>
      </c>
      <c r="Q524" s="96" t="str">
        <f ca="1">IF(TODAY()&gt;BD[[#This Row],[Fecha Venc.]],"VENCIDO","")</f>
        <v>VENCIDO</v>
      </c>
      <c r="R524" s="83"/>
    </row>
    <row r="525" spans="3:18" s="4" customFormat="1" hidden="1" x14ac:dyDescent="0.25">
      <c r="C525" s="85" t="s">
        <v>2668</v>
      </c>
      <c r="D525" s="86">
        <v>45482</v>
      </c>
      <c r="E525" s="87" t="s">
        <v>1887</v>
      </c>
      <c r="F525" s="88" t="s">
        <v>1886</v>
      </c>
      <c r="G525" s="87" t="s">
        <v>144</v>
      </c>
      <c r="H525" s="89" t="s">
        <v>1727</v>
      </c>
      <c r="I525" s="121">
        <v>29.4</v>
      </c>
      <c r="J525" s="121">
        <v>29.4</v>
      </c>
      <c r="K525" s="84">
        <v>1.3</v>
      </c>
      <c r="L525" s="105">
        <f>+BD[[#This Row],[Kg. Recibidos]]*BD[[#This Row],[Precio]]</f>
        <v>38.22</v>
      </c>
      <c r="M525" s="105">
        <f>+BD[[#This Row],[Kg. Recibidos]]*BD[[#This Row],[Precio]]</f>
        <v>38.22</v>
      </c>
      <c r="N525" s="91">
        <f>+BD[[#This Row],[Monto Total]]-BD[[#This Row],[Abonos]]</f>
        <v>0</v>
      </c>
      <c r="O525" s="93" t="str">
        <f>IF(BD[[#This Row],[Saldo Actual]]=0,"PAGADO",IF(BD[[#This Row],[Saldo Actual]]&lt;0,"A Favor","Pendiente"))</f>
        <v>PAGADO</v>
      </c>
      <c r="P525" s="97">
        <f>+BD[[#This Row],[Fecha Doc.]]+7</f>
        <v>45489</v>
      </c>
      <c r="Q525" s="96" t="str">
        <f ca="1">IF(TODAY()&gt;BD[[#This Row],[Fecha Venc.]],"VENCIDO","")</f>
        <v>VENCIDO</v>
      </c>
      <c r="R525" s="83"/>
    </row>
    <row r="526" spans="3:18" s="4" customFormat="1" hidden="1" x14ac:dyDescent="0.25">
      <c r="C526" s="85" t="s">
        <v>2667</v>
      </c>
      <c r="D526" s="86">
        <v>45482</v>
      </c>
      <c r="E526" s="87" t="s">
        <v>1887</v>
      </c>
      <c r="F526" s="88" t="s">
        <v>1886</v>
      </c>
      <c r="G526" s="87" t="s">
        <v>1531</v>
      </c>
      <c r="H526" s="89" t="s">
        <v>1727</v>
      </c>
      <c r="I526" s="121">
        <v>49.2</v>
      </c>
      <c r="J526" s="121">
        <v>49.2</v>
      </c>
      <c r="K526" s="84">
        <v>1.3</v>
      </c>
      <c r="L526" s="105">
        <f>+BD[[#This Row],[Kg. Recibidos]]*BD[[#This Row],[Precio]]</f>
        <v>63.960000000000008</v>
      </c>
      <c r="M526" s="105">
        <f>+BD[[#This Row],[Kg. Recibidos]]*BD[[#This Row],[Precio]]</f>
        <v>63.960000000000008</v>
      </c>
      <c r="N526" s="91">
        <f>+BD[[#This Row],[Monto Total]]-BD[[#This Row],[Abonos]]</f>
        <v>0</v>
      </c>
      <c r="O526" s="93" t="str">
        <f>IF(BD[[#This Row],[Saldo Actual]]=0,"PAGADO",IF(BD[[#This Row],[Saldo Actual]]&lt;0,"A Favor","Pendiente"))</f>
        <v>PAGADO</v>
      </c>
      <c r="P526" s="97">
        <f>+BD[[#This Row],[Fecha Doc.]]+7</f>
        <v>45489</v>
      </c>
      <c r="Q526" s="96" t="str">
        <f ca="1">IF(TODAY()&gt;BD[[#This Row],[Fecha Venc.]],"VENCIDO","")</f>
        <v>VENCIDO</v>
      </c>
      <c r="R526" s="83"/>
    </row>
    <row r="527" spans="3:18" s="4" customFormat="1" hidden="1" x14ac:dyDescent="0.25">
      <c r="C527" s="85" t="s">
        <v>2666</v>
      </c>
      <c r="D527" s="86">
        <v>45482</v>
      </c>
      <c r="E527" s="87" t="s">
        <v>1887</v>
      </c>
      <c r="F527" s="88" t="s">
        <v>1886</v>
      </c>
      <c r="G527" s="87" t="s">
        <v>200</v>
      </c>
      <c r="H527" s="89" t="s">
        <v>1727</v>
      </c>
      <c r="I527" s="121">
        <v>29.7</v>
      </c>
      <c r="J527" s="121">
        <v>29.7</v>
      </c>
      <c r="K527" s="84">
        <v>1.3</v>
      </c>
      <c r="L527" s="105">
        <f>+BD[[#This Row],[Kg. Recibidos]]*BD[[#This Row],[Precio]]</f>
        <v>38.61</v>
      </c>
      <c r="M527" s="105">
        <f>+BD[[#This Row],[Kg. Recibidos]]*BD[[#This Row],[Precio]]</f>
        <v>38.61</v>
      </c>
      <c r="N527" s="91">
        <f>+BD[[#This Row],[Monto Total]]-BD[[#This Row],[Abonos]]</f>
        <v>0</v>
      </c>
      <c r="O527" s="93" t="str">
        <f>IF(BD[[#This Row],[Saldo Actual]]=0,"PAGADO",IF(BD[[#This Row],[Saldo Actual]]&lt;0,"A Favor","Pendiente"))</f>
        <v>PAGADO</v>
      </c>
      <c r="P527" s="97">
        <f>+BD[[#This Row],[Fecha Doc.]]+7</f>
        <v>45489</v>
      </c>
      <c r="Q527" s="96" t="str">
        <f ca="1">IF(TODAY()&gt;BD[[#This Row],[Fecha Venc.]],"VENCIDO","")</f>
        <v>VENCIDO</v>
      </c>
      <c r="R527" s="83"/>
    </row>
    <row r="528" spans="3:18" s="4" customFormat="1" hidden="1" x14ac:dyDescent="0.25">
      <c r="C528" s="85" t="s">
        <v>2666</v>
      </c>
      <c r="D528" s="86">
        <v>45482</v>
      </c>
      <c r="E528" s="87" t="s">
        <v>1887</v>
      </c>
      <c r="F528" s="88" t="s">
        <v>1886</v>
      </c>
      <c r="G528" s="87" t="s">
        <v>200</v>
      </c>
      <c r="H528" s="89" t="s">
        <v>872</v>
      </c>
      <c r="I528" s="121">
        <v>352.8</v>
      </c>
      <c r="J528" s="121">
        <v>352.8</v>
      </c>
      <c r="K528" s="84">
        <v>2.6</v>
      </c>
      <c r="L528" s="105">
        <f>+BD[[#This Row],[Kg. Recibidos]]*BD[[#This Row],[Precio]]</f>
        <v>917.28000000000009</v>
      </c>
      <c r="M528" s="105">
        <f>+BD[[#This Row],[Kg. Recibidos]]*BD[[#This Row],[Precio]]</f>
        <v>917.28000000000009</v>
      </c>
      <c r="N528" s="91">
        <f>+BD[[#This Row],[Monto Total]]-BD[[#This Row],[Abonos]]</f>
        <v>0</v>
      </c>
      <c r="O528" s="93" t="str">
        <f>IF(BD[[#This Row],[Saldo Actual]]=0,"PAGADO",IF(BD[[#This Row],[Saldo Actual]]&lt;0,"A Favor","Pendiente"))</f>
        <v>PAGADO</v>
      </c>
      <c r="P528" s="97">
        <f>+BD[[#This Row],[Fecha Doc.]]+7</f>
        <v>45489</v>
      </c>
      <c r="Q528" s="96" t="str">
        <f ca="1">IF(TODAY()&gt;BD[[#This Row],[Fecha Venc.]],"VENCIDO","")</f>
        <v>VENCIDO</v>
      </c>
      <c r="R528" s="83"/>
    </row>
    <row r="529" spans="3:18" s="4" customFormat="1" hidden="1" x14ac:dyDescent="0.25">
      <c r="C529" s="85" t="s">
        <v>2665</v>
      </c>
      <c r="D529" s="86">
        <v>45482</v>
      </c>
      <c r="E529" s="87" t="s">
        <v>104</v>
      </c>
      <c r="F529" s="88" t="s">
        <v>57</v>
      </c>
      <c r="G529" s="87" t="s">
        <v>104</v>
      </c>
      <c r="H529" s="89" t="s">
        <v>1847</v>
      </c>
      <c r="I529" s="121">
        <v>22.5</v>
      </c>
      <c r="J529" s="121">
        <v>22.5</v>
      </c>
      <c r="K529" s="84">
        <v>1.3</v>
      </c>
      <c r="L529" s="105">
        <f>+BD[[#This Row],[Kg. Recibidos]]*BD[[#This Row],[Precio]]</f>
        <v>29.25</v>
      </c>
      <c r="M529" s="105">
        <f>+BD[[#This Row],[Kg. Recibidos]]*BD[[#This Row],[Precio]]</f>
        <v>29.25</v>
      </c>
      <c r="N529" s="91">
        <f>+BD[[#This Row],[Monto Total]]-BD[[#This Row],[Abonos]]</f>
        <v>0</v>
      </c>
      <c r="O529" s="93" t="str">
        <f>IF(BD[[#This Row],[Saldo Actual]]=0,"PAGADO",IF(BD[[#This Row],[Saldo Actual]]&lt;0,"A Favor","Pendiente"))</f>
        <v>PAGADO</v>
      </c>
      <c r="P529" s="97">
        <f>+BD[[#This Row],[Fecha Doc.]]+7</f>
        <v>45489</v>
      </c>
      <c r="Q529" s="96" t="str">
        <f ca="1">IF(TODAY()&gt;BD[[#This Row],[Fecha Venc.]],"VENCIDO","")</f>
        <v>VENCIDO</v>
      </c>
      <c r="R529" s="83"/>
    </row>
    <row r="530" spans="3:18" s="4" customFormat="1" hidden="1" x14ac:dyDescent="0.25">
      <c r="C530" s="85" t="s">
        <v>2664</v>
      </c>
      <c r="D530" s="86">
        <v>45482</v>
      </c>
      <c r="E530" s="87" t="s">
        <v>104</v>
      </c>
      <c r="F530" s="88" t="s">
        <v>57</v>
      </c>
      <c r="G530" s="87" t="s">
        <v>104</v>
      </c>
      <c r="H530" s="89" t="s">
        <v>1848</v>
      </c>
      <c r="I530" s="121">
        <v>39.200000000000003</v>
      </c>
      <c r="J530" s="121">
        <v>39.200000000000003</v>
      </c>
      <c r="K530" s="84">
        <v>1.8</v>
      </c>
      <c r="L530" s="105">
        <f>+BD[[#This Row],[Kg. Recibidos]]*BD[[#This Row],[Precio]]</f>
        <v>70.56</v>
      </c>
      <c r="M530" s="105">
        <f>+BD[[#This Row],[Kg. Recibidos]]*BD[[#This Row],[Precio]]</f>
        <v>70.56</v>
      </c>
      <c r="N530" s="91">
        <f>+BD[[#This Row],[Monto Total]]-BD[[#This Row],[Abonos]]</f>
        <v>0</v>
      </c>
      <c r="O530" s="93" t="str">
        <f>IF(BD[[#This Row],[Saldo Actual]]=0,"PAGADO",IF(BD[[#This Row],[Saldo Actual]]&lt;0,"A Favor","Pendiente"))</f>
        <v>PAGADO</v>
      </c>
      <c r="P530" s="97">
        <f>+BD[[#This Row],[Fecha Doc.]]+7</f>
        <v>45489</v>
      </c>
      <c r="Q530" s="96" t="str">
        <f ca="1">IF(TODAY()&gt;BD[[#This Row],[Fecha Venc.]],"VENCIDO","")</f>
        <v>VENCIDO</v>
      </c>
      <c r="R530" s="83"/>
    </row>
    <row r="531" spans="3:18" s="4" customFormat="1" hidden="1" x14ac:dyDescent="0.25">
      <c r="C531" s="85" t="s">
        <v>2664</v>
      </c>
      <c r="D531" s="86">
        <v>45482</v>
      </c>
      <c r="E531" s="87" t="s">
        <v>104</v>
      </c>
      <c r="F531" s="88" t="s">
        <v>57</v>
      </c>
      <c r="G531" s="87" t="s">
        <v>104</v>
      </c>
      <c r="H531" s="89" t="s">
        <v>1847</v>
      </c>
      <c r="I531" s="121">
        <v>29.8</v>
      </c>
      <c r="J531" s="121">
        <v>29.8</v>
      </c>
      <c r="K531" s="84">
        <v>1.3</v>
      </c>
      <c r="L531" s="105">
        <f>+BD[[#This Row],[Kg. Recibidos]]*BD[[#This Row],[Precio]]</f>
        <v>38.74</v>
      </c>
      <c r="M531" s="105">
        <f>+BD[[#This Row],[Kg. Recibidos]]*BD[[#This Row],[Precio]]</f>
        <v>38.74</v>
      </c>
      <c r="N531" s="91">
        <f>+BD[[#This Row],[Monto Total]]-BD[[#This Row],[Abonos]]</f>
        <v>0</v>
      </c>
      <c r="O531" s="93" t="str">
        <f>IF(BD[[#This Row],[Saldo Actual]]=0,"PAGADO",IF(BD[[#This Row],[Saldo Actual]]&lt;0,"A Favor","Pendiente"))</f>
        <v>PAGADO</v>
      </c>
      <c r="P531" s="97">
        <f>+BD[[#This Row],[Fecha Doc.]]+7</f>
        <v>45489</v>
      </c>
      <c r="Q531" s="96" t="str">
        <f ca="1">IF(TODAY()&gt;BD[[#This Row],[Fecha Venc.]],"VENCIDO","")</f>
        <v>VENCIDO</v>
      </c>
      <c r="R531" s="83"/>
    </row>
    <row r="532" spans="3:18" s="4" customFormat="1" hidden="1" x14ac:dyDescent="0.25">
      <c r="C532" s="85" t="s">
        <v>2664</v>
      </c>
      <c r="D532" s="86">
        <v>45482</v>
      </c>
      <c r="E532" s="87" t="s">
        <v>104</v>
      </c>
      <c r="F532" s="88" t="s">
        <v>57</v>
      </c>
      <c r="G532" s="87" t="s">
        <v>104</v>
      </c>
      <c r="H532" s="89" t="s">
        <v>1727</v>
      </c>
      <c r="I532" s="121">
        <v>196.2</v>
      </c>
      <c r="J532" s="121">
        <v>196.2</v>
      </c>
      <c r="K532" s="84">
        <v>1</v>
      </c>
      <c r="L532" s="105">
        <f>+BD[[#This Row],[Kg. Recibidos]]*BD[[#This Row],[Precio]]</f>
        <v>196.2</v>
      </c>
      <c r="M532" s="105">
        <f>+BD[[#This Row],[Kg. Recibidos]]*BD[[#This Row],[Precio]]</f>
        <v>196.2</v>
      </c>
      <c r="N532" s="91">
        <f>+BD[[#This Row],[Monto Total]]-BD[[#This Row],[Abonos]]</f>
        <v>0</v>
      </c>
      <c r="O532" s="93" t="str">
        <f>IF(BD[[#This Row],[Saldo Actual]]=0,"PAGADO",IF(BD[[#This Row],[Saldo Actual]]&lt;0,"A Favor","Pendiente"))</f>
        <v>PAGADO</v>
      </c>
      <c r="P532" s="97">
        <f>+BD[[#This Row],[Fecha Doc.]]+7</f>
        <v>45489</v>
      </c>
      <c r="Q532" s="96" t="str">
        <f ca="1">IF(TODAY()&gt;BD[[#This Row],[Fecha Venc.]],"VENCIDO","")</f>
        <v>VENCIDO</v>
      </c>
      <c r="R532" s="83"/>
    </row>
    <row r="533" spans="3:18" s="4" customFormat="1" hidden="1" x14ac:dyDescent="0.25">
      <c r="C533" s="85" t="s">
        <v>2663</v>
      </c>
      <c r="D533" s="86">
        <v>45482</v>
      </c>
      <c r="E533" s="87" t="s">
        <v>670</v>
      </c>
      <c r="F533" s="88" t="s">
        <v>883</v>
      </c>
      <c r="G533" s="87" t="s">
        <v>670</v>
      </c>
      <c r="H533" s="89" t="s">
        <v>872</v>
      </c>
      <c r="I533" s="121">
        <v>7207</v>
      </c>
      <c r="J533" s="121">
        <v>7122.5</v>
      </c>
      <c r="K533" s="84">
        <v>2.48</v>
      </c>
      <c r="L533" s="105">
        <f>+BD[[#This Row],[Kg. Recibidos]]*BD[[#This Row],[Precio]]</f>
        <v>17663.8</v>
      </c>
      <c r="M533" s="105">
        <f>+BD[[#This Row],[Kg. Recibidos]]*BD[[#This Row],[Precio]]</f>
        <v>17663.8</v>
      </c>
      <c r="N533" s="91">
        <f>+BD[[#This Row],[Monto Total]]-BD[[#This Row],[Abonos]]</f>
        <v>0</v>
      </c>
      <c r="O533" s="93" t="str">
        <f>IF(BD[[#This Row],[Saldo Actual]]=0,"PAGADO",IF(BD[[#This Row],[Saldo Actual]]&lt;0,"A Favor","Pendiente"))</f>
        <v>PAGADO</v>
      </c>
      <c r="P533" s="97">
        <f>+BD[[#This Row],[Fecha Doc.]]+7</f>
        <v>45489</v>
      </c>
      <c r="Q533" s="96" t="str">
        <f ca="1">IF(TODAY()&gt;BD[[#This Row],[Fecha Venc.]],"VENCIDO","")</f>
        <v>VENCIDO</v>
      </c>
      <c r="R533" s="83"/>
    </row>
    <row r="534" spans="3:18" s="4" customFormat="1" hidden="1" x14ac:dyDescent="0.25">
      <c r="C534" s="85" t="s">
        <v>2662</v>
      </c>
      <c r="D534" s="86">
        <v>45482</v>
      </c>
      <c r="E534" s="87" t="s">
        <v>670</v>
      </c>
      <c r="F534" s="88" t="s">
        <v>883</v>
      </c>
      <c r="G534" s="87" t="s">
        <v>670</v>
      </c>
      <c r="H534" s="89" t="s">
        <v>872</v>
      </c>
      <c r="I534" s="121">
        <v>2875.6</v>
      </c>
      <c r="J534" s="121">
        <v>2886.6</v>
      </c>
      <c r="K534" s="84">
        <v>2.48</v>
      </c>
      <c r="L534" s="105">
        <f>+BD[[#This Row],[Kg. Recibidos]]*BD[[#This Row],[Precio]]</f>
        <v>7158.768</v>
      </c>
      <c r="M534" s="105">
        <f>+BD[[#This Row],[Kg. Recibidos]]*BD[[#This Row],[Precio]]</f>
        <v>7158.768</v>
      </c>
      <c r="N534" s="91">
        <f>+BD[[#This Row],[Monto Total]]-BD[[#This Row],[Abonos]]</f>
        <v>0</v>
      </c>
      <c r="O534" s="93" t="str">
        <f>IF(BD[[#This Row],[Saldo Actual]]=0,"PAGADO",IF(BD[[#This Row],[Saldo Actual]]&lt;0,"A Favor","Pendiente"))</f>
        <v>PAGADO</v>
      </c>
      <c r="P534" s="97">
        <f>+BD[[#This Row],[Fecha Doc.]]+7</f>
        <v>45489</v>
      </c>
      <c r="Q534" s="96" t="str">
        <f ca="1">IF(TODAY()&gt;BD[[#This Row],[Fecha Venc.]],"VENCIDO","")</f>
        <v>VENCIDO</v>
      </c>
      <c r="R534" s="83"/>
    </row>
    <row r="535" spans="3:18" s="4" customFormat="1" hidden="1" x14ac:dyDescent="0.25">
      <c r="C535" s="85" t="s">
        <v>2661</v>
      </c>
      <c r="D535" s="86">
        <v>45482</v>
      </c>
      <c r="E535" s="87" t="s">
        <v>8</v>
      </c>
      <c r="F535" s="88" t="s">
        <v>20</v>
      </c>
      <c r="G535" s="87" t="s">
        <v>2211</v>
      </c>
      <c r="H535" s="89" t="s">
        <v>1727</v>
      </c>
      <c r="I535" s="121">
        <v>2184.1</v>
      </c>
      <c r="J535" s="121">
        <v>2175.4</v>
      </c>
      <c r="K535" s="84">
        <v>0.5</v>
      </c>
      <c r="L535" s="105">
        <f>+BD[[#This Row],[Kg. Recibidos]]*BD[[#This Row],[Precio]]</f>
        <v>1087.7</v>
      </c>
      <c r="M535" s="105">
        <f>+BD[[#This Row],[Kg. Recibidos]]*BD[[#This Row],[Precio]]</f>
        <v>1087.7</v>
      </c>
      <c r="N535" s="91">
        <f>+BD[[#This Row],[Monto Total]]-BD[[#This Row],[Abonos]]</f>
        <v>0</v>
      </c>
      <c r="O535" s="93" t="str">
        <f>IF(BD[[#This Row],[Saldo Actual]]=0,"PAGADO",IF(BD[[#This Row],[Saldo Actual]]&lt;0,"A Favor","Pendiente"))</f>
        <v>PAGADO</v>
      </c>
      <c r="P535" s="97">
        <f>+BD[[#This Row],[Fecha Doc.]]+7</f>
        <v>45489</v>
      </c>
      <c r="Q535" s="96" t="str">
        <f ca="1">IF(TODAY()&gt;BD[[#This Row],[Fecha Venc.]],"VENCIDO","")</f>
        <v>VENCIDO</v>
      </c>
      <c r="R535" s="83"/>
    </row>
    <row r="536" spans="3:18" s="4" customFormat="1" hidden="1" x14ac:dyDescent="0.25">
      <c r="C536" s="85" t="s">
        <v>2661</v>
      </c>
      <c r="D536" s="86">
        <v>45482</v>
      </c>
      <c r="E536" s="87" t="s">
        <v>8</v>
      </c>
      <c r="F536" s="88" t="s">
        <v>20</v>
      </c>
      <c r="G536" s="87" t="s">
        <v>2211</v>
      </c>
      <c r="H536" s="89" t="s">
        <v>1848</v>
      </c>
      <c r="I536" s="121">
        <v>958.3</v>
      </c>
      <c r="J536" s="121">
        <v>945.7</v>
      </c>
      <c r="K536" s="84">
        <v>1.2</v>
      </c>
      <c r="L536" s="105">
        <f>+BD[[#This Row],[Kg. Recibidos]]*BD[[#This Row],[Precio]]</f>
        <v>1134.8399999999999</v>
      </c>
      <c r="M536" s="105">
        <f>+BD[[#This Row],[Kg. Recibidos]]*BD[[#This Row],[Precio]]</f>
        <v>1134.8399999999999</v>
      </c>
      <c r="N536" s="91">
        <f>+BD[[#This Row],[Monto Total]]-BD[[#This Row],[Abonos]]</f>
        <v>0</v>
      </c>
      <c r="O536" s="93" t="str">
        <f>IF(BD[[#This Row],[Saldo Actual]]=0,"PAGADO",IF(BD[[#This Row],[Saldo Actual]]&lt;0,"A Favor","Pendiente"))</f>
        <v>PAGADO</v>
      </c>
      <c r="P536" s="97">
        <f>+BD[[#This Row],[Fecha Doc.]]+7</f>
        <v>45489</v>
      </c>
      <c r="Q536" s="96" t="str">
        <f ca="1">IF(TODAY()&gt;BD[[#This Row],[Fecha Venc.]],"VENCIDO","")</f>
        <v>VENCIDO</v>
      </c>
      <c r="R536" s="83"/>
    </row>
    <row r="537" spans="3:18" s="4" customFormat="1" hidden="1" x14ac:dyDescent="0.25">
      <c r="C537" s="85" t="s">
        <v>2661</v>
      </c>
      <c r="D537" s="86">
        <v>45482</v>
      </c>
      <c r="E537" s="87" t="s">
        <v>8</v>
      </c>
      <c r="F537" s="88" t="s">
        <v>20</v>
      </c>
      <c r="G537" s="87" t="s">
        <v>2211</v>
      </c>
      <c r="H537" s="89" t="s">
        <v>1847</v>
      </c>
      <c r="I537" s="121">
        <v>2178</v>
      </c>
      <c r="J537" s="121">
        <v>2165.8000000000002</v>
      </c>
      <c r="K537" s="84">
        <v>0.5</v>
      </c>
      <c r="L537" s="105">
        <f>+BD[[#This Row],[Kg. Recibidos]]*BD[[#This Row],[Precio]]</f>
        <v>1082.9000000000001</v>
      </c>
      <c r="M537" s="105">
        <f>+BD[[#This Row],[Kg. Recibidos]]*BD[[#This Row],[Precio]]</f>
        <v>1082.9000000000001</v>
      </c>
      <c r="N537" s="91">
        <f>+BD[[#This Row],[Monto Total]]-BD[[#This Row],[Abonos]]</f>
        <v>0</v>
      </c>
      <c r="O537" s="93" t="str">
        <f>IF(BD[[#This Row],[Saldo Actual]]=0,"PAGADO",IF(BD[[#This Row],[Saldo Actual]]&lt;0,"A Favor","Pendiente"))</f>
        <v>PAGADO</v>
      </c>
      <c r="P537" s="97">
        <f>+BD[[#This Row],[Fecha Doc.]]+7</f>
        <v>45489</v>
      </c>
      <c r="Q537" s="96" t="str">
        <f ca="1">IF(TODAY()&gt;BD[[#This Row],[Fecha Venc.]],"VENCIDO","")</f>
        <v>VENCIDO</v>
      </c>
      <c r="R537" s="83"/>
    </row>
    <row r="538" spans="3:18" s="4" customFormat="1" hidden="1" x14ac:dyDescent="0.25">
      <c r="C538" s="85" t="s">
        <v>2660</v>
      </c>
      <c r="D538" s="86">
        <v>45481</v>
      </c>
      <c r="E538" s="87" t="s">
        <v>2582</v>
      </c>
      <c r="F538" s="88" t="s">
        <v>1886</v>
      </c>
      <c r="G538" s="87" t="s">
        <v>142</v>
      </c>
      <c r="H538" s="89" t="s">
        <v>3</v>
      </c>
      <c r="I538" s="121">
        <v>19.600000000000001</v>
      </c>
      <c r="J538" s="121">
        <v>19.600000000000001</v>
      </c>
      <c r="K538" s="84">
        <v>2.5499999999999998</v>
      </c>
      <c r="L538" s="105">
        <f>+BD[[#This Row],[Kg. Recibidos]]*BD[[#This Row],[Precio]]</f>
        <v>49.98</v>
      </c>
      <c r="M538" s="105">
        <f>+BD[[#This Row],[Kg. Recibidos]]*BD[[#This Row],[Precio]]</f>
        <v>49.98</v>
      </c>
      <c r="N538" s="91">
        <f>+BD[[#This Row],[Monto Total]]-BD[[#This Row],[Abonos]]</f>
        <v>0</v>
      </c>
      <c r="O538" s="93" t="str">
        <f>IF(BD[[#This Row],[Saldo Actual]]=0,"PAGADO",IF(BD[[#This Row],[Saldo Actual]]&lt;0,"A Favor","Pendiente"))</f>
        <v>PAGADO</v>
      </c>
      <c r="P538" s="97">
        <f>+BD[[#This Row],[Fecha Doc.]]+7</f>
        <v>45488</v>
      </c>
      <c r="Q538" s="96" t="str">
        <f ca="1">IF(TODAY()&gt;BD[[#This Row],[Fecha Venc.]],"VENCIDO","")</f>
        <v>VENCIDO</v>
      </c>
      <c r="R538" s="83"/>
    </row>
    <row r="539" spans="3:18" s="4" customFormat="1" hidden="1" x14ac:dyDescent="0.25">
      <c r="C539" s="85" t="s">
        <v>2659</v>
      </c>
      <c r="D539" s="86">
        <v>45481</v>
      </c>
      <c r="E539" s="87" t="s">
        <v>87</v>
      </c>
      <c r="F539" s="88" t="s">
        <v>116</v>
      </c>
      <c r="G539" s="87" t="s">
        <v>87</v>
      </c>
      <c r="H539" s="89" t="s">
        <v>1848</v>
      </c>
      <c r="I539" s="121">
        <v>49.1</v>
      </c>
      <c r="J539" s="121">
        <v>49.1</v>
      </c>
      <c r="K539" s="84">
        <v>1.8</v>
      </c>
      <c r="L539" s="105">
        <f>+BD[[#This Row],[Kg. Recibidos]]*BD[[#This Row],[Precio]]</f>
        <v>88.38000000000001</v>
      </c>
      <c r="M539" s="105">
        <f>+BD[[#This Row],[Kg. Recibidos]]*BD[[#This Row],[Precio]]</f>
        <v>88.38000000000001</v>
      </c>
      <c r="N539" s="91">
        <f>+BD[[#This Row],[Monto Total]]-BD[[#This Row],[Abonos]]</f>
        <v>0</v>
      </c>
      <c r="O539" s="93" t="str">
        <f>IF(BD[[#This Row],[Saldo Actual]]=0,"PAGADO",IF(BD[[#This Row],[Saldo Actual]]&lt;0,"A Favor","Pendiente"))</f>
        <v>PAGADO</v>
      </c>
      <c r="P539" s="97">
        <f>+BD[[#This Row],[Fecha Doc.]]+7</f>
        <v>45488</v>
      </c>
      <c r="Q539" s="96" t="str">
        <f ca="1">IF(TODAY()&gt;BD[[#This Row],[Fecha Venc.]],"VENCIDO","")</f>
        <v>VENCIDO</v>
      </c>
      <c r="R539" s="83"/>
    </row>
    <row r="540" spans="3:18" s="4" customFormat="1" hidden="1" x14ac:dyDescent="0.25">
      <c r="C540" s="85" t="s">
        <v>2659</v>
      </c>
      <c r="D540" s="86">
        <v>45481</v>
      </c>
      <c r="E540" s="87" t="s">
        <v>87</v>
      </c>
      <c r="F540" s="88" t="s">
        <v>116</v>
      </c>
      <c r="G540" s="87" t="s">
        <v>87</v>
      </c>
      <c r="H540" s="89" t="s">
        <v>1727</v>
      </c>
      <c r="I540" s="121">
        <v>88</v>
      </c>
      <c r="J540" s="121">
        <v>88</v>
      </c>
      <c r="K540" s="84">
        <v>1</v>
      </c>
      <c r="L540" s="105">
        <f>+BD[[#This Row],[Kg. Recibidos]]*BD[[#This Row],[Precio]]</f>
        <v>88</v>
      </c>
      <c r="M540" s="105">
        <f>+BD[[#This Row],[Kg. Recibidos]]*BD[[#This Row],[Precio]]</f>
        <v>88</v>
      </c>
      <c r="N540" s="91">
        <f>+BD[[#This Row],[Monto Total]]-BD[[#This Row],[Abonos]]</f>
        <v>0</v>
      </c>
      <c r="O540" s="93" t="str">
        <f>IF(BD[[#This Row],[Saldo Actual]]=0,"PAGADO",IF(BD[[#This Row],[Saldo Actual]]&lt;0,"A Favor","Pendiente"))</f>
        <v>PAGADO</v>
      </c>
      <c r="P540" s="97">
        <f>+BD[[#This Row],[Fecha Doc.]]+7</f>
        <v>45488</v>
      </c>
      <c r="Q540" s="96" t="str">
        <f ca="1">IF(TODAY()&gt;BD[[#This Row],[Fecha Venc.]],"VENCIDO","")</f>
        <v>VENCIDO</v>
      </c>
      <c r="R540" s="83"/>
    </row>
    <row r="541" spans="3:18" s="4" customFormat="1" hidden="1" x14ac:dyDescent="0.25">
      <c r="C541" s="85" t="s">
        <v>2658</v>
      </c>
      <c r="D541" s="86">
        <v>45481</v>
      </c>
      <c r="E541" s="87" t="s">
        <v>1887</v>
      </c>
      <c r="F541" s="88" t="s">
        <v>1886</v>
      </c>
      <c r="G541" s="87" t="s">
        <v>130</v>
      </c>
      <c r="H541" s="89" t="s">
        <v>1847</v>
      </c>
      <c r="I541" s="121">
        <v>58.6</v>
      </c>
      <c r="J541" s="121">
        <v>58.6</v>
      </c>
      <c r="K541" s="84">
        <v>1.3</v>
      </c>
      <c r="L541" s="105">
        <f>+BD[[#This Row],[Kg. Recibidos]]*BD[[#This Row],[Precio]]</f>
        <v>76.180000000000007</v>
      </c>
      <c r="M541" s="105">
        <f>+BD[[#This Row],[Kg. Recibidos]]*BD[[#This Row],[Precio]]</f>
        <v>76.180000000000007</v>
      </c>
      <c r="N541" s="91">
        <f>+BD[[#This Row],[Monto Total]]-BD[[#This Row],[Abonos]]</f>
        <v>0</v>
      </c>
      <c r="O541" s="93" t="str">
        <f>IF(BD[[#This Row],[Saldo Actual]]=0,"PAGADO",IF(BD[[#This Row],[Saldo Actual]]&lt;0,"A Favor","Pendiente"))</f>
        <v>PAGADO</v>
      </c>
      <c r="P541" s="97">
        <f>+BD[[#This Row],[Fecha Doc.]]+7</f>
        <v>45488</v>
      </c>
      <c r="Q541" s="96" t="str">
        <f ca="1">IF(TODAY()&gt;BD[[#This Row],[Fecha Venc.]],"VENCIDO","")</f>
        <v>VENCIDO</v>
      </c>
      <c r="R541" s="83"/>
    </row>
    <row r="542" spans="3:18" s="4" customFormat="1" hidden="1" x14ac:dyDescent="0.25">
      <c r="C542" s="85" t="s">
        <v>2658</v>
      </c>
      <c r="D542" s="86">
        <v>45481</v>
      </c>
      <c r="E542" s="87" t="s">
        <v>1887</v>
      </c>
      <c r="F542" s="88" t="s">
        <v>1886</v>
      </c>
      <c r="G542" s="87" t="s">
        <v>130</v>
      </c>
      <c r="H542" s="89" t="s">
        <v>1727</v>
      </c>
      <c r="I542" s="121">
        <v>68.7</v>
      </c>
      <c r="J542" s="121">
        <v>68.7</v>
      </c>
      <c r="K542" s="84">
        <v>1.3</v>
      </c>
      <c r="L542" s="105">
        <f>+BD[[#This Row],[Kg. Recibidos]]*BD[[#This Row],[Precio]]</f>
        <v>89.31</v>
      </c>
      <c r="M542" s="105">
        <f>+BD[[#This Row],[Kg. Recibidos]]*BD[[#This Row],[Precio]]</f>
        <v>89.31</v>
      </c>
      <c r="N542" s="91">
        <f>+BD[[#This Row],[Monto Total]]-BD[[#This Row],[Abonos]]</f>
        <v>0</v>
      </c>
      <c r="O542" s="93" t="str">
        <f>IF(BD[[#This Row],[Saldo Actual]]=0,"PAGADO",IF(BD[[#This Row],[Saldo Actual]]&lt;0,"A Favor","Pendiente"))</f>
        <v>PAGADO</v>
      </c>
      <c r="P542" s="97">
        <f>+BD[[#This Row],[Fecha Doc.]]+7</f>
        <v>45488</v>
      </c>
      <c r="Q542" s="96" t="str">
        <f ca="1">IF(TODAY()&gt;BD[[#This Row],[Fecha Venc.]],"VENCIDO","")</f>
        <v>VENCIDO</v>
      </c>
      <c r="R542" s="83"/>
    </row>
    <row r="543" spans="3:18" s="4" customFormat="1" hidden="1" x14ac:dyDescent="0.25">
      <c r="C543" s="85" t="s">
        <v>2657</v>
      </c>
      <c r="D543" s="86">
        <v>45477</v>
      </c>
      <c r="E543" s="87" t="s">
        <v>1887</v>
      </c>
      <c r="F543" s="88" t="s">
        <v>1886</v>
      </c>
      <c r="G543" s="87" t="s">
        <v>145</v>
      </c>
      <c r="H543" s="89" t="s">
        <v>872</v>
      </c>
      <c r="I543" s="121">
        <v>250.6</v>
      </c>
      <c r="J543" s="121">
        <v>250.6</v>
      </c>
      <c r="K543" s="84">
        <v>2.6</v>
      </c>
      <c r="L543" s="105">
        <f>+BD[[#This Row],[Kg. Recibidos]]*BD[[#This Row],[Precio]]</f>
        <v>651.56000000000006</v>
      </c>
      <c r="M543" s="105">
        <f>+BD[[#This Row],[Kg. Recibidos]]*BD[[#This Row],[Precio]]</f>
        <v>651.56000000000006</v>
      </c>
      <c r="N543" s="91">
        <f>+BD[[#This Row],[Monto Total]]-BD[[#This Row],[Abonos]]</f>
        <v>0</v>
      </c>
      <c r="O543" s="93" t="str">
        <f>IF(BD[[#This Row],[Saldo Actual]]=0,"PAGADO",IF(BD[[#This Row],[Saldo Actual]]&lt;0,"A Favor","Pendiente"))</f>
        <v>PAGADO</v>
      </c>
      <c r="P543" s="97">
        <f>+BD[[#This Row],[Fecha Doc.]]+7</f>
        <v>45484</v>
      </c>
      <c r="Q543" s="96" t="str">
        <f ca="1">IF(TODAY()&gt;BD[[#This Row],[Fecha Venc.]],"VENCIDO","")</f>
        <v>VENCIDO</v>
      </c>
      <c r="R543" s="83"/>
    </row>
    <row r="544" spans="3:18" s="4" customFormat="1" hidden="1" x14ac:dyDescent="0.25">
      <c r="C544" s="85" t="s">
        <v>2656</v>
      </c>
      <c r="D544" s="86">
        <v>45477</v>
      </c>
      <c r="E544" s="87" t="s">
        <v>91</v>
      </c>
      <c r="F544" s="88" t="s">
        <v>49</v>
      </c>
      <c r="G544" s="87" t="s">
        <v>91</v>
      </c>
      <c r="H544" s="89" t="s">
        <v>1727</v>
      </c>
      <c r="I544" s="121">
        <v>484.3</v>
      </c>
      <c r="J544" s="121">
        <v>484.3</v>
      </c>
      <c r="K544" s="84">
        <v>1</v>
      </c>
      <c r="L544" s="105">
        <f>+BD[[#This Row],[Kg. Recibidos]]*BD[[#This Row],[Precio]]</f>
        <v>484.3</v>
      </c>
      <c r="M544" s="105">
        <f>+BD[[#This Row],[Kg. Recibidos]]*BD[[#This Row],[Precio]]</f>
        <v>484.3</v>
      </c>
      <c r="N544" s="91">
        <f>+BD[[#This Row],[Monto Total]]-BD[[#This Row],[Abonos]]</f>
        <v>0</v>
      </c>
      <c r="O544" s="93" t="str">
        <f>IF(BD[[#This Row],[Saldo Actual]]=0,"PAGADO",IF(BD[[#This Row],[Saldo Actual]]&lt;0,"A Favor","Pendiente"))</f>
        <v>PAGADO</v>
      </c>
      <c r="P544" s="97">
        <f>+BD[[#This Row],[Fecha Doc.]]+7</f>
        <v>45484</v>
      </c>
      <c r="Q544" s="96" t="str">
        <f ca="1">IF(TODAY()&gt;BD[[#This Row],[Fecha Venc.]],"VENCIDO","")</f>
        <v>VENCIDO</v>
      </c>
      <c r="R544" s="83"/>
    </row>
    <row r="545" spans="3:18" s="4" customFormat="1" hidden="1" x14ac:dyDescent="0.25">
      <c r="C545" s="85" t="s">
        <v>2656</v>
      </c>
      <c r="D545" s="86">
        <v>45477</v>
      </c>
      <c r="E545" s="87" t="s">
        <v>91</v>
      </c>
      <c r="F545" s="88" t="s">
        <v>49</v>
      </c>
      <c r="G545" s="87" t="s">
        <v>91</v>
      </c>
      <c r="H545" s="89" t="s">
        <v>1848</v>
      </c>
      <c r="I545" s="121">
        <v>294.7</v>
      </c>
      <c r="J545" s="121">
        <v>294.7</v>
      </c>
      <c r="K545" s="84">
        <v>1.8</v>
      </c>
      <c r="L545" s="105">
        <f>+BD[[#This Row],[Kg. Recibidos]]*BD[[#This Row],[Precio]]</f>
        <v>530.46</v>
      </c>
      <c r="M545" s="105">
        <f>+BD[[#This Row],[Kg. Recibidos]]*BD[[#This Row],[Precio]]</f>
        <v>530.46</v>
      </c>
      <c r="N545" s="91">
        <f>+BD[[#This Row],[Monto Total]]-BD[[#This Row],[Abonos]]</f>
        <v>0</v>
      </c>
      <c r="O545" s="93" t="str">
        <f>IF(BD[[#This Row],[Saldo Actual]]=0,"PAGADO",IF(BD[[#This Row],[Saldo Actual]]&lt;0,"A Favor","Pendiente"))</f>
        <v>PAGADO</v>
      </c>
      <c r="P545" s="97">
        <f>+BD[[#This Row],[Fecha Doc.]]+7</f>
        <v>45484</v>
      </c>
      <c r="Q545" s="96" t="str">
        <f ca="1">IF(TODAY()&gt;BD[[#This Row],[Fecha Venc.]],"VENCIDO","")</f>
        <v>VENCIDO</v>
      </c>
      <c r="R545" s="83"/>
    </row>
    <row r="546" spans="3:18" s="4" customFormat="1" hidden="1" x14ac:dyDescent="0.25">
      <c r="C546" s="85" t="s">
        <v>2656</v>
      </c>
      <c r="D546" s="86">
        <v>45477</v>
      </c>
      <c r="E546" s="87" t="s">
        <v>91</v>
      </c>
      <c r="F546" s="88" t="s">
        <v>49</v>
      </c>
      <c r="G546" s="87" t="s">
        <v>91</v>
      </c>
      <c r="H546" s="89" t="s">
        <v>1847</v>
      </c>
      <c r="I546" s="121">
        <v>489.3</v>
      </c>
      <c r="J546" s="121">
        <v>489.3</v>
      </c>
      <c r="K546" s="84">
        <v>1</v>
      </c>
      <c r="L546" s="105">
        <f>+BD[[#This Row],[Kg. Recibidos]]*BD[[#This Row],[Precio]]</f>
        <v>489.3</v>
      </c>
      <c r="M546" s="105">
        <f>+BD[[#This Row],[Kg. Recibidos]]*BD[[#This Row],[Precio]]</f>
        <v>489.3</v>
      </c>
      <c r="N546" s="91">
        <f>+BD[[#This Row],[Monto Total]]-BD[[#This Row],[Abonos]]</f>
        <v>0</v>
      </c>
      <c r="O546" s="93" t="str">
        <f>IF(BD[[#This Row],[Saldo Actual]]=0,"PAGADO",IF(BD[[#This Row],[Saldo Actual]]&lt;0,"A Favor","Pendiente"))</f>
        <v>PAGADO</v>
      </c>
      <c r="P546" s="97">
        <f>+BD[[#This Row],[Fecha Doc.]]+7</f>
        <v>45484</v>
      </c>
      <c r="Q546" s="96" t="str">
        <f ca="1">IF(TODAY()&gt;BD[[#This Row],[Fecha Venc.]],"VENCIDO","")</f>
        <v>VENCIDO</v>
      </c>
      <c r="R546" s="83"/>
    </row>
    <row r="547" spans="3:18" s="4" customFormat="1" hidden="1" x14ac:dyDescent="0.25">
      <c r="C547" s="85" t="s">
        <v>2655</v>
      </c>
      <c r="D547" s="86">
        <v>45477</v>
      </c>
      <c r="E547" s="87" t="s">
        <v>8</v>
      </c>
      <c r="F547" s="88" t="s">
        <v>20</v>
      </c>
      <c r="G547" s="87" t="s">
        <v>2211</v>
      </c>
      <c r="H547" s="89" t="s">
        <v>15</v>
      </c>
      <c r="I547" s="121">
        <v>7665.3</v>
      </c>
      <c r="J547" s="121">
        <v>7366.9</v>
      </c>
      <c r="K547" s="84">
        <v>2.8</v>
      </c>
      <c r="L547" s="105">
        <f>+BD[[#This Row],[Kg. Recibidos]]*BD[[#This Row],[Precio]]</f>
        <v>20627.319999999996</v>
      </c>
      <c r="M547" s="105">
        <f>+BD[[#This Row],[Kg. Recibidos]]*BD[[#This Row],[Precio]]</f>
        <v>20627.319999999996</v>
      </c>
      <c r="N547" s="91">
        <f>+BD[[#This Row],[Monto Total]]-BD[[#This Row],[Abonos]]</f>
        <v>0</v>
      </c>
      <c r="O547" s="93" t="str">
        <f>IF(BD[[#This Row],[Saldo Actual]]=0,"PAGADO",IF(BD[[#This Row],[Saldo Actual]]&lt;0,"A Favor","Pendiente"))</f>
        <v>PAGADO</v>
      </c>
      <c r="P547" s="97">
        <f>+BD[[#This Row],[Fecha Doc.]]+7</f>
        <v>45484</v>
      </c>
      <c r="Q547" s="96" t="str">
        <f ca="1">IF(TODAY()&gt;BD[[#This Row],[Fecha Venc.]],"VENCIDO","")</f>
        <v>VENCIDO</v>
      </c>
      <c r="R547" s="83"/>
    </row>
    <row r="548" spans="3:18" s="4" customFormat="1" hidden="1" x14ac:dyDescent="0.25">
      <c r="C548" s="85" t="s">
        <v>2654</v>
      </c>
      <c r="D548" s="86">
        <v>45477</v>
      </c>
      <c r="E548" s="87" t="s">
        <v>1887</v>
      </c>
      <c r="F548" s="88" t="s">
        <v>1886</v>
      </c>
      <c r="G548" s="87" t="s">
        <v>125</v>
      </c>
      <c r="H548" s="89" t="s">
        <v>872</v>
      </c>
      <c r="I548" s="121">
        <v>143.69999999999999</v>
      </c>
      <c r="J548" s="121">
        <v>143.69999999999999</v>
      </c>
      <c r="K548" s="84">
        <v>2.6</v>
      </c>
      <c r="L548" s="105">
        <f>+BD[[#This Row],[Kg. Recibidos]]*BD[[#This Row],[Precio]]</f>
        <v>373.62</v>
      </c>
      <c r="M548" s="105">
        <f>+BD[[#This Row],[Kg. Recibidos]]*BD[[#This Row],[Precio]]</f>
        <v>373.62</v>
      </c>
      <c r="N548" s="91">
        <f>+BD[[#This Row],[Monto Total]]-BD[[#This Row],[Abonos]]</f>
        <v>0</v>
      </c>
      <c r="O548" s="93" t="str">
        <f>IF(BD[[#This Row],[Saldo Actual]]=0,"PAGADO",IF(BD[[#This Row],[Saldo Actual]]&lt;0,"A Favor","Pendiente"))</f>
        <v>PAGADO</v>
      </c>
      <c r="P548" s="97">
        <f>+BD[[#This Row],[Fecha Doc.]]+7</f>
        <v>45484</v>
      </c>
      <c r="Q548" s="96" t="str">
        <f ca="1">IF(TODAY()&gt;BD[[#This Row],[Fecha Venc.]],"VENCIDO","")</f>
        <v>VENCIDO</v>
      </c>
      <c r="R548" s="83"/>
    </row>
    <row r="549" spans="3:18" s="4" customFormat="1" hidden="1" x14ac:dyDescent="0.25">
      <c r="C549" s="85" t="s">
        <v>2653</v>
      </c>
      <c r="D549" s="86">
        <v>45477</v>
      </c>
      <c r="E549" s="87" t="s">
        <v>87</v>
      </c>
      <c r="F549" s="88" t="s">
        <v>116</v>
      </c>
      <c r="G549" s="87" t="s">
        <v>87</v>
      </c>
      <c r="H549" s="89" t="s">
        <v>1848</v>
      </c>
      <c r="I549" s="121">
        <v>193</v>
      </c>
      <c r="J549" s="121">
        <v>193</v>
      </c>
      <c r="K549" s="84">
        <v>1.8</v>
      </c>
      <c r="L549" s="105">
        <f>+BD[[#This Row],[Kg. Recibidos]]*BD[[#This Row],[Precio]]</f>
        <v>347.40000000000003</v>
      </c>
      <c r="M549" s="105">
        <f>+BD[[#This Row],[Kg. Recibidos]]*BD[[#This Row],[Precio]]</f>
        <v>347.40000000000003</v>
      </c>
      <c r="N549" s="91">
        <f>+BD[[#This Row],[Monto Total]]-BD[[#This Row],[Abonos]]</f>
        <v>0</v>
      </c>
      <c r="O549" s="93" t="str">
        <f>IF(BD[[#This Row],[Saldo Actual]]=0,"PAGADO",IF(BD[[#This Row],[Saldo Actual]]&lt;0,"A Favor","Pendiente"))</f>
        <v>PAGADO</v>
      </c>
      <c r="P549" s="97">
        <f>+BD[[#This Row],[Fecha Doc.]]+7</f>
        <v>45484</v>
      </c>
      <c r="Q549" s="96" t="str">
        <f ca="1">IF(TODAY()&gt;BD[[#This Row],[Fecha Venc.]],"VENCIDO","")</f>
        <v>VENCIDO</v>
      </c>
      <c r="R549" s="83"/>
    </row>
    <row r="550" spans="3:18" s="4" customFormat="1" hidden="1" x14ac:dyDescent="0.25">
      <c r="C550" s="85" t="s">
        <v>2653</v>
      </c>
      <c r="D550" s="86">
        <v>45477</v>
      </c>
      <c r="E550" s="87" t="s">
        <v>87</v>
      </c>
      <c r="F550" s="88" t="s">
        <v>116</v>
      </c>
      <c r="G550" s="87" t="s">
        <v>87</v>
      </c>
      <c r="H550" s="89" t="s">
        <v>1727</v>
      </c>
      <c r="I550" s="121">
        <v>579.4</v>
      </c>
      <c r="J550" s="121">
        <v>579.4</v>
      </c>
      <c r="K550" s="84">
        <v>1</v>
      </c>
      <c r="L550" s="105">
        <f>+BD[[#This Row],[Kg. Recibidos]]*BD[[#This Row],[Precio]]</f>
        <v>579.4</v>
      </c>
      <c r="M550" s="105">
        <f>+BD[[#This Row],[Kg. Recibidos]]*BD[[#This Row],[Precio]]</f>
        <v>579.4</v>
      </c>
      <c r="N550" s="91">
        <f>+BD[[#This Row],[Monto Total]]-BD[[#This Row],[Abonos]]</f>
        <v>0</v>
      </c>
      <c r="O550" s="93" t="str">
        <f>IF(BD[[#This Row],[Saldo Actual]]=0,"PAGADO",IF(BD[[#This Row],[Saldo Actual]]&lt;0,"A Favor","Pendiente"))</f>
        <v>PAGADO</v>
      </c>
      <c r="P550" s="97">
        <f>+BD[[#This Row],[Fecha Doc.]]+7</f>
        <v>45484</v>
      </c>
      <c r="Q550" s="96" t="str">
        <f ca="1">IF(TODAY()&gt;BD[[#This Row],[Fecha Venc.]],"VENCIDO","")</f>
        <v>VENCIDO</v>
      </c>
      <c r="R550" s="83"/>
    </row>
    <row r="551" spans="3:18" s="4" customFormat="1" hidden="1" x14ac:dyDescent="0.25">
      <c r="C551" s="85" t="s">
        <v>2653</v>
      </c>
      <c r="D551" s="86">
        <v>45477</v>
      </c>
      <c r="E551" s="87" t="s">
        <v>87</v>
      </c>
      <c r="F551" s="88" t="s">
        <v>116</v>
      </c>
      <c r="G551" s="87" t="s">
        <v>87</v>
      </c>
      <c r="H551" s="89" t="s">
        <v>872</v>
      </c>
      <c r="I551" s="121">
        <v>1142.7</v>
      </c>
      <c r="J551" s="121">
        <v>1142.7</v>
      </c>
      <c r="K551" s="84">
        <v>2.5499999999999998</v>
      </c>
      <c r="L551" s="105">
        <f>+BD[[#This Row],[Kg. Recibidos]]*BD[[#This Row],[Precio]]</f>
        <v>2913.8849999999998</v>
      </c>
      <c r="M551" s="105">
        <f>+BD[[#This Row],[Kg. Recibidos]]*BD[[#This Row],[Precio]]</f>
        <v>2913.8849999999998</v>
      </c>
      <c r="N551" s="91">
        <f>+BD[[#This Row],[Monto Total]]-BD[[#This Row],[Abonos]]</f>
        <v>0</v>
      </c>
      <c r="O551" s="93" t="str">
        <f>IF(BD[[#This Row],[Saldo Actual]]=0,"PAGADO",IF(BD[[#This Row],[Saldo Actual]]&lt;0,"A Favor","Pendiente"))</f>
        <v>PAGADO</v>
      </c>
      <c r="P551" s="97">
        <f>+BD[[#This Row],[Fecha Doc.]]+7</f>
        <v>45484</v>
      </c>
      <c r="Q551" s="96" t="str">
        <f ca="1">IF(TODAY()&gt;BD[[#This Row],[Fecha Venc.]],"VENCIDO","")</f>
        <v>VENCIDO</v>
      </c>
      <c r="R551" s="83"/>
    </row>
    <row r="552" spans="3:18" s="4" customFormat="1" hidden="1" x14ac:dyDescent="0.25">
      <c r="C552" s="85" t="s">
        <v>2653</v>
      </c>
      <c r="D552" s="86">
        <v>45477</v>
      </c>
      <c r="E552" s="87" t="s">
        <v>87</v>
      </c>
      <c r="F552" s="88" t="s">
        <v>116</v>
      </c>
      <c r="G552" s="87" t="s">
        <v>87</v>
      </c>
      <c r="H552" s="89" t="s">
        <v>1847</v>
      </c>
      <c r="I552" s="121">
        <v>252.2</v>
      </c>
      <c r="J552" s="121">
        <v>252.2</v>
      </c>
      <c r="K552" s="84">
        <v>1.3</v>
      </c>
      <c r="L552" s="105">
        <f>+BD[[#This Row],[Kg. Recibidos]]*BD[[#This Row],[Precio]]</f>
        <v>327.86</v>
      </c>
      <c r="M552" s="105">
        <f>+BD[[#This Row],[Kg. Recibidos]]*BD[[#This Row],[Precio]]</f>
        <v>327.86</v>
      </c>
      <c r="N552" s="91">
        <f>+BD[[#This Row],[Monto Total]]-BD[[#This Row],[Abonos]]</f>
        <v>0</v>
      </c>
      <c r="O552" s="93" t="str">
        <f>IF(BD[[#This Row],[Saldo Actual]]=0,"PAGADO",IF(BD[[#This Row],[Saldo Actual]]&lt;0,"A Favor","Pendiente"))</f>
        <v>PAGADO</v>
      </c>
      <c r="P552" s="97">
        <f>+BD[[#This Row],[Fecha Doc.]]+7</f>
        <v>45484</v>
      </c>
      <c r="Q552" s="96" t="str">
        <f ca="1">IF(TODAY()&gt;BD[[#This Row],[Fecha Venc.]],"VENCIDO","")</f>
        <v>VENCIDO</v>
      </c>
      <c r="R552" s="83"/>
    </row>
    <row r="553" spans="3:18" s="4" customFormat="1" hidden="1" x14ac:dyDescent="0.25">
      <c r="C553" s="85" t="s">
        <v>2652</v>
      </c>
      <c r="D553" s="86">
        <v>45477</v>
      </c>
      <c r="E553" s="87" t="s">
        <v>1887</v>
      </c>
      <c r="F553" s="88" t="s">
        <v>1886</v>
      </c>
      <c r="G553" s="87" t="s">
        <v>200</v>
      </c>
      <c r="H553" s="89" t="s">
        <v>872</v>
      </c>
      <c r="I553" s="121">
        <v>154.1</v>
      </c>
      <c r="J553" s="121">
        <v>154.1</v>
      </c>
      <c r="K553" s="84">
        <v>2.6</v>
      </c>
      <c r="L553" s="105">
        <f>+BD[[#This Row],[Kg. Recibidos]]*BD[[#This Row],[Precio]]</f>
        <v>400.66</v>
      </c>
      <c r="M553" s="105">
        <f>+BD[[#This Row],[Kg. Recibidos]]*BD[[#This Row],[Precio]]</f>
        <v>400.66</v>
      </c>
      <c r="N553" s="91">
        <f>+BD[[#This Row],[Monto Total]]-BD[[#This Row],[Abonos]]</f>
        <v>0</v>
      </c>
      <c r="O553" s="93" t="str">
        <f>IF(BD[[#This Row],[Saldo Actual]]=0,"PAGADO",IF(BD[[#This Row],[Saldo Actual]]&lt;0,"A Favor","Pendiente"))</f>
        <v>PAGADO</v>
      </c>
      <c r="P553" s="97">
        <f>+BD[[#This Row],[Fecha Doc.]]+7</f>
        <v>45484</v>
      </c>
      <c r="Q553" s="96" t="str">
        <f ca="1">IF(TODAY()&gt;BD[[#This Row],[Fecha Venc.]],"VENCIDO","")</f>
        <v>VENCIDO</v>
      </c>
      <c r="R553" s="83"/>
    </row>
    <row r="554" spans="3:18" s="4" customFormat="1" hidden="1" x14ac:dyDescent="0.25">
      <c r="C554" s="85" t="s">
        <v>2652</v>
      </c>
      <c r="D554" s="86">
        <v>45477</v>
      </c>
      <c r="E554" s="87" t="s">
        <v>1887</v>
      </c>
      <c r="F554" s="88" t="s">
        <v>1886</v>
      </c>
      <c r="G554" s="87" t="s">
        <v>200</v>
      </c>
      <c r="H554" s="89" t="s">
        <v>1847</v>
      </c>
      <c r="I554" s="121">
        <v>17.8</v>
      </c>
      <c r="J554" s="121">
        <v>17.8</v>
      </c>
      <c r="K554" s="84">
        <v>1.3</v>
      </c>
      <c r="L554" s="105">
        <f>+BD[[#This Row],[Kg. Recibidos]]*BD[[#This Row],[Precio]]</f>
        <v>23.14</v>
      </c>
      <c r="M554" s="105">
        <f>+BD[[#This Row],[Kg. Recibidos]]*BD[[#This Row],[Precio]]</f>
        <v>23.14</v>
      </c>
      <c r="N554" s="91">
        <f>+BD[[#This Row],[Monto Total]]-BD[[#This Row],[Abonos]]</f>
        <v>0</v>
      </c>
      <c r="O554" s="93" t="str">
        <f>IF(BD[[#This Row],[Saldo Actual]]=0,"PAGADO",IF(BD[[#This Row],[Saldo Actual]]&lt;0,"A Favor","Pendiente"))</f>
        <v>PAGADO</v>
      </c>
      <c r="P554" s="97">
        <f>+BD[[#This Row],[Fecha Doc.]]+7</f>
        <v>45484</v>
      </c>
      <c r="Q554" s="96" t="str">
        <f ca="1">IF(TODAY()&gt;BD[[#This Row],[Fecha Venc.]],"VENCIDO","")</f>
        <v>VENCIDO</v>
      </c>
      <c r="R554" s="83"/>
    </row>
    <row r="555" spans="3:18" s="4" customFormat="1" hidden="1" x14ac:dyDescent="0.25">
      <c r="C555" s="85" t="s">
        <v>2651</v>
      </c>
      <c r="D555" s="86">
        <v>45477</v>
      </c>
      <c r="E555" s="87" t="s">
        <v>1887</v>
      </c>
      <c r="F555" s="88" t="s">
        <v>1886</v>
      </c>
      <c r="G555" s="87" t="s">
        <v>127</v>
      </c>
      <c r="H555" s="89" t="s">
        <v>3</v>
      </c>
      <c r="I555" s="121">
        <v>140.80000000000001</v>
      </c>
      <c r="J555" s="121">
        <v>140.80000000000001</v>
      </c>
      <c r="K555" s="84">
        <v>2.6</v>
      </c>
      <c r="L555" s="105">
        <f>+BD[[#This Row],[Kg. Recibidos]]*BD[[#This Row],[Precio]]</f>
        <v>366.08000000000004</v>
      </c>
      <c r="M555" s="105">
        <f>+BD[[#This Row],[Kg. Recibidos]]*BD[[#This Row],[Precio]]</f>
        <v>366.08000000000004</v>
      </c>
      <c r="N555" s="91">
        <f>+BD[[#This Row],[Monto Total]]-BD[[#This Row],[Abonos]]</f>
        <v>0</v>
      </c>
      <c r="O555" s="93" t="str">
        <f>IF(BD[[#This Row],[Saldo Actual]]=0,"PAGADO",IF(BD[[#This Row],[Saldo Actual]]&lt;0,"A Favor","Pendiente"))</f>
        <v>PAGADO</v>
      </c>
      <c r="P555" s="97">
        <f>+BD[[#This Row],[Fecha Doc.]]+7</f>
        <v>45484</v>
      </c>
      <c r="Q555" s="96" t="str">
        <f ca="1">IF(TODAY()&gt;BD[[#This Row],[Fecha Venc.]],"VENCIDO","")</f>
        <v>VENCIDO</v>
      </c>
      <c r="R555" s="83"/>
    </row>
    <row r="556" spans="3:18" s="4" customFormat="1" hidden="1" x14ac:dyDescent="0.25">
      <c r="C556" s="85" t="s">
        <v>2650</v>
      </c>
      <c r="D556" s="86">
        <v>45477</v>
      </c>
      <c r="E556" s="87" t="s">
        <v>670</v>
      </c>
      <c r="F556" s="88" t="s">
        <v>883</v>
      </c>
      <c r="G556" s="87" t="s">
        <v>670</v>
      </c>
      <c r="H556" s="89" t="s">
        <v>872</v>
      </c>
      <c r="I556" s="121">
        <v>9480.5</v>
      </c>
      <c r="J556" s="121">
        <v>9176.7000000000007</v>
      </c>
      <c r="K556" s="84">
        <v>2.48</v>
      </c>
      <c r="L556" s="105">
        <f>+BD[[#This Row],[Kg. Recibidos]]*BD[[#This Row],[Precio]]</f>
        <v>22758.216</v>
      </c>
      <c r="M556" s="105">
        <f>+BD[[#This Row],[Kg. Recibidos]]*BD[[#This Row],[Precio]]</f>
        <v>22758.216</v>
      </c>
      <c r="N556" s="91">
        <f>+BD[[#This Row],[Monto Total]]-BD[[#This Row],[Abonos]]</f>
        <v>0</v>
      </c>
      <c r="O556" s="93" t="str">
        <f>IF(BD[[#This Row],[Saldo Actual]]=0,"PAGADO",IF(BD[[#This Row],[Saldo Actual]]&lt;0,"A Favor","Pendiente"))</f>
        <v>PAGADO</v>
      </c>
      <c r="P556" s="97">
        <f>+BD[[#This Row],[Fecha Doc.]]+7</f>
        <v>45484</v>
      </c>
      <c r="Q556" s="96" t="str">
        <f ca="1">IF(TODAY()&gt;BD[[#This Row],[Fecha Venc.]],"VENCIDO","")</f>
        <v>VENCIDO</v>
      </c>
      <c r="R556" s="83"/>
    </row>
    <row r="557" spans="3:18" s="4" customFormat="1" hidden="1" x14ac:dyDescent="0.25">
      <c r="C557" s="85" t="s">
        <v>2649</v>
      </c>
      <c r="D557" s="86">
        <v>45477</v>
      </c>
      <c r="E557" s="87" t="s">
        <v>1887</v>
      </c>
      <c r="F557" s="88" t="s">
        <v>1886</v>
      </c>
      <c r="G557" s="87" t="s">
        <v>681</v>
      </c>
      <c r="H557" s="89" t="s">
        <v>1848</v>
      </c>
      <c r="I557" s="121">
        <v>8.3000000000000007</v>
      </c>
      <c r="J557" s="121">
        <v>8.3000000000000007</v>
      </c>
      <c r="K557" s="84">
        <v>1.8</v>
      </c>
      <c r="L557" s="105">
        <f>+BD[[#This Row],[Kg. Recibidos]]*BD[[#This Row],[Precio]]</f>
        <v>14.940000000000001</v>
      </c>
      <c r="M557" s="105">
        <f>+BD[[#This Row],[Kg. Recibidos]]*BD[[#This Row],[Precio]]</f>
        <v>14.940000000000001</v>
      </c>
      <c r="N557" s="91">
        <f>+BD[[#This Row],[Monto Total]]-BD[[#This Row],[Abonos]]</f>
        <v>0</v>
      </c>
      <c r="O557" s="93" t="str">
        <f>IF(BD[[#This Row],[Saldo Actual]]=0,"PAGADO",IF(BD[[#This Row],[Saldo Actual]]&lt;0,"A Favor","Pendiente"))</f>
        <v>PAGADO</v>
      </c>
      <c r="P557" s="97">
        <f>+BD[[#This Row],[Fecha Doc.]]+7</f>
        <v>45484</v>
      </c>
      <c r="Q557" s="96" t="str">
        <f ca="1">IF(TODAY()&gt;BD[[#This Row],[Fecha Venc.]],"VENCIDO","")</f>
        <v>VENCIDO</v>
      </c>
      <c r="R557" s="83"/>
    </row>
    <row r="558" spans="3:18" s="4" customFormat="1" hidden="1" x14ac:dyDescent="0.25">
      <c r="C558" s="85" t="s">
        <v>2649</v>
      </c>
      <c r="D558" s="86">
        <v>45477</v>
      </c>
      <c r="E558" s="87" t="s">
        <v>1887</v>
      </c>
      <c r="F558" s="88" t="s">
        <v>1886</v>
      </c>
      <c r="G558" s="87" t="s">
        <v>681</v>
      </c>
      <c r="H558" s="89" t="s">
        <v>1727</v>
      </c>
      <c r="I558" s="121">
        <v>11.7</v>
      </c>
      <c r="J558" s="121">
        <v>11.7</v>
      </c>
      <c r="K558" s="84">
        <v>1.3</v>
      </c>
      <c r="L558" s="105">
        <f>+BD[[#This Row],[Kg. Recibidos]]*BD[[#This Row],[Precio]]</f>
        <v>15.209999999999999</v>
      </c>
      <c r="M558" s="105">
        <f>+BD[[#This Row],[Kg. Recibidos]]*BD[[#This Row],[Precio]]</f>
        <v>15.209999999999999</v>
      </c>
      <c r="N558" s="91">
        <f>+BD[[#This Row],[Monto Total]]-BD[[#This Row],[Abonos]]</f>
        <v>0</v>
      </c>
      <c r="O558" s="93" t="str">
        <f>IF(BD[[#This Row],[Saldo Actual]]=0,"PAGADO",IF(BD[[#This Row],[Saldo Actual]]&lt;0,"A Favor","Pendiente"))</f>
        <v>PAGADO</v>
      </c>
      <c r="P558" s="97">
        <f>+BD[[#This Row],[Fecha Doc.]]+7</f>
        <v>45484</v>
      </c>
      <c r="Q558" s="96" t="str">
        <f ca="1">IF(TODAY()&gt;BD[[#This Row],[Fecha Venc.]],"VENCIDO","")</f>
        <v>VENCIDO</v>
      </c>
      <c r="R558" s="83"/>
    </row>
    <row r="559" spans="3:18" s="4" customFormat="1" hidden="1" x14ac:dyDescent="0.25">
      <c r="C559" s="85" t="s">
        <v>2648</v>
      </c>
      <c r="D559" s="86">
        <v>45477</v>
      </c>
      <c r="E559" s="87" t="s">
        <v>93</v>
      </c>
      <c r="F559" s="88" t="s">
        <v>50</v>
      </c>
      <c r="G559" s="87" t="s">
        <v>93</v>
      </c>
      <c r="H559" s="89" t="s">
        <v>3</v>
      </c>
      <c r="I559" s="121">
        <v>17024.5</v>
      </c>
      <c r="J559" s="121">
        <v>16659.7</v>
      </c>
      <c r="K559" s="84">
        <v>2.2999999999999998</v>
      </c>
      <c r="L559" s="105">
        <f>+BD[[#This Row],[Kg. Recibidos]]*BD[[#This Row],[Precio]]</f>
        <v>38317.31</v>
      </c>
      <c r="M559" s="105">
        <f>+BD[[#This Row],[Kg. Recibidos]]*BD[[#This Row],[Precio]]</f>
        <v>38317.31</v>
      </c>
      <c r="N559" s="91">
        <f>+BD[[#This Row],[Monto Total]]-BD[[#This Row],[Abonos]]</f>
        <v>0</v>
      </c>
      <c r="O559" s="93" t="str">
        <f>IF(BD[[#This Row],[Saldo Actual]]=0,"PAGADO",IF(BD[[#This Row],[Saldo Actual]]&lt;0,"A Favor","Pendiente"))</f>
        <v>PAGADO</v>
      </c>
      <c r="P559" s="97">
        <f>+BD[[#This Row],[Fecha Doc.]]+7</f>
        <v>45484</v>
      </c>
      <c r="Q559" s="96" t="str">
        <f ca="1">IF(TODAY()&gt;BD[[#This Row],[Fecha Venc.]],"VENCIDO","")</f>
        <v>VENCIDO</v>
      </c>
      <c r="R559" s="83"/>
    </row>
    <row r="560" spans="3:18" s="4" customFormat="1" hidden="1" x14ac:dyDescent="0.25">
      <c r="C560" s="85" t="s">
        <v>2642</v>
      </c>
      <c r="D560" s="86">
        <v>45477</v>
      </c>
      <c r="E560" s="87" t="s">
        <v>67</v>
      </c>
      <c r="F560" s="88" t="s">
        <v>22</v>
      </c>
      <c r="G560" s="87" t="s">
        <v>188</v>
      </c>
      <c r="H560" s="89" t="s">
        <v>3</v>
      </c>
      <c r="I560" s="121">
        <v>1487.1</v>
      </c>
      <c r="J560" s="121">
        <v>1482.4</v>
      </c>
      <c r="K560" s="84">
        <v>2.5499999999999998</v>
      </c>
      <c r="L560" s="105">
        <f>+BD[[#This Row],[Kg. Recibidos]]*BD[[#This Row],[Precio]]</f>
        <v>3780.12</v>
      </c>
      <c r="M560" s="105"/>
      <c r="N560" s="91">
        <f>+BD[[#This Row],[Monto Total]]-BD[[#This Row],[Abonos]]</f>
        <v>3780.12</v>
      </c>
      <c r="O560" s="93" t="str">
        <f>IF(BD[[#This Row],[Saldo Actual]]=0,"PAGADO",IF(BD[[#This Row],[Saldo Actual]]&lt;0,"A Favor","Pendiente"))</f>
        <v>Pendiente</v>
      </c>
      <c r="P560" s="97">
        <f>+BD[[#This Row],[Fecha Doc.]]+7</f>
        <v>45484</v>
      </c>
      <c r="Q560" s="96" t="str">
        <f ca="1">IF(TODAY()&gt;BD[[#This Row],[Fecha Venc.]],"VENCIDO","")</f>
        <v>VENCIDO</v>
      </c>
      <c r="R560" s="83"/>
    </row>
    <row r="561" spans="3:18" s="4" customFormat="1" hidden="1" x14ac:dyDescent="0.25">
      <c r="C561" s="85" t="s">
        <v>2641</v>
      </c>
      <c r="D561" s="86">
        <v>45477</v>
      </c>
      <c r="E561" s="87" t="s">
        <v>67</v>
      </c>
      <c r="F561" s="88" t="s">
        <v>22</v>
      </c>
      <c r="G561" s="87" t="s">
        <v>189</v>
      </c>
      <c r="H561" s="89" t="s">
        <v>3</v>
      </c>
      <c r="I561" s="121">
        <v>153.4</v>
      </c>
      <c r="J561" s="121">
        <v>147.80000000000001</v>
      </c>
      <c r="K561" s="84">
        <v>2.5499999999999998</v>
      </c>
      <c r="L561" s="105">
        <f>+BD[[#This Row],[Kg. Recibidos]]*BD[[#This Row],[Precio]]</f>
        <v>376.89</v>
      </c>
      <c r="M561" s="105">
        <f>+BD[[#This Row],[Kg. Recibidos]]*BD[[#This Row],[Precio]]</f>
        <v>376.89</v>
      </c>
      <c r="N561" s="91">
        <f>+BD[[#This Row],[Monto Total]]-BD[[#This Row],[Abonos]]</f>
        <v>0</v>
      </c>
      <c r="O561" s="93" t="str">
        <f>IF(BD[[#This Row],[Saldo Actual]]=0,"PAGADO",IF(BD[[#This Row],[Saldo Actual]]&lt;0,"A Favor","Pendiente"))</f>
        <v>PAGADO</v>
      </c>
      <c r="P561" s="97">
        <f>+BD[[#This Row],[Fecha Doc.]]+7</f>
        <v>45484</v>
      </c>
      <c r="Q561" s="96" t="str">
        <f ca="1">IF(TODAY()&gt;BD[[#This Row],[Fecha Venc.]],"VENCIDO","")</f>
        <v>VENCIDO</v>
      </c>
      <c r="R561" s="83"/>
    </row>
    <row r="562" spans="3:18" s="4" customFormat="1" hidden="1" x14ac:dyDescent="0.25">
      <c r="C562" s="85" t="s">
        <v>2640</v>
      </c>
      <c r="D562" s="86">
        <v>45477</v>
      </c>
      <c r="E562" s="87" t="s">
        <v>64</v>
      </c>
      <c r="F562" s="88" t="s">
        <v>58</v>
      </c>
      <c r="G562" s="87" t="s">
        <v>64</v>
      </c>
      <c r="H562" s="89" t="s">
        <v>18</v>
      </c>
      <c r="I562" s="121">
        <v>346.99</v>
      </c>
      <c r="J562" s="121">
        <v>346.99</v>
      </c>
      <c r="K562" s="84">
        <v>1.85</v>
      </c>
      <c r="L562" s="105">
        <f>+BD[[#This Row],[Kg. Recibidos]]*BD[[#This Row],[Precio]]</f>
        <v>641.93150000000003</v>
      </c>
      <c r="M562" s="105">
        <f>+BD[[#This Row],[Kg. Recibidos]]*BD[[#This Row],[Precio]]</f>
        <v>641.93150000000003</v>
      </c>
      <c r="N562" s="91">
        <f>+BD[[#This Row],[Monto Total]]-BD[[#This Row],[Abonos]]</f>
        <v>0</v>
      </c>
      <c r="O562" s="93" t="str">
        <f>IF(BD[[#This Row],[Saldo Actual]]=0,"PAGADO",IF(BD[[#This Row],[Saldo Actual]]&lt;0,"A Favor","Pendiente"))</f>
        <v>PAGADO</v>
      </c>
      <c r="P562" s="97">
        <f>+BD[[#This Row],[Fecha Doc.]]+7</f>
        <v>45484</v>
      </c>
      <c r="Q562" s="96" t="str">
        <f ca="1">IF(TODAY()&gt;BD[[#This Row],[Fecha Venc.]],"VENCIDO","")</f>
        <v>VENCIDO</v>
      </c>
      <c r="R562" s="83"/>
    </row>
    <row r="563" spans="3:18" s="4" customFormat="1" hidden="1" x14ac:dyDescent="0.25">
      <c r="C563" s="85" t="s">
        <v>2639</v>
      </c>
      <c r="D563" s="86">
        <v>45477</v>
      </c>
      <c r="E563" s="87" t="s">
        <v>64</v>
      </c>
      <c r="F563" s="88" t="s">
        <v>58</v>
      </c>
      <c r="G563" s="87" t="s">
        <v>64</v>
      </c>
      <c r="H563" s="89" t="s">
        <v>3</v>
      </c>
      <c r="I563" s="121">
        <v>2743.4</v>
      </c>
      <c r="J563" s="121">
        <v>2743.4</v>
      </c>
      <c r="K563" s="84">
        <v>2.5</v>
      </c>
      <c r="L563" s="105">
        <f>+BD[[#This Row],[Kg. Recibidos]]*BD[[#This Row],[Precio]]</f>
        <v>6858.5</v>
      </c>
      <c r="M563" s="105">
        <f>+BD[[#This Row],[Kg. Recibidos]]*BD[[#This Row],[Precio]]</f>
        <v>6858.5</v>
      </c>
      <c r="N563" s="91">
        <f>+BD[[#This Row],[Monto Total]]-BD[[#This Row],[Abonos]]</f>
        <v>0</v>
      </c>
      <c r="O563" s="93" t="str">
        <f>IF(BD[[#This Row],[Saldo Actual]]=0,"PAGADO",IF(BD[[#This Row],[Saldo Actual]]&lt;0,"A Favor","Pendiente"))</f>
        <v>PAGADO</v>
      </c>
      <c r="P563" s="97">
        <f>+BD[[#This Row],[Fecha Doc.]]+7</f>
        <v>45484</v>
      </c>
      <c r="Q563" s="96" t="str">
        <f ca="1">IF(TODAY()&gt;BD[[#This Row],[Fecha Venc.]],"VENCIDO","")</f>
        <v>VENCIDO</v>
      </c>
      <c r="R563" s="83"/>
    </row>
    <row r="564" spans="3:18" s="4" customFormat="1" hidden="1" x14ac:dyDescent="0.25">
      <c r="C564" s="85" t="s">
        <v>2638</v>
      </c>
      <c r="D564" s="86">
        <v>45477</v>
      </c>
      <c r="E564" s="87" t="s">
        <v>2485</v>
      </c>
      <c r="F564" s="88" t="s">
        <v>2486</v>
      </c>
      <c r="G564" s="87" t="s">
        <v>2487</v>
      </c>
      <c r="H564" s="89" t="s">
        <v>3</v>
      </c>
      <c r="I564" s="121">
        <v>18735.900000000001</v>
      </c>
      <c r="J564" s="121">
        <v>18735.900000000001</v>
      </c>
      <c r="K564" s="84">
        <v>2.42</v>
      </c>
      <c r="L564" s="105">
        <f>+BD[[#This Row],[Kg. Recibidos]]*BD[[#This Row],[Precio]]</f>
        <v>45340.878000000004</v>
      </c>
      <c r="M564" s="105">
        <f>+BD[[#This Row],[Kg. Recibidos]]*BD[[#This Row],[Precio]]</f>
        <v>45340.878000000004</v>
      </c>
      <c r="N564" s="91">
        <f>+BD[[#This Row],[Monto Total]]-BD[[#This Row],[Abonos]]</f>
        <v>0</v>
      </c>
      <c r="O564" s="93" t="str">
        <f>IF(BD[[#This Row],[Saldo Actual]]=0,"PAGADO",IF(BD[[#This Row],[Saldo Actual]]&lt;0,"A Favor","Pendiente"))</f>
        <v>PAGADO</v>
      </c>
      <c r="P564" s="97">
        <f>+BD[[#This Row],[Fecha Doc.]]+7</f>
        <v>45484</v>
      </c>
      <c r="Q564" s="96" t="str">
        <f ca="1">IF(TODAY()&gt;BD[[#This Row],[Fecha Venc.]],"VENCIDO","")</f>
        <v>VENCIDO</v>
      </c>
      <c r="R564" s="83"/>
    </row>
    <row r="565" spans="3:18" s="4" customFormat="1" hidden="1" x14ac:dyDescent="0.25">
      <c r="C565" s="85" t="s">
        <v>2637</v>
      </c>
      <c r="D565" s="86">
        <v>45477</v>
      </c>
      <c r="E565" s="87" t="s">
        <v>2321</v>
      </c>
      <c r="F565" s="88" t="s">
        <v>21</v>
      </c>
      <c r="G565" s="87" t="s">
        <v>183</v>
      </c>
      <c r="H565" s="89" t="s">
        <v>15</v>
      </c>
      <c r="I565" s="121">
        <v>2044</v>
      </c>
      <c r="J565" s="121">
        <v>2020.6</v>
      </c>
      <c r="K565" s="84">
        <v>2.85</v>
      </c>
      <c r="L565" s="105">
        <f>+BD[[#This Row],[Kg. Recibidos]]*BD[[#This Row],[Precio]]</f>
        <v>5758.71</v>
      </c>
      <c r="M565" s="105">
        <f>+BD[[#This Row],[Kg. Recibidos]]*BD[[#This Row],[Precio]]</f>
        <v>5758.71</v>
      </c>
      <c r="N565" s="91">
        <f>+BD[[#This Row],[Monto Total]]-BD[[#This Row],[Abonos]]</f>
        <v>0</v>
      </c>
      <c r="O565" s="93" t="str">
        <f>IF(BD[[#This Row],[Saldo Actual]]=0,"PAGADO",IF(BD[[#This Row],[Saldo Actual]]&lt;0,"A Favor","Pendiente"))</f>
        <v>PAGADO</v>
      </c>
      <c r="P565" s="97">
        <f>+BD[[#This Row],[Fecha Doc.]]+7</f>
        <v>45484</v>
      </c>
      <c r="Q565" s="96" t="str">
        <f ca="1">IF(TODAY()&gt;BD[[#This Row],[Fecha Venc.]],"VENCIDO","")</f>
        <v>VENCIDO</v>
      </c>
      <c r="R565" s="83"/>
    </row>
    <row r="566" spans="3:18" s="4" customFormat="1" hidden="1" x14ac:dyDescent="0.25">
      <c r="C566" s="85" t="s">
        <v>2635</v>
      </c>
      <c r="D566" s="86">
        <v>45477</v>
      </c>
      <c r="E566" s="87" t="s">
        <v>2321</v>
      </c>
      <c r="F566" s="88" t="s">
        <v>21</v>
      </c>
      <c r="G566" s="87" t="s">
        <v>184</v>
      </c>
      <c r="H566" s="89" t="s">
        <v>15</v>
      </c>
      <c r="I566" s="121">
        <v>2067.9</v>
      </c>
      <c r="J566" s="121">
        <v>2049.8000000000002</v>
      </c>
      <c r="K566" s="84">
        <v>2.85</v>
      </c>
      <c r="L566" s="105">
        <f>+BD[[#This Row],[Kg. Recibidos]]*BD[[#This Row],[Precio]]</f>
        <v>5841.93</v>
      </c>
      <c r="M566" s="105">
        <f>+BD[[#This Row],[Kg. Recibidos]]*BD[[#This Row],[Precio]]</f>
        <v>5841.93</v>
      </c>
      <c r="N566" s="91">
        <f>+BD[[#This Row],[Monto Total]]-BD[[#This Row],[Abonos]]</f>
        <v>0</v>
      </c>
      <c r="O566" s="93" t="str">
        <f>IF(BD[[#This Row],[Saldo Actual]]=0,"PAGADO",IF(BD[[#This Row],[Saldo Actual]]&lt;0,"A Favor","Pendiente"))</f>
        <v>PAGADO</v>
      </c>
      <c r="P566" s="97">
        <f>+BD[[#This Row],[Fecha Doc.]]+7</f>
        <v>45484</v>
      </c>
      <c r="Q566" s="96" t="str">
        <f ca="1">IF(TODAY()&gt;BD[[#This Row],[Fecha Venc.]],"VENCIDO","")</f>
        <v>VENCIDO</v>
      </c>
      <c r="R566" s="83"/>
    </row>
    <row r="567" spans="3:18" s="4" customFormat="1" hidden="1" x14ac:dyDescent="0.25">
      <c r="C567" s="85" t="s">
        <v>2634</v>
      </c>
      <c r="D567" s="86">
        <v>45477</v>
      </c>
      <c r="E567" s="87" t="s">
        <v>2321</v>
      </c>
      <c r="F567" s="88" t="s">
        <v>21</v>
      </c>
      <c r="G567" s="87" t="s">
        <v>184</v>
      </c>
      <c r="H567" s="89" t="s">
        <v>1848</v>
      </c>
      <c r="I567" s="121">
        <v>288</v>
      </c>
      <c r="J567" s="121">
        <v>286.89999999999998</v>
      </c>
      <c r="K567" s="84">
        <v>1.3</v>
      </c>
      <c r="L567" s="105">
        <f>+BD[[#This Row],[Kg. Recibidos]]*BD[[#This Row],[Precio]]</f>
        <v>372.96999999999997</v>
      </c>
      <c r="M567" s="105">
        <f>+BD[[#This Row],[Kg. Recibidos]]*BD[[#This Row],[Precio]]</f>
        <v>372.96999999999997</v>
      </c>
      <c r="N567" s="91">
        <f>+BD[[#This Row],[Monto Total]]-BD[[#This Row],[Abonos]]</f>
        <v>0</v>
      </c>
      <c r="O567" s="93" t="str">
        <f>IF(BD[[#This Row],[Saldo Actual]]=0,"PAGADO",IF(BD[[#This Row],[Saldo Actual]]&lt;0,"A Favor","Pendiente"))</f>
        <v>PAGADO</v>
      </c>
      <c r="P567" s="97">
        <f>+BD[[#This Row],[Fecha Doc.]]+7</f>
        <v>45484</v>
      </c>
      <c r="Q567" s="96" t="str">
        <f ca="1">IF(TODAY()&gt;BD[[#This Row],[Fecha Venc.]],"VENCIDO","")</f>
        <v>VENCIDO</v>
      </c>
      <c r="R567" s="83"/>
    </row>
    <row r="568" spans="3:18" s="4" customFormat="1" hidden="1" x14ac:dyDescent="0.25">
      <c r="C568" s="85" t="s">
        <v>2636</v>
      </c>
      <c r="D568" s="86">
        <v>45477</v>
      </c>
      <c r="E568" s="87" t="s">
        <v>2321</v>
      </c>
      <c r="F568" s="88" t="s">
        <v>21</v>
      </c>
      <c r="G568" s="87" t="s">
        <v>185</v>
      </c>
      <c r="H568" s="89" t="s">
        <v>15</v>
      </c>
      <c r="I568" s="121">
        <v>1174.5</v>
      </c>
      <c r="J568" s="121">
        <v>1170</v>
      </c>
      <c r="K568" s="84">
        <v>2.85</v>
      </c>
      <c r="L568" s="105">
        <f>+BD[[#This Row],[Kg. Recibidos]]*BD[[#This Row],[Precio]]</f>
        <v>3334.5</v>
      </c>
      <c r="M568" s="105">
        <f>+BD[[#This Row],[Kg. Recibidos]]*BD[[#This Row],[Precio]]</f>
        <v>3334.5</v>
      </c>
      <c r="N568" s="91">
        <f>+BD[[#This Row],[Monto Total]]-BD[[#This Row],[Abonos]]</f>
        <v>0</v>
      </c>
      <c r="O568" s="93" t="str">
        <f>IF(BD[[#This Row],[Saldo Actual]]=0,"PAGADO",IF(BD[[#This Row],[Saldo Actual]]&lt;0,"A Favor","Pendiente"))</f>
        <v>PAGADO</v>
      </c>
      <c r="P568" s="97">
        <f>+BD[[#This Row],[Fecha Doc.]]+7</f>
        <v>45484</v>
      </c>
      <c r="Q568" s="96" t="str">
        <f ca="1">IF(TODAY()&gt;BD[[#This Row],[Fecha Venc.]],"VENCIDO","")</f>
        <v>VENCIDO</v>
      </c>
      <c r="R568" s="83"/>
    </row>
    <row r="569" spans="3:18" s="4" customFormat="1" hidden="1" x14ac:dyDescent="0.25">
      <c r="C569" s="85" t="s">
        <v>2633</v>
      </c>
      <c r="D569" s="86">
        <v>45477</v>
      </c>
      <c r="E569" s="87" t="s">
        <v>104</v>
      </c>
      <c r="F569" s="88" t="s">
        <v>57</v>
      </c>
      <c r="G569" s="87" t="s">
        <v>104</v>
      </c>
      <c r="H569" s="89" t="s">
        <v>3</v>
      </c>
      <c r="I569" s="121">
        <v>931.9</v>
      </c>
      <c r="J569" s="121">
        <v>931.9</v>
      </c>
      <c r="K569" s="84">
        <v>2.5499999999999998</v>
      </c>
      <c r="L569" s="105">
        <f>+BD[[#This Row],[Kg. Recibidos]]*BD[[#This Row],[Precio]]</f>
        <v>2376.3449999999998</v>
      </c>
      <c r="M569" s="105">
        <f>+BD[[#This Row],[Kg. Recibidos]]*BD[[#This Row],[Precio]]</f>
        <v>2376.3449999999998</v>
      </c>
      <c r="N569" s="91">
        <f>+BD[[#This Row],[Monto Total]]-BD[[#This Row],[Abonos]]</f>
        <v>0</v>
      </c>
      <c r="O569" s="93" t="str">
        <f>IF(BD[[#This Row],[Saldo Actual]]=0,"PAGADO",IF(BD[[#This Row],[Saldo Actual]]&lt;0,"A Favor","Pendiente"))</f>
        <v>PAGADO</v>
      </c>
      <c r="P569" s="97">
        <f>+BD[[#This Row],[Fecha Doc.]]+7</f>
        <v>45484</v>
      </c>
      <c r="Q569" s="96" t="str">
        <f ca="1">IF(TODAY()&gt;BD[[#This Row],[Fecha Venc.]],"VENCIDO","")</f>
        <v>VENCIDO</v>
      </c>
      <c r="R569" s="83"/>
    </row>
    <row r="570" spans="3:18" s="4" customFormat="1" hidden="1" x14ac:dyDescent="0.25">
      <c r="C570" s="85" t="s">
        <v>2647</v>
      </c>
      <c r="D570" s="86">
        <v>45476</v>
      </c>
      <c r="E570" s="87" t="s">
        <v>1887</v>
      </c>
      <c r="F570" s="88" t="s">
        <v>1886</v>
      </c>
      <c r="G570" s="87" t="s">
        <v>1531</v>
      </c>
      <c r="H570" s="89" t="s">
        <v>1727</v>
      </c>
      <c r="I570" s="121">
        <v>19.5</v>
      </c>
      <c r="J570" s="121">
        <v>19.5</v>
      </c>
      <c r="K570" s="84">
        <v>1.3</v>
      </c>
      <c r="L570" s="105">
        <f>+BD[[#This Row],[Kg. Recibidos]]*BD[[#This Row],[Precio]]</f>
        <v>25.35</v>
      </c>
      <c r="M570" s="105">
        <f>+BD[[#This Row],[Kg. Recibidos]]*BD[[#This Row],[Precio]]</f>
        <v>25.35</v>
      </c>
      <c r="N570" s="91">
        <f>+BD[[#This Row],[Monto Total]]-BD[[#This Row],[Abonos]]</f>
        <v>0</v>
      </c>
      <c r="O570" s="93" t="str">
        <f>IF(BD[[#This Row],[Saldo Actual]]=0,"PAGADO",IF(BD[[#This Row],[Saldo Actual]]&lt;0,"A Favor","Pendiente"))</f>
        <v>PAGADO</v>
      </c>
      <c r="P570" s="97">
        <f>+BD[[#This Row],[Fecha Doc.]]+7</f>
        <v>45483</v>
      </c>
      <c r="Q570" s="96" t="str">
        <f ca="1">IF(TODAY()&gt;BD[[#This Row],[Fecha Venc.]],"VENCIDO","")</f>
        <v>VENCIDO</v>
      </c>
      <c r="R570" s="83"/>
    </row>
    <row r="571" spans="3:18" s="4" customFormat="1" hidden="1" x14ac:dyDescent="0.25">
      <c r="C571" s="85" t="s">
        <v>2647</v>
      </c>
      <c r="D571" s="86">
        <v>45476</v>
      </c>
      <c r="E571" s="87" t="s">
        <v>1887</v>
      </c>
      <c r="F571" s="88" t="s">
        <v>1886</v>
      </c>
      <c r="G571" s="87" t="s">
        <v>1531</v>
      </c>
      <c r="H571" s="89" t="s">
        <v>872</v>
      </c>
      <c r="I571" s="121">
        <v>2.5</v>
      </c>
      <c r="J571" s="121">
        <v>2.5</v>
      </c>
      <c r="K571" s="84">
        <v>2.6</v>
      </c>
      <c r="L571" s="105">
        <f>+BD[[#This Row],[Kg. Recibidos]]*BD[[#This Row],[Precio]]</f>
        <v>6.5</v>
      </c>
      <c r="M571" s="105">
        <f>+BD[[#This Row],[Kg. Recibidos]]*BD[[#This Row],[Precio]]</f>
        <v>6.5</v>
      </c>
      <c r="N571" s="91">
        <f>+BD[[#This Row],[Monto Total]]-BD[[#This Row],[Abonos]]</f>
        <v>0</v>
      </c>
      <c r="O571" s="93" t="str">
        <f>IF(BD[[#This Row],[Saldo Actual]]=0,"PAGADO",IF(BD[[#This Row],[Saldo Actual]]&lt;0,"A Favor","Pendiente"))</f>
        <v>PAGADO</v>
      </c>
      <c r="P571" s="97">
        <f>+BD[[#This Row],[Fecha Doc.]]+7</f>
        <v>45483</v>
      </c>
      <c r="Q571" s="96" t="str">
        <f ca="1">IF(TODAY()&gt;BD[[#This Row],[Fecha Venc.]],"VENCIDO","")</f>
        <v>VENCIDO</v>
      </c>
      <c r="R571" s="83"/>
    </row>
    <row r="572" spans="3:18" s="4" customFormat="1" hidden="1" x14ac:dyDescent="0.25">
      <c r="C572" s="85" t="s">
        <v>2646</v>
      </c>
      <c r="D572" s="86">
        <v>45476</v>
      </c>
      <c r="E572" s="87" t="s">
        <v>1887</v>
      </c>
      <c r="F572" s="88" t="s">
        <v>1886</v>
      </c>
      <c r="G572" s="87" t="s">
        <v>2257</v>
      </c>
      <c r="H572" s="89" t="s">
        <v>1727</v>
      </c>
      <c r="I572" s="121">
        <v>60.8</v>
      </c>
      <c r="J572" s="121">
        <v>60.8</v>
      </c>
      <c r="K572" s="84">
        <v>1.3</v>
      </c>
      <c r="L572" s="105">
        <f>+BD[[#This Row],[Kg. Recibidos]]*BD[[#This Row],[Precio]]</f>
        <v>79.039999999999992</v>
      </c>
      <c r="M572" s="105">
        <f>+BD[[#This Row],[Kg. Recibidos]]*BD[[#This Row],[Precio]]</f>
        <v>79.039999999999992</v>
      </c>
      <c r="N572" s="91">
        <f>+BD[[#This Row],[Monto Total]]-BD[[#This Row],[Abonos]]</f>
        <v>0</v>
      </c>
      <c r="O572" s="93" t="str">
        <f>IF(BD[[#This Row],[Saldo Actual]]=0,"PAGADO",IF(BD[[#This Row],[Saldo Actual]]&lt;0,"A Favor","Pendiente"))</f>
        <v>PAGADO</v>
      </c>
      <c r="P572" s="97">
        <f>+BD[[#This Row],[Fecha Doc.]]+7</f>
        <v>45483</v>
      </c>
      <c r="Q572" s="96" t="str">
        <f ca="1">IF(TODAY()&gt;BD[[#This Row],[Fecha Venc.]],"VENCIDO","")</f>
        <v>VENCIDO</v>
      </c>
      <c r="R572" s="83"/>
    </row>
    <row r="573" spans="3:18" s="4" customFormat="1" hidden="1" x14ac:dyDescent="0.25">
      <c r="C573" s="85" t="s">
        <v>2646</v>
      </c>
      <c r="D573" s="86">
        <v>45476</v>
      </c>
      <c r="E573" s="87" t="s">
        <v>1887</v>
      </c>
      <c r="F573" s="88" t="s">
        <v>1886</v>
      </c>
      <c r="G573" s="87" t="s">
        <v>2257</v>
      </c>
      <c r="H573" s="89" t="s">
        <v>1848</v>
      </c>
      <c r="I573" s="121">
        <v>33.9</v>
      </c>
      <c r="J573" s="121">
        <v>33.9</v>
      </c>
      <c r="K573" s="84">
        <v>1.8</v>
      </c>
      <c r="L573" s="105">
        <f>+BD[[#This Row],[Kg. Recibidos]]*BD[[#This Row],[Precio]]</f>
        <v>61.019999999999996</v>
      </c>
      <c r="M573" s="105">
        <f>+BD[[#This Row],[Kg. Recibidos]]*BD[[#This Row],[Precio]]</f>
        <v>61.019999999999996</v>
      </c>
      <c r="N573" s="91">
        <f>+BD[[#This Row],[Monto Total]]-BD[[#This Row],[Abonos]]</f>
        <v>0</v>
      </c>
      <c r="O573" s="93" t="str">
        <f>IF(BD[[#This Row],[Saldo Actual]]=0,"PAGADO",IF(BD[[#This Row],[Saldo Actual]]&lt;0,"A Favor","Pendiente"))</f>
        <v>PAGADO</v>
      </c>
      <c r="P573" s="97">
        <f>+BD[[#This Row],[Fecha Doc.]]+7</f>
        <v>45483</v>
      </c>
      <c r="Q573" s="96" t="str">
        <f ca="1">IF(TODAY()&gt;BD[[#This Row],[Fecha Venc.]],"VENCIDO","")</f>
        <v>VENCIDO</v>
      </c>
      <c r="R573" s="83"/>
    </row>
    <row r="574" spans="3:18" s="4" customFormat="1" hidden="1" x14ac:dyDescent="0.25">
      <c r="C574" s="85" t="s">
        <v>2646</v>
      </c>
      <c r="D574" s="86">
        <v>45476</v>
      </c>
      <c r="E574" s="87" t="s">
        <v>1887</v>
      </c>
      <c r="F574" s="88" t="s">
        <v>1886</v>
      </c>
      <c r="G574" s="87" t="s">
        <v>2257</v>
      </c>
      <c r="H574" s="89" t="s">
        <v>1847</v>
      </c>
      <c r="I574" s="121">
        <v>63.1</v>
      </c>
      <c r="J574" s="121">
        <v>63.1</v>
      </c>
      <c r="K574" s="84">
        <v>1.3</v>
      </c>
      <c r="L574" s="105">
        <f>+BD[[#This Row],[Kg. Recibidos]]*BD[[#This Row],[Precio]]</f>
        <v>82.03</v>
      </c>
      <c r="M574" s="105">
        <f>+BD[[#This Row],[Kg. Recibidos]]*BD[[#This Row],[Precio]]</f>
        <v>82.03</v>
      </c>
      <c r="N574" s="91">
        <f>+BD[[#This Row],[Monto Total]]-BD[[#This Row],[Abonos]]</f>
        <v>0</v>
      </c>
      <c r="O574" s="93" t="str">
        <f>IF(BD[[#This Row],[Saldo Actual]]=0,"PAGADO",IF(BD[[#This Row],[Saldo Actual]]&lt;0,"A Favor","Pendiente"))</f>
        <v>PAGADO</v>
      </c>
      <c r="P574" s="97">
        <f>+BD[[#This Row],[Fecha Doc.]]+7</f>
        <v>45483</v>
      </c>
      <c r="Q574" s="96" t="str">
        <f ca="1">IF(TODAY()&gt;BD[[#This Row],[Fecha Venc.]],"VENCIDO","")</f>
        <v>VENCIDO</v>
      </c>
      <c r="R574" s="83"/>
    </row>
    <row r="575" spans="3:18" s="4" customFormat="1" hidden="1" x14ac:dyDescent="0.25">
      <c r="C575" s="85" t="s">
        <v>2645</v>
      </c>
      <c r="D575" s="86">
        <v>45476</v>
      </c>
      <c r="E575" s="87" t="s">
        <v>91</v>
      </c>
      <c r="F575" s="88" t="s">
        <v>49</v>
      </c>
      <c r="G575" s="87" t="s">
        <v>91</v>
      </c>
      <c r="H575" s="89" t="s">
        <v>1727</v>
      </c>
      <c r="I575" s="121">
        <v>170.2</v>
      </c>
      <c r="J575" s="121">
        <v>170.2</v>
      </c>
      <c r="K575" s="84">
        <v>1</v>
      </c>
      <c r="L575" s="105">
        <f>+BD[[#This Row],[Kg. Recibidos]]*BD[[#This Row],[Precio]]</f>
        <v>170.2</v>
      </c>
      <c r="M575" s="105">
        <f>+BD[[#This Row],[Kg. Recibidos]]*BD[[#This Row],[Precio]]</f>
        <v>170.2</v>
      </c>
      <c r="N575" s="91">
        <f>+BD[[#This Row],[Monto Total]]-BD[[#This Row],[Abonos]]</f>
        <v>0</v>
      </c>
      <c r="O575" s="93" t="str">
        <f>IF(BD[[#This Row],[Saldo Actual]]=0,"PAGADO",IF(BD[[#This Row],[Saldo Actual]]&lt;0,"A Favor","Pendiente"))</f>
        <v>PAGADO</v>
      </c>
      <c r="P575" s="97">
        <f>+BD[[#This Row],[Fecha Doc.]]+7</f>
        <v>45483</v>
      </c>
      <c r="Q575" s="96" t="str">
        <f ca="1">IF(TODAY()&gt;BD[[#This Row],[Fecha Venc.]],"VENCIDO","")</f>
        <v>VENCIDO</v>
      </c>
      <c r="R575" s="83"/>
    </row>
    <row r="576" spans="3:18" s="4" customFormat="1" hidden="1" x14ac:dyDescent="0.25">
      <c r="C576" s="85" t="s">
        <v>2645</v>
      </c>
      <c r="D576" s="86">
        <v>45476</v>
      </c>
      <c r="E576" s="87" t="s">
        <v>91</v>
      </c>
      <c r="F576" s="88" t="s">
        <v>49</v>
      </c>
      <c r="G576" s="87" t="s">
        <v>91</v>
      </c>
      <c r="H576" s="89" t="s">
        <v>1848</v>
      </c>
      <c r="I576" s="121">
        <v>23.8</v>
      </c>
      <c r="J576" s="121">
        <v>23.8</v>
      </c>
      <c r="K576" s="84">
        <v>1.8</v>
      </c>
      <c r="L576" s="105">
        <f>+BD[[#This Row],[Kg. Recibidos]]*BD[[#This Row],[Precio]]</f>
        <v>42.84</v>
      </c>
      <c r="M576" s="105">
        <f>+BD[[#This Row],[Kg. Recibidos]]*BD[[#This Row],[Precio]]</f>
        <v>42.84</v>
      </c>
      <c r="N576" s="91">
        <f>+BD[[#This Row],[Monto Total]]-BD[[#This Row],[Abonos]]</f>
        <v>0</v>
      </c>
      <c r="O576" s="93" t="str">
        <f>IF(BD[[#This Row],[Saldo Actual]]=0,"PAGADO",IF(BD[[#This Row],[Saldo Actual]]&lt;0,"A Favor","Pendiente"))</f>
        <v>PAGADO</v>
      </c>
      <c r="P576" s="97">
        <f>+BD[[#This Row],[Fecha Doc.]]+7</f>
        <v>45483</v>
      </c>
      <c r="Q576" s="96" t="str">
        <f ca="1">IF(TODAY()&gt;BD[[#This Row],[Fecha Venc.]],"VENCIDO","")</f>
        <v>VENCIDO</v>
      </c>
      <c r="R576" s="83"/>
    </row>
    <row r="577" spans="3:18" s="4" customFormat="1" hidden="1" x14ac:dyDescent="0.25">
      <c r="C577" s="85" t="s">
        <v>2645</v>
      </c>
      <c r="D577" s="86">
        <v>45476</v>
      </c>
      <c r="E577" s="87" t="s">
        <v>91</v>
      </c>
      <c r="F577" s="88" t="s">
        <v>49</v>
      </c>
      <c r="G577" s="87" t="s">
        <v>91</v>
      </c>
      <c r="H577" s="89" t="s">
        <v>1847</v>
      </c>
      <c r="I577" s="121">
        <v>87</v>
      </c>
      <c r="J577" s="121">
        <v>87</v>
      </c>
      <c r="K577" s="84">
        <v>1</v>
      </c>
      <c r="L577" s="105">
        <f>+BD[[#This Row],[Kg. Recibidos]]*BD[[#This Row],[Precio]]</f>
        <v>87</v>
      </c>
      <c r="M577" s="105">
        <f>+BD[[#This Row],[Kg. Recibidos]]*BD[[#This Row],[Precio]]</f>
        <v>87</v>
      </c>
      <c r="N577" s="91">
        <f>+BD[[#This Row],[Monto Total]]-BD[[#This Row],[Abonos]]</f>
        <v>0</v>
      </c>
      <c r="O577" s="93" t="str">
        <f>IF(BD[[#This Row],[Saldo Actual]]=0,"PAGADO",IF(BD[[#This Row],[Saldo Actual]]&lt;0,"A Favor","Pendiente"))</f>
        <v>PAGADO</v>
      </c>
      <c r="P577" s="97">
        <f>+BD[[#This Row],[Fecha Doc.]]+7</f>
        <v>45483</v>
      </c>
      <c r="Q577" s="96" t="str">
        <f ca="1">IF(TODAY()&gt;BD[[#This Row],[Fecha Venc.]],"VENCIDO","")</f>
        <v>VENCIDO</v>
      </c>
      <c r="R577" s="83"/>
    </row>
    <row r="578" spans="3:18" s="4" customFormat="1" hidden="1" x14ac:dyDescent="0.25">
      <c r="C578" s="85" t="s">
        <v>2644</v>
      </c>
      <c r="D578" s="86">
        <v>45476</v>
      </c>
      <c r="E578" s="87" t="s">
        <v>1887</v>
      </c>
      <c r="F578" s="88" t="s">
        <v>1886</v>
      </c>
      <c r="G578" s="87" t="s">
        <v>195</v>
      </c>
      <c r="H578" s="89" t="s">
        <v>1847</v>
      </c>
      <c r="I578" s="121">
        <v>341.6</v>
      </c>
      <c r="J578" s="121">
        <v>341.6</v>
      </c>
      <c r="K578" s="84">
        <v>1.3</v>
      </c>
      <c r="L578" s="105">
        <f>+BD[[#This Row],[Kg. Recibidos]]*BD[[#This Row],[Precio]]</f>
        <v>444.08000000000004</v>
      </c>
      <c r="M578" s="105">
        <f>+BD[[#This Row],[Kg. Recibidos]]*BD[[#This Row],[Precio]]</f>
        <v>444.08000000000004</v>
      </c>
      <c r="N578" s="91">
        <f>+BD[[#This Row],[Monto Total]]-BD[[#This Row],[Abonos]]</f>
        <v>0</v>
      </c>
      <c r="O578" s="93" t="str">
        <f>IF(BD[[#This Row],[Saldo Actual]]=0,"PAGADO",IF(BD[[#This Row],[Saldo Actual]]&lt;0,"A Favor","Pendiente"))</f>
        <v>PAGADO</v>
      </c>
      <c r="P578" s="97">
        <f>+BD[[#This Row],[Fecha Doc.]]+7</f>
        <v>45483</v>
      </c>
      <c r="Q578" s="96" t="str">
        <f ca="1">IF(TODAY()&gt;BD[[#This Row],[Fecha Venc.]],"VENCIDO","")</f>
        <v>VENCIDO</v>
      </c>
      <c r="R578" s="83"/>
    </row>
    <row r="579" spans="3:18" s="4" customFormat="1" hidden="1" x14ac:dyDescent="0.25">
      <c r="C579" s="85" t="s">
        <v>2644</v>
      </c>
      <c r="D579" s="86">
        <v>45476</v>
      </c>
      <c r="E579" s="87" t="s">
        <v>1887</v>
      </c>
      <c r="F579" s="88" t="s">
        <v>1886</v>
      </c>
      <c r="G579" s="87" t="s">
        <v>195</v>
      </c>
      <c r="H579" s="89" t="s">
        <v>1848</v>
      </c>
      <c r="I579" s="121">
        <v>94.6</v>
      </c>
      <c r="J579" s="121">
        <v>94.6</v>
      </c>
      <c r="K579" s="84">
        <v>1.8</v>
      </c>
      <c r="L579" s="105">
        <f>+BD[[#This Row],[Kg. Recibidos]]*BD[[#This Row],[Precio]]</f>
        <v>170.28</v>
      </c>
      <c r="M579" s="105">
        <f>+BD[[#This Row],[Kg. Recibidos]]*BD[[#This Row],[Precio]]</f>
        <v>170.28</v>
      </c>
      <c r="N579" s="91">
        <f>+BD[[#This Row],[Monto Total]]-BD[[#This Row],[Abonos]]</f>
        <v>0</v>
      </c>
      <c r="O579" s="93" t="str">
        <f>IF(BD[[#This Row],[Saldo Actual]]=0,"PAGADO",IF(BD[[#This Row],[Saldo Actual]]&lt;0,"A Favor","Pendiente"))</f>
        <v>PAGADO</v>
      </c>
      <c r="P579" s="97">
        <f>+BD[[#This Row],[Fecha Doc.]]+7</f>
        <v>45483</v>
      </c>
      <c r="Q579" s="96" t="str">
        <f ca="1">IF(TODAY()&gt;BD[[#This Row],[Fecha Venc.]],"VENCIDO","")</f>
        <v>VENCIDO</v>
      </c>
      <c r="R579" s="83"/>
    </row>
    <row r="580" spans="3:18" s="4" customFormat="1" hidden="1" x14ac:dyDescent="0.25">
      <c r="C580" s="85" t="s">
        <v>2644</v>
      </c>
      <c r="D580" s="86">
        <v>45476</v>
      </c>
      <c r="E580" s="87" t="s">
        <v>1887</v>
      </c>
      <c r="F580" s="88" t="s">
        <v>1886</v>
      </c>
      <c r="G580" s="87" t="s">
        <v>195</v>
      </c>
      <c r="H580" s="89" t="s">
        <v>1727</v>
      </c>
      <c r="I580" s="121">
        <v>577.6</v>
      </c>
      <c r="J580" s="121">
        <v>577.6</v>
      </c>
      <c r="K580" s="84">
        <v>1</v>
      </c>
      <c r="L580" s="105">
        <f>+BD[[#This Row],[Kg. Recibidos]]*BD[[#This Row],[Precio]]</f>
        <v>577.6</v>
      </c>
      <c r="M580" s="105">
        <f>+BD[[#This Row],[Kg. Recibidos]]*BD[[#This Row],[Precio]]</f>
        <v>577.6</v>
      </c>
      <c r="N580" s="91">
        <f>+BD[[#This Row],[Monto Total]]-BD[[#This Row],[Abonos]]</f>
        <v>0</v>
      </c>
      <c r="O580" s="93" t="str">
        <f>IF(BD[[#This Row],[Saldo Actual]]=0,"PAGADO",IF(BD[[#This Row],[Saldo Actual]]&lt;0,"A Favor","Pendiente"))</f>
        <v>PAGADO</v>
      </c>
      <c r="P580" s="97">
        <f>+BD[[#This Row],[Fecha Doc.]]+7</f>
        <v>45483</v>
      </c>
      <c r="Q580" s="96" t="str">
        <f ca="1">IF(TODAY()&gt;BD[[#This Row],[Fecha Venc.]],"VENCIDO","")</f>
        <v>VENCIDO</v>
      </c>
      <c r="R580" s="83"/>
    </row>
    <row r="581" spans="3:18" s="4" customFormat="1" hidden="1" x14ac:dyDescent="0.25">
      <c r="C581" s="85" t="s">
        <v>2644</v>
      </c>
      <c r="D581" s="86">
        <v>45476</v>
      </c>
      <c r="E581" s="87" t="s">
        <v>1887</v>
      </c>
      <c r="F581" s="88" t="s">
        <v>1886</v>
      </c>
      <c r="G581" s="87" t="s">
        <v>195</v>
      </c>
      <c r="H581" s="89" t="s">
        <v>3</v>
      </c>
      <c r="I581" s="121">
        <v>69</v>
      </c>
      <c r="J581" s="121">
        <v>69</v>
      </c>
      <c r="K581" s="84">
        <v>2.5499999999999998</v>
      </c>
      <c r="L581" s="105">
        <f>+BD[[#This Row],[Kg. Recibidos]]*BD[[#This Row],[Precio]]</f>
        <v>175.95</v>
      </c>
      <c r="M581" s="105">
        <f>+BD[[#This Row],[Kg. Recibidos]]*BD[[#This Row],[Precio]]</f>
        <v>175.95</v>
      </c>
      <c r="N581" s="105">
        <v>0</v>
      </c>
      <c r="O581" s="93" t="str">
        <f>IF(BD[[#This Row],[Saldo Actual]]=0,"PAGADO",IF(BD[[#This Row],[Saldo Actual]]&lt;0,"A Favor","Pendiente"))</f>
        <v>PAGADO</v>
      </c>
      <c r="P581" s="97">
        <f>+BD[[#This Row],[Fecha Doc.]]+7</f>
        <v>45483</v>
      </c>
      <c r="Q581" s="96" t="str">
        <f ca="1">IF(TODAY()&gt;BD[[#This Row],[Fecha Venc.]],"VENCIDO","")</f>
        <v>VENCIDO</v>
      </c>
      <c r="R581" s="83"/>
    </row>
    <row r="582" spans="3:18" s="4" customFormat="1" hidden="1" x14ac:dyDescent="0.25">
      <c r="C582" s="85" t="s">
        <v>2643</v>
      </c>
      <c r="D582" s="86">
        <v>45476</v>
      </c>
      <c r="E582" s="87" t="s">
        <v>8</v>
      </c>
      <c r="F582" s="88" t="s">
        <v>20</v>
      </c>
      <c r="G582" s="87" t="s">
        <v>2211</v>
      </c>
      <c r="H582" s="89" t="s">
        <v>15</v>
      </c>
      <c r="I582" s="121">
        <v>8283.2999999999993</v>
      </c>
      <c r="J582" s="121">
        <v>7783</v>
      </c>
      <c r="K582" s="84">
        <v>2.8</v>
      </c>
      <c r="L582" s="105">
        <f>+BD[[#This Row],[Kg. Recibidos]]*BD[[#This Row],[Precio]]</f>
        <v>21792.399999999998</v>
      </c>
      <c r="M582" s="105">
        <f>+BD[[#This Row],[Kg. Recibidos]]*BD[[#This Row],[Precio]]</f>
        <v>21792.399999999998</v>
      </c>
      <c r="N582" s="91">
        <f>+BD[[#This Row],[Monto Total]]-BD[[#This Row],[Abonos]]</f>
        <v>0</v>
      </c>
      <c r="O582" s="93" t="str">
        <f>IF(BD[[#This Row],[Saldo Actual]]=0,"PAGADO",IF(BD[[#This Row],[Saldo Actual]]&lt;0,"A Favor","Pendiente"))</f>
        <v>PAGADO</v>
      </c>
      <c r="P582" s="97">
        <f>+BD[[#This Row],[Fecha Doc.]]+7</f>
        <v>45483</v>
      </c>
      <c r="Q582" s="96" t="str">
        <f ca="1">IF(TODAY()&gt;BD[[#This Row],[Fecha Venc.]],"VENCIDO","")</f>
        <v>VENCIDO</v>
      </c>
      <c r="R582" s="83"/>
    </row>
    <row r="583" spans="3:18" s="4" customFormat="1" hidden="1" x14ac:dyDescent="0.25">
      <c r="C583" s="85" t="s">
        <v>2625</v>
      </c>
      <c r="D583" s="86">
        <v>45476</v>
      </c>
      <c r="E583" s="87" t="s">
        <v>2626</v>
      </c>
      <c r="F583" s="88" t="s">
        <v>2627</v>
      </c>
      <c r="G583" s="87" t="s">
        <v>2626</v>
      </c>
      <c r="H583" s="89" t="s">
        <v>1848</v>
      </c>
      <c r="I583" s="121">
        <v>99.7</v>
      </c>
      <c r="J583" s="121">
        <v>99.7</v>
      </c>
      <c r="K583" s="84">
        <v>1.8</v>
      </c>
      <c r="L583" s="105">
        <f>+BD[[#This Row],[Kg. Recibidos]]*BD[[#This Row],[Precio]]</f>
        <v>179.46</v>
      </c>
      <c r="M583" s="105">
        <f>+BD[[#This Row],[Kg. Recibidos]]*BD[[#This Row],[Precio]]</f>
        <v>179.46</v>
      </c>
      <c r="N583" s="91">
        <f>+BD[[#This Row],[Monto Total]]-BD[[#This Row],[Abonos]]</f>
        <v>0</v>
      </c>
      <c r="O583" s="93" t="str">
        <f>IF(BD[[#This Row],[Saldo Actual]]=0,"PAGADO",IF(BD[[#This Row],[Saldo Actual]]&lt;0,"A Favor","Pendiente"))</f>
        <v>PAGADO</v>
      </c>
      <c r="P583" s="97">
        <f>+BD[[#This Row],[Fecha Doc.]]+7</f>
        <v>45483</v>
      </c>
      <c r="Q583" s="96" t="str">
        <f ca="1">IF(TODAY()&gt;BD[[#This Row],[Fecha Venc.]],"VENCIDO","")</f>
        <v>VENCIDO</v>
      </c>
      <c r="R583" s="83"/>
    </row>
    <row r="584" spans="3:18" s="4" customFormat="1" hidden="1" x14ac:dyDescent="0.25">
      <c r="C584" s="85" t="s">
        <v>2625</v>
      </c>
      <c r="D584" s="86">
        <v>45476</v>
      </c>
      <c r="E584" s="87" t="s">
        <v>2626</v>
      </c>
      <c r="F584" s="88" t="s">
        <v>2627</v>
      </c>
      <c r="G584" s="87" t="s">
        <v>2626</v>
      </c>
      <c r="H584" s="89" t="s">
        <v>1847</v>
      </c>
      <c r="I584" s="121">
        <v>296.5</v>
      </c>
      <c r="J584" s="121">
        <v>296.5</v>
      </c>
      <c r="K584" s="84">
        <v>1.3</v>
      </c>
      <c r="L584" s="105">
        <f>+BD[[#This Row],[Kg. Recibidos]]*BD[[#This Row],[Precio]]</f>
        <v>385.45</v>
      </c>
      <c r="M584" s="105">
        <f>+BD[[#This Row],[Kg. Recibidos]]*BD[[#This Row],[Precio]]</f>
        <v>385.45</v>
      </c>
      <c r="N584" s="91">
        <f>+BD[[#This Row],[Monto Total]]-BD[[#This Row],[Abonos]]</f>
        <v>0</v>
      </c>
      <c r="O584" s="93" t="str">
        <f>IF(BD[[#This Row],[Saldo Actual]]=0,"PAGADO",IF(BD[[#This Row],[Saldo Actual]]&lt;0,"A Favor","Pendiente"))</f>
        <v>PAGADO</v>
      </c>
      <c r="P584" s="97">
        <f>+BD[[#This Row],[Fecha Doc.]]+7</f>
        <v>45483</v>
      </c>
      <c r="Q584" s="96" t="str">
        <f ca="1">IF(TODAY()&gt;BD[[#This Row],[Fecha Venc.]],"VENCIDO","")</f>
        <v>VENCIDO</v>
      </c>
      <c r="R584" s="83"/>
    </row>
    <row r="585" spans="3:18" s="4" customFormat="1" hidden="1" x14ac:dyDescent="0.25">
      <c r="C585" s="85" t="s">
        <v>2625</v>
      </c>
      <c r="D585" s="86">
        <v>45476</v>
      </c>
      <c r="E585" s="87" t="s">
        <v>2626</v>
      </c>
      <c r="F585" s="88" t="s">
        <v>2627</v>
      </c>
      <c r="G585" s="87" t="s">
        <v>2626</v>
      </c>
      <c r="H585" s="89" t="s">
        <v>1727</v>
      </c>
      <c r="I585" s="121">
        <v>300.60000000000002</v>
      </c>
      <c r="J585" s="121">
        <v>300.60000000000002</v>
      </c>
      <c r="K585" s="84">
        <v>1.3</v>
      </c>
      <c r="L585" s="105">
        <f>+BD[[#This Row],[Kg. Recibidos]]*BD[[#This Row],[Precio]]</f>
        <v>390.78000000000003</v>
      </c>
      <c r="M585" s="105">
        <f>+BD[[#This Row],[Kg. Recibidos]]*BD[[#This Row],[Precio]]</f>
        <v>390.78000000000003</v>
      </c>
      <c r="N585" s="91">
        <f>+BD[[#This Row],[Monto Total]]-BD[[#This Row],[Abonos]]</f>
        <v>0</v>
      </c>
      <c r="O585" s="93" t="str">
        <f>IF(BD[[#This Row],[Saldo Actual]]=0,"PAGADO",IF(BD[[#This Row],[Saldo Actual]]&lt;0,"A Favor","Pendiente"))</f>
        <v>PAGADO</v>
      </c>
      <c r="P585" s="97">
        <f>+BD[[#This Row],[Fecha Doc.]]+7</f>
        <v>45483</v>
      </c>
      <c r="Q585" s="96" t="str">
        <f ca="1">IF(TODAY()&gt;BD[[#This Row],[Fecha Venc.]],"VENCIDO","")</f>
        <v>VENCIDO</v>
      </c>
      <c r="R585" s="83"/>
    </row>
    <row r="586" spans="3:18" s="4" customFormat="1" hidden="1" x14ac:dyDescent="0.25">
      <c r="C586" s="85" t="s">
        <v>2629</v>
      </c>
      <c r="D586" s="86">
        <v>45476</v>
      </c>
      <c r="E586" s="87" t="s">
        <v>670</v>
      </c>
      <c r="F586" s="88" t="s">
        <v>883</v>
      </c>
      <c r="G586" s="87" t="s">
        <v>670</v>
      </c>
      <c r="H586" s="89" t="s">
        <v>872</v>
      </c>
      <c r="I586" s="121">
        <v>9806.6</v>
      </c>
      <c r="J586" s="121">
        <v>9545.7000000000007</v>
      </c>
      <c r="K586" s="84">
        <v>2.48</v>
      </c>
      <c r="L586" s="105">
        <f>+BD[[#This Row],[Kg. Recibidos]]*BD[[#This Row],[Precio]]</f>
        <v>23673.336000000003</v>
      </c>
      <c r="M586" s="105">
        <f>+BD[[#This Row],[Kg. Recibidos]]*BD[[#This Row],[Precio]]</f>
        <v>23673.336000000003</v>
      </c>
      <c r="N586" s="91">
        <f>+BD[[#This Row],[Monto Total]]-BD[[#This Row],[Abonos]]</f>
        <v>0</v>
      </c>
      <c r="O586" s="93" t="str">
        <f>IF(BD[[#This Row],[Saldo Actual]]=0,"PAGADO",IF(BD[[#This Row],[Saldo Actual]]&lt;0,"A Favor","Pendiente"))</f>
        <v>PAGADO</v>
      </c>
      <c r="P586" s="97">
        <f>+BD[[#This Row],[Fecha Doc.]]+7</f>
        <v>45483</v>
      </c>
      <c r="Q586" s="96" t="str">
        <f ca="1">IF(TODAY()&gt;BD[[#This Row],[Fecha Venc.]],"VENCIDO","")</f>
        <v>VENCIDO</v>
      </c>
      <c r="R586" s="83"/>
    </row>
    <row r="587" spans="3:18" s="4" customFormat="1" hidden="1" x14ac:dyDescent="0.25">
      <c r="C587" s="85" t="s">
        <v>2630</v>
      </c>
      <c r="D587" s="86">
        <v>45476</v>
      </c>
      <c r="E587" s="87" t="s">
        <v>670</v>
      </c>
      <c r="F587" s="88" t="s">
        <v>883</v>
      </c>
      <c r="G587" s="87" t="s">
        <v>670</v>
      </c>
      <c r="H587" s="89" t="s">
        <v>872</v>
      </c>
      <c r="I587" s="121">
        <v>251.5</v>
      </c>
      <c r="J587" s="121">
        <v>249.6</v>
      </c>
      <c r="K587" s="84">
        <v>2.48</v>
      </c>
      <c r="L587" s="105">
        <f>+BD[[#This Row],[Kg. Recibidos]]*BD[[#This Row],[Precio]]</f>
        <v>619.00800000000004</v>
      </c>
      <c r="M587" s="105">
        <f>+BD[[#This Row],[Kg. Recibidos]]*BD[[#This Row],[Precio]]</f>
        <v>619.00800000000004</v>
      </c>
      <c r="N587" s="91">
        <f>+BD[[#This Row],[Monto Total]]-BD[[#This Row],[Abonos]]</f>
        <v>0</v>
      </c>
      <c r="O587" s="93" t="str">
        <f>IF(BD[[#This Row],[Saldo Actual]]=0,"PAGADO",IF(BD[[#This Row],[Saldo Actual]]&lt;0,"A Favor","Pendiente"))</f>
        <v>PAGADO</v>
      </c>
      <c r="P587" s="97">
        <f>+BD[[#This Row],[Fecha Doc.]]+7</f>
        <v>45483</v>
      </c>
      <c r="Q587" s="96" t="str">
        <f ca="1">IF(TODAY()&gt;BD[[#This Row],[Fecha Venc.]],"VENCIDO","")</f>
        <v>VENCIDO</v>
      </c>
      <c r="R587" s="83"/>
    </row>
    <row r="588" spans="3:18" s="4" customFormat="1" hidden="1" x14ac:dyDescent="0.25">
      <c r="C588" s="85" t="s">
        <v>2632</v>
      </c>
      <c r="D588" s="86">
        <v>45476</v>
      </c>
      <c r="E588" s="87" t="s">
        <v>91</v>
      </c>
      <c r="F588" s="88" t="s">
        <v>49</v>
      </c>
      <c r="G588" s="87" t="s">
        <v>91</v>
      </c>
      <c r="H588" s="89" t="s">
        <v>3</v>
      </c>
      <c r="I588" s="121">
        <v>337.5</v>
      </c>
      <c r="J588" s="121">
        <v>337.5</v>
      </c>
      <c r="K588" s="84">
        <v>2.5499999999999998</v>
      </c>
      <c r="L588" s="105">
        <f>+BD[[#This Row],[Kg. Recibidos]]*BD[[#This Row],[Precio]]</f>
        <v>860.62499999999989</v>
      </c>
      <c r="M588" s="105">
        <f>+BD[[#This Row],[Kg. Recibidos]]*BD[[#This Row],[Precio]]</f>
        <v>860.62499999999989</v>
      </c>
      <c r="N588" s="91">
        <f>+BD[[#This Row],[Monto Total]]-BD[[#This Row],[Abonos]]</f>
        <v>0</v>
      </c>
      <c r="O588" s="93" t="str">
        <f>IF(BD[[#This Row],[Saldo Actual]]=0,"PAGADO",IF(BD[[#This Row],[Saldo Actual]]&lt;0,"A Favor","Pendiente"))</f>
        <v>PAGADO</v>
      </c>
      <c r="P588" s="97">
        <f>+BD[[#This Row],[Fecha Doc.]]+7</f>
        <v>45483</v>
      </c>
      <c r="Q588" s="96" t="str">
        <f ca="1">IF(TODAY()&gt;BD[[#This Row],[Fecha Venc.]],"VENCIDO","")</f>
        <v>VENCIDO</v>
      </c>
      <c r="R588" s="83"/>
    </row>
    <row r="589" spans="3:18" s="4" customFormat="1" hidden="1" x14ac:dyDescent="0.25">
      <c r="C589" s="85" t="s">
        <v>2631</v>
      </c>
      <c r="D589" s="86">
        <v>45476</v>
      </c>
      <c r="E589" s="87" t="s">
        <v>91</v>
      </c>
      <c r="F589" s="88" t="s">
        <v>49</v>
      </c>
      <c r="G589" s="87" t="s">
        <v>91</v>
      </c>
      <c r="H589" s="89" t="s">
        <v>1847</v>
      </c>
      <c r="I589" s="121">
        <v>48.8</v>
      </c>
      <c r="J589" s="121">
        <v>48.8</v>
      </c>
      <c r="K589" s="84">
        <v>1</v>
      </c>
      <c r="L589" s="105">
        <f>+BD[[#This Row],[Kg. Recibidos]]*BD[[#This Row],[Precio]]</f>
        <v>48.8</v>
      </c>
      <c r="M589" s="105">
        <f>+BD[[#This Row],[Kg. Recibidos]]*BD[[#This Row],[Precio]]</f>
        <v>48.8</v>
      </c>
      <c r="N589" s="91">
        <f>+BD[[#This Row],[Monto Total]]-BD[[#This Row],[Abonos]]</f>
        <v>0</v>
      </c>
      <c r="O589" s="93" t="str">
        <f>IF(BD[[#This Row],[Saldo Actual]]=0,"PAGADO",IF(BD[[#This Row],[Saldo Actual]]&lt;0,"A Favor","Pendiente"))</f>
        <v>PAGADO</v>
      </c>
      <c r="P589" s="97">
        <f>+BD[[#This Row],[Fecha Doc.]]+7</f>
        <v>45483</v>
      </c>
      <c r="Q589" s="96" t="str">
        <f ca="1">IF(TODAY()&gt;BD[[#This Row],[Fecha Venc.]],"VENCIDO","")</f>
        <v>VENCIDO</v>
      </c>
      <c r="R589" s="83"/>
    </row>
    <row r="590" spans="3:18" s="4" customFormat="1" hidden="1" x14ac:dyDescent="0.25">
      <c r="C590" s="85" t="s">
        <v>2631</v>
      </c>
      <c r="D590" s="86">
        <v>45476</v>
      </c>
      <c r="E590" s="87" t="s">
        <v>91</v>
      </c>
      <c r="F590" s="88" t="s">
        <v>49</v>
      </c>
      <c r="G590" s="87" t="s">
        <v>91</v>
      </c>
      <c r="H590" s="89" t="s">
        <v>1727</v>
      </c>
      <c r="I590" s="121">
        <v>287.3</v>
      </c>
      <c r="J590" s="121">
        <v>287.3</v>
      </c>
      <c r="K590" s="84">
        <v>1</v>
      </c>
      <c r="L590" s="105">
        <f>+BD[[#This Row],[Kg. Recibidos]]*BD[[#This Row],[Precio]]</f>
        <v>287.3</v>
      </c>
      <c r="M590" s="105">
        <f>+BD[[#This Row],[Kg. Recibidos]]*BD[[#This Row],[Precio]]</f>
        <v>287.3</v>
      </c>
      <c r="N590" s="91">
        <f>+BD[[#This Row],[Monto Total]]-BD[[#This Row],[Abonos]]</f>
        <v>0</v>
      </c>
      <c r="O590" s="93" t="str">
        <f>IF(BD[[#This Row],[Saldo Actual]]=0,"PAGADO",IF(BD[[#This Row],[Saldo Actual]]&lt;0,"A Favor","Pendiente"))</f>
        <v>PAGADO</v>
      </c>
      <c r="P590" s="97">
        <f>+BD[[#This Row],[Fecha Doc.]]+7</f>
        <v>45483</v>
      </c>
      <c r="Q590" s="96" t="str">
        <f ca="1">IF(TODAY()&gt;BD[[#This Row],[Fecha Venc.]],"VENCIDO","")</f>
        <v>VENCIDO</v>
      </c>
      <c r="R590" s="83"/>
    </row>
    <row r="591" spans="3:18" s="4" customFormat="1" hidden="1" x14ac:dyDescent="0.25">
      <c r="C591" s="85" t="s">
        <v>2628</v>
      </c>
      <c r="D591" s="86">
        <v>45476</v>
      </c>
      <c r="E591" s="87" t="s">
        <v>104</v>
      </c>
      <c r="F591" s="88" t="s">
        <v>57</v>
      </c>
      <c r="G591" s="87" t="s">
        <v>104</v>
      </c>
      <c r="H591" s="89" t="s">
        <v>1878</v>
      </c>
      <c r="I591" s="121">
        <v>407</v>
      </c>
      <c r="J591" s="121">
        <v>407</v>
      </c>
      <c r="K591" s="84">
        <v>1.8</v>
      </c>
      <c r="L591" s="105">
        <f>+BD[[#This Row],[Kg. Recibidos]]*BD[[#This Row],[Precio]]</f>
        <v>732.6</v>
      </c>
      <c r="M591" s="105">
        <f>+BD[[#This Row],[Kg. Recibidos]]*BD[[#This Row],[Precio]]</f>
        <v>732.6</v>
      </c>
      <c r="N591" s="91">
        <f>+BD[[#This Row],[Monto Total]]-BD[[#This Row],[Abonos]]</f>
        <v>0</v>
      </c>
      <c r="O591" s="93" t="str">
        <f>IF(BD[[#This Row],[Saldo Actual]]=0,"PAGADO",IF(BD[[#This Row],[Saldo Actual]]&lt;0,"A Favor","Pendiente"))</f>
        <v>PAGADO</v>
      </c>
      <c r="P591" s="97">
        <f>+BD[[#This Row],[Fecha Doc.]]+7</f>
        <v>45483</v>
      </c>
      <c r="Q591" s="96" t="str">
        <f ca="1">IF(TODAY()&gt;BD[[#This Row],[Fecha Venc.]],"VENCIDO","")</f>
        <v>VENCIDO</v>
      </c>
      <c r="R591" s="83"/>
    </row>
    <row r="592" spans="3:18" s="4" customFormat="1" hidden="1" x14ac:dyDescent="0.25">
      <c r="C592" s="85" t="s">
        <v>2628</v>
      </c>
      <c r="D592" s="86">
        <v>45476</v>
      </c>
      <c r="E592" s="87" t="s">
        <v>104</v>
      </c>
      <c r="F592" s="88" t="s">
        <v>57</v>
      </c>
      <c r="G592" s="87" t="s">
        <v>104</v>
      </c>
      <c r="H592" s="89" t="s">
        <v>1877</v>
      </c>
      <c r="I592" s="121">
        <v>800.5</v>
      </c>
      <c r="J592" s="121">
        <v>800.5</v>
      </c>
      <c r="K592" s="84">
        <v>1</v>
      </c>
      <c r="L592" s="105">
        <f>+BD[[#This Row],[Kg. Recibidos]]*BD[[#This Row],[Precio]]</f>
        <v>800.5</v>
      </c>
      <c r="M592" s="105">
        <f>+BD[[#This Row],[Kg. Recibidos]]*BD[[#This Row],[Precio]]</f>
        <v>800.5</v>
      </c>
      <c r="N592" s="91">
        <f>+BD[[#This Row],[Monto Total]]-BD[[#This Row],[Abonos]]</f>
        <v>0</v>
      </c>
      <c r="O592" s="93" t="str">
        <f>IF(BD[[#This Row],[Saldo Actual]]=0,"PAGADO",IF(BD[[#This Row],[Saldo Actual]]&lt;0,"A Favor","Pendiente"))</f>
        <v>PAGADO</v>
      </c>
      <c r="P592" s="97">
        <f>+BD[[#This Row],[Fecha Doc.]]+7</f>
        <v>45483</v>
      </c>
      <c r="Q592" s="96" t="str">
        <f ca="1">IF(TODAY()&gt;BD[[#This Row],[Fecha Venc.]],"VENCIDO","")</f>
        <v>VENCIDO</v>
      </c>
      <c r="R592" s="83"/>
    </row>
    <row r="593" spans="3:18" s="4" customFormat="1" hidden="1" x14ac:dyDescent="0.25">
      <c r="C593" s="85" t="s">
        <v>2614</v>
      </c>
      <c r="D593" s="86">
        <v>45475</v>
      </c>
      <c r="E593" s="87" t="s">
        <v>1887</v>
      </c>
      <c r="F593" s="88" t="s">
        <v>1886</v>
      </c>
      <c r="G593" s="87" t="s">
        <v>200</v>
      </c>
      <c r="H593" s="89" t="s">
        <v>872</v>
      </c>
      <c r="I593" s="121">
        <v>319</v>
      </c>
      <c r="J593" s="121">
        <v>319</v>
      </c>
      <c r="K593" s="84">
        <v>2.6</v>
      </c>
      <c r="L593" s="105">
        <f>+BD[[#This Row],[Kg. Recibidos]]*BD[[#This Row],[Precio]]</f>
        <v>829.4</v>
      </c>
      <c r="M593" s="105">
        <f>+BD[[#This Row],[Kg. Recibidos]]*BD[[#This Row],[Precio]]</f>
        <v>829.4</v>
      </c>
      <c r="N593" s="91">
        <f>+BD[[#This Row],[Monto Total]]-BD[[#This Row],[Abonos]]</f>
        <v>0</v>
      </c>
      <c r="O593" s="93" t="str">
        <f>IF(BD[[#This Row],[Saldo Actual]]=0,"PAGADO",IF(BD[[#This Row],[Saldo Actual]]&lt;0,"A Favor","Pendiente"))</f>
        <v>PAGADO</v>
      </c>
      <c r="P593" s="97">
        <f>+BD[[#This Row],[Fecha Doc.]]+7</f>
        <v>45482</v>
      </c>
      <c r="Q593" s="96" t="str">
        <f ca="1">IF(TODAY()&gt;BD[[#This Row],[Fecha Venc.]],"VENCIDO","")</f>
        <v>VENCIDO</v>
      </c>
      <c r="R593" s="83"/>
    </row>
    <row r="594" spans="3:18" s="4" customFormat="1" hidden="1" x14ac:dyDescent="0.25">
      <c r="C594" s="85" t="s">
        <v>2614</v>
      </c>
      <c r="D594" s="86">
        <v>45475</v>
      </c>
      <c r="E594" s="87" t="s">
        <v>1887</v>
      </c>
      <c r="F594" s="88" t="s">
        <v>1886</v>
      </c>
      <c r="G594" s="87" t="s">
        <v>200</v>
      </c>
      <c r="H594" s="89" t="s">
        <v>1727</v>
      </c>
      <c r="I594" s="121">
        <v>27.9</v>
      </c>
      <c r="J594" s="121">
        <v>27.9</v>
      </c>
      <c r="K594" s="84">
        <v>1.3</v>
      </c>
      <c r="L594" s="105">
        <f>+BD[[#This Row],[Kg. Recibidos]]*BD[[#This Row],[Precio]]</f>
        <v>36.269999999999996</v>
      </c>
      <c r="M594" s="105">
        <f>+BD[[#This Row],[Kg. Recibidos]]*BD[[#This Row],[Precio]]</f>
        <v>36.269999999999996</v>
      </c>
      <c r="N594" s="91">
        <f>+BD[[#This Row],[Monto Total]]-BD[[#This Row],[Abonos]]</f>
        <v>0</v>
      </c>
      <c r="O594" s="93" t="str">
        <f>IF(BD[[#This Row],[Saldo Actual]]=0,"PAGADO",IF(BD[[#This Row],[Saldo Actual]]&lt;0,"A Favor","Pendiente"))</f>
        <v>PAGADO</v>
      </c>
      <c r="P594" s="97">
        <f>+BD[[#This Row],[Fecha Doc.]]+7</f>
        <v>45482</v>
      </c>
      <c r="Q594" s="96" t="str">
        <f ca="1">IF(TODAY()&gt;BD[[#This Row],[Fecha Venc.]],"VENCIDO","")</f>
        <v>VENCIDO</v>
      </c>
      <c r="R594" s="83"/>
    </row>
    <row r="595" spans="3:18" s="4" customFormat="1" hidden="1" x14ac:dyDescent="0.25">
      <c r="C595" s="85" t="s">
        <v>2621</v>
      </c>
      <c r="D595" s="86">
        <v>45475</v>
      </c>
      <c r="E595" s="87" t="s">
        <v>8</v>
      </c>
      <c r="F595" s="88" t="s">
        <v>20</v>
      </c>
      <c r="G595" s="87" t="s">
        <v>2211</v>
      </c>
      <c r="H595" s="89" t="s">
        <v>15</v>
      </c>
      <c r="I595" s="121">
        <v>7851.6</v>
      </c>
      <c r="J595" s="121">
        <v>7514.7</v>
      </c>
      <c r="K595" s="84">
        <v>2.8</v>
      </c>
      <c r="L595" s="105">
        <f>+BD[[#This Row],[Kg. Recibidos]]*BD[[#This Row],[Precio]]</f>
        <v>21041.16</v>
      </c>
      <c r="M595" s="105">
        <f>+BD[[#This Row],[Kg. Recibidos]]*BD[[#This Row],[Precio]]</f>
        <v>21041.16</v>
      </c>
      <c r="N595" s="91">
        <f>+BD[[#This Row],[Monto Total]]-BD[[#This Row],[Abonos]]</f>
        <v>0</v>
      </c>
      <c r="O595" s="93" t="str">
        <f>IF(BD[[#This Row],[Saldo Actual]]=0,"PAGADO",IF(BD[[#This Row],[Saldo Actual]]&lt;0,"A Favor","Pendiente"))</f>
        <v>PAGADO</v>
      </c>
      <c r="P595" s="97">
        <f>+BD[[#This Row],[Fecha Doc.]]+7</f>
        <v>45482</v>
      </c>
      <c r="Q595" s="96" t="str">
        <f ca="1">IF(TODAY()&gt;BD[[#This Row],[Fecha Venc.]],"VENCIDO","")</f>
        <v>VENCIDO</v>
      </c>
      <c r="R595" s="83"/>
    </row>
    <row r="596" spans="3:18" s="4" customFormat="1" hidden="1" x14ac:dyDescent="0.25">
      <c r="C596" s="85" t="s">
        <v>2609</v>
      </c>
      <c r="D596" s="86">
        <v>45475</v>
      </c>
      <c r="E596" s="87" t="s">
        <v>8</v>
      </c>
      <c r="F596" s="88" t="s">
        <v>20</v>
      </c>
      <c r="G596" s="87" t="s">
        <v>2211</v>
      </c>
      <c r="H596" s="89" t="s">
        <v>1727</v>
      </c>
      <c r="I596" s="121">
        <v>1426.2</v>
      </c>
      <c r="J596" s="121">
        <v>1415.7</v>
      </c>
      <c r="K596" s="84">
        <v>0.5</v>
      </c>
      <c r="L596" s="105">
        <f>+BD[[#This Row],[Kg. Recibidos]]*BD[[#This Row],[Precio]]</f>
        <v>707.85</v>
      </c>
      <c r="M596" s="105">
        <f>+BD[[#This Row],[Kg. Recibidos]]*BD[[#This Row],[Precio]]</f>
        <v>707.85</v>
      </c>
      <c r="N596" s="91">
        <f>+BD[[#This Row],[Monto Total]]-BD[[#This Row],[Abonos]]</f>
        <v>0</v>
      </c>
      <c r="O596" s="93" t="str">
        <f>IF(BD[[#This Row],[Saldo Actual]]=0,"PAGADO",IF(BD[[#This Row],[Saldo Actual]]&lt;0,"A Favor","Pendiente"))</f>
        <v>PAGADO</v>
      </c>
      <c r="P596" s="97">
        <f>+BD[[#This Row],[Fecha Doc.]]+7</f>
        <v>45482</v>
      </c>
      <c r="Q596" s="96" t="str">
        <f ca="1">IF(TODAY()&gt;BD[[#This Row],[Fecha Venc.]],"VENCIDO","")</f>
        <v>VENCIDO</v>
      </c>
      <c r="R596" s="83"/>
    </row>
    <row r="597" spans="3:18" s="4" customFormat="1" hidden="1" x14ac:dyDescent="0.25">
      <c r="C597" s="85" t="s">
        <v>2609</v>
      </c>
      <c r="D597" s="86">
        <v>45475</v>
      </c>
      <c r="E597" s="87" t="s">
        <v>8</v>
      </c>
      <c r="F597" s="88" t="s">
        <v>20</v>
      </c>
      <c r="G597" s="87" t="s">
        <v>2211</v>
      </c>
      <c r="H597" s="89" t="s">
        <v>1847</v>
      </c>
      <c r="I597" s="121">
        <v>1577.1</v>
      </c>
      <c r="J597" s="121">
        <v>1562.6</v>
      </c>
      <c r="K597" s="84">
        <v>0.5</v>
      </c>
      <c r="L597" s="105">
        <f>+BD[[#This Row],[Kg. Recibidos]]*BD[[#This Row],[Precio]]</f>
        <v>781.3</v>
      </c>
      <c r="M597" s="105">
        <f>+BD[[#This Row],[Kg. Recibidos]]*BD[[#This Row],[Precio]]</f>
        <v>781.3</v>
      </c>
      <c r="N597" s="91">
        <f>+BD[[#This Row],[Monto Total]]-BD[[#This Row],[Abonos]]</f>
        <v>0</v>
      </c>
      <c r="O597" s="93" t="str">
        <f>IF(BD[[#This Row],[Saldo Actual]]=0,"PAGADO",IF(BD[[#This Row],[Saldo Actual]]&lt;0,"A Favor","Pendiente"))</f>
        <v>PAGADO</v>
      </c>
      <c r="P597" s="97">
        <f>+BD[[#This Row],[Fecha Doc.]]+7</f>
        <v>45482</v>
      </c>
      <c r="Q597" s="96" t="str">
        <f ca="1">IF(TODAY()&gt;BD[[#This Row],[Fecha Venc.]],"VENCIDO","")</f>
        <v>VENCIDO</v>
      </c>
      <c r="R597" s="83"/>
    </row>
    <row r="598" spans="3:18" s="4" customFormat="1" hidden="1" x14ac:dyDescent="0.25">
      <c r="C598" s="85" t="s">
        <v>2609</v>
      </c>
      <c r="D598" s="86">
        <v>45475</v>
      </c>
      <c r="E598" s="87" t="s">
        <v>8</v>
      </c>
      <c r="F598" s="88" t="s">
        <v>20</v>
      </c>
      <c r="G598" s="87" t="s">
        <v>2211</v>
      </c>
      <c r="H598" s="89" t="s">
        <v>1848</v>
      </c>
      <c r="I598" s="121">
        <v>22.5</v>
      </c>
      <c r="J598" s="121">
        <v>22.2</v>
      </c>
      <c r="K598" s="84">
        <v>1.2</v>
      </c>
      <c r="L598" s="105">
        <f>+BD[[#This Row],[Kg. Recibidos]]*BD[[#This Row],[Precio]]</f>
        <v>26.639999999999997</v>
      </c>
      <c r="M598" s="105">
        <f>+BD[[#This Row],[Kg. Recibidos]]*BD[[#This Row],[Precio]]</f>
        <v>26.639999999999997</v>
      </c>
      <c r="N598" s="91">
        <f>+BD[[#This Row],[Monto Total]]-BD[[#This Row],[Abonos]]</f>
        <v>0</v>
      </c>
      <c r="O598" s="93" t="str">
        <f>IF(BD[[#This Row],[Saldo Actual]]=0,"PAGADO",IF(BD[[#This Row],[Saldo Actual]]&lt;0,"A Favor","Pendiente"))</f>
        <v>PAGADO</v>
      </c>
      <c r="P598" s="97">
        <f>+BD[[#This Row],[Fecha Doc.]]+7</f>
        <v>45482</v>
      </c>
      <c r="Q598" s="96" t="str">
        <f ca="1">IF(TODAY()&gt;BD[[#This Row],[Fecha Venc.]],"VENCIDO","")</f>
        <v>VENCIDO</v>
      </c>
      <c r="R598" s="83"/>
    </row>
    <row r="599" spans="3:18" s="4" customFormat="1" hidden="1" x14ac:dyDescent="0.25">
      <c r="C599" s="85" t="s">
        <v>2608</v>
      </c>
      <c r="D599" s="86">
        <v>45475</v>
      </c>
      <c r="E599" s="87" t="s">
        <v>8</v>
      </c>
      <c r="F599" s="88" t="s">
        <v>20</v>
      </c>
      <c r="G599" s="87" t="s">
        <v>2211</v>
      </c>
      <c r="H599" s="89" t="s">
        <v>1727</v>
      </c>
      <c r="I599" s="121">
        <v>1442.1</v>
      </c>
      <c r="J599" s="121">
        <v>1442.1</v>
      </c>
      <c r="K599" s="84">
        <v>0.5</v>
      </c>
      <c r="L599" s="105">
        <f>+BD[[#This Row],[Kg. Recibidos]]*BD[[#This Row],[Precio]]</f>
        <v>721.05</v>
      </c>
      <c r="M599" s="105">
        <f>+BD[[#This Row],[Kg. Recibidos]]*BD[[#This Row],[Precio]]</f>
        <v>721.05</v>
      </c>
      <c r="N599" s="91">
        <f>+BD[[#This Row],[Monto Total]]-BD[[#This Row],[Abonos]]</f>
        <v>0</v>
      </c>
      <c r="O599" s="93" t="str">
        <f>IF(BD[[#This Row],[Saldo Actual]]=0,"PAGADO",IF(BD[[#This Row],[Saldo Actual]]&lt;0,"A Favor","Pendiente"))</f>
        <v>PAGADO</v>
      </c>
      <c r="P599" s="97">
        <f>+BD[[#This Row],[Fecha Doc.]]+7</f>
        <v>45482</v>
      </c>
      <c r="Q599" s="96" t="str">
        <f ca="1">IF(TODAY()&gt;BD[[#This Row],[Fecha Venc.]],"VENCIDO","")</f>
        <v>VENCIDO</v>
      </c>
      <c r="R599" s="83"/>
    </row>
    <row r="600" spans="3:18" s="4" customFormat="1" hidden="1" x14ac:dyDescent="0.25">
      <c r="C600" s="85" t="s">
        <v>2608</v>
      </c>
      <c r="D600" s="86">
        <v>45475</v>
      </c>
      <c r="E600" s="87" t="s">
        <v>8</v>
      </c>
      <c r="F600" s="88" t="s">
        <v>20</v>
      </c>
      <c r="G600" s="87" t="s">
        <v>2211</v>
      </c>
      <c r="H600" s="89" t="s">
        <v>1847</v>
      </c>
      <c r="I600" s="121">
        <v>2228.1999999999998</v>
      </c>
      <c r="J600" s="121">
        <v>2233.3000000000002</v>
      </c>
      <c r="K600" s="84">
        <v>0.5</v>
      </c>
      <c r="L600" s="105">
        <f>+BD[[#This Row],[Kg. Recibidos]]*BD[[#This Row],[Precio]]</f>
        <v>1116.6500000000001</v>
      </c>
      <c r="M600" s="105">
        <f>+BD[[#This Row],[Kg. Recibidos]]*BD[[#This Row],[Precio]]</f>
        <v>1116.6500000000001</v>
      </c>
      <c r="N600" s="91">
        <f>+BD[[#This Row],[Monto Total]]-BD[[#This Row],[Abonos]]</f>
        <v>0</v>
      </c>
      <c r="O600" s="93" t="str">
        <f>IF(BD[[#This Row],[Saldo Actual]]=0,"PAGADO",IF(BD[[#This Row],[Saldo Actual]]&lt;0,"A Favor","Pendiente"))</f>
        <v>PAGADO</v>
      </c>
      <c r="P600" s="97">
        <f>+BD[[#This Row],[Fecha Doc.]]+7</f>
        <v>45482</v>
      </c>
      <c r="Q600" s="96" t="str">
        <f ca="1">IF(TODAY()&gt;BD[[#This Row],[Fecha Venc.]],"VENCIDO","")</f>
        <v>VENCIDO</v>
      </c>
      <c r="R600" s="83"/>
    </row>
    <row r="601" spans="3:18" s="4" customFormat="1" hidden="1" x14ac:dyDescent="0.25">
      <c r="C601" s="85" t="s">
        <v>2608</v>
      </c>
      <c r="D601" s="86">
        <v>45475</v>
      </c>
      <c r="E601" s="87" t="s">
        <v>8</v>
      </c>
      <c r="F601" s="88" t="s">
        <v>20</v>
      </c>
      <c r="G601" s="87" t="s">
        <v>2211</v>
      </c>
      <c r="H601" s="89" t="s">
        <v>1848</v>
      </c>
      <c r="I601" s="121">
        <v>307.5</v>
      </c>
      <c r="J601" s="121">
        <v>307</v>
      </c>
      <c r="K601" s="84">
        <v>1.2</v>
      </c>
      <c r="L601" s="105">
        <f>+BD[[#This Row],[Kg. Recibidos]]*BD[[#This Row],[Precio]]</f>
        <v>368.4</v>
      </c>
      <c r="M601" s="105">
        <f>+BD[[#This Row],[Kg. Recibidos]]*BD[[#This Row],[Precio]]</f>
        <v>368.4</v>
      </c>
      <c r="N601" s="91">
        <f>+BD[[#This Row],[Monto Total]]-BD[[#This Row],[Abonos]]</f>
        <v>0</v>
      </c>
      <c r="O601" s="93" t="str">
        <f>IF(BD[[#This Row],[Saldo Actual]]=0,"PAGADO",IF(BD[[#This Row],[Saldo Actual]]&lt;0,"A Favor","Pendiente"))</f>
        <v>PAGADO</v>
      </c>
      <c r="P601" s="97">
        <f>+BD[[#This Row],[Fecha Doc.]]+7</f>
        <v>45482</v>
      </c>
      <c r="Q601" s="96" t="str">
        <f ca="1">IF(TODAY()&gt;BD[[#This Row],[Fecha Venc.]],"VENCIDO","")</f>
        <v>VENCIDO</v>
      </c>
      <c r="R601" s="83"/>
    </row>
    <row r="602" spans="3:18" s="4" customFormat="1" hidden="1" x14ac:dyDescent="0.25">
      <c r="C602" s="85" t="s">
        <v>2619</v>
      </c>
      <c r="D602" s="86">
        <v>45475</v>
      </c>
      <c r="E602" s="87" t="s">
        <v>1887</v>
      </c>
      <c r="F602" s="88" t="s">
        <v>1886</v>
      </c>
      <c r="G602" s="87" t="s">
        <v>161</v>
      </c>
      <c r="H602" s="89" t="s">
        <v>3</v>
      </c>
      <c r="I602" s="121">
        <v>215.3</v>
      </c>
      <c r="J602" s="121">
        <v>215.3</v>
      </c>
      <c r="K602" s="84">
        <v>2.5499999999999998</v>
      </c>
      <c r="L602" s="105">
        <f>+BD[[#This Row],[Kg. Recibidos]]*BD[[#This Row],[Precio]]</f>
        <v>549.01499999999999</v>
      </c>
      <c r="M602" s="105"/>
      <c r="N602" s="91">
        <f>+BD[[#This Row],[Monto Total]]-BD[[#This Row],[Abonos]]</f>
        <v>549.01499999999999</v>
      </c>
      <c r="O602" s="93" t="str">
        <f>IF(BD[[#This Row],[Saldo Actual]]=0,"PAGADO",IF(BD[[#This Row],[Saldo Actual]]&lt;0,"A Favor","Pendiente"))</f>
        <v>Pendiente</v>
      </c>
      <c r="P602" s="97">
        <f>+BD[[#This Row],[Fecha Doc.]]+7</f>
        <v>45482</v>
      </c>
      <c r="Q602" s="96" t="str">
        <f ca="1">IF(TODAY()&gt;BD[[#This Row],[Fecha Venc.]],"VENCIDO","")</f>
        <v>VENCIDO</v>
      </c>
      <c r="R602" s="83"/>
    </row>
    <row r="603" spans="3:18" s="4" customFormat="1" hidden="1" x14ac:dyDescent="0.25">
      <c r="C603" s="85" t="s">
        <v>2615</v>
      </c>
      <c r="D603" s="86">
        <v>45475</v>
      </c>
      <c r="E603" s="87" t="s">
        <v>670</v>
      </c>
      <c r="F603" s="88" t="s">
        <v>883</v>
      </c>
      <c r="G603" s="87" t="s">
        <v>670</v>
      </c>
      <c r="H603" s="89" t="s">
        <v>872</v>
      </c>
      <c r="I603" s="121">
        <v>9244.5</v>
      </c>
      <c r="J603" s="121">
        <v>9068.2000000000007</v>
      </c>
      <c r="K603" s="84">
        <v>2.48</v>
      </c>
      <c r="L603" s="105">
        <f>+BD[[#This Row],[Kg. Recibidos]]*BD[[#This Row],[Precio]]</f>
        <v>22489.136000000002</v>
      </c>
      <c r="M603" s="105">
        <f>+BD[[#This Row],[Kg. Recibidos]]*BD[[#This Row],[Precio]]</f>
        <v>22489.136000000002</v>
      </c>
      <c r="N603" s="91">
        <f>+BD[[#This Row],[Monto Total]]-BD[[#This Row],[Abonos]]</f>
        <v>0</v>
      </c>
      <c r="O603" s="93" t="str">
        <f>IF(BD[[#This Row],[Saldo Actual]]=0,"PAGADO",IF(BD[[#This Row],[Saldo Actual]]&lt;0,"A Favor","Pendiente"))</f>
        <v>PAGADO</v>
      </c>
      <c r="P603" s="97">
        <f>+BD[[#This Row],[Fecha Doc.]]+7</f>
        <v>45482</v>
      </c>
      <c r="Q603" s="96" t="str">
        <f ca="1">IF(TODAY()&gt;BD[[#This Row],[Fecha Venc.]],"VENCIDO","")</f>
        <v>VENCIDO</v>
      </c>
      <c r="R603" s="83"/>
    </row>
    <row r="604" spans="3:18" s="4" customFormat="1" hidden="1" x14ac:dyDescent="0.25">
      <c r="C604" s="85" t="s">
        <v>2620</v>
      </c>
      <c r="D604" s="86">
        <v>45475</v>
      </c>
      <c r="E604" s="87" t="s">
        <v>1887</v>
      </c>
      <c r="F604" s="88" t="s">
        <v>1886</v>
      </c>
      <c r="G604" s="87" t="s">
        <v>103</v>
      </c>
      <c r="H604" s="89" t="s">
        <v>3</v>
      </c>
      <c r="I604" s="121">
        <v>211.5</v>
      </c>
      <c r="J604" s="121">
        <v>211.5</v>
      </c>
      <c r="K604" s="84">
        <v>2.5499999999999998</v>
      </c>
      <c r="L604" s="105">
        <f>+BD[[#This Row],[Kg. Recibidos]]*BD[[#This Row],[Precio]]</f>
        <v>539.32499999999993</v>
      </c>
      <c r="M604" s="105">
        <v>539.32499999999993</v>
      </c>
      <c r="N604" s="91">
        <f>+BD[[#This Row],[Monto Total]]-BD[[#This Row],[Abonos]]</f>
        <v>0</v>
      </c>
      <c r="O604" s="93" t="str">
        <f>IF(BD[[#This Row],[Saldo Actual]]=0,"PAGADO",IF(BD[[#This Row],[Saldo Actual]]&lt;0,"A Favor","Pendiente"))</f>
        <v>PAGADO</v>
      </c>
      <c r="P604" s="97">
        <f>+BD[[#This Row],[Fecha Doc.]]+7</f>
        <v>45482</v>
      </c>
      <c r="Q604" s="96" t="str">
        <f ca="1">IF(TODAY()&gt;BD[[#This Row],[Fecha Venc.]],"VENCIDO","")</f>
        <v>VENCIDO</v>
      </c>
      <c r="R604" s="83"/>
    </row>
    <row r="605" spans="3:18" s="4" customFormat="1" hidden="1" x14ac:dyDescent="0.25">
      <c r="C605" s="85" t="s">
        <v>2620</v>
      </c>
      <c r="D605" s="86">
        <v>45475</v>
      </c>
      <c r="E605" s="87" t="s">
        <v>1887</v>
      </c>
      <c r="F605" s="88" t="s">
        <v>1886</v>
      </c>
      <c r="G605" s="87" t="s">
        <v>103</v>
      </c>
      <c r="H605" s="89" t="s">
        <v>872</v>
      </c>
      <c r="I605" s="121">
        <v>74.2</v>
      </c>
      <c r="J605" s="121">
        <v>74.2</v>
      </c>
      <c r="K605" s="84">
        <v>2.5499999999999998</v>
      </c>
      <c r="L605" s="105">
        <f>+BD[[#This Row],[Kg. Recibidos]]*BD[[#This Row],[Precio]]</f>
        <v>189.21</v>
      </c>
      <c r="M605" s="105">
        <v>189.21</v>
      </c>
      <c r="N605" s="91">
        <f>+BD[[#This Row],[Monto Total]]-BD[[#This Row],[Abonos]]</f>
        <v>0</v>
      </c>
      <c r="O605" s="93" t="str">
        <f>IF(BD[[#This Row],[Saldo Actual]]=0,"PAGADO",IF(BD[[#This Row],[Saldo Actual]]&lt;0,"A Favor","Pendiente"))</f>
        <v>PAGADO</v>
      </c>
      <c r="P605" s="97">
        <f>+BD[[#This Row],[Fecha Doc.]]+7</f>
        <v>45482</v>
      </c>
      <c r="Q605" s="96" t="str">
        <f ca="1">IF(TODAY()&gt;BD[[#This Row],[Fecha Venc.]],"VENCIDO","")</f>
        <v>VENCIDO</v>
      </c>
      <c r="R605" s="83"/>
    </row>
    <row r="606" spans="3:18" s="4" customFormat="1" hidden="1" x14ac:dyDescent="0.25">
      <c r="C606" s="85" t="s">
        <v>2620</v>
      </c>
      <c r="D606" s="86">
        <v>45475</v>
      </c>
      <c r="E606" s="87" t="s">
        <v>1887</v>
      </c>
      <c r="F606" s="88" t="s">
        <v>1886</v>
      </c>
      <c r="G606" s="87" t="s">
        <v>103</v>
      </c>
      <c r="H606" s="89" t="s">
        <v>1727</v>
      </c>
      <c r="I606" s="121">
        <v>58.9</v>
      </c>
      <c r="J606" s="121">
        <v>58.9</v>
      </c>
      <c r="K606" s="84">
        <v>1.3</v>
      </c>
      <c r="L606" s="105">
        <f>+BD[[#This Row],[Kg. Recibidos]]*BD[[#This Row],[Precio]]</f>
        <v>76.570000000000007</v>
      </c>
      <c r="M606" s="105">
        <v>76.570000000000007</v>
      </c>
      <c r="N606" s="91">
        <f>+BD[[#This Row],[Monto Total]]-BD[[#This Row],[Abonos]]</f>
        <v>0</v>
      </c>
      <c r="O606" s="93" t="str">
        <f>IF(BD[[#This Row],[Saldo Actual]]=0,"PAGADO",IF(BD[[#This Row],[Saldo Actual]]&lt;0,"A Favor","Pendiente"))</f>
        <v>PAGADO</v>
      </c>
      <c r="P606" s="97">
        <f>+BD[[#This Row],[Fecha Doc.]]+7</f>
        <v>45482</v>
      </c>
      <c r="Q606" s="96" t="str">
        <f ca="1">IF(TODAY()&gt;BD[[#This Row],[Fecha Venc.]],"VENCIDO","")</f>
        <v>VENCIDO</v>
      </c>
      <c r="R606" s="83"/>
    </row>
    <row r="607" spans="3:18" s="4" customFormat="1" hidden="1" x14ac:dyDescent="0.25">
      <c r="C607" s="85" t="s">
        <v>2620</v>
      </c>
      <c r="D607" s="86">
        <v>45475</v>
      </c>
      <c r="E607" s="87" t="s">
        <v>1887</v>
      </c>
      <c r="F607" s="88" t="s">
        <v>1886</v>
      </c>
      <c r="G607" s="87" t="s">
        <v>103</v>
      </c>
      <c r="H607" s="89" t="s">
        <v>1847</v>
      </c>
      <c r="I607" s="121">
        <v>48.5</v>
      </c>
      <c r="J607" s="121">
        <v>48.5</v>
      </c>
      <c r="K607" s="84">
        <v>1.3</v>
      </c>
      <c r="L607" s="105">
        <f>+BD[[#This Row],[Kg. Recibidos]]*BD[[#This Row],[Precio]]</f>
        <v>63.050000000000004</v>
      </c>
      <c r="M607" s="105">
        <v>63.050000000000004</v>
      </c>
      <c r="N607" s="91">
        <f>+BD[[#This Row],[Monto Total]]-BD[[#This Row],[Abonos]]</f>
        <v>0</v>
      </c>
      <c r="O607" s="93" t="str">
        <f>IF(BD[[#This Row],[Saldo Actual]]=0,"PAGADO",IF(BD[[#This Row],[Saldo Actual]]&lt;0,"A Favor","Pendiente"))</f>
        <v>PAGADO</v>
      </c>
      <c r="P607" s="97">
        <f>+BD[[#This Row],[Fecha Doc.]]+7</f>
        <v>45482</v>
      </c>
      <c r="Q607" s="96" t="str">
        <f ca="1">IF(TODAY()&gt;BD[[#This Row],[Fecha Venc.]],"VENCIDO","")</f>
        <v>VENCIDO</v>
      </c>
      <c r="R607" s="83"/>
    </row>
    <row r="608" spans="3:18" s="4" customFormat="1" hidden="1" x14ac:dyDescent="0.25">
      <c r="C608" s="85" t="s">
        <v>2620</v>
      </c>
      <c r="D608" s="86">
        <v>45475</v>
      </c>
      <c r="E608" s="87" t="s">
        <v>1887</v>
      </c>
      <c r="F608" s="88" t="s">
        <v>1886</v>
      </c>
      <c r="G608" s="87" t="s">
        <v>103</v>
      </c>
      <c r="H608" s="89" t="s">
        <v>1848</v>
      </c>
      <c r="I608" s="121">
        <v>48.8</v>
      </c>
      <c r="J608" s="121">
        <v>48.8</v>
      </c>
      <c r="K608" s="84">
        <v>1.8</v>
      </c>
      <c r="L608" s="105">
        <f>+BD[[#This Row],[Kg. Recibidos]]*BD[[#This Row],[Precio]]</f>
        <v>87.84</v>
      </c>
      <c r="M608" s="105">
        <f>+BD[[#This Row],[Kg. Recibidos]]*BD[[#This Row],[Precio]]</f>
        <v>87.84</v>
      </c>
      <c r="N608" s="91">
        <f>+BD[[#This Row],[Monto Total]]-BD[[#This Row],[Abonos]]</f>
        <v>0</v>
      </c>
      <c r="O608" s="93" t="str">
        <f>IF(BD[[#This Row],[Saldo Actual]]=0,"PAGADO",IF(BD[[#This Row],[Saldo Actual]]&lt;0,"A Favor","Pendiente"))</f>
        <v>PAGADO</v>
      </c>
      <c r="P608" s="97">
        <f>+BD[[#This Row],[Fecha Doc.]]+7</f>
        <v>45482</v>
      </c>
      <c r="Q608" s="96" t="str">
        <f ca="1">IF(TODAY()&gt;BD[[#This Row],[Fecha Venc.]],"VENCIDO","")</f>
        <v>VENCIDO</v>
      </c>
      <c r="R608" s="83"/>
    </row>
    <row r="609" spans="3:18" s="4" customFormat="1" hidden="1" x14ac:dyDescent="0.25">
      <c r="C609" s="85" t="s">
        <v>2623</v>
      </c>
      <c r="D609" s="86">
        <v>45475</v>
      </c>
      <c r="E609" s="87" t="s">
        <v>91</v>
      </c>
      <c r="F609" s="88" t="s">
        <v>49</v>
      </c>
      <c r="G609" s="87" t="s">
        <v>91</v>
      </c>
      <c r="H609" s="89" t="s">
        <v>1847</v>
      </c>
      <c r="I609" s="121">
        <v>97.8</v>
      </c>
      <c r="J609" s="121">
        <v>97.8</v>
      </c>
      <c r="K609" s="84">
        <v>1</v>
      </c>
      <c r="L609" s="105">
        <f>+BD[[#This Row],[Kg. Recibidos]]*BD[[#This Row],[Precio]]</f>
        <v>97.8</v>
      </c>
      <c r="M609" s="105">
        <f>+BD[[#This Row],[Kg. Recibidos]]*BD[[#This Row],[Precio]]</f>
        <v>97.8</v>
      </c>
      <c r="N609" s="91">
        <f>+BD[[#This Row],[Monto Total]]-BD[[#This Row],[Abonos]]</f>
        <v>0</v>
      </c>
      <c r="O609" s="93" t="str">
        <f>IF(BD[[#This Row],[Saldo Actual]]=0,"PAGADO",IF(BD[[#This Row],[Saldo Actual]]&lt;0,"A Favor","Pendiente"))</f>
        <v>PAGADO</v>
      </c>
      <c r="P609" s="97">
        <f>+BD[[#This Row],[Fecha Doc.]]+7</f>
        <v>45482</v>
      </c>
      <c r="Q609" s="96" t="str">
        <f ca="1">IF(TODAY()&gt;BD[[#This Row],[Fecha Venc.]],"VENCIDO","")</f>
        <v>VENCIDO</v>
      </c>
      <c r="R609" s="83"/>
    </row>
    <row r="610" spans="3:18" s="4" customFormat="1" hidden="1" x14ac:dyDescent="0.25">
      <c r="C610" s="85" t="s">
        <v>2623</v>
      </c>
      <c r="D610" s="86">
        <v>45475</v>
      </c>
      <c r="E610" s="87" t="s">
        <v>91</v>
      </c>
      <c r="F610" s="88" t="s">
        <v>49</v>
      </c>
      <c r="G610" s="87" t="s">
        <v>91</v>
      </c>
      <c r="H610" s="89" t="s">
        <v>12</v>
      </c>
      <c r="I610" s="121">
        <v>99.5</v>
      </c>
      <c r="J610" s="121">
        <v>99.5</v>
      </c>
      <c r="K610" s="84">
        <v>1</v>
      </c>
      <c r="L610" s="105">
        <f>+BD[[#This Row],[Kg. Recibidos]]*BD[[#This Row],[Precio]]</f>
        <v>99.5</v>
      </c>
      <c r="M610" s="105">
        <f>+BD[[#This Row],[Kg. Recibidos]]*BD[[#This Row],[Precio]]</f>
        <v>99.5</v>
      </c>
      <c r="N610" s="91">
        <f>+BD[[#This Row],[Monto Total]]-BD[[#This Row],[Abonos]]</f>
        <v>0</v>
      </c>
      <c r="O610" s="93" t="str">
        <f>IF(BD[[#This Row],[Saldo Actual]]=0,"PAGADO",IF(BD[[#This Row],[Saldo Actual]]&lt;0,"A Favor","Pendiente"))</f>
        <v>PAGADO</v>
      </c>
      <c r="P610" s="97">
        <f>+BD[[#This Row],[Fecha Doc.]]+7</f>
        <v>45482</v>
      </c>
      <c r="Q610" s="96" t="str">
        <f ca="1">IF(TODAY()&gt;BD[[#This Row],[Fecha Venc.]],"VENCIDO","")</f>
        <v>VENCIDO</v>
      </c>
      <c r="R610" s="83"/>
    </row>
    <row r="611" spans="3:18" s="4" customFormat="1" hidden="1" x14ac:dyDescent="0.25">
      <c r="C611" s="85" t="s">
        <v>2622</v>
      </c>
      <c r="D611" s="86">
        <v>45475</v>
      </c>
      <c r="E611" s="87" t="s">
        <v>8</v>
      </c>
      <c r="F611" s="88" t="s">
        <v>20</v>
      </c>
      <c r="G611" s="87" t="s">
        <v>180</v>
      </c>
      <c r="H611" s="89" t="s">
        <v>15</v>
      </c>
      <c r="I611" s="121">
        <v>1250</v>
      </c>
      <c r="J611" s="121">
        <v>1179.4000000000001</v>
      </c>
      <c r="K611" s="84">
        <v>2.8</v>
      </c>
      <c r="L611" s="105">
        <f>+BD[[#This Row],[Kg. Recibidos]]*BD[[#This Row],[Precio]]</f>
        <v>3302.32</v>
      </c>
      <c r="M611" s="105">
        <f>+BD[[#This Row],[Kg. Recibidos]]*BD[[#This Row],[Precio]]</f>
        <v>3302.32</v>
      </c>
      <c r="N611" s="91">
        <f>+BD[[#This Row],[Monto Total]]-BD[[#This Row],[Abonos]]</f>
        <v>0</v>
      </c>
      <c r="O611" s="93" t="str">
        <f>IF(BD[[#This Row],[Saldo Actual]]=0,"PAGADO",IF(BD[[#This Row],[Saldo Actual]]&lt;0,"A Favor","Pendiente"))</f>
        <v>PAGADO</v>
      </c>
      <c r="P611" s="97">
        <f>+BD[[#This Row],[Fecha Doc.]]+7</f>
        <v>45482</v>
      </c>
      <c r="Q611" s="96" t="str">
        <f ca="1">IF(TODAY()&gt;BD[[#This Row],[Fecha Venc.]],"VENCIDO","")</f>
        <v>VENCIDO</v>
      </c>
      <c r="R611" s="83"/>
    </row>
    <row r="612" spans="3:18" s="4" customFormat="1" hidden="1" x14ac:dyDescent="0.25">
      <c r="C612" s="85" t="s">
        <v>2624</v>
      </c>
      <c r="D612" s="86">
        <v>45475</v>
      </c>
      <c r="E612" s="87" t="s">
        <v>1887</v>
      </c>
      <c r="F612" s="88" t="s">
        <v>1886</v>
      </c>
      <c r="G612" s="87" t="s">
        <v>651</v>
      </c>
      <c r="H612" s="89" t="s">
        <v>3</v>
      </c>
      <c r="I612" s="121">
        <v>32.1</v>
      </c>
      <c r="J612" s="121">
        <v>32.1</v>
      </c>
      <c r="K612" s="84">
        <v>2.6</v>
      </c>
      <c r="L612" s="105">
        <f>+BD[[#This Row],[Kg. Recibidos]]*BD[[#This Row],[Precio]]</f>
        <v>83.460000000000008</v>
      </c>
      <c r="M612" s="105">
        <f>+BD[[#This Row],[Kg. Recibidos]]*BD[[#This Row],[Precio]]</f>
        <v>83.460000000000008</v>
      </c>
      <c r="N612" s="91">
        <f>+BD[[#This Row],[Monto Total]]-BD[[#This Row],[Abonos]]</f>
        <v>0</v>
      </c>
      <c r="O612" s="93" t="str">
        <f>IF(BD[[#This Row],[Saldo Actual]]=0,"PAGADO",IF(BD[[#This Row],[Saldo Actual]]&lt;0,"A Favor","Pendiente"))</f>
        <v>PAGADO</v>
      </c>
      <c r="P612" s="97">
        <f>+BD[[#This Row],[Fecha Doc.]]+7</f>
        <v>45482</v>
      </c>
      <c r="Q612" s="96" t="str">
        <f ca="1">IF(TODAY()&gt;BD[[#This Row],[Fecha Venc.]],"VENCIDO","")</f>
        <v>VENCIDO</v>
      </c>
      <c r="R612" s="83"/>
    </row>
    <row r="613" spans="3:18" s="4" customFormat="1" hidden="1" x14ac:dyDescent="0.25">
      <c r="C613" s="85" t="s">
        <v>2836</v>
      </c>
      <c r="D613" s="86">
        <v>45474</v>
      </c>
      <c r="E613" s="87" t="s">
        <v>1887</v>
      </c>
      <c r="F613" s="88" t="s">
        <v>1886</v>
      </c>
      <c r="G613" s="87" t="s">
        <v>194</v>
      </c>
      <c r="H613" s="89" t="s">
        <v>872</v>
      </c>
      <c r="I613" s="121">
        <v>161.19999999999999</v>
      </c>
      <c r="J613" s="121">
        <v>161.19999999999999</v>
      </c>
      <c r="K613" s="84">
        <v>2.75</v>
      </c>
      <c r="L613" s="105">
        <f>+BD[[#This Row],[Kg. Recibidos]]*BD[[#This Row],[Precio]]</f>
        <v>443.29999999999995</v>
      </c>
      <c r="M613" s="105">
        <f>+BD[[#This Row],[Kg. Recibidos]]*BD[[#This Row],[Precio]]</f>
        <v>443.29999999999995</v>
      </c>
      <c r="N613" s="91">
        <f>+BD[[#This Row],[Monto Total]]-BD[[#This Row],[Abonos]]</f>
        <v>0</v>
      </c>
      <c r="O613" s="93" t="str">
        <f>IF(BD[[#This Row],[Saldo Actual]]=0,"PAGADO",IF(BD[[#This Row],[Saldo Actual]]&lt;0,"A Favor","Pendiente"))</f>
        <v>PAGADO</v>
      </c>
      <c r="P613" s="97">
        <f>+BD[[#This Row],[Fecha Doc.]]+7</f>
        <v>45481</v>
      </c>
      <c r="Q613" s="96" t="str">
        <f ca="1">IF(TODAY()&gt;BD[[#This Row],[Fecha Venc.]],"VENCIDO","")</f>
        <v>VENCIDO</v>
      </c>
      <c r="R613" s="83"/>
    </row>
    <row r="614" spans="3:18" s="4" customFormat="1" hidden="1" x14ac:dyDescent="0.25">
      <c r="C614" s="85" t="s">
        <v>2611</v>
      </c>
      <c r="D614" s="86">
        <v>45474</v>
      </c>
      <c r="E614" s="87" t="s">
        <v>77</v>
      </c>
      <c r="F614" s="88" t="s">
        <v>35</v>
      </c>
      <c r="G614" s="87" t="s">
        <v>77</v>
      </c>
      <c r="H614" s="89" t="s">
        <v>1727</v>
      </c>
      <c r="I614" s="121">
        <v>5515.7499999999991</v>
      </c>
      <c r="J614" s="121">
        <v>5515.7499999999991</v>
      </c>
      <c r="K614" s="84">
        <v>0.6</v>
      </c>
      <c r="L614" s="105">
        <f>+BD[[#This Row],[Kg. Recibidos]]*BD[[#This Row],[Precio]]</f>
        <v>3309.4499999999994</v>
      </c>
      <c r="M614" s="105">
        <f>+BD[[#This Row],[Kg. Recibidos]]*BD[[#This Row],[Precio]]</f>
        <v>3309.4499999999994</v>
      </c>
      <c r="N614" s="91">
        <f>+BD[[#This Row],[Monto Total]]-BD[[#This Row],[Abonos]]</f>
        <v>0</v>
      </c>
      <c r="O614" s="93" t="str">
        <f>IF(BD[[#This Row],[Saldo Actual]]=0,"PAGADO",IF(BD[[#This Row],[Saldo Actual]]&lt;0,"A Favor","Pendiente"))</f>
        <v>PAGADO</v>
      </c>
      <c r="P614" s="97">
        <f>+BD[[#This Row],[Fecha Doc.]]+7</f>
        <v>45481</v>
      </c>
      <c r="Q614" s="96" t="str">
        <f ca="1">IF(TODAY()&gt;BD[[#This Row],[Fecha Venc.]],"VENCIDO","")</f>
        <v>VENCIDO</v>
      </c>
      <c r="R614" s="83"/>
    </row>
    <row r="615" spans="3:18" s="4" customFormat="1" hidden="1" x14ac:dyDescent="0.25">
      <c r="C615" s="85" t="s">
        <v>2611</v>
      </c>
      <c r="D615" s="86">
        <v>45474</v>
      </c>
      <c r="E615" s="87" t="s">
        <v>77</v>
      </c>
      <c r="F615" s="88" t="s">
        <v>35</v>
      </c>
      <c r="G615" s="87" t="s">
        <v>77</v>
      </c>
      <c r="H615" s="89" t="s">
        <v>1847</v>
      </c>
      <c r="I615" s="121">
        <v>3388.75</v>
      </c>
      <c r="J615" s="121">
        <v>3388.75</v>
      </c>
      <c r="K615" s="84">
        <v>0.6</v>
      </c>
      <c r="L615" s="105">
        <f>+BD[[#This Row],[Kg. Recibidos]]*BD[[#This Row],[Precio]]</f>
        <v>2033.25</v>
      </c>
      <c r="M615" s="105">
        <f>+BD[[#This Row],[Kg. Recibidos]]*BD[[#This Row],[Precio]]</f>
        <v>2033.25</v>
      </c>
      <c r="N615" s="91">
        <f>+BD[[#This Row],[Monto Total]]-BD[[#This Row],[Abonos]]</f>
        <v>0</v>
      </c>
      <c r="O615" s="93" t="str">
        <f>IF(BD[[#This Row],[Saldo Actual]]=0,"PAGADO",IF(BD[[#This Row],[Saldo Actual]]&lt;0,"A Favor","Pendiente"))</f>
        <v>PAGADO</v>
      </c>
      <c r="P615" s="97">
        <f>+BD[[#This Row],[Fecha Doc.]]+7</f>
        <v>45481</v>
      </c>
      <c r="Q615" s="96" t="str">
        <f ca="1">IF(TODAY()&gt;BD[[#This Row],[Fecha Venc.]],"VENCIDO","")</f>
        <v>VENCIDO</v>
      </c>
      <c r="R615" s="83"/>
    </row>
    <row r="616" spans="3:18" s="4" customFormat="1" hidden="1" x14ac:dyDescent="0.25">
      <c r="C616" s="85" t="s">
        <v>2611</v>
      </c>
      <c r="D616" s="86">
        <v>45474</v>
      </c>
      <c r="E616" s="87" t="s">
        <v>77</v>
      </c>
      <c r="F616" s="88" t="s">
        <v>35</v>
      </c>
      <c r="G616" s="87" t="s">
        <v>77</v>
      </c>
      <c r="H616" s="89" t="s">
        <v>1848</v>
      </c>
      <c r="I616" s="121">
        <v>5009.05</v>
      </c>
      <c r="J616" s="121">
        <v>5009.05</v>
      </c>
      <c r="K616" s="84">
        <v>1.3</v>
      </c>
      <c r="L616" s="105">
        <f>+BD[[#This Row],[Kg. Recibidos]]*BD[[#This Row],[Precio]]</f>
        <v>6511.7650000000003</v>
      </c>
      <c r="M616" s="105">
        <f>+BD[[#This Row],[Kg. Recibidos]]*BD[[#This Row],[Precio]]</f>
        <v>6511.7650000000003</v>
      </c>
      <c r="N616" s="91">
        <f>+BD[[#This Row],[Monto Total]]-BD[[#This Row],[Abonos]]</f>
        <v>0</v>
      </c>
      <c r="O616" s="93" t="str">
        <f>IF(BD[[#This Row],[Saldo Actual]]=0,"PAGADO",IF(BD[[#This Row],[Saldo Actual]]&lt;0,"A Favor","Pendiente"))</f>
        <v>PAGADO</v>
      </c>
      <c r="P616" s="97">
        <f>+BD[[#This Row],[Fecha Doc.]]+7</f>
        <v>45481</v>
      </c>
      <c r="Q616" s="96" t="str">
        <f ca="1">IF(TODAY()&gt;BD[[#This Row],[Fecha Venc.]],"VENCIDO","")</f>
        <v>VENCIDO</v>
      </c>
      <c r="R616" s="83"/>
    </row>
    <row r="617" spans="3:18" s="4" customFormat="1" hidden="1" x14ac:dyDescent="0.25">
      <c r="C617" s="85" t="s">
        <v>2606</v>
      </c>
      <c r="D617" s="86">
        <v>45474</v>
      </c>
      <c r="E617" s="87" t="s">
        <v>670</v>
      </c>
      <c r="F617" s="88" t="s">
        <v>883</v>
      </c>
      <c r="G617" s="87" t="s">
        <v>670</v>
      </c>
      <c r="H617" s="89" t="s">
        <v>872</v>
      </c>
      <c r="I617" s="121">
        <v>5032.5</v>
      </c>
      <c r="J617" s="121">
        <v>5418</v>
      </c>
      <c r="K617" s="84">
        <v>2.48</v>
      </c>
      <c r="L617" s="105">
        <f>+BD[[#This Row],[Kg. Recibidos]]*BD[[#This Row],[Precio]]</f>
        <v>13436.64</v>
      </c>
      <c r="M617" s="105">
        <f>+BD[[#This Row],[Kg. Recibidos]]*BD[[#This Row],[Precio]]</f>
        <v>13436.64</v>
      </c>
      <c r="N617" s="91">
        <f>+BD[[#This Row],[Monto Total]]-BD[[#This Row],[Abonos]]</f>
        <v>0</v>
      </c>
      <c r="O617" s="93" t="str">
        <f>IF(BD[[#This Row],[Saldo Actual]]=0,"PAGADO",IF(BD[[#This Row],[Saldo Actual]]&lt;0,"A Favor","Pendiente"))</f>
        <v>PAGADO</v>
      </c>
      <c r="P617" s="97">
        <f>+BD[[#This Row],[Fecha Doc.]]+7</f>
        <v>45481</v>
      </c>
      <c r="Q617" s="96" t="str">
        <f ca="1">IF(TODAY()&gt;BD[[#This Row],[Fecha Venc.]],"VENCIDO","")</f>
        <v>VENCIDO</v>
      </c>
      <c r="R617" s="83"/>
    </row>
    <row r="618" spans="3:18" s="4" customFormat="1" hidden="1" x14ac:dyDescent="0.25">
      <c r="C618" s="85" t="s">
        <v>2607</v>
      </c>
      <c r="D618" s="86">
        <v>45474</v>
      </c>
      <c r="E618" s="87" t="s">
        <v>670</v>
      </c>
      <c r="F618" s="88" t="s">
        <v>883</v>
      </c>
      <c r="G618" s="87" t="s">
        <v>670</v>
      </c>
      <c r="H618" s="89" t="s">
        <v>872</v>
      </c>
      <c r="I618" s="121">
        <v>4355.7</v>
      </c>
      <c r="J618" s="121">
        <v>3738</v>
      </c>
      <c r="K618" s="84">
        <v>2.48</v>
      </c>
      <c r="L618" s="105">
        <f>+BD[[#This Row],[Kg. Recibidos]]*BD[[#This Row],[Precio]]</f>
        <v>9270.24</v>
      </c>
      <c r="M618" s="105">
        <f>+BD[[#This Row],[Kg. Recibidos]]*BD[[#This Row],[Precio]]</f>
        <v>9270.24</v>
      </c>
      <c r="N618" s="91">
        <f>+BD[[#This Row],[Monto Total]]-BD[[#This Row],[Abonos]]</f>
        <v>0</v>
      </c>
      <c r="O618" s="93" t="str">
        <f>IF(BD[[#This Row],[Saldo Actual]]=0,"PAGADO",IF(BD[[#This Row],[Saldo Actual]]&lt;0,"A Favor","Pendiente"))</f>
        <v>PAGADO</v>
      </c>
      <c r="P618" s="97">
        <f>+BD[[#This Row],[Fecha Doc.]]+7</f>
        <v>45481</v>
      </c>
      <c r="Q618" s="96" t="str">
        <f ca="1">IF(TODAY()&gt;BD[[#This Row],[Fecha Venc.]],"VENCIDO","")</f>
        <v>VENCIDO</v>
      </c>
      <c r="R618" s="83"/>
    </row>
    <row r="619" spans="3:18" s="4" customFormat="1" hidden="1" x14ac:dyDescent="0.25">
      <c r="C619" s="85" t="s">
        <v>2605</v>
      </c>
      <c r="D619" s="86">
        <v>45474</v>
      </c>
      <c r="E619" s="87" t="s">
        <v>89</v>
      </c>
      <c r="F619" s="88" t="s">
        <v>47</v>
      </c>
      <c r="G619" s="87" t="s">
        <v>2543</v>
      </c>
      <c r="H619" s="89" t="s">
        <v>16</v>
      </c>
      <c r="I619" s="121">
        <v>20239</v>
      </c>
      <c r="J619" s="121">
        <v>20095.5</v>
      </c>
      <c r="K619" s="84">
        <v>1.45</v>
      </c>
      <c r="L619" s="105">
        <f>+BD[[#This Row],[Kg. Recibidos]]*BD[[#This Row],[Precio]]</f>
        <v>29138.474999999999</v>
      </c>
      <c r="M619" s="105"/>
      <c r="N619" s="91">
        <f>+BD[[#This Row],[Monto Total]]-BD[[#This Row],[Abonos]]</f>
        <v>29138.474999999999</v>
      </c>
      <c r="O619" s="93" t="str">
        <f>IF(BD[[#This Row],[Saldo Actual]]=0,"PAGADO",IF(BD[[#This Row],[Saldo Actual]]&lt;0,"A Favor","Pendiente"))</f>
        <v>Pendiente</v>
      </c>
      <c r="P619" s="97">
        <f>+BD[[#This Row],[Fecha Doc.]]+7</f>
        <v>45481</v>
      </c>
      <c r="Q619" s="96" t="str">
        <f ca="1">IF(TODAY()&gt;BD[[#This Row],[Fecha Venc.]],"VENCIDO","")</f>
        <v>VENCIDO</v>
      </c>
      <c r="R619" s="83"/>
    </row>
    <row r="620" spans="3:18" s="4" customFormat="1" hidden="1" x14ac:dyDescent="0.25">
      <c r="C620" s="85" t="s">
        <v>2604</v>
      </c>
      <c r="D620" s="86">
        <v>45474</v>
      </c>
      <c r="E620" s="87" t="s">
        <v>89</v>
      </c>
      <c r="F620" s="88" t="s">
        <v>47</v>
      </c>
      <c r="G620" s="87" t="s">
        <v>2543</v>
      </c>
      <c r="H620" s="89" t="s">
        <v>16</v>
      </c>
      <c r="I620" s="121">
        <v>18586.900000000001</v>
      </c>
      <c r="J620" s="121">
        <v>18286.900000000001</v>
      </c>
      <c r="K620" s="84">
        <v>1.45</v>
      </c>
      <c r="L620" s="105">
        <f>+BD[[#This Row],[Kg. Recibidos]]*BD[[#This Row],[Precio]]</f>
        <v>26516.005000000001</v>
      </c>
      <c r="M620" s="105"/>
      <c r="N620" s="91">
        <f>+BD[[#This Row],[Monto Total]]-BD[[#This Row],[Abonos]]</f>
        <v>26516.005000000001</v>
      </c>
      <c r="O620" s="93" t="str">
        <f>IF(BD[[#This Row],[Saldo Actual]]=0,"PAGADO",IF(BD[[#This Row],[Saldo Actual]]&lt;0,"A Favor","Pendiente"))</f>
        <v>Pendiente</v>
      </c>
      <c r="P620" s="97">
        <f>+BD[[#This Row],[Fecha Doc.]]+7</f>
        <v>45481</v>
      </c>
      <c r="Q620" s="96" t="str">
        <f ca="1">IF(TODAY()&gt;BD[[#This Row],[Fecha Venc.]],"VENCIDO","")</f>
        <v>VENCIDO</v>
      </c>
      <c r="R620" s="83"/>
    </row>
    <row r="621" spans="3:18" s="4" customFormat="1" hidden="1" x14ac:dyDescent="0.25">
      <c r="C621" s="85" t="s">
        <v>2613</v>
      </c>
      <c r="D621" s="86">
        <v>45474</v>
      </c>
      <c r="E621" s="87" t="s">
        <v>1887</v>
      </c>
      <c r="F621" s="88" t="s">
        <v>1886</v>
      </c>
      <c r="G621" s="87" t="s">
        <v>132</v>
      </c>
      <c r="H621" s="89" t="s">
        <v>3</v>
      </c>
      <c r="I621" s="121">
        <v>101.4</v>
      </c>
      <c r="J621" s="121">
        <v>101.4</v>
      </c>
      <c r="K621" s="84">
        <v>2.5499999999999998</v>
      </c>
      <c r="L621" s="105">
        <f>+BD[[#This Row],[Kg. Recibidos]]*BD[[#This Row],[Precio]]</f>
        <v>258.57</v>
      </c>
      <c r="M621" s="105">
        <f>+BD[[#This Row],[Kg. Recibidos]]*BD[[#This Row],[Precio]]</f>
        <v>258.57</v>
      </c>
      <c r="N621" s="91">
        <f>+BD[[#This Row],[Monto Total]]-BD[[#This Row],[Abonos]]</f>
        <v>0</v>
      </c>
      <c r="O621" s="93" t="str">
        <f>IF(BD[[#This Row],[Saldo Actual]]=0,"PAGADO",IF(BD[[#This Row],[Saldo Actual]]&lt;0,"A Favor","Pendiente"))</f>
        <v>PAGADO</v>
      </c>
      <c r="P621" s="97">
        <f>+BD[[#This Row],[Fecha Doc.]]+7</f>
        <v>45481</v>
      </c>
      <c r="Q621" s="96" t="str">
        <f ca="1">IF(TODAY()&gt;BD[[#This Row],[Fecha Venc.]],"VENCIDO","")</f>
        <v>VENCIDO</v>
      </c>
      <c r="R621" s="83"/>
    </row>
    <row r="622" spans="3:18" s="4" customFormat="1" hidden="1" x14ac:dyDescent="0.25">
      <c r="C622" s="85" t="s">
        <v>2610</v>
      </c>
      <c r="D622" s="86">
        <v>45474</v>
      </c>
      <c r="E622" s="87" t="s">
        <v>1887</v>
      </c>
      <c r="F622" s="88" t="s">
        <v>1886</v>
      </c>
      <c r="G622" s="87" t="s">
        <v>132</v>
      </c>
      <c r="H622" s="89" t="s">
        <v>3</v>
      </c>
      <c r="I622" s="121">
        <v>26.6</v>
      </c>
      <c r="J622" s="121">
        <v>26.6</v>
      </c>
      <c r="K622" s="84">
        <v>2.5499999999999998</v>
      </c>
      <c r="L622" s="105">
        <f>+BD[[#This Row],[Kg. Recibidos]]*BD[[#This Row],[Precio]]</f>
        <v>67.83</v>
      </c>
      <c r="M622" s="105">
        <f>+BD[[#This Row],[Kg. Recibidos]]*BD[[#This Row],[Precio]]</f>
        <v>67.83</v>
      </c>
      <c r="N622" s="91">
        <f>+BD[[#This Row],[Monto Total]]-BD[[#This Row],[Abonos]]</f>
        <v>0</v>
      </c>
      <c r="O622" s="93" t="str">
        <f>IF(BD[[#This Row],[Saldo Actual]]=0,"PAGADO",IF(BD[[#This Row],[Saldo Actual]]&lt;0,"A Favor","Pendiente"))</f>
        <v>PAGADO</v>
      </c>
      <c r="P622" s="97">
        <f>+BD[[#This Row],[Fecha Doc.]]+7</f>
        <v>45481</v>
      </c>
      <c r="Q622" s="96" t="str">
        <f ca="1">IF(TODAY()&gt;BD[[#This Row],[Fecha Venc.]],"VENCIDO","")</f>
        <v>VENCIDO</v>
      </c>
      <c r="R622" s="83"/>
    </row>
    <row r="623" spans="3:18" s="4" customFormat="1" hidden="1" x14ac:dyDescent="0.25">
      <c r="C623" s="85" t="s">
        <v>2602</v>
      </c>
      <c r="D623" s="86">
        <v>45474</v>
      </c>
      <c r="E623" s="87" t="s">
        <v>24</v>
      </c>
      <c r="F623" s="88" t="s">
        <v>23</v>
      </c>
      <c r="G623" s="87" t="s">
        <v>191</v>
      </c>
      <c r="H623" s="89" t="s">
        <v>3</v>
      </c>
      <c r="I623" s="121">
        <v>25273.1</v>
      </c>
      <c r="J623" s="121">
        <v>25273.1</v>
      </c>
      <c r="K623" s="84">
        <v>2.48</v>
      </c>
      <c r="L623" s="105">
        <f>+BD[[#This Row],[Kg. Recibidos]]*BD[[#This Row],[Precio]]</f>
        <v>62677.287999999993</v>
      </c>
      <c r="M623" s="105">
        <f>+BD[[#This Row],[Kg. Recibidos]]*BD[[#This Row],[Precio]]</f>
        <v>62677.287999999993</v>
      </c>
      <c r="N623" s="91">
        <f>+BD[[#This Row],[Monto Total]]-BD[[#This Row],[Abonos]]</f>
        <v>0</v>
      </c>
      <c r="O623" s="93" t="str">
        <f>IF(BD[[#This Row],[Saldo Actual]]=0,"PAGADO",IF(BD[[#This Row],[Saldo Actual]]&lt;0,"A Favor","Pendiente"))</f>
        <v>PAGADO</v>
      </c>
      <c r="P623" s="97">
        <f>+BD[[#This Row],[Fecha Doc.]]+7</f>
        <v>45481</v>
      </c>
      <c r="Q623" s="96" t="str">
        <f ca="1">IF(TODAY()&gt;BD[[#This Row],[Fecha Venc.]],"VENCIDO","")</f>
        <v>VENCIDO</v>
      </c>
      <c r="R623" s="83" t="s">
        <v>2603</v>
      </c>
    </row>
    <row r="624" spans="3:18" s="4" customFormat="1" hidden="1" x14ac:dyDescent="0.25">
      <c r="C624" s="85" t="s">
        <v>2612</v>
      </c>
      <c r="D624" s="86">
        <v>45474</v>
      </c>
      <c r="E624" s="87" t="s">
        <v>1887</v>
      </c>
      <c r="F624" s="88" t="s">
        <v>1886</v>
      </c>
      <c r="G624" s="87" t="s">
        <v>1531</v>
      </c>
      <c r="H624" s="89" t="s">
        <v>872</v>
      </c>
      <c r="I624" s="121">
        <v>7.4</v>
      </c>
      <c r="J624" s="121">
        <v>7.4</v>
      </c>
      <c r="K624" s="84">
        <v>2.6</v>
      </c>
      <c r="L624" s="105">
        <f>+BD[[#This Row],[Kg. Recibidos]]*BD[[#This Row],[Precio]]</f>
        <v>19.240000000000002</v>
      </c>
      <c r="M624" s="105">
        <f>+BD[[#This Row],[Kg. Recibidos]]*BD[[#This Row],[Precio]]</f>
        <v>19.240000000000002</v>
      </c>
      <c r="N624" s="91">
        <f>+BD[[#This Row],[Monto Total]]-BD[[#This Row],[Abonos]]</f>
        <v>0</v>
      </c>
      <c r="O624" s="93" t="str">
        <f>IF(BD[[#This Row],[Saldo Actual]]=0,"PAGADO",IF(BD[[#This Row],[Saldo Actual]]&lt;0,"A Favor","Pendiente"))</f>
        <v>PAGADO</v>
      </c>
      <c r="P624" s="97">
        <f>+BD[[#This Row],[Fecha Doc.]]+7</f>
        <v>45481</v>
      </c>
      <c r="Q624" s="96" t="str">
        <f ca="1">IF(TODAY()&gt;BD[[#This Row],[Fecha Venc.]],"VENCIDO","")</f>
        <v>VENCIDO</v>
      </c>
      <c r="R624" s="83"/>
    </row>
    <row r="625" spans="3:18" s="4" customFormat="1" hidden="1" x14ac:dyDescent="0.25">
      <c r="C625" s="85" t="s">
        <v>2612</v>
      </c>
      <c r="D625" s="86">
        <v>45474</v>
      </c>
      <c r="E625" s="87" t="s">
        <v>1887</v>
      </c>
      <c r="F625" s="88" t="s">
        <v>1886</v>
      </c>
      <c r="G625" s="87" t="s">
        <v>1531</v>
      </c>
      <c r="H625" s="89" t="s">
        <v>1727</v>
      </c>
      <c r="I625" s="121">
        <v>51.6</v>
      </c>
      <c r="J625" s="121">
        <v>51.6</v>
      </c>
      <c r="K625" s="84">
        <v>1.3</v>
      </c>
      <c r="L625" s="105">
        <f>+BD[[#This Row],[Kg. Recibidos]]*BD[[#This Row],[Precio]]</f>
        <v>67.08</v>
      </c>
      <c r="M625" s="105">
        <f>+BD[[#This Row],[Kg. Recibidos]]*BD[[#This Row],[Precio]]</f>
        <v>67.08</v>
      </c>
      <c r="N625" s="91">
        <f>+BD[[#This Row],[Monto Total]]-BD[[#This Row],[Abonos]]</f>
        <v>0</v>
      </c>
      <c r="O625" s="93" t="str">
        <f>IF(BD[[#This Row],[Saldo Actual]]=0,"PAGADO",IF(BD[[#This Row],[Saldo Actual]]&lt;0,"A Favor","Pendiente"))</f>
        <v>PAGADO</v>
      </c>
      <c r="P625" s="97">
        <f>+BD[[#This Row],[Fecha Doc.]]+7</f>
        <v>45481</v>
      </c>
      <c r="Q625" s="96" t="str">
        <f ca="1">IF(TODAY()&gt;BD[[#This Row],[Fecha Venc.]],"VENCIDO","")</f>
        <v>VENCIDO</v>
      </c>
      <c r="R625" s="83"/>
    </row>
    <row r="626" spans="3:18" s="4" customFormat="1" hidden="1" x14ac:dyDescent="0.25">
      <c r="C626" s="85" t="s">
        <v>2616</v>
      </c>
      <c r="D626" s="86">
        <v>45471</v>
      </c>
      <c r="E626" s="87" t="s">
        <v>1887</v>
      </c>
      <c r="F626" s="88" t="s">
        <v>1886</v>
      </c>
      <c r="G626" s="87" t="s">
        <v>2618</v>
      </c>
      <c r="H626" s="89" t="s">
        <v>1848</v>
      </c>
      <c r="I626" s="121">
        <v>2</v>
      </c>
      <c r="J626" s="121">
        <v>2</v>
      </c>
      <c r="K626" s="84">
        <v>1.8</v>
      </c>
      <c r="L626" s="105">
        <f>+BD[[#This Row],[Kg. Recibidos]]*BD[[#This Row],[Precio]]</f>
        <v>3.6</v>
      </c>
      <c r="M626" s="105">
        <f>+BD[[#This Row],[Kg. Recibidos]]*BD[[#This Row],[Precio]]</f>
        <v>3.6</v>
      </c>
      <c r="N626" s="91">
        <f>+BD[[#This Row],[Monto Total]]-BD[[#This Row],[Abonos]]</f>
        <v>0</v>
      </c>
      <c r="O626" s="93" t="str">
        <f>IF(BD[[#This Row],[Saldo Actual]]=0,"PAGADO",IF(BD[[#This Row],[Saldo Actual]]&lt;0,"A Favor","Pendiente"))</f>
        <v>PAGADO</v>
      </c>
      <c r="P626" s="97">
        <f>+BD[[#This Row],[Fecha Doc.]]+7</f>
        <v>45478</v>
      </c>
      <c r="Q626" s="96" t="str">
        <f ca="1">IF(TODAY()&gt;BD[[#This Row],[Fecha Venc.]],"VENCIDO","")</f>
        <v>VENCIDO</v>
      </c>
      <c r="R626" s="83"/>
    </row>
    <row r="627" spans="3:18" s="4" customFormat="1" hidden="1" x14ac:dyDescent="0.25">
      <c r="C627" s="85" t="s">
        <v>2616</v>
      </c>
      <c r="D627" s="86">
        <v>45471</v>
      </c>
      <c r="E627" s="87" t="s">
        <v>1887</v>
      </c>
      <c r="F627" s="88" t="s">
        <v>1886</v>
      </c>
      <c r="G627" s="87" t="s">
        <v>2618</v>
      </c>
      <c r="H627" s="89" t="s">
        <v>1727</v>
      </c>
      <c r="I627" s="121">
        <v>2.1</v>
      </c>
      <c r="J627" s="121">
        <v>2.1</v>
      </c>
      <c r="K627" s="84">
        <v>1.3</v>
      </c>
      <c r="L627" s="105">
        <f>+BD[[#This Row],[Kg. Recibidos]]*BD[[#This Row],[Precio]]</f>
        <v>2.7300000000000004</v>
      </c>
      <c r="M627" s="105">
        <f>+BD[[#This Row],[Kg. Recibidos]]*BD[[#This Row],[Precio]]</f>
        <v>2.7300000000000004</v>
      </c>
      <c r="N627" s="91">
        <f>+BD[[#This Row],[Monto Total]]-BD[[#This Row],[Abonos]]</f>
        <v>0</v>
      </c>
      <c r="O627" s="93" t="str">
        <f>IF(BD[[#This Row],[Saldo Actual]]=0,"PAGADO",IF(BD[[#This Row],[Saldo Actual]]&lt;0,"A Favor","Pendiente"))</f>
        <v>PAGADO</v>
      </c>
      <c r="P627" s="97">
        <f>+BD[[#This Row],[Fecha Doc.]]+7</f>
        <v>45478</v>
      </c>
      <c r="Q627" s="96" t="str">
        <f ca="1">IF(TODAY()&gt;BD[[#This Row],[Fecha Venc.]],"VENCIDO","")</f>
        <v>VENCIDO</v>
      </c>
      <c r="R627" s="83"/>
    </row>
    <row r="628" spans="3:18" s="4" customFormat="1" hidden="1" x14ac:dyDescent="0.25">
      <c r="C628" s="85" t="s">
        <v>2616</v>
      </c>
      <c r="D628" s="86">
        <v>45471</v>
      </c>
      <c r="E628" s="87" t="s">
        <v>1887</v>
      </c>
      <c r="F628" s="88" t="s">
        <v>1886</v>
      </c>
      <c r="G628" s="87" t="s">
        <v>2618</v>
      </c>
      <c r="H628" s="89" t="s">
        <v>1847</v>
      </c>
      <c r="I628" s="121">
        <v>2.1</v>
      </c>
      <c r="J628" s="121">
        <v>2.1</v>
      </c>
      <c r="K628" s="84">
        <v>1.3</v>
      </c>
      <c r="L628" s="105">
        <f>+BD[[#This Row],[Kg. Recibidos]]*BD[[#This Row],[Precio]]</f>
        <v>2.7300000000000004</v>
      </c>
      <c r="M628" s="105">
        <f>+BD[[#This Row],[Kg. Recibidos]]*BD[[#This Row],[Precio]]</f>
        <v>2.7300000000000004</v>
      </c>
      <c r="N628" s="91">
        <f>+BD[[#This Row],[Monto Total]]-BD[[#This Row],[Abonos]]</f>
        <v>0</v>
      </c>
      <c r="O628" s="93" t="str">
        <f>IF(BD[[#This Row],[Saldo Actual]]=0,"PAGADO",IF(BD[[#This Row],[Saldo Actual]]&lt;0,"A Favor","Pendiente"))</f>
        <v>PAGADO</v>
      </c>
      <c r="P628" s="97">
        <f>+BD[[#This Row],[Fecha Doc.]]+7</f>
        <v>45478</v>
      </c>
      <c r="Q628" s="96" t="str">
        <f ca="1">IF(TODAY()&gt;BD[[#This Row],[Fecha Venc.]],"VENCIDO","")</f>
        <v>VENCIDO</v>
      </c>
      <c r="R628" s="83"/>
    </row>
    <row r="629" spans="3:18" s="4" customFormat="1" hidden="1" x14ac:dyDescent="0.25">
      <c r="C629" s="85" t="s">
        <v>2593</v>
      </c>
      <c r="D629" s="86">
        <v>45471</v>
      </c>
      <c r="E629" s="87" t="s">
        <v>67</v>
      </c>
      <c r="F629" s="88" t="s">
        <v>22</v>
      </c>
      <c r="G629" s="87" t="s">
        <v>187</v>
      </c>
      <c r="H629" s="89" t="s">
        <v>3</v>
      </c>
      <c r="I629" s="121">
        <v>407.1</v>
      </c>
      <c r="J629" s="121">
        <v>405.9</v>
      </c>
      <c r="K629" s="84">
        <v>2.5499999999999998</v>
      </c>
      <c r="L629" s="105">
        <f>+BD[[#This Row],[Kg. Recibidos]]*BD[[#This Row],[Precio]]</f>
        <v>1035.0449999999998</v>
      </c>
      <c r="M629" s="105"/>
      <c r="N629" s="91">
        <f>+BD[[#This Row],[Monto Total]]-BD[[#This Row],[Abonos]]</f>
        <v>1035.0449999999998</v>
      </c>
      <c r="O629" s="93" t="str">
        <f>IF(BD[[#This Row],[Saldo Actual]]=0,"PAGADO",IF(BD[[#This Row],[Saldo Actual]]&lt;0,"A Favor","Pendiente"))</f>
        <v>Pendiente</v>
      </c>
      <c r="P629" s="97">
        <f>+BD[[#This Row],[Fecha Doc.]]+7</f>
        <v>45478</v>
      </c>
      <c r="Q629" s="96" t="str">
        <f ca="1">IF(TODAY()&gt;BD[[#This Row],[Fecha Venc.]],"VENCIDO","")</f>
        <v>VENCIDO</v>
      </c>
      <c r="R629" s="83"/>
    </row>
    <row r="630" spans="3:18" s="4" customFormat="1" hidden="1" x14ac:dyDescent="0.25">
      <c r="C630" s="85" t="s">
        <v>2591</v>
      </c>
      <c r="D630" s="86">
        <v>45471</v>
      </c>
      <c r="E630" s="87" t="s">
        <v>67</v>
      </c>
      <c r="F630" s="88" t="s">
        <v>22</v>
      </c>
      <c r="G630" s="87" t="s">
        <v>2592</v>
      </c>
      <c r="H630" s="89" t="s">
        <v>3</v>
      </c>
      <c r="I630" s="121">
        <v>407.1</v>
      </c>
      <c r="J630" s="121">
        <v>407.1</v>
      </c>
      <c r="K630" s="84">
        <v>2.5499999999999998</v>
      </c>
      <c r="L630" s="105">
        <f>+BD[[#This Row],[Kg. Recibidos]]*BD[[#This Row],[Precio]]</f>
        <v>1038.105</v>
      </c>
      <c r="M630" s="105"/>
      <c r="N630" s="91">
        <f>+BD[[#This Row],[Monto Total]]-BD[[#This Row],[Abonos]]</f>
        <v>1038.105</v>
      </c>
      <c r="O630" s="93" t="str">
        <f>IF(BD[[#This Row],[Saldo Actual]]=0,"PAGADO",IF(BD[[#This Row],[Saldo Actual]]&lt;0,"A Favor","Pendiente"))</f>
        <v>Pendiente</v>
      </c>
      <c r="P630" s="97">
        <f>+BD[[#This Row],[Fecha Doc.]]+7</f>
        <v>45478</v>
      </c>
      <c r="Q630" s="96" t="str">
        <f ca="1">IF(TODAY()&gt;BD[[#This Row],[Fecha Venc.]],"VENCIDO","")</f>
        <v>VENCIDO</v>
      </c>
      <c r="R630" s="83"/>
    </row>
    <row r="631" spans="3:18" s="4" customFormat="1" hidden="1" x14ac:dyDescent="0.25">
      <c r="C631" s="85" t="s">
        <v>2590</v>
      </c>
      <c r="D631" s="86">
        <v>45471</v>
      </c>
      <c r="E631" s="87" t="s">
        <v>67</v>
      </c>
      <c r="F631" s="88" t="s">
        <v>22</v>
      </c>
      <c r="G631" s="87" t="s">
        <v>188</v>
      </c>
      <c r="H631" s="89" t="s">
        <v>3</v>
      </c>
      <c r="I631" s="121">
        <v>1017.9</v>
      </c>
      <c r="J631" s="121">
        <v>1010.18</v>
      </c>
      <c r="K631" s="84">
        <v>2.5499999999999998</v>
      </c>
      <c r="L631" s="105">
        <f>+BD[[#This Row],[Kg. Recibidos]]*BD[[#This Row],[Precio]]</f>
        <v>2575.9589999999998</v>
      </c>
      <c r="M631" s="105">
        <f>+BD[[#This Row],[Kg. Recibidos]]*BD[[#This Row],[Precio]]</f>
        <v>2575.9589999999998</v>
      </c>
      <c r="N631" s="91">
        <f>+BD[[#This Row],[Monto Total]]-BD[[#This Row],[Abonos]]</f>
        <v>0</v>
      </c>
      <c r="O631" s="93" t="str">
        <f>IF(BD[[#This Row],[Saldo Actual]]=0,"PAGADO",IF(BD[[#This Row],[Saldo Actual]]&lt;0,"A Favor","Pendiente"))</f>
        <v>PAGADO</v>
      </c>
      <c r="P631" s="97">
        <f>+BD[[#This Row],[Fecha Doc.]]+7</f>
        <v>45478</v>
      </c>
      <c r="Q631" s="96" t="str">
        <f ca="1">IF(TODAY()&gt;BD[[#This Row],[Fecha Venc.]],"VENCIDO","")</f>
        <v>VENCIDO</v>
      </c>
      <c r="R631" s="83"/>
    </row>
    <row r="632" spans="3:18" s="4" customFormat="1" hidden="1" x14ac:dyDescent="0.25">
      <c r="C632" s="85" t="s">
        <v>2601</v>
      </c>
      <c r="D632" s="86">
        <v>45471</v>
      </c>
      <c r="E632" s="87" t="s">
        <v>8</v>
      </c>
      <c r="F632" s="88" t="s">
        <v>20</v>
      </c>
      <c r="G632" s="87" t="s">
        <v>2211</v>
      </c>
      <c r="H632" s="89" t="s">
        <v>15</v>
      </c>
      <c r="I632" s="121">
        <v>8348.7000000000007</v>
      </c>
      <c r="J632" s="121">
        <v>7823.9</v>
      </c>
      <c r="K632" s="84">
        <v>2.8</v>
      </c>
      <c r="L632" s="105">
        <f>+BD[[#This Row],[Kg. Recibidos]]*BD[[#This Row],[Precio]]</f>
        <v>21906.92</v>
      </c>
      <c r="M632" s="105">
        <f>+BD[[#This Row],[Kg. Recibidos]]*BD[[#This Row],[Precio]]</f>
        <v>21906.92</v>
      </c>
      <c r="N632" s="91">
        <f>+BD[[#This Row],[Monto Total]]-BD[[#This Row],[Abonos]]</f>
        <v>0</v>
      </c>
      <c r="O632" s="93" t="str">
        <f>IF(BD[[#This Row],[Saldo Actual]]=0,"PAGADO",IF(BD[[#This Row],[Saldo Actual]]&lt;0,"A Favor","Pendiente"))</f>
        <v>PAGADO</v>
      </c>
      <c r="P632" s="97">
        <f>+BD[[#This Row],[Fecha Doc.]]+7</f>
        <v>45478</v>
      </c>
      <c r="Q632" s="96" t="str">
        <f ca="1">IF(TODAY()&gt;BD[[#This Row],[Fecha Venc.]],"VENCIDO","")</f>
        <v>VENCIDO</v>
      </c>
      <c r="R632" s="83"/>
    </row>
    <row r="633" spans="3:18" s="4" customFormat="1" hidden="1" x14ac:dyDescent="0.25">
      <c r="C633" s="85" t="s">
        <v>2587</v>
      </c>
      <c r="D633" s="86">
        <v>45471</v>
      </c>
      <c r="E633" s="87" t="s">
        <v>8</v>
      </c>
      <c r="F633" s="88" t="s">
        <v>20</v>
      </c>
      <c r="G633" s="87" t="s">
        <v>2211</v>
      </c>
      <c r="H633" s="89" t="s">
        <v>1727</v>
      </c>
      <c r="I633" s="121">
        <v>2785.8</v>
      </c>
      <c r="J633" s="121">
        <v>2776.5</v>
      </c>
      <c r="K633" s="84">
        <v>0.5</v>
      </c>
      <c r="L633" s="105">
        <f>+BD[[#This Row],[Kg. Recibidos]]*BD[[#This Row],[Precio]]</f>
        <v>1388.25</v>
      </c>
      <c r="M633" s="105">
        <f>+BD[[#This Row],[Kg. Recibidos]]*BD[[#This Row],[Precio]]</f>
        <v>1388.25</v>
      </c>
      <c r="N633" s="91">
        <f>+BD[[#This Row],[Monto Total]]-BD[[#This Row],[Abonos]]</f>
        <v>0</v>
      </c>
      <c r="O633" s="93" t="str">
        <f>IF(BD[[#This Row],[Saldo Actual]]=0,"PAGADO",IF(BD[[#This Row],[Saldo Actual]]&lt;0,"A Favor","Pendiente"))</f>
        <v>PAGADO</v>
      </c>
      <c r="P633" s="97">
        <f>+BD[[#This Row],[Fecha Doc.]]+7</f>
        <v>45478</v>
      </c>
      <c r="Q633" s="96" t="str">
        <f ca="1">IF(TODAY()&gt;BD[[#This Row],[Fecha Venc.]],"VENCIDO","")</f>
        <v>VENCIDO</v>
      </c>
      <c r="R633" s="83"/>
    </row>
    <row r="634" spans="3:18" s="4" customFormat="1" hidden="1" x14ac:dyDescent="0.25">
      <c r="C634" s="85" t="s">
        <v>2587</v>
      </c>
      <c r="D634" s="86">
        <v>45471</v>
      </c>
      <c r="E634" s="87" t="s">
        <v>8</v>
      </c>
      <c r="F634" s="88" t="s">
        <v>20</v>
      </c>
      <c r="G634" s="87" t="s">
        <v>2211</v>
      </c>
      <c r="H634" s="89" t="s">
        <v>1847</v>
      </c>
      <c r="I634" s="121">
        <v>2080.1999999999998</v>
      </c>
      <c r="J634" s="121">
        <v>2077</v>
      </c>
      <c r="K634" s="84">
        <v>0.5</v>
      </c>
      <c r="L634" s="105">
        <f>+BD[[#This Row],[Kg. Recibidos]]*BD[[#This Row],[Precio]]</f>
        <v>1038.5</v>
      </c>
      <c r="M634" s="105">
        <f>+BD[[#This Row],[Kg. Recibidos]]*BD[[#This Row],[Precio]]</f>
        <v>1038.5</v>
      </c>
      <c r="N634" s="91">
        <f>+BD[[#This Row],[Monto Total]]-BD[[#This Row],[Abonos]]</f>
        <v>0</v>
      </c>
      <c r="O634" s="93" t="str">
        <f>IF(BD[[#This Row],[Saldo Actual]]=0,"PAGADO",IF(BD[[#This Row],[Saldo Actual]]&lt;0,"A Favor","Pendiente"))</f>
        <v>PAGADO</v>
      </c>
      <c r="P634" s="97">
        <f>+BD[[#This Row],[Fecha Doc.]]+7</f>
        <v>45478</v>
      </c>
      <c r="Q634" s="96" t="str">
        <f ca="1">IF(TODAY()&gt;BD[[#This Row],[Fecha Venc.]],"VENCIDO","")</f>
        <v>VENCIDO</v>
      </c>
      <c r="R634" s="83"/>
    </row>
    <row r="635" spans="3:18" s="4" customFormat="1" hidden="1" x14ac:dyDescent="0.25">
      <c r="C635" s="85" t="s">
        <v>2584</v>
      </c>
      <c r="D635" s="86">
        <v>45471</v>
      </c>
      <c r="E635" s="87" t="s">
        <v>8</v>
      </c>
      <c r="F635" s="88" t="s">
        <v>20</v>
      </c>
      <c r="G635" s="87" t="s">
        <v>2211</v>
      </c>
      <c r="H635" s="89" t="s">
        <v>15</v>
      </c>
      <c r="I635" s="121">
        <v>8475.2000000000007</v>
      </c>
      <c r="J635" s="121">
        <v>8332.6</v>
      </c>
      <c r="K635" s="84">
        <v>2.8</v>
      </c>
      <c r="L635" s="105">
        <f>+BD[[#This Row],[Kg. Recibidos]]*BD[[#This Row],[Precio]]</f>
        <v>23331.279999999999</v>
      </c>
      <c r="M635" s="105">
        <f>+BD[[#This Row],[Kg. Recibidos]]*BD[[#This Row],[Precio]]</f>
        <v>23331.279999999999</v>
      </c>
      <c r="N635" s="91">
        <f>+BD[[#This Row],[Monto Total]]-BD[[#This Row],[Abonos]]</f>
        <v>0</v>
      </c>
      <c r="O635" s="93" t="str">
        <f>IF(BD[[#This Row],[Saldo Actual]]=0,"PAGADO",IF(BD[[#This Row],[Saldo Actual]]&lt;0,"A Favor","Pendiente"))</f>
        <v>PAGADO</v>
      </c>
      <c r="P635" s="97">
        <f>+BD[[#This Row],[Fecha Doc.]]+7</f>
        <v>45478</v>
      </c>
      <c r="Q635" s="96" t="str">
        <f ca="1">IF(TODAY()&gt;BD[[#This Row],[Fecha Venc.]],"VENCIDO","")</f>
        <v>VENCIDO</v>
      </c>
      <c r="R635" s="83"/>
    </row>
    <row r="636" spans="3:18" s="4" customFormat="1" hidden="1" x14ac:dyDescent="0.25">
      <c r="C636" s="85" t="s">
        <v>2599</v>
      </c>
      <c r="D636" s="86">
        <v>45471</v>
      </c>
      <c r="E636" s="87" t="s">
        <v>1887</v>
      </c>
      <c r="F636" s="88" t="s">
        <v>1886</v>
      </c>
      <c r="G636" s="87" t="s">
        <v>130</v>
      </c>
      <c r="H636" s="89" t="s">
        <v>1847</v>
      </c>
      <c r="I636" s="121">
        <v>49.4</v>
      </c>
      <c r="J636" s="121">
        <v>49.4</v>
      </c>
      <c r="K636" s="84">
        <v>1.3</v>
      </c>
      <c r="L636" s="105">
        <f>+BD[[#This Row],[Kg. Recibidos]]*BD[[#This Row],[Precio]]</f>
        <v>64.22</v>
      </c>
      <c r="M636" s="105">
        <f>+BD[[#This Row],[Kg. Recibidos]]*BD[[#This Row],[Precio]]</f>
        <v>64.22</v>
      </c>
      <c r="N636" s="91">
        <f>+BD[[#This Row],[Monto Total]]-BD[[#This Row],[Abonos]]</f>
        <v>0</v>
      </c>
      <c r="O636" s="93" t="str">
        <f>IF(BD[[#This Row],[Saldo Actual]]=0,"PAGADO",IF(BD[[#This Row],[Saldo Actual]]&lt;0,"A Favor","Pendiente"))</f>
        <v>PAGADO</v>
      </c>
      <c r="P636" s="97">
        <f>+BD[[#This Row],[Fecha Doc.]]+7</f>
        <v>45478</v>
      </c>
      <c r="Q636" s="96" t="str">
        <f ca="1">IF(TODAY()&gt;BD[[#This Row],[Fecha Venc.]],"VENCIDO","")</f>
        <v>VENCIDO</v>
      </c>
      <c r="R636" s="83"/>
    </row>
    <row r="637" spans="3:18" s="4" customFormat="1" hidden="1" x14ac:dyDescent="0.25">
      <c r="C637" s="85" t="s">
        <v>2599</v>
      </c>
      <c r="D637" s="86">
        <v>45471</v>
      </c>
      <c r="E637" s="87" t="s">
        <v>1887</v>
      </c>
      <c r="F637" s="88" t="s">
        <v>1886</v>
      </c>
      <c r="G637" s="87" t="s">
        <v>130</v>
      </c>
      <c r="H637" s="89" t="s">
        <v>1727</v>
      </c>
      <c r="I637" s="121">
        <v>74.5</v>
      </c>
      <c r="J637" s="121">
        <v>74.5</v>
      </c>
      <c r="K637" s="84">
        <v>1.3</v>
      </c>
      <c r="L637" s="105">
        <f>+BD[[#This Row],[Kg. Recibidos]]*BD[[#This Row],[Precio]]</f>
        <v>96.850000000000009</v>
      </c>
      <c r="M637" s="105">
        <f>+BD[[#This Row],[Kg. Recibidos]]*BD[[#This Row],[Precio]]</f>
        <v>96.850000000000009</v>
      </c>
      <c r="N637" s="91">
        <f>+BD[[#This Row],[Monto Total]]-BD[[#This Row],[Abonos]]</f>
        <v>0</v>
      </c>
      <c r="O637" s="93" t="str">
        <f>IF(BD[[#This Row],[Saldo Actual]]=0,"PAGADO",IF(BD[[#This Row],[Saldo Actual]]&lt;0,"A Favor","Pendiente"))</f>
        <v>PAGADO</v>
      </c>
      <c r="P637" s="97">
        <f>+BD[[#This Row],[Fecha Doc.]]+7</f>
        <v>45478</v>
      </c>
      <c r="Q637" s="96" t="str">
        <f ca="1">IF(TODAY()&gt;BD[[#This Row],[Fecha Venc.]],"VENCIDO","")</f>
        <v>VENCIDO</v>
      </c>
      <c r="R637" s="83"/>
    </row>
    <row r="638" spans="3:18" s="4" customFormat="1" hidden="1" x14ac:dyDescent="0.25">
      <c r="C638" s="85" t="s">
        <v>2597</v>
      </c>
      <c r="D638" s="86">
        <v>45471</v>
      </c>
      <c r="E638" s="87" t="s">
        <v>1887</v>
      </c>
      <c r="F638" s="88" t="s">
        <v>1886</v>
      </c>
      <c r="G638" s="87" t="s">
        <v>145</v>
      </c>
      <c r="H638" s="89" t="s">
        <v>872</v>
      </c>
      <c r="I638" s="121">
        <v>304.7</v>
      </c>
      <c r="J638" s="121">
        <v>304.7</v>
      </c>
      <c r="K638" s="84">
        <v>2.6</v>
      </c>
      <c r="L638" s="105">
        <f>+BD[[#This Row],[Kg. Recibidos]]*BD[[#This Row],[Precio]]</f>
        <v>792.22</v>
      </c>
      <c r="M638" s="105">
        <f>+BD[[#This Row],[Kg. Recibidos]]*BD[[#This Row],[Precio]]</f>
        <v>792.22</v>
      </c>
      <c r="N638" s="91">
        <f>+BD[[#This Row],[Monto Total]]-BD[[#This Row],[Abonos]]</f>
        <v>0</v>
      </c>
      <c r="O638" s="93" t="str">
        <f>IF(BD[[#This Row],[Saldo Actual]]=0,"PAGADO",IF(BD[[#This Row],[Saldo Actual]]&lt;0,"A Favor","Pendiente"))</f>
        <v>PAGADO</v>
      </c>
      <c r="P638" s="97">
        <f>+BD[[#This Row],[Fecha Doc.]]+7</f>
        <v>45478</v>
      </c>
      <c r="Q638" s="96" t="str">
        <f ca="1">IF(TODAY()&gt;BD[[#This Row],[Fecha Venc.]],"VENCIDO","")</f>
        <v>VENCIDO</v>
      </c>
      <c r="R638" s="83"/>
    </row>
    <row r="639" spans="3:18" s="4" customFormat="1" hidden="1" x14ac:dyDescent="0.25">
      <c r="C639" s="85" t="s">
        <v>2598</v>
      </c>
      <c r="D639" s="86">
        <v>45471</v>
      </c>
      <c r="E639" s="87" t="s">
        <v>670</v>
      </c>
      <c r="F639" s="88" t="s">
        <v>883</v>
      </c>
      <c r="G639" s="87" t="s">
        <v>670</v>
      </c>
      <c r="H639" s="89" t="s">
        <v>872</v>
      </c>
      <c r="I639" s="121">
        <v>10114</v>
      </c>
      <c r="J639" s="121">
        <v>9621.1</v>
      </c>
      <c r="K639" s="84">
        <v>2.48</v>
      </c>
      <c r="L639" s="105">
        <f>+BD[[#This Row],[Kg. Recibidos]]*BD[[#This Row],[Precio]]</f>
        <v>23860.328000000001</v>
      </c>
      <c r="M639" s="105">
        <f>+BD[[#This Row],[Kg. Recibidos]]*BD[[#This Row],[Precio]]</f>
        <v>23860.328000000001</v>
      </c>
      <c r="N639" s="91">
        <f>+BD[[#This Row],[Monto Total]]-BD[[#This Row],[Abonos]]</f>
        <v>0</v>
      </c>
      <c r="O639" s="93" t="str">
        <f>IF(BD[[#This Row],[Saldo Actual]]=0,"PAGADO",IF(BD[[#This Row],[Saldo Actual]]&lt;0,"A Favor","Pendiente"))</f>
        <v>PAGADO</v>
      </c>
      <c r="P639" s="97">
        <f>+BD[[#This Row],[Fecha Doc.]]+7</f>
        <v>45478</v>
      </c>
      <c r="Q639" s="96" t="str">
        <f ca="1">IF(TODAY()&gt;BD[[#This Row],[Fecha Venc.]],"VENCIDO","")</f>
        <v>VENCIDO</v>
      </c>
      <c r="R639" s="83"/>
    </row>
    <row r="640" spans="3:18" s="4" customFormat="1" hidden="1" x14ac:dyDescent="0.25">
      <c r="C640" s="85" t="s">
        <v>2594</v>
      </c>
      <c r="D640" s="86">
        <v>45471</v>
      </c>
      <c r="E640" s="87" t="s">
        <v>670</v>
      </c>
      <c r="F640" s="88" t="s">
        <v>883</v>
      </c>
      <c r="G640" s="87" t="s">
        <v>670</v>
      </c>
      <c r="H640" s="89" t="s">
        <v>15</v>
      </c>
      <c r="I640" s="121">
        <v>10216.4</v>
      </c>
      <c r="J640" s="121">
        <v>9917.6</v>
      </c>
      <c r="K640" s="84">
        <v>2.8</v>
      </c>
      <c r="L640" s="105">
        <f>+BD[[#This Row],[Kg. Recibidos]]*BD[[#This Row],[Precio]]</f>
        <v>27769.279999999999</v>
      </c>
      <c r="M640" s="105">
        <f>+BD[[#This Row],[Kg. Recibidos]]*BD[[#This Row],[Precio]]</f>
        <v>27769.279999999999</v>
      </c>
      <c r="N640" s="91">
        <f>+BD[[#This Row],[Monto Total]]-BD[[#This Row],[Abonos]]</f>
        <v>0</v>
      </c>
      <c r="O640" s="93" t="str">
        <f>IF(BD[[#This Row],[Saldo Actual]]=0,"PAGADO",IF(BD[[#This Row],[Saldo Actual]]&lt;0,"A Favor","Pendiente"))</f>
        <v>PAGADO</v>
      </c>
      <c r="P640" s="97">
        <f>+BD[[#This Row],[Fecha Doc.]]+7</f>
        <v>45478</v>
      </c>
      <c r="Q640" s="96" t="str">
        <f ca="1">IF(TODAY()&gt;BD[[#This Row],[Fecha Venc.]],"VENCIDO","")</f>
        <v>VENCIDO</v>
      </c>
      <c r="R640" s="83"/>
    </row>
    <row r="641" spans="3:18" s="4" customFormat="1" hidden="1" x14ac:dyDescent="0.25">
      <c r="C641" s="85" t="s">
        <v>2595</v>
      </c>
      <c r="D641" s="86">
        <v>45471</v>
      </c>
      <c r="E641" s="87" t="s">
        <v>87</v>
      </c>
      <c r="F641" s="88" t="s">
        <v>116</v>
      </c>
      <c r="G641" s="87" t="s">
        <v>87</v>
      </c>
      <c r="H641" s="89" t="s">
        <v>1727</v>
      </c>
      <c r="I641" s="121">
        <v>730.8</v>
      </c>
      <c r="J641" s="121">
        <v>730.8</v>
      </c>
      <c r="K641" s="84">
        <v>1</v>
      </c>
      <c r="L641" s="105">
        <f>+BD[[#This Row],[Kg. Recibidos]]*BD[[#This Row],[Precio]]</f>
        <v>730.8</v>
      </c>
      <c r="M641" s="105">
        <v>730.8</v>
      </c>
      <c r="N641" s="91">
        <f>+BD[[#This Row],[Monto Total]]-BD[[#This Row],[Abonos]]</f>
        <v>0</v>
      </c>
      <c r="O641" s="93" t="str">
        <f>IF(BD[[#This Row],[Saldo Actual]]=0,"PAGADO",IF(BD[[#This Row],[Saldo Actual]]&lt;0,"A Favor","Pendiente"))</f>
        <v>PAGADO</v>
      </c>
      <c r="P641" s="97">
        <f>+BD[[#This Row],[Fecha Doc.]]+7</f>
        <v>45478</v>
      </c>
      <c r="Q641" s="96" t="str">
        <f ca="1">IF(TODAY()&gt;BD[[#This Row],[Fecha Venc.]],"VENCIDO","")</f>
        <v>VENCIDO</v>
      </c>
      <c r="R641" s="83"/>
    </row>
    <row r="642" spans="3:18" s="4" customFormat="1" hidden="1" x14ac:dyDescent="0.25">
      <c r="C642" s="85" t="s">
        <v>2595</v>
      </c>
      <c r="D642" s="86">
        <v>45471</v>
      </c>
      <c r="E642" s="87" t="s">
        <v>87</v>
      </c>
      <c r="F642" s="88" t="s">
        <v>116</v>
      </c>
      <c r="G642" s="87" t="s">
        <v>87</v>
      </c>
      <c r="H642" s="89" t="s">
        <v>1847</v>
      </c>
      <c r="I642" s="121">
        <v>570</v>
      </c>
      <c r="J642" s="121">
        <v>570</v>
      </c>
      <c r="K642" s="84">
        <v>1.3</v>
      </c>
      <c r="L642" s="105">
        <f>+BD[[#This Row],[Kg. Recibidos]]*BD[[#This Row],[Precio]]</f>
        <v>741</v>
      </c>
      <c r="M642" s="105">
        <v>741</v>
      </c>
      <c r="N642" s="91">
        <f>+BD[[#This Row],[Monto Total]]-BD[[#This Row],[Abonos]]</f>
        <v>0</v>
      </c>
      <c r="O642" s="93" t="str">
        <f>IF(BD[[#This Row],[Saldo Actual]]=0,"PAGADO",IF(BD[[#This Row],[Saldo Actual]]&lt;0,"A Favor","Pendiente"))</f>
        <v>PAGADO</v>
      </c>
      <c r="P642" s="97">
        <f>+BD[[#This Row],[Fecha Doc.]]+7</f>
        <v>45478</v>
      </c>
      <c r="Q642" s="96" t="str">
        <f ca="1">IF(TODAY()&gt;BD[[#This Row],[Fecha Venc.]],"VENCIDO","")</f>
        <v>VENCIDO</v>
      </c>
      <c r="R642" s="83"/>
    </row>
    <row r="643" spans="3:18" s="4" customFormat="1" hidden="1" x14ac:dyDescent="0.25">
      <c r="C643" s="85" t="s">
        <v>2595</v>
      </c>
      <c r="D643" s="86">
        <v>45471</v>
      </c>
      <c r="E643" s="87" t="s">
        <v>87</v>
      </c>
      <c r="F643" s="88" t="s">
        <v>116</v>
      </c>
      <c r="G643" s="87" t="s">
        <v>87</v>
      </c>
      <c r="H643" s="89" t="s">
        <v>1848</v>
      </c>
      <c r="I643" s="121">
        <v>413.3</v>
      </c>
      <c r="J643" s="121">
        <v>413.3</v>
      </c>
      <c r="K643" s="84">
        <v>1.8</v>
      </c>
      <c r="L643" s="105">
        <f>+BD[[#This Row],[Kg. Recibidos]]*BD[[#This Row],[Precio]]</f>
        <v>743.94</v>
      </c>
      <c r="M643" s="105">
        <v>743.94</v>
      </c>
      <c r="N643" s="91">
        <f>+BD[[#This Row],[Monto Total]]-BD[[#This Row],[Abonos]]</f>
        <v>0</v>
      </c>
      <c r="O643" s="93" t="str">
        <f>IF(BD[[#This Row],[Saldo Actual]]=0,"PAGADO",IF(BD[[#This Row],[Saldo Actual]]&lt;0,"A Favor","Pendiente"))</f>
        <v>PAGADO</v>
      </c>
      <c r="P643" s="97">
        <f>+BD[[#This Row],[Fecha Doc.]]+7</f>
        <v>45478</v>
      </c>
      <c r="Q643" s="96" t="str">
        <f ca="1">IF(TODAY()&gt;BD[[#This Row],[Fecha Venc.]],"VENCIDO","")</f>
        <v>VENCIDO</v>
      </c>
      <c r="R643" s="83"/>
    </row>
    <row r="644" spans="3:18" s="4" customFormat="1" hidden="1" x14ac:dyDescent="0.25">
      <c r="C644" s="85" t="s">
        <v>2595</v>
      </c>
      <c r="D644" s="86">
        <v>45471</v>
      </c>
      <c r="E644" s="87" t="s">
        <v>87</v>
      </c>
      <c r="F644" s="88" t="s">
        <v>116</v>
      </c>
      <c r="G644" s="87" t="s">
        <v>87</v>
      </c>
      <c r="H644" s="89" t="s">
        <v>872</v>
      </c>
      <c r="I644" s="121">
        <v>900</v>
      </c>
      <c r="J644" s="121">
        <v>900</v>
      </c>
      <c r="K644" s="84">
        <v>2.5499999999999998</v>
      </c>
      <c r="L644" s="105">
        <f>+BD[[#This Row],[Kg. Recibidos]]*BD[[#This Row],[Precio]]</f>
        <v>2295</v>
      </c>
      <c r="M644" s="105">
        <v>2295</v>
      </c>
      <c r="N644" s="91">
        <f>+BD[[#This Row],[Monto Total]]-BD[[#This Row],[Abonos]]</f>
        <v>0</v>
      </c>
      <c r="O644" s="93" t="str">
        <f>IF(BD[[#This Row],[Saldo Actual]]=0,"PAGADO",IF(BD[[#This Row],[Saldo Actual]]&lt;0,"A Favor","Pendiente"))</f>
        <v>PAGADO</v>
      </c>
      <c r="P644" s="97">
        <f>+BD[[#This Row],[Fecha Doc.]]+7</f>
        <v>45478</v>
      </c>
      <c r="Q644" s="96" t="str">
        <f ca="1">IF(TODAY()&gt;BD[[#This Row],[Fecha Venc.]],"VENCIDO","")</f>
        <v>VENCIDO</v>
      </c>
      <c r="R644" s="83"/>
    </row>
    <row r="645" spans="3:18" s="4" customFormat="1" hidden="1" x14ac:dyDescent="0.25">
      <c r="C645" s="85" t="s">
        <v>2588</v>
      </c>
      <c r="D645" s="86">
        <v>45471</v>
      </c>
      <c r="E645" s="87" t="s">
        <v>89</v>
      </c>
      <c r="F645" s="88" t="s">
        <v>47</v>
      </c>
      <c r="G645" s="87" t="s">
        <v>2543</v>
      </c>
      <c r="H645" s="89" t="s">
        <v>16</v>
      </c>
      <c r="I645" s="121">
        <v>20236.900000000001</v>
      </c>
      <c r="J645" s="121">
        <v>19948.5</v>
      </c>
      <c r="K645" s="84">
        <v>1.45</v>
      </c>
      <c r="L645" s="105">
        <f>+BD[[#This Row],[Kg. Recibidos]]*BD[[#This Row],[Precio]]</f>
        <v>28925.325000000001</v>
      </c>
      <c r="M645" s="105"/>
      <c r="N645" s="91">
        <f>+BD[[#This Row],[Monto Total]]-BD[[#This Row],[Abonos]]</f>
        <v>28925.325000000001</v>
      </c>
      <c r="O645" s="93" t="str">
        <f>IF(BD[[#This Row],[Saldo Actual]]=0,"PAGADO",IF(BD[[#This Row],[Saldo Actual]]&lt;0,"A Favor","Pendiente"))</f>
        <v>Pendiente</v>
      </c>
      <c r="P645" s="97">
        <f>+BD[[#This Row],[Fecha Doc.]]+7</f>
        <v>45478</v>
      </c>
      <c r="Q645" s="96" t="str">
        <f ca="1">IF(TODAY()&gt;BD[[#This Row],[Fecha Venc.]],"VENCIDO","")</f>
        <v>VENCIDO</v>
      </c>
      <c r="R645" s="83"/>
    </row>
    <row r="646" spans="3:18" s="4" customFormat="1" hidden="1" x14ac:dyDescent="0.25">
      <c r="C646" s="85" t="s">
        <v>2586</v>
      </c>
      <c r="D646" s="86">
        <v>45471</v>
      </c>
      <c r="E646" s="87" t="s">
        <v>89</v>
      </c>
      <c r="F646" s="88" t="s">
        <v>47</v>
      </c>
      <c r="G646" s="87" t="s">
        <v>2543</v>
      </c>
      <c r="H646" s="89" t="s">
        <v>16</v>
      </c>
      <c r="I646" s="121">
        <v>4506.2</v>
      </c>
      <c r="J646" s="121">
        <v>4408.6000000000004</v>
      </c>
      <c r="K646" s="84">
        <v>1.45</v>
      </c>
      <c r="L646" s="105">
        <f>+BD[[#This Row],[Kg. Recibidos]]*BD[[#This Row],[Precio]]</f>
        <v>6392.47</v>
      </c>
      <c r="M646" s="105"/>
      <c r="N646" s="91">
        <f>+BD[[#This Row],[Monto Total]]-BD[[#This Row],[Abonos]]</f>
        <v>6392.47</v>
      </c>
      <c r="O646" s="93" t="str">
        <f>IF(BD[[#This Row],[Saldo Actual]]=0,"PAGADO",IF(BD[[#This Row],[Saldo Actual]]&lt;0,"A Favor","Pendiente"))</f>
        <v>Pendiente</v>
      </c>
      <c r="P646" s="97">
        <f>+BD[[#This Row],[Fecha Doc.]]+7</f>
        <v>45478</v>
      </c>
      <c r="Q646" s="96" t="str">
        <f ca="1">IF(TODAY()&gt;BD[[#This Row],[Fecha Venc.]],"VENCIDO","")</f>
        <v>VENCIDO</v>
      </c>
      <c r="R646" s="83"/>
    </row>
    <row r="647" spans="3:18" s="4" customFormat="1" hidden="1" x14ac:dyDescent="0.25">
      <c r="C647" s="85" t="s">
        <v>2585</v>
      </c>
      <c r="D647" s="86">
        <v>45471</v>
      </c>
      <c r="E647" s="87" t="s">
        <v>89</v>
      </c>
      <c r="F647" s="88" t="s">
        <v>47</v>
      </c>
      <c r="G647" s="87" t="s">
        <v>2543</v>
      </c>
      <c r="H647" s="89" t="s">
        <v>16</v>
      </c>
      <c r="I647" s="121">
        <v>10190</v>
      </c>
      <c r="J647" s="121">
        <v>10066</v>
      </c>
      <c r="K647" s="84">
        <v>1.45</v>
      </c>
      <c r="L647" s="105">
        <f>+BD[[#This Row],[Kg. Recibidos]]*BD[[#This Row],[Precio]]</f>
        <v>14595.699999999999</v>
      </c>
      <c r="M647" s="105"/>
      <c r="N647" s="91">
        <f>+BD[[#This Row],[Monto Total]]-BD[[#This Row],[Abonos]]</f>
        <v>14595.699999999999</v>
      </c>
      <c r="O647" s="93" t="str">
        <f>IF(BD[[#This Row],[Saldo Actual]]=0,"PAGADO",IF(BD[[#This Row],[Saldo Actual]]&lt;0,"A Favor","Pendiente"))</f>
        <v>Pendiente</v>
      </c>
      <c r="P647" s="97">
        <f>+BD[[#This Row],[Fecha Doc.]]+7</f>
        <v>45478</v>
      </c>
      <c r="Q647" s="96" t="str">
        <f ca="1">IF(TODAY()&gt;BD[[#This Row],[Fecha Venc.]],"VENCIDO","")</f>
        <v>VENCIDO</v>
      </c>
      <c r="R647" s="83"/>
    </row>
    <row r="648" spans="3:18" s="4" customFormat="1" hidden="1" x14ac:dyDescent="0.25">
      <c r="C648" s="85" t="s">
        <v>2600</v>
      </c>
      <c r="D648" s="86">
        <v>45471</v>
      </c>
      <c r="E648" s="87" t="s">
        <v>104</v>
      </c>
      <c r="F648" s="88" t="s">
        <v>57</v>
      </c>
      <c r="G648" s="87" t="s">
        <v>104</v>
      </c>
      <c r="H648" s="89" t="s">
        <v>1727</v>
      </c>
      <c r="I648" s="121">
        <v>147.19999999999999</v>
      </c>
      <c r="J648" s="121">
        <v>147.19999999999999</v>
      </c>
      <c r="K648" s="84">
        <v>1</v>
      </c>
      <c r="L648" s="105">
        <f>+BD[[#This Row],[Kg. Recibidos]]*BD[[#This Row],[Precio]]</f>
        <v>147.19999999999999</v>
      </c>
      <c r="M648" s="105">
        <f>+BD[[#This Row],[Kg. Recibidos]]*BD[[#This Row],[Precio]]</f>
        <v>147.19999999999999</v>
      </c>
      <c r="N648" s="91">
        <f>+BD[[#This Row],[Monto Total]]-BD[[#This Row],[Abonos]]</f>
        <v>0</v>
      </c>
      <c r="O648" s="93" t="str">
        <f>IF(BD[[#This Row],[Saldo Actual]]=0,"PAGADO",IF(BD[[#This Row],[Saldo Actual]]&lt;0,"A Favor","Pendiente"))</f>
        <v>PAGADO</v>
      </c>
      <c r="P648" s="97">
        <f>+BD[[#This Row],[Fecha Doc.]]+7</f>
        <v>45478</v>
      </c>
      <c r="Q648" s="96" t="str">
        <f ca="1">IF(TODAY()&gt;BD[[#This Row],[Fecha Venc.]],"VENCIDO","")</f>
        <v>VENCIDO</v>
      </c>
      <c r="R648" s="83"/>
    </row>
    <row r="649" spans="3:18" s="4" customFormat="1" hidden="1" x14ac:dyDescent="0.25">
      <c r="C649" s="85" t="s">
        <v>2589</v>
      </c>
      <c r="D649" s="86">
        <v>45471</v>
      </c>
      <c r="E649" s="87" t="s">
        <v>93</v>
      </c>
      <c r="F649" s="88" t="s">
        <v>50</v>
      </c>
      <c r="G649" s="87" t="s">
        <v>93</v>
      </c>
      <c r="H649" s="89" t="s">
        <v>3</v>
      </c>
      <c r="I649" s="121">
        <v>18008.5</v>
      </c>
      <c r="J649" s="121">
        <v>17967.900000000001</v>
      </c>
      <c r="K649" s="84">
        <v>2.2999999999999998</v>
      </c>
      <c r="L649" s="105">
        <f>+BD[[#This Row],[Kg. Recibidos]]*BD[[#This Row],[Precio]]</f>
        <v>41326.17</v>
      </c>
      <c r="M649" s="105">
        <f>+BD[[#This Row],[Kg. Recibidos]]*BD[[#This Row],[Precio]]</f>
        <v>41326.17</v>
      </c>
      <c r="N649" s="91">
        <f>+BD[[#This Row],[Monto Total]]-BD[[#This Row],[Abonos]]</f>
        <v>0</v>
      </c>
      <c r="O649" s="93" t="str">
        <f>IF(BD[[#This Row],[Saldo Actual]]=0,"PAGADO",IF(BD[[#This Row],[Saldo Actual]]&lt;0,"A Favor","Pendiente"))</f>
        <v>PAGADO</v>
      </c>
      <c r="P649" s="97">
        <f>+BD[[#This Row],[Fecha Doc.]]+7</f>
        <v>45478</v>
      </c>
      <c r="Q649" s="96" t="str">
        <f ca="1">IF(TODAY()&gt;BD[[#This Row],[Fecha Venc.]],"VENCIDO","")</f>
        <v>VENCIDO</v>
      </c>
      <c r="R649" s="83"/>
    </row>
    <row r="650" spans="3:18" s="4" customFormat="1" hidden="1" x14ac:dyDescent="0.25">
      <c r="C650" s="85" t="s">
        <v>2596</v>
      </c>
      <c r="D650" s="86">
        <v>45471</v>
      </c>
      <c r="E650" s="87" t="s">
        <v>1887</v>
      </c>
      <c r="F650" s="88" t="s">
        <v>1886</v>
      </c>
      <c r="G650" s="87" t="s">
        <v>2257</v>
      </c>
      <c r="H650" s="89" t="s">
        <v>1848</v>
      </c>
      <c r="I650" s="121">
        <v>29.6</v>
      </c>
      <c r="J650" s="121">
        <v>29.6</v>
      </c>
      <c r="K650" s="84">
        <v>1.8</v>
      </c>
      <c r="L650" s="105">
        <f>+BD[[#This Row],[Kg. Recibidos]]*BD[[#This Row],[Precio]]</f>
        <v>53.28</v>
      </c>
      <c r="M650" s="105">
        <f>+BD[[#This Row],[Kg. Recibidos]]*BD[[#This Row],[Precio]]</f>
        <v>53.28</v>
      </c>
      <c r="N650" s="91">
        <f>+BD[[#This Row],[Monto Total]]-BD[[#This Row],[Abonos]]</f>
        <v>0</v>
      </c>
      <c r="O650" s="93" t="str">
        <f>IF(BD[[#This Row],[Saldo Actual]]=0,"PAGADO",IF(BD[[#This Row],[Saldo Actual]]&lt;0,"A Favor","Pendiente"))</f>
        <v>PAGADO</v>
      </c>
      <c r="P650" s="97">
        <f>+BD[[#This Row],[Fecha Doc.]]+7</f>
        <v>45478</v>
      </c>
      <c r="Q650" s="96" t="str">
        <f ca="1">IF(TODAY()&gt;BD[[#This Row],[Fecha Venc.]],"VENCIDO","")</f>
        <v>VENCIDO</v>
      </c>
      <c r="R650" s="83"/>
    </row>
    <row r="651" spans="3:18" s="4" customFormat="1" hidden="1" x14ac:dyDescent="0.25">
      <c r="C651" s="85" t="s">
        <v>2596</v>
      </c>
      <c r="D651" s="86">
        <v>45471</v>
      </c>
      <c r="E651" s="87" t="s">
        <v>1887</v>
      </c>
      <c r="F651" s="88" t="s">
        <v>1886</v>
      </c>
      <c r="G651" s="87" t="s">
        <v>2257</v>
      </c>
      <c r="H651" s="89" t="s">
        <v>1727</v>
      </c>
      <c r="I651" s="121">
        <v>29.5</v>
      </c>
      <c r="J651" s="121">
        <v>29.5</v>
      </c>
      <c r="K651" s="84">
        <v>1.3</v>
      </c>
      <c r="L651" s="105">
        <f>+BD[[#This Row],[Kg. Recibidos]]*BD[[#This Row],[Precio]]</f>
        <v>38.35</v>
      </c>
      <c r="M651" s="105">
        <f>+BD[[#This Row],[Kg. Recibidos]]*BD[[#This Row],[Precio]]</f>
        <v>38.35</v>
      </c>
      <c r="N651" s="91">
        <f>+BD[[#This Row],[Monto Total]]-BD[[#This Row],[Abonos]]</f>
        <v>0</v>
      </c>
      <c r="O651" s="93" t="str">
        <f>IF(BD[[#This Row],[Saldo Actual]]=0,"PAGADO",IF(BD[[#This Row],[Saldo Actual]]&lt;0,"A Favor","Pendiente"))</f>
        <v>PAGADO</v>
      </c>
      <c r="P651" s="97">
        <f>+BD[[#This Row],[Fecha Doc.]]+7</f>
        <v>45478</v>
      </c>
      <c r="Q651" s="96" t="str">
        <f ca="1">IF(TODAY()&gt;BD[[#This Row],[Fecha Venc.]],"VENCIDO","")</f>
        <v>VENCIDO</v>
      </c>
      <c r="R651" s="83"/>
    </row>
    <row r="652" spans="3:18" s="4" customFormat="1" hidden="1" x14ac:dyDescent="0.25">
      <c r="C652" s="85" t="s">
        <v>2596</v>
      </c>
      <c r="D652" s="86">
        <v>45471</v>
      </c>
      <c r="E652" s="87" t="s">
        <v>1887</v>
      </c>
      <c r="F652" s="88" t="s">
        <v>1886</v>
      </c>
      <c r="G652" s="87" t="s">
        <v>2257</v>
      </c>
      <c r="H652" s="89" t="s">
        <v>1847</v>
      </c>
      <c r="I652" s="121">
        <v>29.7</v>
      </c>
      <c r="J652" s="121">
        <v>29.7</v>
      </c>
      <c r="K652" s="84">
        <v>1.3</v>
      </c>
      <c r="L652" s="105">
        <f>+BD[[#This Row],[Kg. Recibidos]]*BD[[#This Row],[Precio]]</f>
        <v>38.61</v>
      </c>
      <c r="M652" s="105">
        <f>+BD[[#This Row],[Kg. Recibidos]]*BD[[#This Row],[Precio]]</f>
        <v>38.61</v>
      </c>
      <c r="N652" s="91">
        <f>+BD[[#This Row],[Monto Total]]-BD[[#This Row],[Abonos]]</f>
        <v>0</v>
      </c>
      <c r="O652" s="93" t="str">
        <f>IF(BD[[#This Row],[Saldo Actual]]=0,"PAGADO",IF(BD[[#This Row],[Saldo Actual]]&lt;0,"A Favor","Pendiente"))</f>
        <v>PAGADO</v>
      </c>
      <c r="P652" s="97">
        <f>+BD[[#This Row],[Fecha Doc.]]+7</f>
        <v>45478</v>
      </c>
      <c r="Q652" s="96" t="str">
        <f ca="1">IF(TODAY()&gt;BD[[#This Row],[Fecha Venc.]],"VENCIDO","")</f>
        <v>VENCIDO</v>
      </c>
      <c r="R652" s="83"/>
    </row>
    <row r="653" spans="3:18" s="4" customFormat="1" hidden="1" x14ac:dyDescent="0.25">
      <c r="C653" s="85" t="s">
        <v>2576</v>
      </c>
      <c r="D653" s="86">
        <v>45470</v>
      </c>
      <c r="E653" s="87" t="s">
        <v>2321</v>
      </c>
      <c r="F653" s="88" t="s">
        <v>21</v>
      </c>
      <c r="G653" s="87" t="s">
        <v>183</v>
      </c>
      <c r="H653" s="89" t="s">
        <v>15</v>
      </c>
      <c r="I653" s="121">
        <v>2063.1</v>
      </c>
      <c r="J653" s="121">
        <v>2010.9</v>
      </c>
      <c r="K653" s="84">
        <v>2.85</v>
      </c>
      <c r="L653" s="105">
        <f>+BD[[#This Row],[Kg. Recibidos]]*BD[[#This Row],[Precio]]</f>
        <v>5731.0650000000005</v>
      </c>
      <c r="M653" s="105">
        <f>+BD[[#This Row],[Kg. Recibidos]]*BD[[#This Row],[Precio]]</f>
        <v>5731.0650000000005</v>
      </c>
      <c r="N653" s="91">
        <f>+BD[[#This Row],[Monto Total]]-BD[[#This Row],[Abonos]]</f>
        <v>0</v>
      </c>
      <c r="O653" s="93" t="str">
        <f>IF(BD[[#This Row],[Saldo Actual]]=0,"PAGADO",IF(BD[[#This Row],[Saldo Actual]]&lt;0,"A Favor","Pendiente"))</f>
        <v>PAGADO</v>
      </c>
      <c r="P653" s="97">
        <f>+BD[[#This Row],[Fecha Doc.]]+7</f>
        <v>45477</v>
      </c>
      <c r="Q653" s="96" t="str">
        <f ca="1">IF(TODAY()&gt;BD[[#This Row],[Fecha Venc.]],"VENCIDO","")</f>
        <v>VENCIDO</v>
      </c>
      <c r="R653" s="83"/>
    </row>
    <row r="654" spans="3:18" s="4" customFormat="1" hidden="1" x14ac:dyDescent="0.25">
      <c r="C654" s="85" t="s">
        <v>2575</v>
      </c>
      <c r="D654" s="86">
        <v>45470</v>
      </c>
      <c r="E654" s="87" t="s">
        <v>2321</v>
      </c>
      <c r="F654" s="88" t="s">
        <v>21</v>
      </c>
      <c r="G654" s="87" t="s">
        <v>184</v>
      </c>
      <c r="H654" s="89" t="s">
        <v>15</v>
      </c>
      <c r="I654" s="121">
        <v>1585</v>
      </c>
      <c r="J654" s="121">
        <v>1569</v>
      </c>
      <c r="K654" s="84">
        <v>2.85</v>
      </c>
      <c r="L654" s="105">
        <f>+BD[[#This Row],[Kg. Recibidos]]*BD[[#This Row],[Precio]]</f>
        <v>4471.6500000000005</v>
      </c>
      <c r="M654" s="105">
        <f>+BD[[#This Row],[Kg. Recibidos]]*BD[[#This Row],[Precio]]</f>
        <v>4471.6500000000005</v>
      </c>
      <c r="N654" s="91">
        <f>+BD[[#This Row],[Monto Total]]-BD[[#This Row],[Abonos]]</f>
        <v>0</v>
      </c>
      <c r="O654" s="93" t="str">
        <f>IF(BD[[#This Row],[Saldo Actual]]=0,"PAGADO",IF(BD[[#This Row],[Saldo Actual]]&lt;0,"A Favor","Pendiente"))</f>
        <v>PAGADO</v>
      </c>
      <c r="P654" s="97">
        <f>+BD[[#This Row],[Fecha Doc.]]+7</f>
        <v>45477</v>
      </c>
      <c r="Q654" s="96" t="str">
        <f ca="1">IF(TODAY()&gt;BD[[#This Row],[Fecha Venc.]],"VENCIDO","")</f>
        <v>VENCIDO</v>
      </c>
      <c r="R654" s="83"/>
    </row>
    <row r="655" spans="3:18" s="4" customFormat="1" hidden="1" x14ac:dyDescent="0.25">
      <c r="C655" s="85" t="s">
        <v>2571</v>
      </c>
      <c r="D655" s="86">
        <v>45470</v>
      </c>
      <c r="E655" s="87" t="s">
        <v>8</v>
      </c>
      <c r="F655" s="88" t="s">
        <v>20</v>
      </c>
      <c r="G655" s="87" t="s">
        <v>172</v>
      </c>
      <c r="H655" s="89" t="s">
        <v>15</v>
      </c>
      <c r="I655" s="121">
        <v>1255.3</v>
      </c>
      <c r="J655" s="121">
        <v>1197.9000000000001</v>
      </c>
      <c r="K655" s="84">
        <v>2.8</v>
      </c>
      <c r="L655" s="105">
        <f>+BD[[#This Row],[Kg. Recibidos]]*BD[[#This Row],[Precio]]</f>
        <v>3354.12</v>
      </c>
      <c r="M655" s="105">
        <v>3354.12</v>
      </c>
      <c r="N655" s="91">
        <f>+BD[[#This Row],[Monto Total]]-BD[[#This Row],[Abonos]]</f>
        <v>0</v>
      </c>
      <c r="O655" s="93" t="str">
        <f>IF(BD[[#This Row],[Saldo Actual]]=0,"PAGADO",IF(BD[[#This Row],[Saldo Actual]]&lt;0,"A Favor","Pendiente"))</f>
        <v>PAGADO</v>
      </c>
      <c r="P655" s="97">
        <f>+BD[[#This Row],[Fecha Doc.]]+7</f>
        <v>45477</v>
      </c>
      <c r="Q655" s="96" t="str">
        <f ca="1">IF(TODAY()&gt;BD[[#This Row],[Fecha Venc.]],"VENCIDO","")</f>
        <v>VENCIDO</v>
      </c>
      <c r="R655" s="83"/>
    </row>
    <row r="656" spans="3:18" s="4" customFormat="1" hidden="1" x14ac:dyDescent="0.25">
      <c r="C656" s="85" t="s">
        <v>2572</v>
      </c>
      <c r="D656" s="86">
        <v>45470</v>
      </c>
      <c r="E656" s="87" t="s">
        <v>8</v>
      </c>
      <c r="F656" s="88" t="s">
        <v>20</v>
      </c>
      <c r="G656" s="87" t="s">
        <v>2211</v>
      </c>
      <c r="H656" s="89" t="s">
        <v>15</v>
      </c>
      <c r="I656" s="121">
        <v>7018.1</v>
      </c>
      <c r="J656" s="121">
        <v>6587</v>
      </c>
      <c r="K656" s="84">
        <v>2.65</v>
      </c>
      <c r="L656" s="105">
        <f>+BD[[#This Row],[Kg. Recibidos]]*BD[[#This Row],[Precio]]</f>
        <v>17455.55</v>
      </c>
      <c r="M656" s="105">
        <f>+BD[[#This Row],[Kg. Recibidos]]*BD[[#This Row],[Precio]]</f>
        <v>17455.55</v>
      </c>
      <c r="N656" s="91">
        <f>+BD[[#This Row],[Monto Total]]-BD[[#This Row],[Abonos]]</f>
        <v>0</v>
      </c>
      <c r="O656" s="93" t="str">
        <f>IF(BD[[#This Row],[Saldo Actual]]=0,"PAGADO",IF(BD[[#This Row],[Saldo Actual]]&lt;0,"A Favor","Pendiente"))</f>
        <v>PAGADO</v>
      </c>
      <c r="P656" s="97">
        <f>+BD[[#This Row],[Fecha Doc.]]+7</f>
        <v>45477</v>
      </c>
      <c r="Q656" s="96" t="str">
        <f ca="1">IF(TODAY()&gt;BD[[#This Row],[Fecha Venc.]],"VENCIDO","")</f>
        <v>VENCIDO</v>
      </c>
      <c r="R656" s="83"/>
    </row>
    <row r="657" spans="3:18" s="4" customFormat="1" hidden="1" x14ac:dyDescent="0.25">
      <c r="C657" s="85" t="s">
        <v>2578</v>
      </c>
      <c r="D657" s="86">
        <v>45470</v>
      </c>
      <c r="E657" s="87" t="s">
        <v>1887</v>
      </c>
      <c r="F657" s="88" t="s">
        <v>1886</v>
      </c>
      <c r="G657" s="87" t="s">
        <v>142</v>
      </c>
      <c r="H657" s="89" t="s">
        <v>1727</v>
      </c>
      <c r="I657" s="121">
        <v>2.2999999999999998</v>
      </c>
      <c r="J657" s="121">
        <v>2.2999999999999998</v>
      </c>
      <c r="K657" s="84">
        <v>1.3</v>
      </c>
      <c r="L657" s="105">
        <f>+BD[[#This Row],[Kg. Recibidos]]*BD[[#This Row],[Precio]]</f>
        <v>2.9899999999999998</v>
      </c>
      <c r="M657" s="105">
        <f>+BD[[#This Row],[Kg. Recibidos]]*BD[[#This Row],[Precio]]</f>
        <v>2.9899999999999998</v>
      </c>
      <c r="N657" s="91">
        <f>+BD[[#This Row],[Monto Total]]-BD[[#This Row],[Abonos]]</f>
        <v>0</v>
      </c>
      <c r="O657" s="93" t="str">
        <f>IF(BD[[#This Row],[Saldo Actual]]=0,"PAGADO",IF(BD[[#This Row],[Saldo Actual]]&lt;0,"A Favor","Pendiente"))</f>
        <v>PAGADO</v>
      </c>
      <c r="P657" s="97">
        <f>+BD[[#This Row],[Fecha Doc.]]+7</f>
        <v>45477</v>
      </c>
      <c r="Q657" s="96" t="str">
        <f ca="1">IF(TODAY()&gt;BD[[#This Row],[Fecha Venc.]],"VENCIDO","")</f>
        <v>VENCIDO</v>
      </c>
      <c r="R657" s="83"/>
    </row>
    <row r="658" spans="3:18" s="4" customFormat="1" hidden="1" x14ac:dyDescent="0.25">
      <c r="C658" s="85" t="s">
        <v>2578</v>
      </c>
      <c r="D658" s="86">
        <v>45470</v>
      </c>
      <c r="E658" s="87" t="s">
        <v>1887</v>
      </c>
      <c r="F658" s="88" t="s">
        <v>1886</v>
      </c>
      <c r="G658" s="87" t="s">
        <v>142</v>
      </c>
      <c r="H658" s="89" t="s">
        <v>1848</v>
      </c>
      <c r="I658" s="121">
        <v>3.8</v>
      </c>
      <c r="J658" s="121">
        <v>3.8</v>
      </c>
      <c r="K658" s="84">
        <v>1.8</v>
      </c>
      <c r="L658" s="105">
        <f>+BD[[#This Row],[Kg. Recibidos]]*BD[[#This Row],[Precio]]</f>
        <v>6.84</v>
      </c>
      <c r="M658" s="105">
        <f>+BD[[#This Row],[Kg. Recibidos]]*BD[[#This Row],[Precio]]</f>
        <v>6.84</v>
      </c>
      <c r="N658" s="91">
        <f>+BD[[#This Row],[Monto Total]]-BD[[#This Row],[Abonos]]</f>
        <v>0</v>
      </c>
      <c r="O658" s="93" t="str">
        <f>IF(BD[[#This Row],[Saldo Actual]]=0,"PAGADO",IF(BD[[#This Row],[Saldo Actual]]&lt;0,"A Favor","Pendiente"))</f>
        <v>PAGADO</v>
      </c>
      <c r="P658" s="97">
        <f>+BD[[#This Row],[Fecha Doc.]]+7</f>
        <v>45477</v>
      </c>
      <c r="Q658" s="96" t="str">
        <f ca="1">IF(TODAY()&gt;BD[[#This Row],[Fecha Venc.]],"VENCIDO","")</f>
        <v>VENCIDO</v>
      </c>
      <c r="R658" s="83"/>
    </row>
    <row r="659" spans="3:18" s="4" customFormat="1" hidden="1" x14ac:dyDescent="0.25">
      <c r="C659" s="85" t="s">
        <v>2574</v>
      </c>
      <c r="D659" s="86">
        <v>45470</v>
      </c>
      <c r="E659" s="87" t="s">
        <v>2321</v>
      </c>
      <c r="F659" s="88" t="s">
        <v>21</v>
      </c>
      <c r="G659" s="87" t="s">
        <v>186</v>
      </c>
      <c r="H659" s="89" t="s">
        <v>1727</v>
      </c>
      <c r="I659" s="121">
        <v>96.4</v>
      </c>
      <c r="J659" s="121">
        <v>95.4</v>
      </c>
      <c r="K659" s="84">
        <v>1.3</v>
      </c>
      <c r="L659" s="105">
        <f>+BD[[#This Row],[Kg. Recibidos]]*BD[[#This Row],[Precio]]</f>
        <v>124.02000000000001</v>
      </c>
      <c r="M659" s="105">
        <f>+BD[[#This Row],[Kg. Recibidos]]*BD[[#This Row],[Precio]]</f>
        <v>124.02000000000001</v>
      </c>
      <c r="N659" s="91">
        <f>+BD[[#This Row],[Monto Total]]-BD[[#This Row],[Abonos]]</f>
        <v>0</v>
      </c>
      <c r="O659" s="93" t="str">
        <f>IF(BD[[#This Row],[Saldo Actual]]=0,"PAGADO",IF(BD[[#This Row],[Saldo Actual]]&lt;0,"A Favor","Pendiente"))</f>
        <v>PAGADO</v>
      </c>
      <c r="P659" s="97">
        <f>+BD[[#This Row],[Fecha Doc.]]+7</f>
        <v>45477</v>
      </c>
      <c r="Q659" s="96" t="str">
        <f ca="1">IF(TODAY()&gt;BD[[#This Row],[Fecha Venc.]],"VENCIDO","")</f>
        <v>VENCIDO</v>
      </c>
      <c r="R659" s="83"/>
    </row>
    <row r="660" spans="3:18" s="4" customFormat="1" hidden="1" x14ac:dyDescent="0.25">
      <c r="C660" s="85" t="s">
        <v>2573</v>
      </c>
      <c r="D660" s="86">
        <v>45470</v>
      </c>
      <c r="E660" s="87" t="s">
        <v>2321</v>
      </c>
      <c r="F660" s="88" t="s">
        <v>21</v>
      </c>
      <c r="G660" s="87" t="s">
        <v>186</v>
      </c>
      <c r="H660" s="89" t="s">
        <v>15</v>
      </c>
      <c r="I660" s="121">
        <v>974.9</v>
      </c>
      <c r="J660" s="121">
        <v>960.3</v>
      </c>
      <c r="K660" s="84">
        <v>2.85</v>
      </c>
      <c r="L660" s="105">
        <f>+BD[[#This Row],[Kg. Recibidos]]*BD[[#This Row],[Precio]]</f>
        <v>2736.855</v>
      </c>
      <c r="M660" s="105">
        <f>+BD[[#This Row],[Kg. Recibidos]]*BD[[#This Row],[Precio]]</f>
        <v>2736.855</v>
      </c>
      <c r="N660" s="91">
        <f>+BD[[#This Row],[Monto Total]]-BD[[#This Row],[Abonos]]</f>
        <v>0</v>
      </c>
      <c r="O660" s="93" t="str">
        <f>IF(BD[[#This Row],[Saldo Actual]]=0,"PAGADO",IF(BD[[#This Row],[Saldo Actual]]&lt;0,"A Favor","Pendiente"))</f>
        <v>PAGADO</v>
      </c>
      <c r="P660" s="97">
        <f>+BD[[#This Row],[Fecha Doc.]]+7</f>
        <v>45477</v>
      </c>
      <c r="Q660" s="96" t="str">
        <f ca="1">IF(TODAY()&gt;BD[[#This Row],[Fecha Venc.]],"VENCIDO","")</f>
        <v>VENCIDO</v>
      </c>
      <c r="R660" s="83"/>
    </row>
    <row r="661" spans="3:18" s="4" customFormat="1" hidden="1" x14ac:dyDescent="0.25">
      <c r="C661" s="85" t="s">
        <v>2579</v>
      </c>
      <c r="D661" s="86">
        <v>45470</v>
      </c>
      <c r="E661" s="87" t="s">
        <v>89</v>
      </c>
      <c r="F661" s="88" t="s">
        <v>47</v>
      </c>
      <c r="G661" s="87" t="s">
        <v>2543</v>
      </c>
      <c r="H661" s="89" t="s">
        <v>16</v>
      </c>
      <c r="I661" s="121">
        <v>10261.5</v>
      </c>
      <c r="J661" s="121">
        <v>9185.5</v>
      </c>
      <c r="K661" s="84">
        <v>1.45</v>
      </c>
      <c r="L661" s="105">
        <f>+BD[[#This Row],[Kg. Recibidos]]*BD[[#This Row],[Precio]]</f>
        <v>13318.975</v>
      </c>
      <c r="M661" s="105">
        <f>+BD[[#This Row],[Kg. Recibidos]]*BD[[#This Row],[Precio]]</f>
        <v>13318.975</v>
      </c>
      <c r="N661" s="91">
        <f>+BD[[#This Row],[Monto Total]]-BD[[#This Row],[Abonos]]</f>
        <v>0</v>
      </c>
      <c r="O661" s="93" t="str">
        <f>IF(BD[[#This Row],[Saldo Actual]]=0,"PAGADO",IF(BD[[#This Row],[Saldo Actual]]&lt;0,"A Favor","Pendiente"))</f>
        <v>PAGADO</v>
      </c>
      <c r="P661" s="97">
        <f>+BD[[#This Row],[Fecha Doc.]]+7</f>
        <v>45477</v>
      </c>
      <c r="Q661" s="96" t="str">
        <f ca="1">IF(TODAY()&gt;BD[[#This Row],[Fecha Venc.]],"VENCIDO","")</f>
        <v>VENCIDO</v>
      </c>
      <c r="R661" s="83"/>
    </row>
    <row r="662" spans="3:18" s="4" customFormat="1" hidden="1" x14ac:dyDescent="0.25">
      <c r="C662" s="85" t="s">
        <v>2577</v>
      </c>
      <c r="D662" s="86">
        <v>45470</v>
      </c>
      <c r="E662" s="87" t="s">
        <v>91</v>
      </c>
      <c r="F662" s="88" t="s">
        <v>49</v>
      </c>
      <c r="G662" s="87" t="s">
        <v>91</v>
      </c>
      <c r="H662" s="89" t="s">
        <v>1727</v>
      </c>
      <c r="I662" s="121">
        <v>145.9</v>
      </c>
      <c r="J662" s="121">
        <v>145.9</v>
      </c>
      <c r="K662" s="84">
        <v>1</v>
      </c>
      <c r="L662" s="105">
        <f>+BD[[#This Row],[Kg. Recibidos]]*BD[[#This Row],[Precio]]</f>
        <v>145.9</v>
      </c>
      <c r="M662" s="105">
        <f>+BD[[#This Row],[Kg. Recibidos]]*BD[[#This Row],[Precio]]</f>
        <v>145.9</v>
      </c>
      <c r="N662" s="91">
        <f>+BD[[#This Row],[Monto Total]]-BD[[#This Row],[Abonos]]</f>
        <v>0</v>
      </c>
      <c r="O662" s="93" t="str">
        <f>IF(BD[[#This Row],[Saldo Actual]]=0,"PAGADO",IF(BD[[#This Row],[Saldo Actual]]&lt;0,"A Favor","Pendiente"))</f>
        <v>PAGADO</v>
      </c>
      <c r="P662" s="97">
        <f>+BD[[#This Row],[Fecha Doc.]]+7</f>
        <v>45477</v>
      </c>
      <c r="Q662" s="96" t="str">
        <f ca="1">IF(TODAY()&gt;BD[[#This Row],[Fecha Venc.]],"VENCIDO","")</f>
        <v>VENCIDO</v>
      </c>
      <c r="R662" s="83"/>
    </row>
    <row r="663" spans="3:18" s="4" customFormat="1" hidden="1" x14ac:dyDescent="0.25">
      <c r="C663" s="85" t="s">
        <v>2577</v>
      </c>
      <c r="D663" s="86">
        <v>45470</v>
      </c>
      <c r="E663" s="87" t="s">
        <v>91</v>
      </c>
      <c r="F663" s="88" t="s">
        <v>49</v>
      </c>
      <c r="G663" s="87" t="s">
        <v>91</v>
      </c>
      <c r="H663" s="89" t="s">
        <v>1847</v>
      </c>
      <c r="I663" s="121">
        <v>63.5</v>
      </c>
      <c r="J663" s="121">
        <v>63.5</v>
      </c>
      <c r="K663" s="84">
        <v>1</v>
      </c>
      <c r="L663" s="105">
        <f>+BD[[#This Row],[Kg. Recibidos]]*BD[[#This Row],[Precio]]</f>
        <v>63.5</v>
      </c>
      <c r="M663" s="105">
        <f>+BD[[#This Row],[Kg. Recibidos]]*BD[[#This Row],[Precio]]</f>
        <v>63.5</v>
      </c>
      <c r="N663" s="91">
        <f>+BD[[#This Row],[Monto Total]]-BD[[#This Row],[Abonos]]</f>
        <v>0</v>
      </c>
      <c r="O663" s="93" t="str">
        <f>IF(BD[[#This Row],[Saldo Actual]]=0,"PAGADO",IF(BD[[#This Row],[Saldo Actual]]&lt;0,"A Favor","Pendiente"))</f>
        <v>PAGADO</v>
      </c>
      <c r="P663" s="97">
        <f>+BD[[#This Row],[Fecha Doc.]]+7</f>
        <v>45477</v>
      </c>
      <c r="Q663" s="96" t="str">
        <f ca="1">IF(TODAY()&gt;BD[[#This Row],[Fecha Venc.]],"VENCIDO","")</f>
        <v>VENCIDO</v>
      </c>
      <c r="R663" s="83"/>
    </row>
    <row r="664" spans="3:18" s="4" customFormat="1" hidden="1" x14ac:dyDescent="0.25">
      <c r="C664" s="85" t="s">
        <v>2570</v>
      </c>
      <c r="D664" s="86">
        <v>45470</v>
      </c>
      <c r="E664" s="87" t="s">
        <v>8</v>
      </c>
      <c r="F664" s="88" t="s">
        <v>20</v>
      </c>
      <c r="G664" s="87" t="s">
        <v>180</v>
      </c>
      <c r="H664" s="89" t="s">
        <v>15</v>
      </c>
      <c r="I664" s="121">
        <v>1277.7</v>
      </c>
      <c r="J664" s="121">
        <v>1196.2</v>
      </c>
      <c r="K664" s="84">
        <v>2.8</v>
      </c>
      <c r="L664" s="105">
        <f>+BD[[#This Row],[Kg. Recibidos]]*BD[[#This Row],[Precio]]</f>
        <v>3349.36</v>
      </c>
      <c r="M664" s="105">
        <f>+BD[[#This Row],[Kg. Recibidos]]*BD[[#This Row],[Precio]]</f>
        <v>3349.36</v>
      </c>
      <c r="N664" s="91">
        <f>+BD[[#This Row],[Monto Total]]-BD[[#This Row],[Abonos]]</f>
        <v>0</v>
      </c>
      <c r="O664" s="93" t="str">
        <f>IF(BD[[#This Row],[Saldo Actual]]=0,"PAGADO",IF(BD[[#This Row],[Saldo Actual]]&lt;0,"A Favor","Pendiente"))</f>
        <v>PAGADO</v>
      </c>
      <c r="P664" s="97">
        <f>+BD[[#This Row],[Fecha Doc.]]+7</f>
        <v>45477</v>
      </c>
      <c r="Q664" s="96" t="str">
        <f ca="1">IF(TODAY()&gt;BD[[#This Row],[Fecha Venc.]],"VENCIDO","")</f>
        <v>VENCIDO</v>
      </c>
      <c r="R664" s="83"/>
    </row>
    <row r="665" spans="3:18" s="4" customFormat="1" hidden="1" x14ac:dyDescent="0.25">
      <c r="C665" s="85" t="s">
        <v>2580</v>
      </c>
      <c r="D665" s="86">
        <v>45470</v>
      </c>
      <c r="E665" s="87" t="s">
        <v>93</v>
      </c>
      <c r="F665" s="88" t="s">
        <v>50</v>
      </c>
      <c r="G665" s="87" t="s">
        <v>93</v>
      </c>
      <c r="H665" s="89" t="s">
        <v>3</v>
      </c>
      <c r="I665" s="121">
        <v>20181.7</v>
      </c>
      <c r="J665" s="121">
        <v>19975.5</v>
      </c>
      <c r="K665" s="84">
        <v>2.2999999999999998</v>
      </c>
      <c r="L665" s="105">
        <f>+BD[[#This Row],[Kg. Recibidos]]*BD[[#This Row],[Precio]]</f>
        <v>45943.649999999994</v>
      </c>
      <c r="M665" s="105">
        <f>+BD[[#This Row],[Kg. Recibidos]]*BD[[#This Row],[Precio]]</f>
        <v>45943.649999999994</v>
      </c>
      <c r="N665" s="91">
        <f>+BD[[#This Row],[Monto Total]]-BD[[#This Row],[Abonos]]</f>
        <v>0</v>
      </c>
      <c r="O665" s="93" t="str">
        <f>IF(BD[[#This Row],[Saldo Actual]]=0,"PAGADO",IF(BD[[#This Row],[Saldo Actual]]&lt;0,"A Favor","Pendiente"))</f>
        <v>PAGADO</v>
      </c>
      <c r="P665" s="97">
        <f>+BD[[#This Row],[Fecha Doc.]]+7</f>
        <v>45477</v>
      </c>
      <c r="Q665" s="96" t="str">
        <f ca="1">IF(TODAY()&gt;BD[[#This Row],[Fecha Venc.]],"VENCIDO","")</f>
        <v>VENCIDO</v>
      </c>
      <c r="R665" s="83"/>
    </row>
    <row r="666" spans="3:18" s="4" customFormat="1" hidden="1" x14ac:dyDescent="0.25">
      <c r="C666" s="85" t="s">
        <v>2583</v>
      </c>
      <c r="D666" s="86">
        <v>45469</v>
      </c>
      <c r="E666" s="87" t="s">
        <v>2582</v>
      </c>
      <c r="F666" s="88" t="s">
        <v>1886</v>
      </c>
      <c r="G666" s="87" t="s">
        <v>200</v>
      </c>
      <c r="H666" s="89" t="s">
        <v>872</v>
      </c>
      <c r="I666" s="121">
        <v>322.8</v>
      </c>
      <c r="J666" s="121">
        <v>322.8</v>
      </c>
      <c r="K666" s="84">
        <v>2.6</v>
      </c>
      <c r="L666" s="105">
        <f>+BD[[#This Row],[Kg. Recibidos]]*BD[[#This Row],[Precio]]</f>
        <v>839.28000000000009</v>
      </c>
      <c r="M666" s="105">
        <f>+BD[[#This Row],[Kg. Recibidos]]*BD[[#This Row],[Precio]]</f>
        <v>839.28000000000009</v>
      </c>
      <c r="N666" s="91">
        <f>+BD[[#This Row],[Monto Total]]-BD[[#This Row],[Abonos]]</f>
        <v>0</v>
      </c>
      <c r="O666" s="93" t="str">
        <f>IF(BD[[#This Row],[Saldo Actual]]=0,"PAGADO",IF(BD[[#This Row],[Saldo Actual]]&lt;0,"A Favor","Pendiente"))</f>
        <v>PAGADO</v>
      </c>
      <c r="P666" s="97">
        <f>+BD[[#This Row],[Fecha Doc.]]+7</f>
        <v>45476</v>
      </c>
      <c r="Q666" s="96" t="str">
        <f ca="1">IF(TODAY()&gt;BD[[#This Row],[Fecha Venc.]],"VENCIDO","")</f>
        <v>VENCIDO</v>
      </c>
      <c r="R666" s="83"/>
    </row>
    <row r="667" spans="3:18" s="4" customFormat="1" hidden="1" x14ac:dyDescent="0.25">
      <c r="C667" s="85" t="s">
        <v>2581</v>
      </c>
      <c r="D667" s="86">
        <v>45469</v>
      </c>
      <c r="E667" s="87" t="s">
        <v>2582</v>
      </c>
      <c r="F667" s="88" t="s">
        <v>1886</v>
      </c>
      <c r="G667" s="87" t="s">
        <v>200</v>
      </c>
      <c r="H667" s="89" t="s">
        <v>1877</v>
      </c>
      <c r="I667" s="121">
        <v>29.7</v>
      </c>
      <c r="J667" s="121">
        <v>29.7</v>
      </c>
      <c r="K667" s="84">
        <v>1.3</v>
      </c>
      <c r="L667" s="105">
        <f>+BD[[#This Row],[Kg. Recibidos]]*BD[[#This Row],[Precio]]</f>
        <v>38.61</v>
      </c>
      <c r="M667" s="105">
        <f>+BD[[#This Row],[Kg. Recibidos]]*BD[[#This Row],[Precio]]</f>
        <v>38.61</v>
      </c>
      <c r="N667" s="91">
        <f>+BD[[#This Row],[Monto Total]]-BD[[#This Row],[Abonos]]</f>
        <v>0</v>
      </c>
      <c r="O667" s="93" t="str">
        <f>IF(BD[[#This Row],[Saldo Actual]]=0,"PAGADO",IF(BD[[#This Row],[Saldo Actual]]&lt;0,"A Favor","Pendiente"))</f>
        <v>PAGADO</v>
      </c>
      <c r="P667" s="97">
        <f>+BD[[#This Row],[Fecha Doc.]]+7</f>
        <v>45476</v>
      </c>
      <c r="Q667" s="96" t="str">
        <f ca="1">IF(TODAY()&gt;BD[[#This Row],[Fecha Venc.]],"VENCIDO","")</f>
        <v>VENCIDO</v>
      </c>
      <c r="R667" s="83"/>
    </row>
    <row r="668" spans="3:18" s="4" customFormat="1" hidden="1" x14ac:dyDescent="0.25">
      <c r="C668" s="85" t="s">
        <v>2558</v>
      </c>
      <c r="D668" s="86">
        <v>45469</v>
      </c>
      <c r="E668" s="87" t="s">
        <v>8</v>
      </c>
      <c r="F668" s="88" t="s">
        <v>20</v>
      </c>
      <c r="G668" s="87" t="s">
        <v>2211</v>
      </c>
      <c r="H668" s="89" t="s">
        <v>12</v>
      </c>
      <c r="I668" s="121">
        <v>1928</v>
      </c>
      <c r="J668" s="121">
        <v>1913.1</v>
      </c>
      <c r="K668" s="84">
        <v>0.5</v>
      </c>
      <c r="L668" s="105">
        <f>+BD[[#This Row],[Kg. Recibidos]]*BD[[#This Row],[Precio]]</f>
        <v>956.55</v>
      </c>
      <c r="M668" s="105">
        <f>+BD[[#This Row],[Kg. Recibidos]]*BD[[#This Row],[Precio]]</f>
        <v>956.55</v>
      </c>
      <c r="N668" s="91">
        <f>+BD[[#This Row],[Monto Total]]-BD[[#This Row],[Abonos]]</f>
        <v>0</v>
      </c>
      <c r="O668" s="93" t="str">
        <f>IF(BD[[#This Row],[Saldo Actual]]=0,"PAGADO",IF(BD[[#This Row],[Saldo Actual]]&lt;0,"A Favor","Pendiente"))</f>
        <v>PAGADO</v>
      </c>
      <c r="P668" s="97">
        <f>+BD[[#This Row],[Fecha Doc.]]+7</f>
        <v>45476</v>
      </c>
      <c r="Q668" s="96" t="str">
        <f ca="1">IF(TODAY()&gt;BD[[#This Row],[Fecha Venc.]],"VENCIDO","")</f>
        <v>VENCIDO</v>
      </c>
      <c r="R668" s="83"/>
    </row>
    <row r="669" spans="3:18" s="4" customFormat="1" hidden="1" x14ac:dyDescent="0.25">
      <c r="C669" s="85" t="s">
        <v>2558</v>
      </c>
      <c r="D669" s="86">
        <v>45469</v>
      </c>
      <c r="E669" s="87" t="s">
        <v>8</v>
      </c>
      <c r="F669" s="88" t="s">
        <v>20</v>
      </c>
      <c r="G669" s="87" t="s">
        <v>2211</v>
      </c>
      <c r="H669" s="89" t="s">
        <v>1847</v>
      </c>
      <c r="I669" s="121">
        <v>2972</v>
      </c>
      <c r="J669" s="121">
        <v>2964</v>
      </c>
      <c r="K669" s="84">
        <v>0.5</v>
      </c>
      <c r="L669" s="105">
        <f>+BD[[#This Row],[Kg. Recibidos]]*BD[[#This Row],[Precio]]</f>
        <v>1482</v>
      </c>
      <c r="M669" s="105">
        <f>+BD[[#This Row],[Kg. Recibidos]]*BD[[#This Row],[Precio]]</f>
        <v>1482</v>
      </c>
      <c r="N669" s="91">
        <f>+BD[[#This Row],[Monto Total]]-BD[[#This Row],[Abonos]]</f>
        <v>0</v>
      </c>
      <c r="O669" s="93" t="str">
        <f>IF(BD[[#This Row],[Saldo Actual]]=0,"PAGADO",IF(BD[[#This Row],[Saldo Actual]]&lt;0,"A Favor","Pendiente"))</f>
        <v>PAGADO</v>
      </c>
      <c r="P669" s="97">
        <f>+BD[[#This Row],[Fecha Doc.]]+7</f>
        <v>45476</v>
      </c>
      <c r="Q669" s="96" t="str">
        <f ca="1">IF(TODAY()&gt;BD[[#This Row],[Fecha Venc.]],"VENCIDO","")</f>
        <v>VENCIDO</v>
      </c>
      <c r="R669" s="83"/>
    </row>
    <row r="670" spans="3:18" s="4" customFormat="1" hidden="1" x14ac:dyDescent="0.25">
      <c r="C670" s="85" t="s">
        <v>2568</v>
      </c>
      <c r="D670" s="86">
        <v>45469</v>
      </c>
      <c r="E670" s="87" t="s">
        <v>670</v>
      </c>
      <c r="F670" s="88" t="s">
        <v>883</v>
      </c>
      <c r="G670" s="87" t="s">
        <v>670</v>
      </c>
      <c r="H670" s="89" t="s">
        <v>872</v>
      </c>
      <c r="I670" s="121">
        <v>10916.2</v>
      </c>
      <c r="J670" s="121">
        <v>10630.9</v>
      </c>
      <c r="K670" s="84">
        <v>2.48</v>
      </c>
      <c r="L670" s="105">
        <f>+BD[[#This Row],[Kg. Recibidos]]*BD[[#This Row],[Precio]]</f>
        <v>26364.631999999998</v>
      </c>
      <c r="M670" s="105">
        <f>+BD[[#This Row],[Kg. Recibidos]]*BD[[#This Row],[Precio]]</f>
        <v>26364.631999999998</v>
      </c>
      <c r="N670" s="91">
        <f>+BD[[#This Row],[Monto Total]]-BD[[#This Row],[Abonos]]</f>
        <v>0</v>
      </c>
      <c r="O670" s="93" t="str">
        <f>IF(BD[[#This Row],[Saldo Actual]]=0,"PAGADO",IF(BD[[#This Row],[Saldo Actual]]&lt;0,"A Favor","Pendiente"))</f>
        <v>PAGADO</v>
      </c>
      <c r="P670" s="97">
        <f>+BD[[#This Row],[Fecha Doc.]]+7</f>
        <v>45476</v>
      </c>
      <c r="Q670" s="96" t="str">
        <f ca="1">IF(TODAY()&gt;BD[[#This Row],[Fecha Venc.]],"VENCIDO","")</f>
        <v>VENCIDO</v>
      </c>
      <c r="R670" s="83"/>
    </row>
    <row r="671" spans="3:18" s="4" customFormat="1" hidden="1" x14ac:dyDescent="0.25">
      <c r="C671" s="85" t="s">
        <v>2566</v>
      </c>
      <c r="D671" s="86">
        <v>45469</v>
      </c>
      <c r="E671" s="87" t="s">
        <v>89</v>
      </c>
      <c r="F671" s="88" t="s">
        <v>47</v>
      </c>
      <c r="G671" s="87" t="s">
        <v>2544</v>
      </c>
      <c r="H671" s="89" t="s">
        <v>872</v>
      </c>
      <c r="I671" s="121">
        <v>13611.2</v>
      </c>
      <c r="J671" s="121">
        <v>13676.7</v>
      </c>
      <c r="K671" s="84">
        <v>1.9</v>
      </c>
      <c r="L671" s="105">
        <f>+BD[[#This Row],[Kg. Recibidos]]*BD[[#This Row],[Precio]]</f>
        <v>25985.73</v>
      </c>
      <c r="M671" s="105">
        <f>+BD[[#This Row],[Kg. Recibidos]]*BD[[#This Row],[Precio]]</f>
        <v>25985.73</v>
      </c>
      <c r="N671" s="91">
        <f>+BD[[#This Row],[Monto Total]]-BD[[#This Row],[Abonos]]</f>
        <v>0</v>
      </c>
      <c r="O671" s="93" t="str">
        <f>IF(BD[[#This Row],[Saldo Actual]]=0,"PAGADO",IF(BD[[#This Row],[Saldo Actual]]&lt;0,"A Favor","Pendiente"))</f>
        <v>PAGADO</v>
      </c>
      <c r="P671" s="97">
        <f>+BD[[#This Row],[Fecha Doc.]]+7</f>
        <v>45476</v>
      </c>
      <c r="Q671" s="96" t="str">
        <f ca="1">IF(TODAY()&gt;BD[[#This Row],[Fecha Venc.]],"VENCIDO","")</f>
        <v>VENCIDO</v>
      </c>
      <c r="R671" s="83"/>
    </row>
    <row r="672" spans="3:18" s="4" customFormat="1" hidden="1" x14ac:dyDescent="0.25">
      <c r="C672" s="85" t="s">
        <v>2565</v>
      </c>
      <c r="D672" s="86">
        <v>45469</v>
      </c>
      <c r="E672" s="87" t="s">
        <v>89</v>
      </c>
      <c r="F672" s="88" t="s">
        <v>47</v>
      </c>
      <c r="G672" s="87" t="s">
        <v>2544</v>
      </c>
      <c r="H672" s="89" t="s">
        <v>872</v>
      </c>
      <c r="I672" s="121">
        <v>533.79999999999995</v>
      </c>
      <c r="J672" s="121">
        <v>436.8</v>
      </c>
      <c r="K672" s="84">
        <v>1.9</v>
      </c>
      <c r="L672" s="105">
        <f>+BD[[#This Row],[Kg. Recibidos]]*BD[[#This Row],[Precio]]</f>
        <v>829.92</v>
      </c>
      <c r="M672" s="105">
        <f>+BD[[#This Row],[Kg. Recibidos]]*BD[[#This Row],[Precio]]</f>
        <v>829.92</v>
      </c>
      <c r="N672" s="91">
        <f>+BD[[#This Row],[Monto Total]]-BD[[#This Row],[Abonos]]</f>
        <v>0</v>
      </c>
      <c r="O672" s="93" t="str">
        <f>IF(BD[[#This Row],[Saldo Actual]]=0,"PAGADO",IF(BD[[#This Row],[Saldo Actual]]&lt;0,"A Favor","Pendiente"))</f>
        <v>PAGADO</v>
      </c>
      <c r="P672" s="97">
        <f>+BD[[#This Row],[Fecha Doc.]]+7</f>
        <v>45476</v>
      </c>
      <c r="Q672" s="96" t="str">
        <f ca="1">IF(TODAY()&gt;BD[[#This Row],[Fecha Venc.]],"VENCIDO","")</f>
        <v>VENCIDO</v>
      </c>
      <c r="R672" s="83"/>
    </row>
    <row r="673" spans="3:18" s="4" customFormat="1" hidden="1" x14ac:dyDescent="0.25">
      <c r="C673" s="85" t="s">
        <v>2569</v>
      </c>
      <c r="D673" s="86">
        <v>45469</v>
      </c>
      <c r="E673" s="87" t="s">
        <v>9</v>
      </c>
      <c r="F673" s="88" t="s">
        <v>19</v>
      </c>
      <c r="G673" s="87" t="s">
        <v>169</v>
      </c>
      <c r="H673" s="89" t="s">
        <v>15</v>
      </c>
      <c r="I673" s="121">
        <v>10254.299999999999</v>
      </c>
      <c r="J673" s="121">
        <v>9791</v>
      </c>
      <c r="K673" s="84">
        <v>2.4500000000000002</v>
      </c>
      <c r="L673" s="105">
        <f>+BD[[#This Row],[Kg. Recibidos]]*BD[[#This Row],[Precio]]</f>
        <v>23987.95</v>
      </c>
      <c r="M673" s="105">
        <v>23987.95</v>
      </c>
      <c r="N673" s="91">
        <f>+BD[[#This Row],[Monto Total]]-BD[[#This Row],[Abonos]]</f>
        <v>0</v>
      </c>
      <c r="O673" s="93" t="str">
        <f>IF(BD[[#This Row],[Saldo Actual]]=0,"PAGADO",IF(BD[[#This Row],[Saldo Actual]]&lt;0,"A Favor","Pendiente"))</f>
        <v>PAGADO</v>
      </c>
      <c r="P673" s="97">
        <f>+BD[[#This Row],[Fecha Doc.]]+7</f>
        <v>45476</v>
      </c>
      <c r="Q673" s="96" t="str">
        <f ca="1">IF(TODAY()&gt;BD[[#This Row],[Fecha Venc.]],"VENCIDO","")</f>
        <v>VENCIDO</v>
      </c>
      <c r="R673" s="83"/>
    </row>
    <row r="674" spans="3:18" s="4" customFormat="1" hidden="1" x14ac:dyDescent="0.25">
      <c r="C674" s="85" t="s">
        <v>2562</v>
      </c>
      <c r="D674" s="86">
        <v>45469</v>
      </c>
      <c r="E674" s="87" t="s">
        <v>2564</v>
      </c>
      <c r="F674" s="88" t="s">
        <v>2563</v>
      </c>
      <c r="G674" s="87" t="s">
        <v>2564</v>
      </c>
      <c r="H674" s="89" t="s">
        <v>3</v>
      </c>
      <c r="I674" s="121">
        <v>869.6</v>
      </c>
      <c r="J674" s="121">
        <v>867.8</v>
      </c>
      <c r="K674" s="84">
        <v>2.5499999999999998</v>
      </c>
      <c r="L674" s="105">
        <f>+BD[[#This Row],[Kg. Recibidos]]*BD[[#This Row],[Precio]]</f>
        <v>2212.89</v>
      </c>
      <c r="M674" s="105">
        <f>+BD[[#This Row],[Kg. Recibidos]]*BD[[#This Row],[Precio]]</f>
        <v>2212.89</v>
      </c>
      <c r="N674" s="91">
        <f>+BD[[#This Row],[Monto Total]]-BD[[#This Row],[Abonos]]</f>
        <v>0</v>
      </c>
      <c r="O674" s="93" t="str">
        <f>IF(BD[[#This Row],[Saldo Actual]]=0,"PAGADO",IF(BD[[#This Row],[Saldo Actual]]&lt;0,"A Favor","Pendiente"))</f>
        <v>PAGADO</v>
      </c>
      <c r="P674" s="97">
        <f>+BD[[#This Row],[Fecha Doc.]]+7</f>
        <v>45476</v>
      </c>
      <c r="Q674" s="96" t="str">
        <f ca="1">IF(TODAY()&gt;BD[[#This Row],[Fecha Venc.]],"VENCIDO","")</f>
        <v>VENCIDO</v>
      </c>
      <c r="R674" s="83"/>
    </row>
    <row r="675" spans="3:18" s="4" customFormat="1" hidden="1" x14ac:dyDescent="0.25">
      <c r="C675" s="85" t="s">
        <v>2559</v>
      </c>
      <c r="D675" s="86">
        <v>45469</v>
      </c>
      <c r="E675" s="87" t="s">
        <v>108</v>
      </c>
      <c r="F675" s="88" t="s">
        <v>120</v>
      </c>
      <c r="G675" s="87" t="s">
        <v>108</v>
      </c>
      <c r="H675" s="89" t="s">
        <v>15</v>
      </c>
      <c r="I675" s="121">
        <v>9880.2000000000007</v>
      </c>
      <c r="J675" s="121">
        <v>9763.7999999999993</v>
      </c>
      <c r="K675" s="84">
        <v>2.86</v>
      </c>
      <c r="L675" s="105">
        <f>+BD[[#This Row],[Kg. Recibidos]]*BD[[#This Row],[Precio]]</f>
        <v>27924.467999999997</v>
      </c>
      <c r="M675" s="105">
        <f>+BD[[#This Row],[Kg. Recibidos]]*BD[[#This Row],[Precio]]</f>
        <v>27924.467999999997</v>
      </c>
      <c r="N675" s="91">
        <f>+BD[[#This Row],[Monto Total]]-BD[[#This Row],[Abonos]]</f>
        <v>0</v>
      </c>
      <c r="O675" s="93" t="str">
        <f>IF(BD[[#This Row],[Saldo Actual]]=0,"PAGADO",IF(BD[[#This Row],[Saldo Actual]]&lt;0,"A Favor","Pendiente"))</f>
        <v>PAGADO</v>
      </c>
      <c r="P675" s="97">
        <f>+BD[[#This Row],[Fecha Doc.]]+7</f>
        <v>45476</v>
      </c>
      <c r="Q675" s="96" t="str">
        <f ca="1">IF(TODAY()&gt;BD[[#This Row],[Fecha Venc.]],"VENCIDO","")</f>
        <v>VENCIDO</v>
      </c>
      <c r="R675" s="83"/>
    </row>
    <row r="676" spans="3:18" s="4" customFormat="1" hidden="1" x14ac:dyDescent="0.25">
      <c r="C676" s="85" t="s">
        <v>2561</v>
      </c>
      <c r="D676" s="86">
        <v>45468</v>
      </c>
      <c r="E676" s="87" t="s">
        <v>2485</v>
      </c>
      <c r="F676" s="88" t="s">
        <v>2486</v>
      </c>
      <c r="G676" s="87" t="s">
        <v>2487</v>
      </c>
      <c r="H676" s="89" t="s">
        <v>3</v>
      </c>
      <c r="I676" s="121">
        <v>15178</v>
      </c>
      <c r="J676" s="121">
        <v>15178</v>
      </c>
      <c r="K676" s="84">
        <v>2.42</v>
      </c>
      <c r="L676" s="105">
        <f>+BD[[#This Row],[Kg. Recibidos]]*BD[[#This Row],[Precio]]</f>
        <v>36730.76</v>
      </c>
      <c r="M676" s="105">
        <f>+BD[[#This Row],[Kg. Recibidos]]*BD[[#This Row],[Precio]]</f>
        <v>36730.76</v>
      </c>
      <c r="N676" s="91">
        <f>+BD[[#This Row],[Monto Total]]-BD[[#This Row],[Abonos]]</f>
        <v>0</v>
      </c>
      <c r="O676" s="93" t="str">
        <f>IF(BD[[#This Row],[Saldo Actual]]=0,"PAGADO",IF(BD[[#This Row],[Saldo Actual]]&lt;0,"A Favor","Pendiente"))</f>
        <v>PAGADO</v>
      </c>
      <c r="P676" s="97">
        <f>+BD[[#This Row],[Fecha Doc.]]+7</f>
        <v>45475</v>
      </c>
      <c r="Q676" s="96" t="str">
        <f ca="1">IF(TODAY()&gt;BD[[#This Row],[Fecha Venc.]],"VENCIDO","")</f>
        <v>VENCIDO</v>
      </c>
      <c r="R676" s="83"/>
    </row>
    <row r="677" spans="3:18" s="4" customFormat="1" hidden="1" x14ac:dyDescent="0.25">
      <c r="C677" s="85" t="s">
        <v>2560</v>
      </c>
      <c r="D677" s="86">
        <v>45468</v>
      </c>
      <c r="E677" s="87" t="s">
        <v>2485</v>
      </c>
      <c r="F677" s="88" t="s">
        <v>2486</v>
      </c>
      <c r="G677" s="87" t="s">
        <v>2487</v>
      </c>
      <c r="H677" s="89" t="s">
        <v>3</v>
      </c>
      <c r="I677" s="121">
        <v>7168.5</v>
      </c>
      <c r="J677" s="121">
        <v>7168.5</v>
      </c>
      <c r="K677" s="84">
        <v>2.42</v>
      </c>
      <c r="L677" s="105">
        <f>+BD[[#This Row],[Kg. Recibidos]]*BD[[#This Row],[Precio]]</f>
        <v>17347.77</v>
      </c>
      <c r="M677" s="105">
        <f>+BD[[#This Row],[Kg. Recibidos]]*BD[[#This Row],[Precio]]</f>
        <v>17347.77</v>
      </c>
      <c r="N677" s="91">
        <f>+BD[[#This Row],[Monto Total]]-BD[[#This Row],[Abonos]]</f>
        <v>0</v>
      </c>
      <c r="O677" s="93" t="str">
        <f>IF(BD[[#This Row],[Saldo Actual]]=0,"PAGADO",IF(BD[[#This Row],[Saldo Actual]]&lt;0,"A Favor","Pendiente"))</f>
        <v>PAGADO</v>
      </c>
      <c r="P677" s="97">
        <f>+BD[[#This Row],[Fecha Doc.]]+7</f>
        <v>45475</v>
      </c>
      <c r="Q677" s="96" t="str">
        <f ca="1">IF(TODAY()&gt;BD[[#This Row],[Fecha Venc.]],"VENCIDO","")</f>
        <v>VENCIDO</v>
      </c>
      <c r="R677" s="83"/>
    </row>
    <row r="678" spans="3:18" s="4" customFormat="1" hidden="1" x14ac:dyDescent="0.25">
      <c r="C678" s="85" t="s">
        <v>2556</v>
      </c>
      <c r="D678" s="86">
        <v>45468</v>
      </c>
      <c r="E678" s="87" t="s">
        <v>8</v>
      </c>
      <c r="F678" s="88" t="s">
        <v>20</v>
      </c>
      <c r="G678" s="87" t="s">
        <v>2211</v>
      </c>
      <c r="H678" s="89" t="s">
        <v>15</v>
      </c>
      <c r="I678" s="121">
        <v>7964.2</v>
      </c>
      <c r="J678" s="121">
        <v>7699.5</v>
      </c>
      <c r="K678" s="84">
        <v>2.8</v>
      </c>
      <c r="L678" s="105">
        <f>+BD[[#This Row],[Kg. Recibidos]]*BD[[#This Row],[Precio]]</f>
        <v>21558.6</v>
      </c>
      <c r="M678" s="105">
        <f>+BD[[#This Row],[Kg. Recibidos]]*BD[[#This Row],[Precio]]</f>
        <v>21558.6</v>
      </c>
      <c r="N678" s="91">
        <f>+BD[[#This Row],[Monto Total]]-BD[[#This Row],[Abonos]]</f>
        <v>0</v>
      </c>
      <c r="O678" s="93" t="str">
        <f>IF(BD[[#This Row],[Saldo Actual]]=0,"PAGADO",IF(BD[[#This Row],[Saldo Actual]]&lt;0,"A Favor","Pendiente"))</f>
        <v>PAGADO</v>
      </c>
      <c r="P678" s="97">
        <f>+BD[[#This Row],[Fecha Doc.]]+7</f>
        <v>45475</v>
      </c>
      <c r="Q678" s="96" t="str">
        <f ca="1">IF(TODAY()&gt;BD[[#This Row],[Fecha Venc.]],"VENCIDO","")</f>
        <v>VENCIDO</v>
      </c>
      <c r="R678" s="83"/>
    </row>
    <row r="679" spans="3:18" s="4" customFormat="1" hidden="1" x14ac:dyDescent="0.25">
      <c r="C679" s="85" t="s">
        <v>2552</v>
      </c>
      <c r="D679" s="86">
        <v>45468</v>
      </c>
      <c r="E679" s="87" t="s">
        <v>670</v>
      </c>
      <c r="F679" s="88" t="s">
        <v>883</v>
      </c>
      <c r="G679" s="87" t="s">
        <v>670</v>
      </c>
      <c r="H679" s="89" t="s">
        <v>872</v>
      </c>
      <c r="I679" s="121">
        <v>6236.8</v>
      </c>
      <c r="J679" s="121">
        <v>6086</v>
      </c>
      <c r="K679" s="84">
        <v>2.48</v>
      </c>
      <c r="L679" s="105">
        <f>+BD[[#This Row],[Kg. Recibidos]]*BD[[#This Row],[Precio]]</f>
        <v>15093.28</v>
      </c>
      <c r="M679" s="105">
        <f>+BD[[#This Row],[Kg. Recibidos]]*BD[[#This Row],[Precio]]</f>
        <v>15093.28</v>
      </c>
      <c r="N679" s="91">
        <f>+BD[[#This Row],[Monto Total]]-BD[[#This Row],[Abonos]]</f>
        <v>0</v>
      </c>
      <c r="O679" s="93" t="str">
        <f>IF(BD[[#This Row],[Saldo Actual]]=0,"PAGADO",IF(BD[[#This Row],[Saldo Actual]]&lt;0,"A Favor","Pendiente"))</f>
        <v>PAGADO</v>
      </c>
      <c r="P679" s="97">
        <f>+BD[[#This Row],[Fecha Doc.]]+7</f>
        <v>45475</v>
      </c>
      <c r="Q679" s="96" t="str">
        <f ca="1">IF(TODAY()&gt;BD[[#This Row],[Fecha Venc.]],"VENCIDO","")</f>
        <v>VENCIDO</v>
      </c>
      <c r="R679" s="83"/>
    </row>
    <row r="680" spans="3:18" s="4" customFormat="1" hidden="1" x14ac:dyDescent="0.25">
      <c r="C680" s="85" t="s">
        <v>2551</v>
      </c>
      <c r="D680" s="86">
        <v>45468</v>
      </c>
      <c r="E680" s="87" t="s">
        <v>670</v>
      </c>
      <c r="F680" s="88" t="s">
        <v>883</v>
      </c>
      <c r="G680" s="87" t="s">
        <v>670</v>
      </c>
      <c r="H680" s="89" t="s">
        <v>1848</v>
      </c>
      <c r="I680" s="121">
        <v>1007.5</v>
      </c>
      <c r="J680" s="121">
        <v>1001.6</v>
      </c>
      <c r="K680" s="84">
        <v>1.6</v>
      </c>
      <c r="L680" s="105">
        <f>+BD[[#This Row],[Kg. Recibidos]]*BD[[#This Row],[Precio]]</f>
        <v>1602.5600000000002</v>
      </c>
      <c r="M680" s="105">
        <f>+BD[[#This Row],[Kg. Recibidos]]*BD[[#This Row],[Precio]]</f>
        <v>1602.5600000000002</v>
      </c>
      <c r="N680" s="91">
        <f>+BD[[#This Row],[Monto Total]]-BD[[#This Row],[Abonos]]</f>
        <v>0</v>
      </c>
      <c r="O680" s="93" t="str">
        <f>IF(BD[[#This Row],[Saldo Actual]]=0,"PAGADO",IF(BD[[#This Row],[Saldo Actual]]&lt;0,"A Favor","Pendiente"))</f>
        <v>PAGADO</v>
      </c>
      <c r="P680" s="97">
        <f>+BD[[#This Row],[Fecha Doc.]]+7</f>
        <v>45475</v>
      </c>
      <c r="Q680" s="96" t="str">
        <f ca="1">IF(TODAY()&gt;BD[[#This Row],[Fecha Venc.]],"VENCIDO","")</f>
        <v>VENCIDO</v>
      </c>
      <c r="R680" s="83"/>
    </row>
    <row r="681" spans="3:18" s="4" customFormat="1" hidden="1" x14ac:dyDescent="0.25">
      <c r="C681" s="85"/>
      <c r="D681" s="86"/>
      <c r="E681" s="87"/>
      <c r="F681" s="88"/>
      <c r="G681" s="87"/>
      <c r="H681" s="89"/>
      <c r="I681" s="121"/>
      <c r="J681" s="121"/>
      <c r="K681" s="84"/>
      <c r="L681" s="105"/>
      <c r="M681" s="105"/>
      <c r="N681" s="91"/>
      <c r="O681" s="93"/>
      <c r="P681" s="97"/>
      <c r="Q681" s="96"/>
      <c r="R681" s="83"/>
    </row>
    <row r="682" spans="3:18" s="4" customFormat="1" hidden="1" x14ac:dyDescent="0.25">
      <c r="C682" s="85" t="s">
        <v>2551</v>
      </c>
      <c r="D682" s="86">
        <v>45468</v>
      </c>
      <c r="E682" s="87" t="s">
        <v>670</v>
      </c>
      <c r="F682" s="88" t="s">
        <v>883</v>
      </c>
      <c r="G682" s="87" t="s">
        <v>670</v>
      </c>
      <c r="H682" s="89" t="s">
        <v>1727</v>
      </c>
      <c r="I682" s="121">
        <v>1000.2</v>
      </c>
      <c r="J682" s="121">
        <v>987.6</v>
      </c>
      <c r="K682" s="84">
        <v>1.1000000000000001</v>
      </c>
      <c r="L682" s="105">
        <f>+BD[[#This Row],[Kg. Recibidos]]*BD[[#This Row],[Precio]]</f>
        <v>1086.3600000000001</v>
      </c>
      <c r="M682" s="105">
        <f>+BD[[#This Row],[Kg. Recibidos]]*BD[[#This Row],[Precio]]</f>
        <v>1086.3600000000001</v>
      </c>
      <c r="N682" s="91">
        <f>+BD[[#This Row],[Monto Total]]-BD[[#This Row],[Abonos]]</f>
        <v>0</v>
      </c>
      <c r="O682" s="93" t="str">
        <f>IF(BD[[#This Row],[Saldo Actual]]=0,"PAGADO",IF(BD[[#This Row],[Saldo Actual]]&lt;0,"A Favor","Pendiente"))</f>
        <v>PAGADO</v>
      </c>
      <c r="P682" s="97">
        <f>+BD[[#This Row],[Fecha Doc.]]+7</f>
        <v>45475</v>
      </c>
      <c r="Q682" s="96" t="str">
        <f ca="1">IF(TODAY()&gt;BD[[#This Row],[Fecha Venc.]],"VENCIDO","")</f>
        <v>VENCIDO</v>
      </c>
      <c r="R682" s="83"/>
    </row>
    <row r="683" spans="3:18" s="4" customFormat="1" hidden="1" x14ac:dyDescent="0.25">
      <c r="C683" s="85" t="s">
        <v>2551</v>
      </c>
      <c r="D683" s="86">
        <v>45468</v>
      </c>
      <c r="E683" s="87" t="s">
        <v>670</v>
      </c>
      <c r="F683" s="88" t="s">
        <v>883</v>
      </c>
      <c r="G683" s="87" t="s">
        <v>670</v>
      </c>
      <c r="H683" s="89" t="s">
        <v>1847</v>
      </c>
      <c r="I683" s="121">
        <v>1056.3</v>
      </c>
      <c r="J683" s="121">
        <v>1050.5999999999999</v>
      </c>
      <c r="K683" s="84">
        <v>1.1000000000000001</v>
      </c>
      <c r="L683" s="105">
        <f>+BD[[#This Row],[Kg. Recibidos]]*BD[[#This Row],[Precio]]</f>
        <v>1155.6600000000001</v>
      </c>
      <c r="M683" s="105">
        <f>+BD[[#This Row],[Kg. Recibidos]]*BD[[#This Row],[Precio]]</f>
        <v>1155.6600000000001</v>
      </c>
      <c r="N683" s="91">
        <f>+BD[[#This Row],[Monto Total]]-BD[[#This Row],[Abonos]]</f>
        <v>0</v>
      </c>
      <c r="O683" s="93" t="str">
        <f>IF(BD[[#This Row],[Saldo Actual]]=0,"PAGADO",IF(BD[[#This Row],[Saldo Actual]]&lt;0,"A Favor","Pendiente"))</f>
        <v>PAGADO</v>
      </c>
      <c r="P683" s="97">
        <f>+BD[[#This Row],[Fecha Doc.]]+7</f>
        <v>45475</v>
      </c>
      <c r="Q683" s="96" t="str">
        <f ca="1">IF(TODAY()&gt;BD[[#This Row],[Fecha Venc.]],"VENCIDO","")</f>
        <v>VENCIDO</v>
      </c>
      <c r="R683" s="83"/>
    </row>
    <row r="684" spans="3:18" s="4" customFormat="1" hidden="1" x14ac:dyDescent="0.25">
      <c r="C684" s="85" t="s">
        <v>2557</v>
      </c>
      <c r="D684" s="86">
        <v>45468</v>
      </c>
      <c r="E684" s="87" t="s">
        <v>93</v>
      </c>
      <c r="F684" s="88" t="s">
        <v>50</v>
      </c>
      <c r="G684" s="87" t="s">
        <v>93</v>
      </c>
      <c r="H684" s="89" t="s">
        <v>3</v>
      </c>
      <c r="I684" s="121">
        <v>19898.5</v>
      </c>
      <c r="J684" s="121">
        <v>19594.2</v>
      </c>
      <c r="K684" s="84">
        <v>2.2999999999999998</v>
      </c>
      <c r="L684" s="105">
        <f>+BD[[#This Row],[Kg. Recibidos]]*BD[[#This Row],[Precio]]</f>
        <v>45066.659999999996</v>
      </c>
      <c r="M684" s="105">
        <f>+BD[[#This Row],[Kg. Recibidos]]*BD[[#This Row],[Precio]]</f>
        <v>45066.659999999996</v>
      </c>
      <c r="N684" s="91">
        <f>+BD[[#This Row],[Monto Total]]-BD[[#This Row],[Abonos]]</f>
        <v>0</v>
      </c>
      <c r="O684" s="93" t="str">
        <f>IF(BD[[#This Row],[Saldo Actual]]=0,"PAGADO",IF(BD[[#This Row],[Saldo Actual]]&lt;0,"A Favor","Pendiente"))</f>
        <v>PAGADO</v>
      </c>
      <c r="P684" s="97">
        <f>+BD[[#This Row],[Fecha Doc.]]+7</f>
        <v>45475</v>
      </c>
      <c r="Q684" s="96" t="str">
        <f ca="1">IF(TODAY()&gt;BD[[#This Row],[Fecha Venc.]],"VENCIDO","")</f>
        <v>VENCIDO</v>
      </c>
      <c r="R684" s="83"/>
    </row>
    <row r="685" spans="3:18" s="4" customFormat="1" hidden="1" x14ac:dyDescent="0.25">
      <c r="C685" s="85" t="s">
        <v>2555</v>
      </c>
      <c r="D685" s="86">
        <v>45468</v>
      </c>
      <c r="E685" s="87" t="s">
        <v>1887</v>
      </c>
      <c r="F685" s="88" t="s">
        <v>1886</v>
      </c>
      <c r="G685" s="87" t="s">
        <v>1531</v>
      </c>
      <c r="H685" s="89" t="s">
        <v>1727</v>
      </c>
      <c r="I685" s="121">
        <v>35.700000000000003</v>
      </c>
      <c r="J685" s="121">
        <v>35.700000000000003</v>
      </c>
      <c r="K685" s="84">
        <v>1.3</v>
      </c>
      <c r="L685" s="105">
        <f>+BD[[#This Row],[Kg. Recibidos]]*BD[[#This Row],[Precio]]</f>
        <v>46.410000000000004</v>
      </c>
      <c r="M685" s="105">
        <f>+BD[[#This Row],[Kg. Recibidos]]*BD[[#This Row],[Precio]]</f>
        <v>46.410000000000004</v>
      </c>
      <c r="N685" s="91">
        <f>+BD[[#This Row],[Monto Total]]-BD[[#This Row],[Abonos]]</f>
        <v>0</v>
      </c>
      <c r="O685" s="93" t="str">
        <f>IF(BD[[#This Row],[Saldo Actual]]=0,"PAGADO",IF(BD[[#This Row],[Saldo Actual]]&lt;0,"A Favor","Pendiente"))</f>
        <v>PAGADO</v>
      </c>
      <c r="P685" s="97">
        <f>+BD[[#This Row],[Fecha Doc.]]+7</f>
        <v>45475</v>
      </c>
      <c r="Q685" s="96" t="str">
        <f ca="1">IF(TODAY()&gt;BD[[#This Row],[Fecha Venc.]],"VENCIDO","")</f>
        <v>VENCIDO</v>
      </c>
      <c r="R685" s="83"/>
    </row>
    <row r="686" spans="3:18" s="4" customFormat="1" hidden="1" x14ac:dyDescent="0.25">
      <c r="C686" s="85" t="s">
        <v>2554</v>
      </c>
      <c r="D686" s="86">
        <v>45467</v>
      </c>
      <c r="E686" s="87" t="s">
        <v>8</v>
      </c>
      <c r="F686" s="88" t="s">
        <v>20</v>
      </c>
      <c r="G686" s="87" t="s">
        <v>2211</v>
      </c>
      <c r="H686" s="89" t="s">
        <v>15</v>
      </c>
      <c r="I686" s="121">
        <v>7349.2</v>
      </c>
      <c r="J686" s="121">
        <v>6957.9</v>
      </c>
      <c r="K686" s="84">
        <v>2.8</v>
      </c>
      <c r="L686" s="105">
        <f>+BD[[#This Row],[Kg. Recibidos]]*BD[[#This Row],[Precio]]</f>
        <v>19482.12</v>
      </c>
      <c r="M686" s="105">
        <f>+BD[[#This Row],[Kg. Recibidos]]*BD[[#This Row],[Precio]]</f>
        <v>19482.12</v>
      </c>
      <c r="N686" s="91">
        <f>+BD[[#This Row],[Monto Total]]-BD[[#This Row],[Abonos]]</f>
        <v>0</v>
      </c>
      <c r="O686" s="93" t="str">
        <f>IF(BD[[#This Row],[Saldo Actual]]=0,"PAGADO",IF(BD[[#This Row],[Saldo Actual]]&lt;0,"A Favor","Pendiente"))</f>
        <v>PAGADO</v>
      </c>
      <c r="P686" s="97">
        <f>+BD[[#This Row],[Fecha Doc.]]+7</f>
        <v>45474</v>
      </c>
      <c r="Q686" s="96" t="str">
        <f ca="1">IF(TODAY()&gt;BD[[#This Row],[Fecha Venc.]],"VENCIDO","")</f>
        <v>VENCIDO</v>
      </c>
      <c r="R686" s="83"/>
    </row>
    <row r="687" spans="3:18" s="4" customFormat="1" hidden="1" x14ac:dyDescent="0.25">
      <c r="C687" s="85" t="s">
        <v>2534</v>
      </c>
      <c r="D687" s="86">
        <v>45467</v>
      </c>
      <c r="E687" s="87" t="s">
        <v>89</v>
      </c>
      <c r="F687" s="88" t="s">
        <v>47</v>
      </c>
      <c r="G687" s="87" t="s">
        <v>2543</v>
      </c>
      <c r="H687" s="89" t="s">
        <v>16</v>
      </c>
      <c r="I687" s="121">
        <v>7079</v>
      </c>
      <c r="J687" s="121">
        <v>7071</v>
      </c>
      <c r="K687" s="84">
        <v>1.45</v>
      </c>
      <c r="L687" s="105">
        <f>+BD[[#This Row],[Kg. Recibidos]]*BD[[#This Row],[Precio]]</f>
        <v>10252.949999999999</v>
      </c>
      <c r="M687" s="105">
        <f>+BD[[#This Row],[Kg. Recibidos]]*BD[[#This Row],[Precio]]</f>
        <v>10252.949999999999</v>
      </c>
      <c r="N687" s="91">
        <f>+BD[[#This Row],[Monto Total]]-BD[[#This Row],[Abonos]]</f>
        <v>0</v>
      </c>
      <c r="O687" s="93" t="str">
        <f>IF(BD[[#This Row],[Saldo Actual]]=0,"PAGADO",IF(BD[[#This Row],[Saldo Actual]]&lt;0,"A Favor","Pendiente"))</f>
        <v>PAGADO</v>
      </c>
      <c r="P687" s="97">
        <f>+BD[[#This Row],[Fecha Doc.]]+7</f>
        <v>45474</v>
      </c>
      <c r="Q687" s="96" t="str">
        <f ca="1">IF(TODAY()&gt;BD[[#This Row],[Fecha Venc.]],"VENCIDO","")</f>
        <v>VENCIDO</v>
      </c>
      <c r="R687" s="83"/>
    </row>
    <row r="688" spans="3:18" s="4" customFormat="1" hidden="1" x14ac:dyDescent="0.25">
      <c r="C688" s="85" t="s">
        <v>2533</v>
      </c>
      <c r="D688" s="86">
        <v>45467</v>
      </c>
      <c r="E688" s="87" t="s">
        <v>89</v>
      </c>
      <c r="F688" s="88" t="s">
        <v>47</v>
      </c>
      <c r="G688" s="87" t="s">
        <v>2543</v>
      </c>
      <c r="H688" s="89" t="s">
        <v>16</v>
      </c>
      <c r="I688" s="121">
        <v>19136.5</v>
      </c>
      <c r="J688" s="121">
        <v>19137.5</v>
      </c>
      <c r="K688" s="84">
        <v>1.45</v>
      </c>
      <c r="L688" s="105">
        <f>+BD[[#This Row],[Kg. Recibidos]]*BD[[#This Row],[Precio]]</f>
        <v>27749.375</v>
      </c>
      <c r="M688" s="105">
        <f>+BD[[#This Row],[Kg. Recibidos]]*BD[[#This Row],[Precio]]</f>
        <v>27749.375</v>
      </c>
      <c r="N688" s="91">
        <f>+BD[[#This Row],[Monto Total]]-BD[[#This Row],[Abonos]]</f>
        <v>0</v>
      </c>
      <c r="O688" s="93" t="str">
        <f>IF(BD[[#This Row],[Saldo Actual]]=0,"PAGADO",IF(BD[[#This Row],[Saldo Actual]]&lt;0,"A Favor","Pendiente"))</f>
        <v>PAGADO</v>
      </c>
      <c r="P688" s="97">
        <f>+BD[[#This Row],[Fecha Doc.]]+7</f>
        <v>45474</v>
      </c>
      <c r="Q688" s="96" t="str">
        <f ca="1">IF(TODAY()&gt;BD[[#This Row],[Fecha Venc.]],"VENCIDO","")</f>
        <v>VENCIDO</v>
      </c>
      <c r="R688" s="83"/>
    </row>
    <row r="689" spans="3:18" s="4" customFormat="1" x14ac:dyDescent="0.25">
      <c r="C689" s="85" t="s">
        <v>2532</v>
      </c>
      <c r="D689" s="86">
        <v>45467</v>
      </c>
      <c r="E689" s="87" t="s">
        <v>89</v>
      </c>
      <c r="F689" s="88" t="s">
        <v>47</v>
      </c>
      <c r="G689" s="87" t="s">
        <v>2543</v>
      </c>
      <c r="H689" s="89" t="s">
        <v>16</v>
      </c>
      <c r="I689" s="121">
        <v>15382.9</v>
      </c>
      <c r="J689" s="121">
        <v>15140.4</v>
      </c>
      <c r="K689" s="84">
        <v>1.45</v>
      </c>
      <c r="L689" s="105">
        <f>+BD[[#This Row],[Kg. Recibidos]]*BD[[#This Row],[Precio]]</f>
        <v>21953.579999999998</v>
      </c>
      <c r="M689" s="105">
        <f>+BD[[#This Row],[Kg. Recibidos]]*BD[[#This Row],[Precio]]</f>
        <v>21953.579999999998</v>
      </c>
      <c r="N689" s="91">
        <f>+BD[[#This Row],[Monto Total]]-BD[[#This Row],[Abonos]]</f>
        <v>0</v>
      </c>
      <c r="O689" s="93" t="str">
        <f>IF(BD[[#This Row],[Saldo Actual]]=0,"PAGADO",IF(BD[[#This Row],[Saldo Actual]]&lt;0,"A Favor","Pendiente"))</f>
        <v>PAGADO</v>
      </c>
      <c r="P689" s="97">
        <f>+BD[[#This Row],[Fecha Doc.]]+7</f>
        <v>45474</v>
      </c>
      <c r="Q689" s="96" t="str">
        <f ca="1">IF(TODAY()&gt;BD[[#This Row],[Fecha Venc.]],"VENCIDO","")</f>
        <v>VENCIDO</v>
      </c>
      <c r="R689" s="83"/>
    </row>
    <row r="690" spans="3:18" s="4" customFormat="1" hidden="1" x14ac:dyDescent="0.25">
      <c r="C690" s="85" t="s">
        <v>2553</v>
      </c>
      <c r="D690" s="86">
        <v>45467</v>
      </c>
      <c r="E690" s="87" t="s">
        <v>8</v>
      </c>
      <c r="F690" s="88" t="s">
        <v>20</v>
      </c>
      <c r="G690" s="87" t="s">
        <v>180</v>
      </c>
      <c r="H690" s="89" t="s">
        <v>15</v>
      </c>
      <c r="I690" s="121">
        <v>795</v>
      </c>
      <c r="J690" s="121">
        <v>747</v>
      </c>
      <c r="K690" s="84">
        <v>2.8</v>
      </c>
      <c r="L690" s="105">
        <f>+BD[[#This Row],[Kg. Recibidos]]*BD[[#This Row],[Precio]]</f>
        <v>2091.6</v>
      </c>
      <c r="M690" s="105">
        <f>+BD[[#This Row],[Kg. Recibidos]]*BD[[#This Row],[Precio]]</f>
        <v>2091.6</v>
      </c>
      <c r="N690" s="91">
        <f>+BD[[#This Row],[Monto Total]]-BD[[#This Row],[Abonos]]</f>
        <v>0</v>
      </c>
      <c r="O690" s="93" t="str">
        <f>IF(BD[[#This Row],[Saldo Actual]]=0,"PAGADO",IF(BD[[#This Row],[Saldo Actual]]&lt;0,"A Favor","Pendiente"))</f>
        <v>PAGADO</v>
      </c>
      <c r="P690" s="97">
        <f>+BD[[#This Row],[Fecha Doc.]]+7</f>
        <v>45474</v>
      </c>
      <c r="Q690" s="96" t="str">
        <f ca="1">IF(TODAY()&gt;BD[[#This Row],[Fecha Venc.]],"VENCIDO","")</f>
        <v>VENCIDO</v>
      </c>
      <c r="R690" s="83"/>
    </row>
    <row r="691" spans="3:18" s="4" customFormat="1" hidden="1" x14ac:dyDescent="0.25">
      <c r="C691" s="85" t="s">
        <v>2548</v>
      </c>
      <c r="D691" s="86">
        <v>45467</v>
      </c>
      <c r="E691" s="87" t="s">
        <v>86</v>
      </c>
      <c r="F691" s="88" t="s">
        <v>45</v>
      </c>
      <c r="G691" s="87" t="s">
        <v>1419</v>
      </c>
      <c r="H691" s="89" t="s">
        <v>1727</v>
      </c>
      <c r="I691" s="121">
        <v>53.8</v>
      </c>
      <c r="J691" s="121">
        <v>53.8</v>
      </c>
      <c r="K691" s="84">
        <v>1.3</v>
      </c>
      <c r="L691" s="105">
        <f>+BD[[#This Row],[Kg. Recibidos]]*BD[[#This Row],[Precio]]</f>
        <v>69.94</v>
      </c>
      <c r="M691" s="105"/>
      <c r="N691" s="91">
        <f>+BD[[#This Row],[Monto Total]]-BD[[#This Row],[Abonos]]</f>
        <v>69.94</v>
      </c>
      <c r="O691" s="93" t="str">
        <f>IF(BD[[#This Row],[Saldo Actual]]=0,"PAGADO",IF(BD[[#This Row],[Saldo Actual]]&lt;0,"A Favor","Pendiente"))</f>
        <v>Pendiente</v>
      </c>
      <c r="P691" s="97">
        <f>+BD[[#This Row],[Fecha Doc.]]+7</f>
        <v>45474</v>
      </c>
      <c r="Q691" s="96" t="str">
        <f ca="1">IF(TODAY()&gt;BD[[#This Row],[Fecha Venc.]],"VENCIDO","")</f>
        <v>VENCIDO</v>
      </c>
      <c r="R691" s="83"/>
    </row>
    <row r="692" spans="3:18" s="4" customFormat="1" hidden="1" x14ac:dyDescent="0.25">
      <c r="C692" s="85" t="s">
        <v>2547</v>
      </c>
      <c r="D692" s="86">
        <v>45467</v>
      </c>
      <c r="E692" s="87" t="s">
        <v>86</v>
      </c>
      <c r="F692" s="88" t="s">
        <v>45</v>
      </c>
      <c r="G692" s="87" t="s">
        <v>1419</v>
      </c>
      <c r="H692" s="89" t="s">
        <v>3</v>
      </c>
      <c r="I692" s="121">
        <v>702.6</v>
      </c>
      <c r="J692" s="121">
        <v>702.6</v>
      </c>
      <c r="K692" s="84">
        <v>2.5499999999999998</v>
      </c>
      <c r="L692" s="105">
        <f>+BD[[#This Row],[Kg. Recibidos]]*BD[[#This Row],[Precio]]</f>
        <v>1791.6299999999999</v>
      </c>
      <c r="M692" s="105"/>
      <c r="N692" s="91">
        <f>+BD[[#This Row],[Monto Total]]-BD[[#This Row],[Abonos]]</f>
        <v>1791.6299999999999</v>
      </c>
      <c r="O692" s="93" t="str">
        <f>IF(BD[[#This Row],[Saldo Actual]]=0,"PAGADO",IF(BD[[#This Row],[Saldo Actual]]&lt;0,"A Favor","Pendiente"))</f>
        <v>Pendiente</v>
      </c>
      <c r="P692" s="97">
        <f>+BD[[#This Row],[Fecha Doc.]]+7</f>
        <v>45474</v>
      </c>
      <c r="Q692" s="96" t="str">
        <f ca="1">IF(TODAY()&gt;BD[[#This Row],[Fecha Venc.]],"VENCIDO","")</f>
        <v>VENCIDO</v>
      </c>
      <c r="R692" s="83"/>
    </row>
    <row r="693" spans="3:18" s="4" customFormat="1" hidden="1" x14ac:dyDescent="0.25">
      <c r="C693" s="85" t="s">
        <v>2550</v>
      </c>
      <c r="D693" s="86">
        <v>45467</v>
      </c>
      <c r="E693" s="87" t="s">
        <v>9</v>
      </c>
      <c r="F693" s="88" t="s">
        <v>19</v>
      </c>
      <c r="G693" s="87" t="s">
        <v>169</v>
      </c>
      <c r="H693" s="89" t="s">
        <v>15</v>
      </c>
      <c r="I693" s="121">
        <v>10008.1</v>
      </c>
      <c r="J693" s="121">
        <v>9573</v>
      </c>
      <c r="K693" s="84">
        <v>2.4500000000000002</v>
      </c>
      <c r="L693" s="105">
        <f>+BD[[#This Row],[Kg. Recibidos]]*BD[[#This Row],[Precio]]</f>
        <v>23453.850000000002</v>
      </c>
      <c r="M693" s="105">
        <f>+BD[[#This Row],[Kg. Recibidos]]*BD[[#This Row],[Precio]]</f>
        <v>23453.850000000002</v>
      </c>
      <c r="N693" s="91">
        <f>+BD[[#This Row],[Monto Total]]-BD[[#This Row],[Abonos]]</f>
        <v>0</v>
      </c>
      <c r="O693" s="93" t="str">
        <f>IF(BD[[#This Row],[Saldo Actual]]=0,"PAGADO",IF(BD[[#This Row],[Saldo Actual]]&lt;0,"A Favor","Pendiente"))</f>
        <v>PAGADO</v>
      </c>
      <c r="P693" s="97">
        <f>+BD[[#This Row],[Fecha Doc.]]+7</f>
        <v>45474</v>
      </c>
      <c r="Q693" s="96" t="str">
        <f ca="1">IF(TODAY()&gt;BD[[#This Row],[Fecha Venc.]],"VENCIDO","")</f>
        <v>VENCIDO</v>
      </c>
      <c r="R693" s="83"/>
    </row>
    <row r="694" spans="3:18" s="4" customFormat="1" hidden="1" x14ac:dyDescent="0.25">
      <c r="C694" s="85" t="s">
        <v>2545</v>
      </c>
      <c r="D694" s="86">
        <v>45465</v>
      </c>
      <c r="E694" s="87" t="s">
        <v>670</v>
      </c>
      <c r="F694" s="88" t="s">
        <v>883</v>
      </c>
      <c r="G694" s="87" t="s">
        <v>670</v>
      </c>
      <c r="H694" s="89" t="s">
        <v>872</v>
      </c>
      <c r="I694" s="121">
        <v>6979</v>
      </c>
      <c r="J694" s="121">
        <v>6892.6</v>
      </c>
      <c r="K694" s="84">
        <v>2.48</v>
      </c>
      <c r="L694" s="105">
        <f>+BD[[#This Row],[Kg. Recibidos]]*BD[[#This Row],[Precio]]</f>
        <v>17093.648000000001</v>
      </c>
      <c r="M694" s="105">
        <f>+BD[[#This Row],[Kg. Recibidos]]*BD[[#This Row],[Precio]]</f>
        <v>17093.648000000001</v>
      </c>
      <c r="N694" s="91">
        <f>+BD[[#This Row],[Monto Total]]-BD[[#This Row],[Abonos]]</f>
        <v>0</v>
      </c>
      <c r="O694" s="93" t="str">
        <f>IF(BD[[#This Row],[Saldo Actual]]=0,"PAGADO",IF(BD[[#This Row],[Saldo Actual]]&lt;0,"A Favor","Pendiente"))</f>
        <v>PAGADO</v>
      </c>
      <c r="P694" s="97">
        <f>+BD[[#This Row],[Fecha Doc.]]+7</f>
        <v>45472</v>
      </c>
      <c r="Q694" s="96" t="str">
        <f ca="1">IF(TODAY()&gt;BD[[#This Row],[Fecha Venc.]],"VENCIDO","")</f>
        <v>VENCIDO</v>
      </c>
      <c r="R694" s="83"/>
    </row>
    <row r="695" spans="3:18" s="4" customFormat="1" hidden="1" x14ac:dyDescent="0.25">
      <c r="C695" s="85" t="s">
        <v>2540</v>
      </c>
      <c r="D695" s="86">
        <v>45465</v>
      </c>
      <c r="E695" s="87" t="s">
        <v>1887</v>
      </c>
      <c r="F695" s="88" t="s">
        <v>1886</v>
      </c>
      <c r="G695" s="87" t="s">
        <v>125</v>
      </c>
      <c r="H695" s="89" t="s">
        <v>872</v>
      </c>
      <c r="I695" s="121">
        <v>101.4</v>
      </c>
      <c r="J695" s="121">
        <v>101.4</v>
      </c>
      <c r="K695" s="84">
        <v>2.6</v>
      </c>
      <c r="L695" s="105">
        <f>+BD[[#This Row],[Kg. Recibidos]]*BD[[#This Row],[Precio]]</f>
        <v>263.64000000000004</v>
      </c>
      <c r="M695" s="105">
        <f>+BD[[#This Row],[Kg. Recibidos]]*BD[[#This Row],[Precio]]</f>
        <v>263.64000000000004</v>
      </c>
      <c r="N695" s="91">
        <f>+BD[[#This Row],[Monto Total]]-BD[[#This Row],[Abonos]]</f>
        <v>0</v>
      </c>
      <c r="O695" s="93" t="str">
        <f>IF(BD[[#This Row],[Saldo Actual]]=0,"PAGADO",IF(BD[[#This Row],[Saldo Actual]]&lt;0,"A Favor","Pendiente"))</f>
        <v>PAGADO</v>
      </c>
      <c r="P695" s="97">
        <f>+BD[[#This Row],[Fecha Doc.]]+7</f>
        <v>45472</v>
      </c>
      <c r="Q695" s="96" t="str">
        <f ca="1">IF(TODAY()&gt;BD[[#This Row],[Fecha Venc.]],"VENCIDO","")</f>
        <v>VENCIDO</v>
      </c>
      <c r="R695" s="83"/>
    </row>
    <row r="696" spans="3:18" s="4" customFormat="1" hidden="1" x14ac:dyDescent="0.25">
      <c r="C696" s="85" t="s">
        <v>2541</v>
      </c>
      <c r="D696" s="86">
        <v>45465</v>
      </c>
      <c r="E696" s="87" t="s">
        <v>1887</v>
      </c>
      <c r="F696" s="88" t="s">
        <v>1886</v>
      </c>
      <c r="G696" s="87" t="s">
        <v>2542</v>
      </c>
      <c r="H696" s="89" t="s">
        <v>3</v>
      </c>
      <c r="I696" s="121">
        <v>19.399999999999999</v>
      </c>
      <c r="J696" s="121">
        <v>19.399999999999999</v>
      </c>
      <c r="K696" s="84">
        <v>2.6</v>
      </c>
      <c r="L696" s="105">
        <f>+BD[[#This Row],[Kg. Recibidos]]*BD[[#This Row],[Precio]]</f>
        <v>50.44</v>
      </c>
      <c r="M696" s="105">
        <f>+BD[[#This Row],[Kg. Recibidos]]*BD[[#This Row],[Precio]]</f>
        <v>50.44</v>
      </c>
      <c r="N696" s="91">
        <f>+BD[[#This Row],[Monto Total]]-BD[[#This Row],[Abonos]]</f>
        <v>0</v>
      </c>
      <c r="O696" s="93" t="str">
        <f>IF(BD[[#This Row],[Saldo Actual]]=0,"PAGADO",IF(BD[[#This Row],[Saldo Actual]]&lt;0,"A Favor","Pendiente"))</f>
        <v>PAGADO</v>
      </c>
      <c r="P696" s="97">
        <f>+BD[[#This Row],[Fecha Doc.]]+7</f>
        <v>45472</v>
      </c>
      <c r="Q696" s="96" t="str">
        <f ca="1">IF(TODAY()&gt;BD[[#This Row],[Fecha Venc.]],"VENCIDO","")</f>
        <v>VENCIDO</v>
      </c>
      <c r="R696" s="83"/>
    </row>
    <row r="697" spans="3:18" s="4" customFormat="1" hidden="1" x14ac:dyDescent="0.25">
      <c r="C697" s="85" t="s">
        <v>2523</v>
      </c>
      <c r="D697" s="86">
        <v>45464</v>
      </c>
      <c r="E697" s="87" t="s">
        <v>1887</v>
      </c>
      <c r="F697" s="88" t="s">
        <v>1886</v>
      </c>
      <c r="G697" s="87" t="s">
        <v>200</v>
      </c>
      <c r="H697" s="89" t="s">
        <v>872</v>
      </c>
      <c r="I697" s="121">
        <v>182.3</v>
      </c>
      <c r="J697" s="121">
        <v>182.3</v>
      </c>
      <c r="K697" s="84">
        <v>2.6</v>
      </c>
      <c r="L697" s="105">
        <f>+BD[[#This Row],[Kg. Recibidos]]*BD[[#This Row],[Precio]]</f>
        <v>473.98</v>
      </c>
      <c r="M697" s="105">
        <f>+BD[[#This Row],[Kg. Recibidos]]*BD[[#This Row],[Precio]]</f>
        <v>473.98</v>
      </c>
      <c r="N697" s="91">
        <f>+BD[[#This Row],[Monto Total]]-BD[[#This Row],[Abonos]]</f>
        <v>0</v>
      </c>
      <c r="O697" s="93" t="str">
        <f>IF(BD[[#This Row],[Saldo Actual]]=0,"PAGADO",IF(BD[[#This Row],[Saldo Actual]]&lt;0,"A Favor","Pendiente"))</f>
        <v>PAGADO</v>
      </c>
      <c r="P697" s="97">
        <f>+BD[[#This Row],[Fecha Doc.]]+7</f>
        <v>45471</v>
      </c>
      <c r="Q697" s="96" t="str">
        <f ca="1">IF(TODAY()&gt;BD[[#This Row],[Fecha Venc.]],"VENCIDO","")</f>
        <v>VENCIDO</v>
      </c>
      <c r="R697" s="83"/>
    </row>
    <row r="698" spans="3:18" s="4" customFormat="1" hidden="1" x14ac:dyDescent="0.25">
      <c r="C698" s="85" t="s">
        <v>2536</v>
      </c>
      <c r="D698" s="86">
        <v>45464</v>
      </c>
      <c r="E698" s="87" t="s">
        <v>8</v>
      </c>
      <c r="F698" s="88" t="s">
        <v>20</v>
      </c>
      <c r="G698" s="87" t="s">
        <v>2211</v>
      </c>
      <c r="H698" s="89" t="s">
        <v>15</v>
      </c>
      <c r="I698" s="121">
        <v>8458</v>
      </c>
      <c r="J698" s="121">
        <v>8090.7</v>
      </c>
      <c r="K698" s="84">
        <v>2.8</v>
      </c>
      <c r="L698" s="105">
        <f>+BD[[#This Row],[Kg. Recibidos]]*BD[[#This Row],[Precio]]</f>
        <v>22653.96</v>
      </c>
      <c r="M698" s="105">
        <f>+BD[[#This Row],[Kg. Recibidos]]*BD[[#This Row],[Precio]]</f>
        <v>22653.96</v>
      </c>
      <c r="N698" s="91">
        <f>+BD[[#This Row],[Monto Total]]-BD[[#This Row],[Abonos]]</f>
        <v>0</v>
      </c>
      <c r="O698" s="93" t="str">
        <f>IF(BD[[#This Row],[Saldo Actual]]=0,"PAGADO",IF(BD[[#This Row],[Saldo Actual]]&lt;0,"A Favor","Pendiente"))</f>
        <v>PAGADO</v>
      </c>
      <c r="P698" s="97">
        <f>+BD[[#This Row],[Fecha Doc.]]+7</f>
        <v>45471</v>
      </c>
      <c r="Q698" s="96" t="str">
        <f ca="1">IF(TODAY()&gt;BD[[#This Row],[Fecha Venc.]],"VENCIDO","")</f>
        <v>VENCIDO</v>
      </c>
      <c r="R698" s="83"/>
    </row>
    <row r="699" spans="3:18" s="4" customFormat="1" hidden="1" x14ac:dyDescent="0.25">
      <c r="C699" s="85"/>
      <c r="D699" s="86"/>
      <c r="E699" s="87"/>
      <c r="F699" s="88"/>
      <c r="G699" s="87"/>
      <c r="H699" s="89"/>
      <c r="I699" s="121"/>
      <c r="J699" s="121"/>
      <c r="K699" s="84"/>
      <c r="L699" s="105"/>
      <c r="M699" s="105"/>
      <c r="N699" s="91"/>
      <c r="O699" s="93"/>
      <c r="P699" s="97"/>
      <c r="Q699" s="96"/>
      <c r="R699" s="83"/>
    </row>
    <row r="700" spans="3:18" s="4" customFormat="1" hidden="1" x14ac:dyDescent="0.25">
      <c r="C700" s="85" t="s">
        <v>2535</v>
      </c>
      <c r="D700" s="86">
        <v>45464</v>
      </c>
      <c r="E700" s="87" t="s">
        <v>8</v>
      </c>
      <c r="F700" s="88" t="s">
        <v>20</v>
      </c>
      <c r="G700" s="87" t="s">
        <v>2211</v>
      </c>
      <c r="H700" s="89" t="s">
        <v>1727</v>
      </c>
      <c r="I700" s="121">
        <v>2035.3</v>
      </c>
      <c r="J700" s="121">
        <v>1995.8</v>
      </c>
      <c r="K700" s="84">
        <v>0.5</v>
      </c>
      <c r="L700" s="105">
        <f>+BD[[#This Row],[Kg. Recibidos]]*BD[[#This Row],[Precio]]</f>
        <v>997.9</v>
      </c>
      <c r="M700" s="105">
        <f>+BD[[#This Row],[Kg. Recibidos]]*BD[[#This Row],[Precio]]</f>
        <v>997.9</v>
      </c>
      <c r="N700" s="91">
        <f>+BD[[#This Row],[Monto Total]]-BD[[#This Row],[Abonos]]</f>
        <v>0</v>
      </c>
      <c r="O700" s="93" t="str">
        <f>IF(BD[[#This Row],[Saldo Actual]]=0,"PAGADO",IF(BD[[#This Row],[Saldo Actual]]&lt;0,"A Favor","Pendiente"))</f>
        <v>PAGADO</v>
      </c>
      <c r="P700" s="97">
        <f>+BD[[#This Row],[Fecha Doc.]]+7</f>
        <v>45471</v>
      </c>
      <c r="Q700" s="96" t="str">
        <f ca="1">IF(TODAY()&gt;BD[[#This Row],[Fecha Venc.]],"VENCIDO","")</f>
        <v>VENCIDO</v>
      </c>
      <c r="R700" s="83"/>
    </row>
    <row r="701" spans="3:18" s="4" customFormat="1" hidden="1" x14ac:dyDescent="0.25">
      <c r="C701" s="85" t="s">
        <v>2535</v>
      </c>
      <c r="D701" s="86">
        <v>45464</v>
      </c>
      <c r="E701" s="87" t="s">
        <v>8</v>
      </c>
      <c r="F701" s="88" t="s">
        <v>20</v>
      </c>
      <c r="G701" s="87" t="s">
        <v>2211</v>
      </c>
      <c r="H701" s="89" t="s">
        <v>1847</v>
      </c>
      <c r="I701" s="121">
        <v>2280.1999999999998</v>
      </c>
      <c r="J701" s="121">
        <v>2252.4</v>
      </c>
      <c r="K701" s="84">
        <v>0.5</v>
      </c>
      <c r="L701" s="105">
        <f>+BD[[#This Row],[Kg. Recibidos]]*BD[[#This Row],[Precio]]</f>
        <v>1126.2</v>
      </c>
      <c r="M701" s="105">
        <f>+BD[[#This Row],[Kg. Recibidos]]*BD[[#This Row],[Precio]]</f>
        <v>1126.2</v>
      </c>
      <c r="N701" s="91">
        <f>+BD[[#This Row],[Monto Total]]-BD[[#This Row],[Abonos]]</f>
        <v>0</v>
      </c>
      <c r="O701" s="93" t="str">
        <f>IF(BD[[#This Row],[Saldo Actual]]=0,"PAGADO",IF(BD[[#This Row],[Saldo Actual]]&lt;0,"A Favor","Pendiente"))</f>
        <v>PAGADO</v>
      </c>
      <c r="P701" s="97">
        <f>+BD[[#This Row],[Fecha Doc.]]+7</f>
        <v>45471</v>
      </c>
      <c r="Q701" s="96" t="str">
        <f ca="1">IF(TODAY()&gt;BD[[#This Row],[Fecha Venc.]],"VENCIDO","")</f>
        <v>VENCIDO</v>
      </c>
      <c r="R701" s="83"/>
    </row>
    <row r="702" spans="3:18" s="4" customFormat="1" ht="30" hidden="1" x14ac:dyDescent="0.25">
      <c r="C702" s="85"/>
      <c r="D702" s="86"/>
      <c r="E702" s="87"/>
      <c r="F702" s="88" t="s">
        <v>1780</v>
      </c>
      <c r="G702" s="87"/>
      <c r="H702" s="89"/>
      <c r="I702" s="121"/>
      <c r="J702" s="121">
        <v>0</v>
      </c>
      <c r="K702" s="84"/>
      <c r="L702" s="105">
        <f>+BD[[#This Row],[Kg. Recibidos]]*BD[[#This Row],[Precio]]</f>
        <v>0</v>
      </c>
      <c r="M702" s="105"/>
      <c r="N702" s="91">
        <f>+BD[[#This Row],[Monto Total]]-BD[[#This Row],[Abonos]]</f>
        <v>0</v>
      </c>
      <c r="O702" s="93" t="str">
        <f>IF(BD[[#This Row],[Saldo Actual]]=0,"PAGADO",IF(BD[[#This Row],[Saldo Actual]]&lt;0,"A Favor","Pendiente"))</f>
        <v>PAGADO</v>
      </c>
      <c r="P702" s="97">
        <f>+BD[[#This Row],[Fecha Doc.]]+7</f>
        <v>7</v>
      </c>
      <c r="Q702" s="96" t="str">
        <f ca="1">IF(TODAY()&gt;BD[[#This Row],[Fecha Venc.]],"VENCIDO","")</f>
        <v>VENCIDO</v>
      </c>
      <c r="R702" s="83"/>
    </row>
    <row r="703" spans="3:18" s="4" customFormat="1" hidden="1" x14ac:dyDescent="0.25">
      <c r="C703" s="85" t="s">
        <v>2539</v>
      </c>
      <c r="D703" s="86">
        <v>45464</v>
      </c>
      <c r="E703" s="87" t="s">
        <v>1887</v>
      </c>
      <c r="F703" s="88" t="s">
        <v>1886</v>
      </c>
      <c r="G703" s="87" t="s">
        <v>142</v>
      </c>
      <c r="H703" s="89" t="s">
        <v>1847</v>
      </c>
      <c r="I703" s="121">
        <v>3.9</v>
      </c>
      <c r="J703" s="121">
        <v>3.9</v>
      </c>
      <c r="K703" s="84">
        <v>1.3</v>
      </c>
      <c r="L703" s="105">
        <f>+BD[[#This Row],[Kg. Recibidos]]*BD[[#This Row],[Precio]]</f>
        <v>5.07</v>
      </c>
      <c r="M703" s="105">
        <f>+BD[[#This Row],[Kg. Recibidos]]*BD[[#This Row],[Precio]]</f>
        <v>5.07</v>
      </c>
      <c r="N703" s="91">
        <f>+BD[[#This Row],[Monto Total]]-BD[[#This Row],[Abonos]]</f>
        <v>0</v>
      </c>
      <c r="O703" s="93" t="str">
        <f>IF(BD[[#This Row],[Saldo Actual]]=0,"PAGADO",IF(BD[[#This Row],[Saldo Actual]]&lt;0,"A Favor","Pendiente"))</f>
        <v>PAGADO</v>
      </c>
      <c r="P703" s="97">
        <f>+BD[[#This Row],[Fecha Doc.]]+7</f>
        <v>45471</v>
      </c>
      <c r="Q703" s="96" t="str">
        <f ca="1">IF(TODAY()&gt;BD[[#This Row],[Fecha Venc.]],"VENCIDO","")</f>
        <v>VENCIDO</v>
      </c>
      <c r="R703" s="83"/>
    </row>
    <row r="704" spans="3:18" s="4" customFormat="1" hidden="1" x14ac:dyDescent="0.25">
      <c r="C704" s="85" t="s">
        <v>2538</v>
      </c>
      <c r="D704" s="86">
        <v>45464</v>
      </c>
      <c r="E704" s="87" t="s">
        <v>1887</v>
      </c>
      <c r="F704" s="88" t="s">
        <v>1886</v>
      </c>
      <c r="G704" s="87" t="s">
        <v>145</v>
      </c>
      <c r="H704" s="89" t="s">
        <v>872</v>
      </c>
      <c r="I704" s="121">
        <v>282.3</v>
      </c>
      <c r="J704" s="121">
        <v>282.3</v>
      </c>
      <c r="K704" s="84">
        <v>2.6</v>
      </c>
      <c r="L704" s="105">
        <f>+BD[[#This Row],[Kg. Recibidos]]*BD[[#This Row],[Precio]]</f>
        <v>733.98</v>
      </c>
      <c r="M704" s="105">
        <f>+BD[[#This Row],[Kg. Recibidos]]*BD[[#This Row],[Precio]]</f>
        <v>733.98</v>
      </c>
      <c r="N704" s="91">
        <f>+BD[[#This Row],[Monto Total]]-BD[[#This Row],[Abonos]]</f>
        <v>0</v>
      </c>
      <c r="O704" s="93" t="str">
        <f>IF(BD[[#This Row],[Saldo Actual]]=0,"PAGADO",IF(BD[[#This Row],[Saldo Actual]]&lt;0,"A Favor","Pendiente"))</f>
        <v>PAGADO</v>
      </c>
      <c r="P704" s="97">
        <f>+BD[[#This Row],[Fecha Doc.]]+7</f>
        <v>45471</v>
      </c>
      <c r="Q704" s="96" t="str">
        <f ca="1">IF(TODAY()&gt;BD[[#This Row],[Fecha Venc.]],"VENCIDO","")</f>
        <v>VENCIDO</v>
      </c>
      <c r="R704" s="83"/>
    </row>
    <row r="705" spans="3:18" s="4" customFormat="1" hidden="1" x14ac:dyDescent="0.25">
      <c r="C705" s="85" t="s">
        <v>2525</v>
      </c>
      <c r="D705" s="86">
        <v>45464</v>
      </c>
      <c r="E705" s="87" t="s">
        <v>87</v>
      </c>
      <c r="F705" s="88" t="s">
        <v>116</v>
      </c>
      <c r="G705" s="87" t="s">
        <v>87</v>
      </c>
      <c r="H705" s="89" t="s">
        <v>1847</v>
      </c>
      <c r="I705" s="121">
        <v>212</v>
      </c>
      <c r="J705" s="121">
        <v>212</v>
      </c>
      <c r="K705" s="84">
        <v>1.3</v>
      </c>
      <c r="L705" s="105">
        <f>+BD[[#This Row],[Kg. Recibidos]]*BD[[#This Row],[Precio]]</f>
        <v>275.60000000000002</v>
      </c>
      <c r="M705" s="105">
        <f>+BD[[#This Row],[Kg. Recibidos]]*BD[[#This Row],[Precio]]</f>
        <v>275.60000000000002</v>
      </c>
      <c r="N705" s="91">
        <f>+BD[[#This Row],[Monto Total]]-BD[[#This Row],[Abonos]]</f>
        <v>0</v>
      </c>
      <c r="O705" s="93" t="str">
        <f>IF(BD[[#This Row],[Saldo Actual]]=0,"PAGADO",IF(BD[[#This Row],[Saldo Actual]]&lt;0,"A Favor","Pendiente"))</f>
        <v>PAGADO</v>
      </c>
      <c r="P705" s="97">
        <f>+BD[[#This Row],[Fecha Doc.]]+7</f>
        <v>45471</v>
      </c>
      <c r="Q705" s="96" t="str">
        <f ca="1">IF(TODAY()&gt;BD[[#This Row],[Fecha Venc.]],"VENCIDO","")</f>
        <v>VENCIDO</v>
      </c>
      <c r="R705" s="83"/>
    </row>
    <row r="706" spans="3:18" s="4" customFormat="1" hidden="1" x14ac:dyDescent="0.25">
      <c r="C706" s="85" t="s">
        <v>2525</v>
      </c>
      <c r="D706" s="86">
        <v>45464</v>
      </c>
      <c r="E706" s="87" t="s">
        <v>87</v>
      </c>
      <c r="F706" s="88" t="s">
        <v>116</v>
      </c>
      <c r="G706" s="87" t="s">
        <v>87</v>
      </c>
      <c r="H706" s="89" t="s">
        <v>1848</v>
      </c>
      <c r="I706" s="121">
        <v>149.19999999999999</v>
      </c>
      <c r="J706" s="121">
        <v>149.19999999999999</v>
      </c>
      <c r="K706" s="84">
        <v>1.8</v>
      </c>
      <c r="L706" s="105">
        <f>+BD[[#This Row],[Kg. Recibidos]]*BD[[#This Row],[Precio]]</f>
        <v>268.56</v>
      </c>
      <c r="M706" s="105">
        <f>+BD[[#This Row],[Kg. Recibidos]]*BD[[#This Row],[Precio]]</f>
        <v>268.56</v>
      </c>
      <c r="N706" s="91">
        <f>+BD[[#This Row],[Monto Total]]-BD[[#This Row],[Abonos]]</f>
        <v>0</v>
      </c>
      <c r="O706" s="93" t="str">
        <f>IF(BD[[#This Row],[Saldo Actual]]=0,"PAGADO",IF(BD[[#This Row],[Saldo Actual]]&lt;0,"A Favor","Pendiente"))</f>
        <v>PAGADO</v>
      </c>
      <c r="P706" s="97">
        <f>+BD[[#This Row],[Fecha Doc.]]+7</f>
        <v>45471</v>
      </c>
      <c r="Q706" s="96" t="str">
        <f ca="1">IF(TODAY()&gt;BD[[#This Row],[Fecha Venc.]],"VENCIDO","")</f>
        <v>VENCIDO</v>
      </c>
      <c r="R706" s="83"/>
    </row>
    <row r="707" spans="3:18" s="4" customFormat="1" hidden="1" x14ac:dyDescent="0.25">
      <c r="C707" s="85" t="s">
        <v>2525</v>
      </c>
      <c r="D707" s="86">
        <v>45464</v>
      </c>
      <c r="E707" s="87" t="s">
        <v>87</v>
      </c>
      <c r="F707" s="88" t="s">
        <v>116</v>
      </c>
      <c r="G707" s="87" t="s">
        <v>87</v>
      </c>
      <c r="H707" s="89" t="s">
        <v>872</v>
      </c>
      <c r="I707" s="121">
        <v>789.2</v>
      </c>
      <c r="J707" s="121">
        <v>789.2</v>
      </c>
      <c r="K707" s="84">
        <v>2.5499999999999998</v>
      </c>
      <c r="L707" s="105">
        <f>+BD[[#This Row],[Kg. Recibidos]]*BD[[#This Row],[Precio]]</f>
        <v>2012.46</v>
      </c>
      <c r="M707" s="105">
        <f>+BD[[#This Row],[Kg. Recibidos]]*BD[[#This Row],[Precio]]</f>
        <v>2012.46</v>
      </c>
      <c r="N707" s="91">
        <f>+BD[[#This Row],[Monto Total]]-BD[[#This Row],[Abonos]]</f>
        <v>0</v>
      </c>
      <c r="O707" s="93" t="str">
        <f>IF(BD[[#This Row],[Saldo Actual]]=0,"PAGADO",IF(BD[[#This Row],[Saldo Actual]]&lt;0,"A Favor","Pendiente"))</f>
        <v>PAGADO</v>
      </c>
      <c r="P707" s="97">
        <f>+BD[[#This Row],[Fecha Doc.]]+7</f>
        <v>45471</v>
      </c>
      <c r="Q707" s="96" t="str">
        <f ca="1">IF(TODAY()&gt;BD[[#This Row],[Fecha Venc.]],"VENCIDO","")</f>
        <v>VENCIDO</v>
      </c>
      <c r="R707" s="83"/>
    </row>
    <row r="708" spans="3:18" s="4" customFormat="1" hidden="1" x14ac:dyDescent="0.25">
      <c r="C708" s="85" t="s">
        <v>2525</v>
      </c>
      <c r="D708" s="86">
        <v>45464</v>
      </c>
      <c r="E708" s="87" t="s">
        <v>87</v>
      </c>
      <c r="F708" s="88" t="s">
        <v>116</v>
      </c>
      <c r="G708" s="87" t="s">
        <v>87</v>
      </c>
      <c r="H708" s="89" t="s">
        <v>1727</v>
      </c>
      <c r="I708" s="121">
        <v>234.8</v>
      </c>
      <c r="J708" s="121">
        <v>234.8</v>
      </c>
      <c r="K708" s="84">
        <v>1</v>
      </c>
      <c r="L708" s="105">
        <f>+BD[[#This Row],[Kg. Recibidos]]*BD[[#This Row],[Precio]]</f>
        <v>234.8</v>
      </c>
      <c r="M708" s="105">
        <f>+BD[[#This Row],[Kg. Recibidos]]*BD[[#This Row],[Precio]]</f>
        <v>234.8</v>
      </c>
      <c r="N708" s="91">
        <f>+BD[[#This Row],[Monto Total]]-BD[[#This Row],[Abonos]]</f>
        <v>0</v>
      </c>
      <c r="O708" s="93" t="str">
        <f>IF(BD[[#This Row],[Saldo Actual]]=0,"PAGADO",IF(BD[[#This Row],[Saldo Actual]]&lt;0,"A Favor","Pendiente"))</f>
        <v>PAGADO</v>
      </c>
      <c r="P708" s="97">
        <f>+BD[[#This Row],[Fecha Doc.]]+7</f>
        <v>45471</v>
      </c>
      <c r="Q708" s="96" t="str">
        <f ca="1">IF(TODAY()&gt;BD[[#This Row],[Fecha Venc.]],"VENCIDO","")</f>
        <v>VENCIDO</v>
      </c>
      <c r="R708" s="83"/>
    </row>
    <row r="709" spans="3:18" s="4" customFormat="1" hidden="1" x14ac:dyDescent="0.25">
      <c r="C709" s="85" t="s">
        <v>2527</v>
      </c>
      <c r="D709" s="86">
        <v>45464</v>
      </c>
      <c r="E709" s="87" t="s">
        <v>89</v>
      </c>
      <c r="F709" s="88" t="s">
        <v>47</v>
      </c>
      <c r="G709" s="87" t="s">
        <v>2543</v>
      </c>
      <c r="H709" s="89" t="s">
        <v>16</v>
      </c>
      <c r="I709" s="121">
        <v>10128</v>
      </c>
      <c r="J709" s="121">
        <v>9839</v>
      </c>
      <c r="K709" s="84">
        <v>1.45</v>
      </c>
      <c r="L709" s="105">
        <f>+BD[[#This Row],[Kg. Recibidos]]*BD[[#This Row],[Precio]]</f>
        <v>14266.55</v>
      </c>
      <c r="M709" s="105">
        <f>+BD[[#This Row],[Kg. Recibidos]]*BD[[#This Row],[Precio]]</f>
        <v>14266.55</v>
      </c>
      <c r="N709" s="91">
        <f>+BD[[#This Row],[Monto Total]]-BD[[#This Row],[Abonos]]</f>
        <v>0</v>
      </c>
      <c r="O709" s="93" t="str">
        <f>IF(BD[[#This Row],[Saldo Actual]]=0,"PAGADO",IF(BD[[#This Row],[Saldo Actual]]&lt;0,"A Favor","Pendiente"))</f>
        <v>PAGADO</v>
      </c>
      <c r="P709" s="97">
        <f>+BD[[#This Row],[Fecha Doc.]]+7</f>
        <v>45471</v>
      </c>
      <c r="Q709" s="96" t="str">
        <f ca="1">IF(TODAY()&gt;BD[[#This Row],[Fecha Venc.]],"VENCIDO","")</f>
        <v>VENCIDO</v>
      </c>
      <c r="R709" s="83"/>
    </row>
    <row r="710" spans="3:18" s="4" customFormat="1" hidden="1" x14ac:dyDescent="0.25">
      <c r="C710" s="85" t="s">
        <v>2531</v>
      </c>
      <c r="D710" s="86">
        <v>45464</v>
      </c>
      <c r="E710" s="87" t="s">
        <v>89</v>
      </c>
      <c r="F710" s="88" t="s">
        <v>47</v>
      </c>
      <c r="G710" s="87" t="s">
        <v>2543</v>
      </c>
      <c r="H710" s="89" t="s">
        <v>16</v>
      </c>
      <c r="I710" s="121">
        <v>10530</v>
      </c>
      <c r="J710" s="121">
        <v>10371.5</v>
      </c>
      <c r="K710" s="84">
        <v>1.45</v>
      </c>
      <c r="L710" s="105">
        <f>+BD[[#This Row],[Kg. Recibidos]]*BD[[#This Row],[Precio]]</f>
        <v>15038.674999999999</v>
      </c>
      <c r="M710" s="105">
        <f>+BD[[#This Row],[Kg. Recibidos]]*BD[[#This Row],[Precio]]</f>
        <v>15038.674999999999</v>
      </c>
      <c r="N710" s="91">
        <f>+BD[[#This Row],[Monto Total]]-BD[[#This Row],[Abonos]]</f>
        <v>0</v>
      </c>
      <c r="O710" s="93" t="str">
        <f>IF(BD[[#This Row],[Saldo Actual]]=0,"PAGADO",IF(BD[[#This Row],[Saldo Actual]]&lt;0,"A Favor","Pendiente"))</f>
        <v>PAGADO</v>
      </c>
      <c r="P710" s="97">
        <f>+BD[[#This Row],[Fecha Doc.]]+7</f>
        <v>45471</v>
      </c>
      <c r="Q710" s="96" t="str">
        <f ca="1">IF(TODAY()&gt;BD[[#This Row],[Fecha Venc.]],"VENCIDO","")</f>
        <v>VENCIDO</v>
      </c>
      <c r="R710" s="83"/>
    </row>
    <row r="711" spans="3:18" s="4" customFormat="1" hidden="1" x14ac:dyDescent="0.25">
      <c r="C711" s="85" t="s">
        <v>2530</v>
      </c>
      <c r="D711" s="86">
        <v>45464</v>
      </c>
      <c r="E711" s="87" t="s">
        <v>89</v>
      </c>
      <c r="F711" s="88" t="s">
        <v>47</v>
      </c>
      <c r="G711" s="87" t="s">
        <v>2543</v>
      </c>
      <c r="H711" s="89" t="s">
        <v>16</v>
      </c>
      <c r="I711" s="121">
        <v>14196</v>
      </c>
      <c r="J711" s="121">
        <v>13768.5</v>
      </c>
      <c r="K711" s="84">
        <v>1.45</v>
      </c>
      <c r="L711" s="105">
        <f>+BD[[#This Row],[Kg. Recibidos]]*BD[[#This Row],[Precio]]</f>
        <v>19964.325000000001</v>
      </c>
      <c r="M711" s="105">
        <f>+BD[[#This Row],[Kg. Recibidos]]*BD[[#This Row],[Precio]]</f>
        <v>19964.325000000001</v>
      </c>
      <c r="N711" s="91">
        <f>+BD[[#This Row],[Monto Total]]-BD[[#This Row],[Abonos]]</f>
        <v>0</v>
      </c>
      <c r="O711" s="93" t="str">
        <f>IF(BD[[#This Row],[Saldo Actual]]=0,"PAGADO",IF(BD[[#This Row],[Saldo Actual]]&lt;0,"A Favor","Pendiente"))</f>
        <v>PAGADO</v>
      </c>
      <c r="P711" s="97">
        <f>+BD[[#This Row],[Fecha Doc.]]+7</f>
        <v>45471</v>
      </c>
      <c r="Q711" s="96" t="str">
        <f ca="1">IF(TODAY()&gt;BD[[#This Row],[Fecha Venc.]],"VENCIDO","")</f>
        <v>VENCIDO</v>
      </c>
      <c r="R711" s="83"/>
    </row>
    <row r="712" spans="3:18" s="4" customFormat="1" hidden="1" x14ac:dyDescent="0.25">
      <c r="C712" s="85"/>
      <c r="D712" s="86"/>
      <c r="E712" s="87"/>
      <c r="F712" s="88"/>
      <c r="G712" s="87"/>
      <c r="H712" s="89"/>
      <c r="I712" s="121"/>
      <c r="J712" s="121"/>
      <c r="K712" s="84"/>
      <c r="L712" s="105"/>
      <c r="M712" s="105"/>
      <c r="N712" s="91"/>
      <c r="O712" s="93"/>
      <c r="P712" s="97"/>
      <c r="Q712" s="96"/>
      <c r="R712" s="83"/>
    </row>
    <row r="713" spans="3:18" s="4" customFormat="1" hidden="1" x14ac:dyDescent="0.25">
      <c r="C713" s="85"/>
      <c r="D713" s="86"/>
      <c r="E713" s="87"/>
      <c r="F713" s="88"/>
      <c r="G713" s="87"/>
      <c r="H713" s="89"/>
      <c r="I713" s="121"/>
      <c r="J713" s="121"/>
      <c r="K713" s="84"/>
      <c r="L713" s="105"/>
      <c r="M713" s="105"/>
      <c r="N713" s="91"/>
      <c r="O713" s="93"/>
      <c r="P713" s="97"/>
      <c r="Q713" s="96"/>
      <c r="R713" s="83"/>
    </row>
    <row r="714" spans="3:18" s="4" customFormat="1" hidden="1" x14ac:dyDescent="0.25">
      <c r="C714" s="85"/>
      <c r="D714" s="86"/>
      <c r="E714" s="87"/>
      <c r="F714" s="88"/>
      <c r="G714" s="87"/>
      <c r="H714" s="89"/>
      <c r="I714" s="121"/>
      <c r="J714" s="121"/>
      <c r="K714" s="84"/>
      <c r="L714" s="105"/>
      <c r="M714" s="105"/>
      <c r="N714" s="91"/>
      <c r="O714" s="93"/>
      <c r="P714" s="97"/>
      <c r="Q714" s="96"/>
      <c r="R714" s="83"/>
    </row>
    <row r="715" spans="3:18" s="4" customFormat="1" hidden="1" x14ac:dyDescent="0.25">
      <c r="C715" s="85"/>
      <c r="D715" s="86"/>
      <c r="E715" s="87"/>
      <c r="F715" s="88"/>
      <c r="G715" s="87"/>
      <c r="H715" s="89"/>
      <c r="I715" s="121"/>
      <c r="J715" s="121"/>
      <c r="K715" s="84"/>
      <c r="L715" s="105"/>
      <c r="M715" s="105"/>
      <c r="N715" s="91"/>
      <c r="O715" s="93"/>
      <c r="P715" s="97"/>
      <c r="Q715" s="96"/>
      <c r="R715" s="83"/>
    </row>
    <row r="716" spans="3:18" s="4" customFormat="1" hidden="1" x14ac:dyDescent="0.25">
      <c r="C716" s="85" t="s">
        <v>2528</v>
      </c>
      <c r="D716" s="86">
        <v>45464</v>
      </c>
      <c r="E716" s="87" t="s">
        <v>89</v>
      </c>
      <c r="F716" s="88" t="s">
        <v>47</v>
      </c>
      <c r="G716" s="87" t="s">
        <v>2543</v>
      </c>
      <c r="H716" s="89" t="s">
        <v>16</v>
      </c>
      <c r="I716" s="121">
        <v>20213.3</v>
      </c>
      <c r="J716" s="121">
        <v>19609.7</v>
      </c>
      <c r="K716" s="84">
        <v>1.45</v>
      </c>
      <c r="L716" s="105">
        <f>+BD[[#This Row],[Kg. Recibidos]]*BD[[#This Row],[Precio]]</f>
        <v>28434.064999999999</v>
      </c>
      <c r="M716" s="105">
        <f>+BD[[#This Row],[Kg. Recibidos]]*BD[[#This Row],[Precio]]</f>
        <v>28434.064999999999</v>
      </c>
      <c r="N716" s="91">
        <f>+BD[[#This Row],[Monto Total]]-BD[[#This Row],[Abonos]]</f>
        <v>0</v>
      </c>
      <c r="O716" s="93" t="str">
        <f>IF(BD[[#This Row],[Saldo Actual]]=0,"PAGADO",IF(BD[[#This Row],[Saldo Actual]]&lt;0,"A Favor","Pendiente"))</f>
        <v>PAGADO</v>
      </c>
      <c r="P716" s="97">
        <f>+BD[[#This Row],[Fecha Doc.]]+7</f>
        <v>45471</v>
      </c>
      <c r="Q716" s="96" t="str">
        <f ca="1">IF(TODAY()&gt;BD[[#This Row],[Fecha Venc.]],"VENCIDO","")</f>
        <v>VENCIDO</v>
      </c>
      <c r="R716" s="83"/>
    </row>
    <row r="717" spans="3:18" s="4" customFormat="1" hidden="1" x14ac:dyDescent="0.25">
      <c r="C717" s="85" t="s">
        <v>2529</v>
      </c>
      <c r="D717" s="86">
        <v>45464</v>
      </c>
      <c r="E717" s="87" t="s">
        <v>89</v>
      </c>
      <c r="F717" s="88" t="s">
        <v>47</v>
      </c>
      <c r="G717" s="87" t="s">
        <v>2543</v>
      </c>
      <c r="H717" s="89" t="s">
        <v>16</v>
      </c>
      <c r="I717" s="121">
        <v>3075.6</v>
      </c>
      <c r="J717" s="121">
        <v>3030.5</v>
      </c>
      <c r="K717" s="84">
        <v>1.45</v>
      </c>
      <c r="L717" s="105">
        <f>+BD[[#This Row],[Kg. Recibidos]]*BD[[#This Row],[Precio]]</f>
        <v>4394.2249999999995</v>
      </c>
      <c r="M717" s="105">
        <f>+BD[[#This Row],[Kg. Recibidos]]*BD[[#This Row],[Precio]]</f>
        <v>4394.2249999999995</v>
      </c>
      <c r="N717" s="91">
        <f>+BD[[#This Row],[Monto Total]]-BD[[#This Row],[Abonos]]</f>
        <v>0</v>
      </c>
      <c r="O717" s="93" t="str">
        <f>IF(BD[[#This Row],[Saldo Actual]]=0,"PAGADO",IF(BD[[#This Row],[Saldo Actual]]&lt;0,"A Favor","Pendiente"))</f>
        <v>PAGADO</v>
      </c>
      <c r="P717" s="97">
        <f>+BD[[#This Row],[Fecha Doc.]]+7</f>
        <v>45471</v>
      </c>
      <c r="Q717" s="96" t="str">
        <f ca="1">IF(TODAY()&gt;BD[[#This Row],[Fecha Venc.]],"VENCIDO","")</f>
        <v>VENCIDO</v>
      </c>
      <c r="R717" s="83"/>
    </row>
    <row r="718" spans="3:18" s="4" customFormat="1" hidden="1" x14ac:dyDescent="0.25">
      <c r="C718" s="85" t="s">
        <v>2537</v>
      </c>
      <c r="D718" s="86">
        <v>45464</v>
      </c>
      <c r="E718" s="87" t="s">
        <v>1887</v>
      </c>
      <c r="F718" s="88" t="s">
        <v>1886</v>
      </c>
      <c r="G718" s="87" t="s">
        <v>156</v>
      </c>
      <c r="H718" s="89" t="s">
        <v>3</v>
      </c>
      <c r="I718" s="121">
        <v>12.2</v>
      </c>
      <c r="J718" s="121">
        <v>12.2</v>
      </c>
      <c r="K718" s="84">
        <v>2.6</v>
      </c>
      <c r="L718" s="105">
        <f>+BD[[#This Row],[Kg. Recibidos]]*BD[[#This Row],[Precio]]</f>
        <v>31.72</v>
      </c>
      <c r="M718" s="105">
        <f>+BD[[#This Row],[Kg. Recibidos]]*BD[[#This Row],[Precio]]</f>
        <v>31.72</v>
      </c>
      <c r="N718" s="91">
        <f>+BD[[#This Row],[Monto Total]]-BD[[#This Row],[Abonos]]</f>
        <v>0</v>
      </c>
      <c r="O718" s="93" t="str">
        <f>IF(BD[[#This Row],[Saldo Actual]]=0,"PAGADO",IF(BD[[#This Row],[Saldo Actual]]&lt;0,"A Favor","Pendiente"))</f>
        <v>PAGADO</v>
      </c>
      <c r="P718" s="97">
        <f>+BD[[#This Row],[Fecha Doc.]]+7</f>
        <v>45471</v>
      </c>
      <c r="Q718" s="96" t="str">
        <f ca="1">IF(TODAY()&gt;BD[[#This Row],[Fecha Venc.]],"VENCIDO","")</f>
        <v>VENCIDO</v>
      </c>
      <c r="R718" s="83"/>
    </row>
    <row r="719" spans="3:18" s="4" customFormat="1" hidden="1" x14ac:dyDescent="0.25">
      <c r="C719" s="85" t="s">
        <v>2537</v>
      </c>
      <c r="D719" s="86">
        <v>45464</v>
      </c>
      <c r="E719" s="87" t="s">
        <v>1887</v>
      </c>
      <c r="F719" s="88" t="s">
        <v>1886</v>
      </c>
      <c r="G719" s="87" t="s">
        <v>156</v>
      </c>
      <c r="H719" s="89" t="s">
        <v>1847</v>
      </c>
      <c r="I719" s="121">
        <v>10.8</v>
      </c>
      <c r="J719" s="121">
        <v>10.8</v>
      </c>
      <c r="K719" s="84">
        <v>1.3</v>
      </c>
      <c r="L719" s="105">
        <f>+BD[[#This Row],[Kg. Recibidos]]*BD[[#This Row],[Precio]]</f>
        <v>14.040000000000001</v>
      </c>
      <c r="M719" s="105">
        <f>+BD[[#This Row],[Kg. Recibidos]]*BD[[#This Row],[Precio]]</f>
        <v>14.040000000000001</v>
      </c>
      <c r="N719" s="91">
        <f>+BD[[#This Row],[Monto Total]]-BD[[#This Row],[Abonos]]</f>
        <v>0</v>
      </c>
      <c r="O719" s="93" t="str">
        <f>IF(BD[[#This Row],[Saldo Actual]]=0,"PAGADO",IF(BD[[#This Row],[Saldo Actual]]&lt;0,"A Favor","Pendiente"))</f>
        <v>PAGADO</v>
      </c>
      <c r="P719" s="97">
        <f>+BD[[#This Row],[Fecha Doc.]]+7</f>
        <v>45471</v>
      </c>
      <c r="Q719" s="96" t="str">
        <f ca="1">IF(TODAY()&gt;BD[[#This Row],[Fecha Venc.]],"VENCIDO","")</f>
        <v>VENCIDO</v>
      </c>
      <c r="R719" s="83"/>
    </row>
    <row r="720" spans="3:18" s="4" customFormat="1" hidden="1" x14ac:dyDescent="0.25">
      <c r="C720" s="85" t="s">
        <v>2524</v>
      </c>
      <c r="D720" s="86">
        <v>45464</v>
      </c>
      <c r="E720" s="87" t="s">
        <v>93</v>
      </c>
      <c r="F720" s="88" t="s">
        <v>50</v>
      </c>
      <c r="G720" s="87" t="s">
        <v>93</v>
      </c>
      <c r="H720" s="89" t="s">
        <v>3</v>
      </c>
      <c r="I720" s="121">
        <v>16229.8</v>
      </c>
      <c r="J720" s="121">
        <v>15940</v>
      </c>
      <c r="K720" s="84">
        <v>2.2999999999999998</v>
      </c>
      <c r="L720" s="105">
        <f>+BD[[#This Row],[Kg. Recibidos]]*BD[[#This Row],[Precio]]</f>
        <v>36662</v>
      </c>
      <c r="M720" s="105">
        <f>+BD[[#This Row],[Kg. Recibidos]]*BD[[#This Row],[Precio]]</f>
        <v>36662</v>
      </c>
      <c r="N720" s="91">
        <f>+BD[[#This Row],[Monto Total]]-BD[[#This Row],[Abonos]]</f>
        <v>0</v>
      </c>
      <c r="O720" s="93" t="str">
        <f>IF(BD[[#This Row],[Saldo Actual]]=0,"PAGADO",IF(BD[[#This Row],[Saldo Actual]]&lt;0,"A Favor","Pendiente"))</f>
        <v>PAGADO</v>
      </c>
      <c r="P720" s="97">
        <f>+BD[[#This Row],[Fecha Doc.]]+7</f>
        <v>45471</v>
      </c>
      <c r="Q720" s="96" t="str">
        <f ca="1">IF(TODAY()&gt;BD[[#This Row],[Fecha Venc.]],"VENCIDO","")</f>
        <v>VENCIDO</v>
      </c>
      <c r="R720" s="83"/>
    </row>
    <row r="721" spans="3:18" s="4" customFormat="1" hidden="1" x14ac:dyDescent="0.25">
      <c r="C721" s="85" t="s">
        <v>2526</v>
      </c>
      <c r="D721" s="86">
        <v>45464</v>
      </c>
      <c r="E721" s="87" t="s">
        <v>9</v>
      </c>
      <c r="F721" s="88" t="s">
        <v>19</v>
      </c>
      <c r="G721" s="87" t="s">
        <v>169</v>
      </c>
      <c r="H721" s="89" t="s">
        <v>15</v>
      </c>
      <c r="I721" s="121">
        <v>13837.3</v>
      </c>
      <c r="J721" s="121">
        <v>13299.6</v>
      </c>
      <c r="K721" s="84">
        <v>2.4500000000000002</v>
      </c>
      <c r="L721" s="105">
        <f>+BD[[#This Row],[Kg. Recibidos]]*BD[[#This Row],[Precio]]</f>
        <v>32584.020000000004</v>
      </c>
      <c r="M721" s="105">
        <f>+BD[[#This Row],[Kg. Recibidos]]*BD[[#This Row],[Precio]]</f>
        <v>32584.020000000004</v>
      </c>
      <c r="N721" s="91">
        <f>+BD[[#This Row],[Monto Total]]-BD[[#This Row],[Abonos]]</f>
        <v>0</v>
      </c>
      <c r="O721" s="93" t="str">
        <f>IF(BD[[#This Row],[Saldo Actual]]=0,"PAGADO",IF(BD[[#This Row],[Saldo Actual]]&lt;0,"A Favor","Pendiente"))</f>
        <v>PAGADO</v>
      </c>
      <c r="P721" s="97">
        <f>+BD[[#This Row],[Fecha Doc.]]+7</f>
        <v>45471</v>
      </c>
      <c r="Q721" s="96" t="str">
        <f ca="1">IF(TODAY()&gt;BD[[#This Row],[Fecha Venc.]],"VENCIDO","")</f>
        <v>VENCIDO</v>
      </c>
      <c r="R721" s="83"/>
    </row>
    <row r="722" spans="3:18" s="4" customFormat="1" hidden="1" x14ac:dyDescent="0.25">
      <c r="C722" s="85" t="s">
        <v>2517</v>
      </c>
      <c r="D722" s="86">
        <v>45463</v>
      </c>
      <c r="E722" s="87" t="s">
        <v>670</v>
      </c>
      <c r="F722" s="88" t="s">
        <v>883</v>
      </c>
      <c r="G722" s="87" t="s">
        <v>670</v>
      </c>
      <c r="H722" s="89" t="s">
        <v>872</v>
      </c>
      <c r="I722" s="121">
        <v>8591.2999999999993</v>
      </c>
      <c r="J722" s="121">
        <v>8450.2000000000007</v>
      </c>
      <c r="K722" s="84">
        <v>2.48</v>
      </c>
      <c r="L722" s="105">
        <f>+BD[[#This Row],[Kg. Recibidos]]*BD[[#This Row],[Precio]]</f>
        <v>20956.496000000003</v>
      </c>
      <c r="M722" s="105">
        <f>+BD[[#This Row],[Kg. Recibidos]]*BD[[#This Row],[Precio]]</f>
        <v>20956.496000000003</v>
      </c>
      <c r="N722" s="91">
        <f>+BD[[#This Row],[Monto Total]]-BD[[#This Row],[Abonos]]</f>
        <v>0</v>
      </c>
      <c r="O722" s="93" t="str">
        <f>IF(BD[[#This Row],[Saldo Actual]]=0,"PAGADO",IF(BD[[#This Row],[Saldo Actual]]&lt;0,"A Favor","Pendiente"))</f>
        <v>PAGADO</v>
      </c>
      <c r="P722" s="97">
        <f>+BD[[#This Row],[Fecha Doc.]]+7</f>
        <v>45470</v>
      </c>
      <c r="Q722" s="96" t="str">
        <f ca="1">IF(TODAY()&gt;BD[[#This Row],[Fecha Venc.]],"VENCIDO","")</f>
        <v>VENCIDO</v>
      </c>
      <c r="R722" s="83"/>
    </row>
    <row r="723" spans="3:18" s="4" customFormat="1" hidden="1" x14ac:dyDescent="0.25">
      <c r="C723" s="85" t="s">
        <v>2522</v>
      </c>
      <c r="D723" s="86">
        <v>45463</v>
      </c>
      <c r="E723" s="87" t="s">
        <v>24</v>
      </c>
      <c r="F723" s="88" t="s">
        <v>23</v>
      </c>
      <c r="G723" s="87" t="s">
        <v>191</v>
      </c>
      <c r="H723" s="89" t="s">
        <v>13</v>
      </c>
      <c r="I723" s="121">
        <v>549.9</v>
      </c>
      <c r="J723" s="121">
        <v>549.9</v>
      </c>
      <c r="K723" s="84">
        <v>1</v>
      </c>
      <c r="L723" s="105">
        <f>+BD[[#This Row],[Kg. Recibidos]]*BD[[#This Row],[Precio]]</f>
        <v>549.9</v>
      </c>
      <c r="M723" s="105">
        <f>+BD[[#This Row],[Kg. Recibidos]]*BD[[#This Row],[Precio]]</f>
        <v>549.9</v>
      </c>
      <c r="N723" s="91">
        <f>+BD[[#This Row],[Monto Total]]-BD[[#This Row],[Abonos]]</f>
        <v>0</v>
      </c>
      <c r="O723" s="93" t="str">
        <f>IF(BD[[#This Row],[Saldo Actual]]=0,"PAGADO",IF(BD[[#This Row],[Saldo Actual]]&lt;0,"A Favor","Pendiente"))</f>
        <v>PAGADO</v>
      </c>
      <c r="P723" s="97">
        <f>+BD[[#This Row],[Fecha Doc.]]+7</f>
        <v>45470</v>
      </c>
      <c r="Q723" s="96" t="str">
        <f ca="1">IF(TODAY()&gt;BD[[#This Row],[Fecha Venc.]],"VENCIDO","")</f>
        <v>VENCIDO</v>
      </c>
      <c r="R723" s="83"/>
    </row>
    <row r="724" spans="3:18" s="4" customFormat="1" hidden="1" x14ac:dyDescent="0.25">
      <c r="C724" s="85" t="s">
        <v>2521</v>
      </c>
      <c r="D724" s="86">
        <v>45463</v>
      </c>
      <c r="E724" s="87" t="s">
        <v>24</v>
      </c>
      <c r="F724" s="88" t="s">
        <v>23</v>
      </c>
      <c r="G724" s="87" t="s">
        <v>191</v>
      </c>
      <c r="H724" s="89" t="s">
        <v>3</v>
      </c>
      <c r="I724" s="121">
        <v>19875.400000000001</v>
      </c>
      <c r="J724" s="121">
        <v>19875.400000000001</v>
      </c>
      <c r="K724" s="84">
        <v>2.48</v>
      </c>
      <c r="L724" s="105">
        <f>+BD[[#This Row],[Kg. Recibidos]]*BD[[#This Row],[Precio]]</f>
        <v>49290.992000000006</v>
      </c>
      <c r="M724" s="105">
        <f>+BD[[#This Row],[Kg. Recibidos]]*BD[[#This Row],[Precio]]</f>
        <v>49290.992000000006</v>
      </c>
      <c r="N724" s="91">
        <f>+BD[[#This Row],[Monto Total]]-BD[[#This Row],[Abonos]]</f>
        <v>0</v>
      </c>
      <c r="O724" s="93" t="str">
        <f>IF(BD[[#This Row],[Saldo Actual]]=0,"PAGADO",IF(BD[[#This Row],[Saldo Actual]]&lt;0,"A Favor","Pendiente"))</f>
        <v>PAGADO</v>
      </c>
      <c r="P724" s="97">
        <f>+BD[[#This Row],[Fecha Doc.]]+7</f>
        <v>45470</v>
      </c>
      <c r="Q724" s="96" t="str">
        <f ca="1">IF(TODAY()&gt;BD[[#This Row],[Fecha Venc.]],"VENCIDO","")</f>
        <v>VENCIDO</v>
      </c>
      <c r="R724" s="83"/>
    </row>
    <row r="725" spans="3:18" s="4" customFormat="1" hidden="1" x14ac:dyDescent="0.25">
      <c r="C725" s="85" t="s">
        <v>2509</v>
      </c>
      <c r="D725" s="86">
        <v>45462</v>
      </c>
      <c r="E725" s="87" t="s">
        <v>2321</v>
      </c>
      <c r="F725" s="88" t="s">
        <v>21</v>
      </c>
      <c r="G725" s="87" t="s">
        <v>183</v>
      </c>
      <c r="H725" s="89" t="s">
        <v>15</v>
      </c>
      <c r="I725" s="121">
        <v>2026.5</v>
      </c>
      <c r="J725" s="121">
        <v>1984.7</v>
      </c>
      <c r="K725" s="84">
        <v>2.85</v>
      </c>
      <c r="L725" s="105">
        <f>+BD[[#This Row],[Kg. Recibidos]]*BD[[#This Row],[Precio]]</f>
        <v>5656.3950000000004</v>
      </c>
      <c r="M725" s="105">
        <f>+BD[[#This Row],[Kg. Recibidos]]*BD[[#This Row],[Precio]]</f>
        <v>5656.3950000000004</v>
      </c>
      <c r="N725" s="91">
        <f>+BD[[#This Row],[Monto Total]]-BD[[#This Row],[Abonos]]</f>
        <v>0</v>
      </c>
      <c r="O725" s="93" t="str">
        <f>IF(BD[[#This Row],[Saldo Actual]]=0,"PAGADO",IF(BD[[#This Row],[Saldo Actual]]&lt;0,"A Favor","Pendiente"))</f>
        <v>PAGADO</v>
      </c>
      <c r="P725" s="97">
        <f>+BD[[#This Row],[Fecha Doc.]]+7</f>
        <v>45469</v>
      </c>
      <c r="Q725" s="96" t="str">
        <f ca="1">IF(TODAY()&gt;BD[[#This Row],[Fecha Venc.]],"VENCIDO","")</f>
        <v>VENCIDO</v>
      </c>
      <c r="R725" s="83"/>
    </row>
    <row r="726" spans="3:18" s="4" customFormat="1" hidden="1" x14ac:dyDescent="0.25">
      <c r="C726" s="85" t="s">
        <v>2520</v>
      </c>
      <c r="D726" s="86">
        <v>45462</v>
      </c>
      <c r="E726" s="87" t="s">
        <v>1887</v>
      </c>
      <c r="F726" s="88" t="s">
        <v>1886</v>
      </c>
      <c r="G726" s="87" t="s">
        <v>139</v>
      </c>
      <c r="H726" s="89"/>
      <c r="I726" s="121"/>
      <c r="J726" s="121">
        <v>0</v>
      </c>
      <c r="K726" s="84"/>
      <c r="L726" s="105">
        <f>+BD[[#This Row],[Kg. Recibidos]]*BD[[#This Row],[Precio]]</f>
        <v>0</v>
      </c>
      <c r="M726" s="105"/>
      <c r="N726" s="91">
        <f>+BD[[#This Row],[Monto Total]]-BD[[#This Row],[Abonos]]</f>
        <v>0</v>
      </c>
      <c r="O726" s="93" t="str">
        <f>IF(BD[[#This Row],[Saldo Actual]]=0,"PAGADO",IF(BD[[#This Row],[Saldo Actual]]&lt;0,"A Favor","Pendiente"))</f>
        <v>PAGADO</v>
      </c>
      <c r="P726" s="97">
        <f>+BD[[#This Row],[Fecha Doc.]]+7</f>
        <v>45469</v>
      </c>
      <c r="Q726" s="96" t="str">
        <f ca="1">IF(TODAY()&gt;BD[[#This Row],[Fecha Venc.]],"VENCIDO","")</f>
        <v>VENCIDO</v>
      </c>
      <c r="R726" s="83"/>
    </row>
    <row r="727" spans="3:18" s="4" customFormat="1" hidden="1" x14ac:dyDescent="0.25">
      <c r="C727" s="85" t="s">
        <v>2520</v>
      </c>
      <c r="D727" s="86">
        <v>45462</v>
      </c>
      <c r="E727" s="87" t="s">
        <v>1887</v>
      </c>
      <c r="F727" s="88" t="s">
        <v>1886</v>
      </c>
      <c r="G727" s="87" t="s">
        <v>139</v>
      </c>
      <c r="H727" s="89" t="s">
        <v>3</v>
      </c>
      <c r="I727" s="121">
        <v>4.8</v>
      </c>
      <c r="J727" s="121">
        <v>4.8</v>
      </c>
      <c r="K727" s="84">
        <v>2.6</v>
      </c>
      <c r="L727" s="105">
        <f>+BD[[#This Row],[Kg. Recibidos]]*BD[[#This Row],[Precio]]</f>
        <v>12.48</v>
      </c>
      <c r="M727" s="105">
        <v>12.48</v>
      </c>
      <c r="N727" s="91">
        <f>+BD[[#This Row],[Monto Total]]-BD[[#This Row],[Abonos]]</f>
        <v>0</v>
      </c>
      <c r="O727" s="93" t="str">
        <f>IF(BD[[#This Row],[Saldo Actual]]=0,"PAGADO",IF(BD[[#This Row],[Saldo Actual]]&lt;0,"A Favor","Pendiente"))</f>
        <v>PAGADO</v>
      </c>
      <c r="P727" s="97">
        <f>+BD[[#This Row],[Fecha Doc.]]+7</f>
        <v>45469</v>
      </c>
      <c r="Q727" s="96" t="str">
        <f ca="1">IF(TODAY()&gt;BD[[#This Row],[Fecha Venc.]],"VENCIDO","")</f>
        <v>VENCIDO</v>
      </c>
      <c r="R727" s="83"/>
    </row>
    <row r="728" spans="3:18" s="4" customFormat="1" hidden="1" x14ac:dyDescent="0.25">
      <c r="C728" s="85" t="s">
        <v>2508</v>
      </c>
      <c r="D728" s="86">
        <v>45462</v>
      </c>
      <c r="E728" s="87" t="s">
        <v>2321</v>
      </c>
      <c r="F728" s="88" t="s">
        <v>21</v>
      </c>
      <c r="G728" s="87" t="s">
        <v>184</v>
      </c>
      <c r="H728" s="89" t="s">
        <v>15</v>
      </c>
      <c r="I728" s="121">
        <v>2024.7</v>
      </c>
      <c r="J728" s="121">
        <v>1999</v>
      </c>
      <c r="K728" s="84">
        <v>2.85</v>
      </c>
      <c r="L728" s="105">
        <f>+BD[[#This Row],[Kg. Recibidos]]*BD[[#This Row],[Precio]]</f>
        <v>5697.1500000000005</v>
      </c>
      <c r="M728" s="105">
        <f>+BD[[#This Row],[Kg. Recibidos]]*BD[[#This Row],[Precio]]</f>
        <v>5697.1500000000005</v>
      </c>
      <c r="N728" s="91">
        <f>+BD[[#This Row],[Monto Total]]-BD[[#This Row],[Abonos]]</f>
        <v>0</v>
      </c>
      <c r="O728" s="93" t="str">
        <f>IF(BD[[#This Row],[Saldo Actual]]=0,"PAGADO",IF(BD[[#This Row],[Saldo Actual]]&lt;0,"A Favor","Pendiente"))</f>
        <v>PAGADO</v>
      </c>
      <c r="P728" s="97">
        <f>+BD[[#This Row],[Fecha Doc.]]+7</f>
        <v>45469</v>
      </c>
      <c r="Q728" s="96" t="str">
        <f ca="1">IF(TODAY()&gt;BD[[#This Row],[Fecha Venc.]],"VENCIDO","")</f>
        <v>VENCIDO</v>
      </c>
      <c r="R728" s="83"/>
    </row>
    <row r="729" spans="3:18" s="4" customFormat="1" hidden="1" x14ac:dyDescent="0.25">
      <c r="C729" s="85" t="s">
        <v>2507</v>
      </c>
      <c r="D729" s="86">
        <v>45462</v>
      </c>
      <c r="E729" s="87" t="s">
        <v>2321</v>
      </c>
      <c r="F729" s="88" t="s">
        <v>21</v>
      </c>
      <c r="G729" s="87" t="s">
        <v>184</v>
      </c>
      <c r="H729" s="89" t="s">
        <v>1847</v>
      </c>
      <c r="I729" s="121">
        <v>1087.0999999999999</v>
      </c>
      <c r="J729" s="121">
        <v>1083</v>
      </c>
      <c r="K729" s="84">
        <v>1</v>
      </c>
      <c r="L729" s="105">
        <f>+BD[[#This Row],[Kg. Recibidos]]*BD[[#This Row],[Precio]]</f>
        <v>1083</v>
      </c>
      <c r="M729" s="105">
        <f>+BD[[#This Row],[Kg. Recibidos]]*BD[[#This Row],[Precio]]</f>
        <v>1083</v>
      </c>
      <c r="N729" s="91">
        <f>+BD[[#This Row],[Monto Total]]-BD[[#This Row],[Abonos]]</f>
        <v>0</v>
      </c>
      <c r="O729" s="93" t="str">
        <f>IF(BD[[#This Row],[Saldo Actual]]=0,"PAGADO",IF(BD[[#This Row],[Saldo Actual]]&lt;0,"A Favor","Pendiente"))</f>
        <v>PAGADO</v>
      </c>
      <c r="P729" s="97">
        <f>+BD[[#This Row],[Fecha Doc.]]+7</f>
        <v>45469</v>
      </c>
      <c r="Q729" s="96" t="str">
        <f ca="1">IF(TODAY()&gt;BD[[#This Row],[Fecha Venc.]],"VENCIDO","")</f>
        <v>VENCIDO</v>
      </c>
      <c r="R729" s="83"/>
    </row>
    <row r="730" spans="3:18" s="4" customFormat="1" hidden="1" x14ac:dyDescent="0.25">
      <c r="C730" s="85" t="s">
        <v>2513</v>
      </c>
      <c r="D730" s="86">
        <v>45462</v>
      </c>
      <c r="E730" s="87" t="s">
        <v>1887</v>
      </c>
      <c r="F730" s="88" t="s">
        <v>1886</v>
      </c>
      <c r="G730" s="87" t="s">
        <v>195</v>
      </c>
      <c r="H730" s="89" t="s">
        <v>3</v>
      </c>
      <c r="I730" s="121">
        <v>108.2</v>
      </c>
      <c r="J730" s="121">
        <v>108.2</v>
      </c>
      <c r="K730" s="84">
        <v>2.5499999999999998</v>
      </c>
      <c r="L730" s="105">
        <f>+BD[[#This Row],[Kg. Recibidos]]*BD[[#This Row],[Precio]]</f>
        <v>275.90999999999997</v>
      </c>
      <c r="M730" s="105">
        <f>+BD[[#This Row],[Kg. Recibidos]]*BD[[#This Row],[Precio]]</f>
        <v>275.90999999999997</v>
      </c>
      <c r="N730" s="91">
        <f>+BD[[#This Row],[Monto Total]]-BD[[#This Row],[Abonos]]</f>
        <v>0</v>
      </c>
      <c r="O730" s="93" t="str">
        <f>IF(BD[[#This Row],[Saldo Actual]]=0,"PAGADO",IF(BD[[#This Row],[Saldo Actual]]&lt;0,"A Favor","Pendiente"))</f>
        <v>PAGADO</v>
      </c>
      <c r="P730" s="97">
        <f>+BD[[#This Row],[Fecha Doc.]]+7</f>
        <v>45469</v>
      </c>
      <c r="Q730" s="96" t="str">
        <f ca="1">IF(TODAY()&gt;BD[[#This Row],[Fecha Venc.]],"VENCIDO","")</f>
        <v>VENCIDO</v>
      </c>
      <c r="R730" s="83"/>
    </row>
    <row r="731" spans="3:18" s="4" customFormat="1" hidden="1" x14ac:dyDescent="0.25">
      <c r="C731" s="85" t="s">
        <v>2512</v>
      </c>
      <c r="D731" s="86">
        <v>45462</v>
      </c>
      <c r="E731" s="87" t="s">
        <v>1887</v>
      </c>
      <c r="F731" s="88" t="s">
        <v>1886</v>
      </c>
      <c r="G731" s="87" t="s">
        <v>195</v>
      </c>
      <c r="H731" s="89" t="s">
        <v>1848</v>
      </c>
      <c r="I731" s="121">
        <v>144.19999999999999</v>
      </c>
      <c r="J731" s="121">
        <v>144.19999999999999</v>
      </c>
      <c r="K731" s="84">
        <v>1.8</v>
      </c>
      <c r="L731" s="105">
        <f>+BD[[#This Row],[Kg. Recibidos]]*BD[[#This Row],[Precio]]</f>
        <v>259.56</v>
      </c>
      <c r="M731" s="105">
        <f>+BD[[#This Row],[Kg. Recibidos]]*BD[[#This Row],[Precio]]</f>
        <v>259.56</v>
      </c>
      <c r="N731" s="91">
        <f>+BD[[#This Row],[Monto Total]]-BD[[#This Row],[Abonos]]</f>
        <v>0</v>
      </c>
      <c r="O731" s="93" t="str">
        <f>IF(BD[[#This Row],[Saldo Actual]]=0,"PAGADO",IF(BD[[#This Row],[Saldo Actual]]&lt;0,"A Favor","Pendiente"))</f>
        <v>PAGADO</v>
      </c>
      <c r="P731" s="97">
        <f>+BD[[#This Row],[Fecha Doc.]]+7</f>
        <v>45469</v>
      </c>
      <c r="Q731" s="96" t="str">
        <f ca="1">IF(TODAY()&gt;BD[[#This Row],[Fecha Venc.]],"VENCIDO","")</f>
        <v>VENCIDO</v>
      </c>
      <c r="R731" s="83"/>
    </row>
    <row r="732" spans="3:18" s="4" customFormat="1" hidden="1" x14ac:dyDescent="0.25">
      <c r="C732" s="85" t="s">
        <v>2512</v>
      </c>
      <c r="D732" s="86">
        <v>45462</v>
      </c>
      <c r="E732" s="87" t="s">
        <v>1887</v>
      </c>
      <c r="F732" s="88" t="s">
        <v>1886</v>
      </c>
      <c r="G732" s="87" t="s">
        <v>195</v>
      </c>
      <c r="H732" s="89" t="s">
        <v>12</v>
      </c>
      <c r="I732" s="121">
        <v>320.2</v>
      </c>
      <c r="J732" s="121">
        <v>320.2</v>
      </c>
      <c r="K732" s="84">
        <v>1</v>
      </c>
      <c r="L732" s="105">
        <f>+BD[[#This Row],[Kg. Recibidos]]*BD[[#This Row],[Precio]]</f>
        <v>320.2</v>
      </c>
      <c r="M732" s="105">
        <f>+BD[[#This Row],[Kg. Recibidos]]*BD[[#This Row],[Precio]]</f>
        <v>320.2</v>
      </c>
      <c r="N732" s="91">
        <f>+BD[[#This Row],[Monto Total]]-BD[[#This Row],[Abonos]]</f>
        <v>0</v>
      </c>
      <c r="O732" s="93" t="str">
        <f>IF(BD[[#This Row],[Saldo Actual]]=0,"PAGADO",IF(BD[[#This Row],[Saldo Actual]]&lt;0,"A Favor","Pendiente"))</f>
        <v>PAGADO</v>
      </c>
      <c r="P732" s="97">
        <f>+BD[[#This Row],[Fecha Doc.]]+7</f>
        <v>45469</v>
      </c>
      <c r="Q732" s="96" t="str">
        <f ca="1">IF(TODAY()&gt;BD[[#This Row],[Fecha Venc.]],"VENCIDO","")</f>
        <v>VENCIDO</v>
      </c>
      <c r="R732" s="83"/>
    </row>
    <row r="733" spans="3:18" s="4" customFormat="1" hidden="1" x14ac:dyDescent="0.25">
      <c r="C733" s="85" t="s">
        <v>2512</v>
      </c>
      <c r="D733" s="86">
        <v>45462</v>
      </c>
      <c r="E733" s="87" t="s">
        <v>1887</v>
      </c>
      <c r="F733" s="88" t="s">
        <v>1886</v>
      </c>
      <c r="G733" s="87" t="s">
        <v>195</v>
      </c>
      <c r="H733" s="89" t="s">
        <v>1847</v>
      </c>
      <c r="I733" s="121">
        <v>243.9</v>
      </c>
      <c r="J733" s="121">
        <v>243.9</v>
      </c>
      <c r="K733" s="84">
        <v>1.3</v>
      </c>
      <c r="L733" s="105">
        <f>+BD[[#This Row],[Kg. Recibidos]]*BD[[#This Row],[Precio]]</f>
        <v>317.07</v>
      </c>
      <c r="M733" s="105">
        <f>+BD[[#This Row],[Kg. Recibidos]]*BD[[#This Row],[Precio]]</f>
        <v>317.07</v>
      </c>
      <c r="N733" s="91">
        <f>+BD[[#This Row],[Monto Total]]-BD[[#This Row],[Abonos]]</f>
        <v>0</v>
      </c>
      <c r="O733" s="93" t="str">
        <f>IF(BD[[#This Row],[Saldo Actual]]=0,"PAGADO",IF(BD[[#This Row],[Saldo Actual]]&lt;0,"A Favor","Pendiente"))</f>
        <v>PAGADO</v>
      </c>
      <c r="P733" s="97">
        <f>+BD[[#This Row],[Fecha Doc.]]+7</f>
        <v>45469</v>
      </c>
      <c r="Q733" s="96" t="str">
        <f ca="1">IF(TODAY()&gt;BD[[#This Row],[Fecha Venc.]],"VENCIDO","")</f>
        <v>VENCIDO</v>
      </c>
      <c r="R733" s="83"/>
    </row>
    <row r="734" spans="3:18" s="4" customFormat="1" hidden="1" x14ac:dyDescent="0.25">
      <c r="C734" s="85" t="s">
        <v>2519</v>
      </c>
      <c r="D734" s="86">
        <v>45462</v>
      </c>
      <c r="E734" s="87" t="s">
        <v>8</v>
      </c>
      <c r="F734" s="88" t="s">
        <v>20</v>
      </c>
      <c r="G734" s="87" t="s">
        <v>2211</v>
      </c>
      <c r="H734" s="89" t="s">
        <v>15</v>
      </c>
      <c r="I734" s="121">
        <v>8656.2000000000007</v>
      </c>
      <c r="J734" s="121">
        <v>8245.1</v>
      </c>
      <c r="K734" s="84">
        <v>2.8</v>
      </c>
      <c r="L734" s="105">
        <f>+BD[[#This Row],[Kg. Recibidos]]*BD[[#This Row],[Precio]]</f>
        <v>23086.28</v>
      </c>
      <c r="M734" s="105">
        <f>+BD[[#This Row],[Kg. Recibidos]]*BD[[#This Row],[Precio]]</f>
        <v>23086.28</v>
      </c>
      <c r="N734" s="91">
        <f>+BD[[#This Row],[Monto Total]]-BD[[#This Row],[Abonos]]</f>
        <v>0</v>
      </c>
      <c r="O734" s="93" t="str">
        <f>IF(BD[[#This Row],[Saldo Actual]]=0,"PAGADO",IF(BD[[#This Row],[Saldo Actual]]&lt;0,"A Favor","Pendiente"))</f>
        <v>PAGADO</v>
      </c>
      <c r="P734" s="97">
        <f>+BD[[#This Row],[Fecha Doc.]]+7</f>
        <v>45469</v>
      </c>
      <c r="Q734" s="96" t="str">
        <f ca="1">IF(TODAY()&gt;BD[[#This Row],[Fecha Venc.]],"VENCIDO","")</f>
        <v>VENCIDO</v>
      </c>
      <c r="R734" s="83"/>
    </row>
    <row r="735" spans="3:18" s="4" customFormat="1" hidden="1" x14ac:dyDescent="0.25">
      <c r="C735" s="85" t="s">
        <v>2514</v>
      </c>
      <c r="D735" s="86">
        <v>45462</v>
      </c>
      <c r="E735" s="87" t="s">
        <v>1887</v>
      </c>
      <c r="F735" s="88" t="s">
        <v>1886</v>
      </c>
      <c r="G735" s="87" t="s">
        <v>130</v>
      </c>
      <c r="H735" s="89" t="s">
        <v>1727</v>
      </c>
      <c r="I735" s="121">
        <v>58.3</v>
      </c>
      <c r="J735" s="121">
        <v>58.3</v>
      </c>
      <c r="K735" s="84">
        <v>1.3</v>
      </c>
      <c r="L735" s="105">
        <f>+BD[[#This Row],[Kg. Recibidos]]*BD[[#This Row],[Precio]]</f>
        <v>75.789999999999992</v>
      </c>
      <c r="M735" s="105">
        <f>+BD[[#This Row],[Kg. Recibidos]]*BD[[#This Row],[Precio]]</f>
        <v>75.789999999999992</v>
      </c>
      <c r="N735" s="91">
        <f>+BD[[#This Row],[Monto Total]]-BD[[#This Row],[Abonos]]</f>
        <v>0</v>
      </c>
      <c r="O735" s="93" t="str">
        <f>IF(BD[[#This Row],[Saldo Actual]]=0,"PAGADO",IF(BD[[#This Row],[Saldo Actual]]&lt;0,"A Favor","Pendiente"))</f>
        <v>PAGADO</v>
      </c>
      <c r="P735" s="97">
        <f>+BD[[#This Row],[Fecha Doc.]]+7</f>
        <v>45469</v>
      </c>
      <c r="Q735" s="96" t="str">
        <f ca="1">IF(TODAY()&gt;BD[[#This Row],[Fecha Venc.]],"VENCIDO","")</f>
        <v>VENCIDO</v>
      </c>
      <c r="R735" s="83"/>
    </row>
    <row r="736" spans="3:18" s="4" customFormat="1" hidden="1" x14ac:dyDescent="0.25">
      <c r="C736" s="85" t="s">
        <v>2514</v>
      </c>
      <c r="D736" s="86">
        <v>45462</v>
      </c>
      <c r="E736" s="87" t="s">
        <v>1887</v>
      </c>
      <c r="F736" s="88" t="s">
        <v>1886</v>
      </c>
      <c r="G736" s="87" t="s">
        <v>130</v>
      </c>
      <c r="H736" s="89" t="s">
        <v>1847</v>
      </c>
      <c r="I736" s="121">
        <v>101.9</v>
      </c>
      <c r="J736" s="121">
        <v>101.9</v>
      </c>
      <c r="K736" s="84">
        <v>1.3</v>
      </c>
      <c r="L736" s="105">
        <f>+BD[[#This Row],[Kg. Recibidos]]*BD[[#This Row],[Precio]]</f>
        <v>132.47</v>
      </c>
      <c r="M736" s="105">
        <f>+BD[[#This Row],[Kg. Recibidos]]*BD[[#This Row],[Precio]]</f>
        <v>132.47</v>
      </c>
      <c r="N736" s="91">
        <f>+BD[[#This Row],[Monto Total]]-BD[[#This Row],[Abonos]]</f>
        <v>0</v>
      </c>
      <c r="O736" s="93" t="str">
        <f>IF(BD[[#This Row],[Saldo Actual]]=0,"PAGADO",IF(BD[[#This Row],[Saldo Actual]]&lt;0,"A Favor","Pendiente"))</f>
        <v>PAGADO</v>
      </c>
      <c r="P736" s="97">
        <f>+BD[[#This Row],[Fecha Doc.]]+7</f>
        <v>45469</v>
      </c>
      <c r="Q736" s="96" t="str">
        <f ca="1">IF(TODAY()&gt;BD[[#This Row],[Fecha Venc.]],"VENCIDO","")</f>
        <v>VENCIDO</v>
      </c>
      <c r="R736" s="83"/>
    </row>
    <row r="737" spans="3:18" s="4" customFormat="1" hidden="1" x14ac:dyDescent="0.25">
      <c r="C737" s="85" t="s">
        <v>2510</v>
      </c>
      <c r="D737" s="86">
        <v>45462</v>
      </c>
      <c r="E737" s="87" t="s">
        <v>2321</v>
      </c>
      <c r="F737" s="88" t="s">
        <v>21</v>
      </c>
      <c r="G737" s="87" t="s">
        <v>186</v>
      </c>
      <c r="H737" s="89" t="s">
        <v>15</v>
      </c>
      <c r="I737" s="121">
        <v>1019.3</v>
      </c>
      <c r="J737" s="121">
        <v>1022.8</v>
      </c>
      <c r="K737" s="84">
        <v>2.85</v>
      </c>
      <c r="L737" s="105">
        <f>+BD[[#This Row],[Kg. Recibidos]]*BD[[#This Row],[Precio]]</f>
        <v>2914.98</v>
      </c>
      <c r="M737" s="105">
        <f>+BD[[#This Row],[Kg. Recibidos]]*BD[[#This Row],[Precio]]</f>
        <v>2914.98</v>
      </c>
      <c r="N737" s="91">
        <f>+BD[[#This Row],[Monto Total]]-BD[[#This Row],[Abonos]]</f>
        <v>0</v>
      </c>
      <c r="O737" s="93" t="str">
        <f>IF(BD[[#This Row],[Saldo Actual]]=0,"PAGADO",IF(BD[[#This Row],[Saldo Actual]]&lt;0,"A Favor","Pendiente"))</f>
        <v>PAGADO</v>
      </c>
      <c r="P737" s="97">
        <f>+BD[[#This Row],[Fecha Doc.]]+7</f>
        <v>45469</v>
      </c>
      <c r="Q737" s="96" t="str">
        <f ca="1">IF(TODAY()&gt;BD[[#This Row],[Fecha Venc.]],"VENCIDO","")</f>
        <v>VENCIDO</v>
      </c>
      <c r="R737" s="83"/>
    </row>
    <row r="738" spans="3:18" s="4" customFormat="1" hidden="1" x14ac:dyDescent="0.25">
      <c r="C738" s="85" t="s">
        <v>2546</v>
      </c>
      <c r="D738" s="86">
        <v>45462</v>
      </c>
      <c r="E738" s="87" t="s">
        <v>87</v>
      </c>
      <c r="F738" s="88" t="s">
        <v>116</v>
      </c>
      <c r="G738" s="87" t="s">
        <v>87</v>
      </c>
      <c r="H738" s="89" t="s">
        <v>1848</v>
      </c>
      <c r="I738" s="121">
        <v>416.5</v>
      </c>
      <c r="J738" s="121">
        <v>416.5</v>
      </c>
      <c r="K738" s="84">
        <v>1.8</v>
      </c>
      <c r="L738" s="105">
        <f>+BD[[#This Row],[Kg. Recibidos]]*BD[[#This Row],[Precio]]</f>
        <v>749.7</v>
      </c>
      <c r="M738" s="105">
        <f>+BD[[#This Row],[Kg. Recibidos]]*BD[[#This Row],[Precio]]</f>
        <v>749.7</v>
      </c>
      <c r="N738" s="91">
        <f>+BD[[#This Row],[Monto Total]]-BD[[#This Row],[Abonos]]</f>
        <v>0</v>
      </c>
      <c r="O738" s="93" t="str">
        <f>IF(BD[[#This Row],[Saldo Actual]]=0,"PAGADO",IF(BD[[#This Row],[Saldo Actual]]&lt;0,"A Favor","Pendiente"))</f>
        <v>PAGADO</v>
      </c>
      <c r="P738" s="97">
        <f>+BD[[#This Row],[Fecha Doc.]]+7</f>
        <v>45469</v>
      </c>
      <c r="Q738" s="96" t="str">
        <f ca="1">IF(TODAY()&gt;BD[[#This Row],[Fecha Venc.]],"VENCIDO","")</f>
        <v>VENCIDO</v>
      </c>
      <c r="R738" s="83"/>
    </row>
    <row r="739" spans="3:18" s="4" customFormat="1" hidden="1" x14ac:dyDescent="0.25">
      <c r="C739" s="85" t="s">
        <v>2546</v>
      </c>
      <c r="D739" s="86">
        <v>45462</v>
      </c>
      <c r="E739" s="87" t="s">
        <v>87</v>
      </c>
      <c r="F739" s="88" t="s">
        <v>116</v>
      </c>
      <c r="G739" s="87" t="s">
        <v>87</v>
      </c>
      <c r="H739" s="89" t="s">
        <v>1727</v>
      </c>
      <c r="I739" s="121">
        <v>695.3</v>
      </c>
      <c r="J739" s="121">
        <v>695.3</v>
      </c>
      <c r="K739" s="84">
        <v>1</v>
      </c>
      <c r="L739" s="105">
        <f>+BD[[#This Row],[Kg. Recibidos]]*BD[[#This Row],[Precio]]</f>
        <v>695.3</v>
      </c>
      <c r="M739" s="105">
        <f>+BD[[#This Row],[Kg. Recibidos]]*BD[[#This Row],[Precio]]</f>
        <v>695.3</v>
      </c>
      <c r="N739" s="91">
        <f>+BD[[#This Row],[Monto Total]]-BD[[#This Row],[Abonos]]</f>
        <v>0</v>
      </c>
      <c r="O739" s="93" t="str">
        <f>IF(BD[[#This Row],[Saldo Actual]]=0,"PAGADO",IF(BD[[#This Row],[Saldo Actual]]&lt;0,"A Favor","Pendiente"))</f>
        <v>PAGADO</v>
      </c>
      <c r="P739" s="97">
        <f>+BD[[#This Row],[Fecha Doc.]]+7</f>
        <v>45469</v>
      </c>
      <c r="Q739" s="96" t="str">
        <f ca="1">IF(TODAY()&gt;BD[[#This Row],[Fecha Venc.]],"VENCIDO","")</f>
        <v>VENCIDO</v>
      </c>
      <c r="R739" s="83"/>
    </row>
    <row r="740" spans="3:18" s="4" customFormat="1" hidden="1" x14ac:dyDescent="0.25">
      <c r="C740" s="85" t="s">
        <v>2546</v>
      </c>
      <c r="D740" s="86">
        <v>45462</v>
      </c>
      <c r="E740" s="87" t="s">
        <v>87</v>
      </c>
      <c r="F740" s="88" t="s">
        <v>116</v>
      </c>
      <c r="G740" s="87" t="s">
        <v>87</v>
      </c>
      <c r="H740" s="89" t="s">
        <v>1847</v>
      </c>
      <c r="I740" s="121">
        <v>87.8</v>
      </c>
      <c r="J740" s="121">
        <v>87.8</v>
      </c>
      <c r="K740" s="84">
        <v>1.3</v>
      </c>
      <c r="L740" s="105">
        <f>+BD[[#This Row],[Kg. Recibidos]]*BD[[#This Row],[Precio]]</f>
        <v>114.14</v>
      </c>
      <c r="M740" s="105">
        <f>+BD[[#This Row],[Kg. Recibidos]]*BD[[#This Row],[Precio]]</f>
        <v>114.14</v>
      </c>
      <c r="N740" s="91">
        <f>+BD[[#This Row],[Monto Total]]-BD[[#This Row],[Abonos]]</f>
        <v>0</v>
      </c>
      <c r="O740" s="93" t="str">
        <f>IF(BD[[#This Row],[Saldo Actual]]=0,"PAGADO",IF(BD[[#This Row],[Saldo Actual]]&lt;0,"A Favor","Pendiente"))</f>
        <v>PAGADO</v>
      </c>
      <c r="P740" s="97">
        <f>+BD[[#This Row],[Fecha Doc.]]+7</f>
        <v>45469</v>
      </c>
      <c r="Q740" s="96" t="str">
        <f ca="1">IF(TODAY()&gt;BD[[#This Row],[Fecha Venc.]],"VENCIDO","")</f>
        <v>VENCIDO</v>
      </c>
      <c r="R740" s="83"/>
    </row>
    <row r="741" spans="3:18" s="4" customFormat="1" hidden="1" x14ac:dyDescent="0.25">
      <c r="C741" s="85" t="s">
        <v>2506</v>
      </c>
      <c r="D741" s="86">
        <v>45462</v>
      </c>
      <c r="E741" s="87" t="s">
        <v>87</v>
      </c>
      <c r="F741" s="88" t="s">
        <v>116</v>
      </c>
      <c r="G741" s="87" t="s">
        <v>87</v>
      </c>
      <c r="H741" s="89" t="s">
        <v>12</v>
      </c>
      <c r="I741" s="121">
        <v>288.89999999999998</v>
      </c>
      <c r="J741" s="121">
        <v>288.89999999999998</v>
      </c>
      <c r="K741" s="84">
        <v>1</v>
      </c>
      <c r="L741" s="105">
        <f>+BD[[#This Row],[Kg. Recibidos]]*BD[[#This Row],[Precio]]</f>
        <v>288.89999999999998</v>
      </c>
      <c r="M741" s="105">
        <f>+BD[[#This Row],[Kg. Recibidos]]*BD[[#This Row],[Precio]]</f>
        <v>288.89999999999998</v>
      </c>
      <c r="N741" s="91">
        <f>+BD[[#This Row],[Monto Total]]-BD[[#This Row],[Abonos]]</f>
        <v>0</v>
      </c>
      <c r="O741" s="93" t="str">
        <f>IF(BD[[#This Row],[Saldo Actual]]=0,"PAGADO",IF(BD[[#This Row],[Saldo Actual]]&lt;0,"A Favor","Pendiente"))</f>
        <v>PAGADO</v>
      </c>
      <c r="P741" s="97">
        <f>+BD[[#This Row],[Fecha Doc.]]+7</f>
        <v>45469</v>
      </c>
      <c r="Q741" s="96" t="str">
        <f ca="1">IF(TODAY()&gt;BD[[#This Row],[Fecha Venc.]],"VENCIDO","")</f>
        <v>VENCIDO</v>
      </c>
      <c r="R741" s="83"/>
    </row>
    <row r="742" spans="3:18" s="4" customFormat="1" hidden="1" x14ac:dyDescent="0.25">
      <c r="C742" s="85" t="s">
        <v>2506</v>
      </c>
      <c r="D742" s="86">
        <v>45462</v>
      </c>
      <c r="E742" s="87" t="s">
        <v>87</v>
      </c>
      <c r="F742" s="88" t="s">
        <v>116</v>
      </c>
      <c r="G742" s="87" t="s">
        <v>87</v>
      </c>
      <c r="H742" s="89" t="s">
        <v>13</v>
      </c>
      <c r="I742" s="121">
        <v>111.4</v>
      </c>
      <c r="J742" s="121">
        <v>111.4</v>
      </c>
      <c r="K742" s="84">
        <v>1.3</v>
      </c>
      <c r="L742" s="105">
        <f>+BD[[#This Row],[Kg. Recibidos]]*BD[[#This Row],[Precio]]</f>
        <v>144.82000000000002</v>
      </c>
      <c r="M742" s="105">
        <f>+BD[[#This Row],[Kg. Recibidos]]*BD[[#This Row],[Precio]]</f>
        <v>144.82000000000002</v>
      </c>
      <c r="N742" s="91">
        <f>+BD[[#This Row],[Monto Total]]-BD[[#This Row],[Abonos]]</f>
        <v>0</v>
      </c>
      <c r="O742" s="93" t="str">
        <f>IF(BD[[#This Row],[Saldo Actual]]=0,"PAGADO",IF(BD[[#This Row],[Saldo Actual]]&lt;0,"A Favor","Pendiente"))</f>
        <v>PAGADO</v>
      </c>
      <c r="P742" s="97">
        <f>+BD[[#This Row],[Fecha Doc.]]+7</f>
        <v>45469</v>
      </c>
      <c r="Q742" s="96" t="str">
        <f ca="1">IF(TODAY()&gt;BD[[#This Row],[Fecha Venc.]],"VENCIDO","")</f>
        <v>VENCIDO</v>
      </c>
      <c r="R742" s="83"/>
    </row>
    <row r="743" spans="3:18" s="4" customFormat="1" hidden="1" x14ac:dyDescent="0.25">
      <c r="C743" s="85" t="s">
        <v>2506</v>
      </c>
      <c r="D743" s="86">
        <v>45462</v>
      </c>
      <c r="E743" s="87" t="s">
        <v>87</v>
      </c>
      <c r="F743" s="88" t="s">
        <v>116</v>
      </c>
      <c r="G743" s="87" t="s">
        <v>87</v>
      </c>
      <c r="H743" s="89" t="s">
        <v>11</v>
      </c>
      <c r="I743" s="121">
        <v>48.6</v>
      </c>
      <c r="J743" s="121">
        <v>48.6</v>
      </c>
      <c r="K743" s="84">
        <v>1.8</v>
      </c>
      <c r="L743" s="105">
        <f>+BD[[#This Row],[Kg. Recibidos]]*BD[[#This Row],[Precio]]</f>
        <v>87.48</v>
      </c>
      <c r="M743" s="105">
        <f>+BD[[#This Row],[Kg. Recibidos]]*BD[[#This Row],[Precio]]</f>
        <v>87.48</v>
      </c>
      <c r="N743" s="91">
        <f>+BD[[#This Row],[Monto Total]]-BD[[#This Row],[Abonos]]</f>
        <v>0</v>
      </c>
      <c r="O743" s="93" t="str">
        <f>IF(BD[[#This Row],[Saldo Actual]]=0,"PAGADO",IF(BD[[#This Row],[Saldo Actual]]&lt;0,"A Favor","Pendiente"))</f>
        <v>PAGADO</v>
      </c>
      <c r="P743" s="97">
        <f>+BD[[#This Row],[Fecha Doc.]]+7</f>
        <v>45469</v>
      </c>
      <c r="Q743" s="96" t="str">
        <f ca="1">IF(TODAY()&gt;BD[[#This Row],[Fecha Venc.]],"VENCIDO","")</f>
        <v>VENCIDO</v>
      </c>
      <c r="R743" s="83"/>
    </row>
    <row r="744" spans="3:18" s="4" customFormat="1" hidden="1" x14ac:dyDescent="0.25">
      <c r="C744" s="85" t="s">
        <v>2506</v>
      </c>
      <c r="D744" s="86">
        <v>45462</v>
      </c>
      <c r="E744" s="87" t="s">
        <v>87</v>
      </c>
      <c r="F744" s="88" t="s">
        <v>116</v>
      </c>
      <c r="G744" s="87" t="s">
        <v>87</v>
      </c>
      <c r="H744" s="89" t="s">
        <v>872</v>
      </c>
      <c r="I744" s="121">
        <v>533.79999999999995</v>
      </c>
      <c r="J744" s="121">
        <v>533.79999999999995</v>
      </c>
      <c r="K744" s="84">
        <v>2.5499999999999998</v>
      </c>
      <c r="L744" s="105">
        <f>+BD[[#This Row],[Kg. Recibidos]]*BD[[#This Row],[Precio]]</f>
        <v>1361.1899999999998</v>
      </c>
      <c r="M744" s="105">
        <f>+BD[[#This Row],[Kg. Recibidos]]*BD[[#This Row],[Precio]]</f>
        <v>1361.1899999999998</v>
      </c>
      <c r="N744" s="91">
        <f>+BD[[#This Row],[Monto Total]]-BD[[#This Row],[Abonos]]</f>
        <v>0</v>
      </c>
      <c r="O744" s="93" t="str">
        <f>IF(BD[[#This Row],[Saldo Actual]]=0,"PAGADO",IF(BD[[#This Row],[Saldo Actual]]&lt;0,"A Favor","Pendiente"))</f>
        <v>PAGADO</v>
      </c>
      <c r="P744" s="97">
        <f>+BD[[#This Row],[Fecha Doc.]]+7</f>
        <v>45469</v>
      </c>
      <c r="Q744" s="96" t="str">
        <f ca="1">IF(TODAY()&gt;BD[[#This Row],[Fecha Venc.]],"VENCIDO","")</f>
        <v>VENCIDO</v>
      </c>
      <c r="R744" s="83"/>
    </row>
    <row r="745" spans="3:18" s="4" customFormat="1" hidden="1" x14ac:dyDescent="0.25">
      <c r="C745" s="85" t="s">
        <v>2511</v>
      </c>
      <c r="D745" s="86">
        <v>45462</v>
      </c>
      <c r="E745" s="87" t="s">
        <v>91</v>
      </c>
      <c r="F745" s="88" t="s">
        <v>49</v>
      </c>
      <c r="G745" s="87" t="s">
        <v>91</v>
      </c>
      <c r="H745" s="89" t="s">
        <v>11</v>
      </c>
      <c r="I745" s="121">
        <v>23.5</v>
      </c>
      <c r="J745" s="121">
        <v>23.5</v>
      </c>
      <c r="K745" s="84">
        <v>1.8</v>
      </c>
      <c r="L745" s="105">
        <f>+BD[[#This Row],[Kg. Recibidos]]*BD[[#This Row],[Precio]]</f>
        <v>42.300000000000004</v>
      </c>
      <c r="M745" s="105">
        <f>+BD[[#This Row],[Kg. Recibidos]]*BD[[#This Row],[Precio]]</f>
        <v>42.300000000000004</v>
      </c>
      <c r="N745" s="91">
        <f>+BD[[#This Row],[Monto Total]]-BD[[#This Row],[Abonos]]</f>
        <v>0</v>
      </c>
      <c r="O745" s="93" t="str">
        <f>IF(BD[[#This Row],[Saldo Actual]]=0,"PAGADO",IF(BD[[#This Row],[Saldo Actual]]&lt;0,"A Favor","Pendiente"))</f>
        <v>PAGADO</v>
      </c>
      <c r="P745" s="97">
        <f>+BD[[#This Row],[Fecha Doc.]]+7</f>
        <v>45469</v>
      </c>
      <c r="Q745" s="96" t="str">
        <f ca="1">IF(TODAY()&gt;BD[[#This Row],[Fecha Venc.]],"VENCIDO","")</f>
        <v>VENCIDO</v>
      </c>
      <c r="R745" s="83"/>
    </row>
    <row r="746" spans="3:18" s="4" customFormat="1" hidden="1" x14ac:dyDescent="0.25">
      <c r="C746" s="85" t="s">
        <v>2511</v>
      </c>
      <c r="D746" s="86">
        <v>45462</v>
      </c>
      <c r="E746" s="87" t="s">
        <v>91</v>
      </c>
      <c r="F746" s="88" t="s">
        <v>49</v>
      </c>
      <c r="G746" s="87" t="s">
        <v>91</v>
      </c>
      <c r="H746" s="89" t="s">
        <v>1727</v>
      </c>
      <c r="I746" s="121">
        <v>168.5</v>
      </c>
      <c r="J746" s="121">
        <v>168.5</v>
      </c>
      <c r="K746" s="84">
        <v>1</v>
      </c>
      <c r="L746" s="105">
        <f>+BD[[#This Row],[Kg. Recibidos]]*BD[[#This Row],[Precio]]</f>
        <v>168.5</v>
      </c>
      <c r="M746" s="105">
        <f>+BD[[#This Row],[Kg. Recibidos]]*BD[[#This Row],[Precio]]</f>
        <v>168.5</v>
      </c>
      <c r="N746" s="91">
        <f>+BD[[#This Row],[Monto Total]]-BD[[#This Row],[Abonos]]</f>
        <v>0</v>
      </c>
      <c r="O746" s="93" t="str">
        <f>IF(BD[[#This Row],[Saldo Actual]]=0,"PAGADO",IF(BD[[#This Row],[Saldo Actual]]&lt;0,"A Favor","Pendiente"))</f>
        <v>PAGADO</v>
      </c>
      <c r="P746" s="97">
        <f>+BD[[#This Row],[Fecha Doc.]]+7</f>
        <v>45469</v>
      </c>
      <c r="Q746" s="96" t="str">
        <f ca="1">IF(TODAY()&gt;BD[[#This Row],[Fecha Venc.]],"VENCIDO","")</f>
        <v>VENCIDO</v>
      </c>
      <c r="R746" s="83"/>
    </row>
    <row r="747" spans="3:18" s="4" customFormat="1" hidden="1" x14ac:dyDescent="0.25">
      <c r="C747" s="85" t="s">
        <v>2511</v>
      </c>
      <c r="D747" s="86">
        <v>45462</v>
      </c>
      <c r="E747" s="87" t="s">
        <v>91</v>
      </c>
      <c r="F747" s="88" t="s">
        <v>49</v>
      </c>
      <c r="G747" s="87" t="s">
        <v>91</v>
      </c>
      <c r="H747" s="89" t="s">
        <v>1876</v>
      </c>
      <c r="I747" s="121">
        <v>61</v>
      </c>
      <c r="J747" s="121">
        <v>61</v>
      </c>
      <c r="K747" s="84">
        <v>1</v>
      </c>
      <c r="L747" s="105">
        <f>+BD[[#This Row],[Kg. Recibidos]]*BD[[#This Row],[Precio]]</f>
        <v>61</v>
      </c>
      <c r="M747" s="105">
        <f>+BD[[#This Row],[Kg. Recibidos]]*BD[[#This Row],[Precio]]</f>
        <v>61</v>
      </c>
      <c r="N747" s="91">
        <f>+BD[[#This Row],[Monto Total]]-BD[[#This Row],[Abonos]]</f>
        <v>0</v>
      </c>
      <c r="O747" s="93" t="str">
        <f>IF(BD[[#This Row],[Saldo Actual]]=0,"PAGADO",IF(BD[[#This Row],[Saldo Actual]]&lt;0,"A Favor","Pendiente"))</f>
        <v>PAGADO</v>
      </c>
      <c r="P747" s="97">
        <f>+BD[[#This Row],[Fecha Doc.]]+7</f>
        <v>45469</v>
      </c>
      <c r="Q747" s="96" t="str">
        <f ca="1">IF(TODAY()&gt;BD[[#This Row],[Fecha Venc.]],"VENCIDO","")</f>
        <v>VENCIDO</v>
      </c>
      <c r="R747" s="83"/>
    </row>
    <row r="748" spans="3:18" s="4" customFormat="1" hidden="1" x14ac:dyDescent="0.25">
      <c r="C748" s="85" t="s">
        <v>2516</v>
      </c>
      <c r="D748" s="86">
        <v>45462</v>
      </c>
      <c r="E748" s="87" t="s">
        <v>1887</v>
      </c>
      <c r="F748" s="88" t="s">
        <v>1886</v>
      </c>
      <c r="G748" s="87" t="s">
        <v>92</v>
      </c>
      <c r="H748" s="89" t="s">
        <v>1727</v>
      </c>
      <c r="I748" s="121">
        <v>27.7</v>
      </c>
      <c r="J748" s="121">
        <v>27.7</v>
      </c>
      <c r="K748" s="84">
        <v>1.3</v>
      </c>
      <c r="L748" s="105">
        <f>+BD[[#This Row],[Kg. Recibidos]]*BD[[#This Row],[Precio]]</f>
        <v>36.01</v>
      </c>
      <c r="M748" s="105">
        <f>+BD[[#This Row],[Kg. Recibidos]]*BD[[#This Row],[Precio]]</f>
        <v>36.01</v>
      </c>
      <c r="N748" s="91">
        <f>+BD[[#This Row],[Monto Total]]-BD[[#This Row],[Abonos]]</f>
        <v>0</v>
      </c>
      <c r="O748" s="93" t="str">
        <f>IF(BD[[#This Row],[Saldo Actual]]=0,"PAGADO",IF(BD[[#This Row],[Saldo Actual]]&lt;0,"A Favor","Pendiente"))</f>
        <v>PAGADO</v>
      </c>
      <c r="P748" s="97">
        <f>+BD[[#This Row],[Fecha Doc.]]+7</f>
        <v>45469</v>
      </c>
      <c r="Q748" s="96" t="str">
        <f ca="1">IF(TODAY()&gt;BD[[#This Row],[Fecha Venc.]],"VENCIDO","")</f>
        <v>VENCIDO</v>
      </c>
      <c r="R748" s="83"/>
    </row>
    <row r="749" spans="3:18" s="4" customFormat="1" hidden="1" x14ac:dyDescent="0.25">
      <c r="C749" s="85" t="s">
        <v>2516</v>
      </c>
      <c r="D749" s="86">
        <v>45462</v>
      </c>
      <c r="E749" s="87" t="s">
        <v>1887</v>
      </c>
      <c r="F749" s="88" t="s">
        <v>1886</v>
      </c>
      <c r="G749" s="87" t="s">
        <v>92</v>
      </c>
      <c r="H749" s="89" t="s">
        <v>1847</v>
      </c>
      <c r="I749" s="121">
        <v>67.7</v>
      </c>
      <c r="J749" s="121">
        <v>67.7</v>
      </c>
      <c r="K749" s="84">
        <v>1.3</v>
      </c>
      <c r="L749" s="105">
        <f>+BD[[#This Row],[Kg. Recibidos]]*BD[[#This Row],[Precio]]</f>
        <v>88.01</v>
      </c>
      <c r="M749" s="105">
        <f>+BD[[#This Row],[Kg. Recibidos]]*BD[[#This Row],[Precio]]</f>
        <v>88.01</v>
      </c>
      <c r="N749" s="91">
        <f>+BD[[#This Row],[Monto Total]]-BD[[#This Row],[Abonos]]</f>
        <v>0</v>
      </c>
      <c r="O749" s="93" t="str">
        <f>IF(BD[[#This Row],[Saldo Actual]]=0,"PAGADO",IF(BD[[#This Row],[Saldo Actual]]&lt;0,"A Favor","Pendiente"))</f>
        <v>PAGADO</v>
      </c>
      <c r="P749" s="97">
        <f>+BD[[#This Row],[Fecha Doc.]]+7</f>
        <v>45469</v>
      </c>
      <c r="Q749" s="96" t="str">
        <f ca="1">IF(TODAY()&gt;BD[[#This Row],[Fecha Venc.]],"VENCIDO","")</f>
        <v>VENCIDO</v>
      </c>
      <c r="R749" s="83"/>
    </row>
    <row r="750" spans="3:18" s="4" customFormat="1" hidden="1" x14ac:dyDescent="0.25">
      <c r="C750" s="85" t="s">
        <v>2515</v>
      </c>
      <c r="D750" s="86">
        <v>45462</v>
      </c>
      <c r="E750" s="87" t="s">
        <v>1887</v>
      </c>
      <c r="F750" s="88" t="s">
        <v>1886</v>
      </c>
      <c r="G750" s="87" t="s">
        <v>92</v>
      </c>
      <c r="H750" s="89" t="s">
        <v>1847</v>
      </c>
      <c r="I750" s="121">
        <v>22.7</v>
      </c>
      <c r="J750" s="121">
        <v>22.7</v>
      </c>
      <c r="K750" s="84">
        <v>1.3</v>
      </c>
      <c r="L750" s="105">
        <f>+BD[[#This Row],[Kg. Recibidos]]*BD[[#This Row],[Precio]]</f>
        <v>29.51</v>
      </c>
      <c r="M750" s="105">
        <f>+BD[[#This Row],[Kg. Recibidos]]*BD[[#This Row],[Precio]]</f>
        <v>29.51</v>
      </c>
      <c r="N750" s="91">
        <f>+BD[[#This Row],[Monto Total]]-BD[[#This Row],[Abonos]]</f>
        <v>0</v>
      </c>
      <c r="O750" s="93" t="str">
        <f>IF(BD[[#This Row],[Saldo Actual]]=0,"PAGADO",IF(BD[[#This Row],[Saldo Actual]]&lt;0,"A Favor","Pendiente"))</f>
        <v>PAGADO</v>
      </c>
      <c r="P750" s="97">
        <f>+BD[[#This Row],[Fecha Doc.]]+7</f>
        <v>45469</v>
      </c>
      <c r="Q750" s="96" t="str">
        <f ca="1">IF(TODAY()&gt;BD[[#This Row],[Fecha Venc.]],"VENCIDO","")</f>
        <v>VENCIDO</v>
      </c>
      <c r="R750" s="83"/>
    </row>
    <row r="751" spans="3:18" s="4" customFormat="1" hidden="1" x14ac:dyDescent="0.25">
      <c r="C751" s="85" t="s">
        <v>2515</v>
      </c>
      <c r="D751" s="86">
        <v>45462</v>
      </c>
      <c r="E751" s="87" t="s">
        <v>1887</v>
      </c>
      <c r="F751" s="88" t="s">
        <v>1886</v>
      </c>
      <c r="G751" s="87" t="s">
        <v>92</v>
      </c>
      <c r="H751" s="89" t="s">
        <v>872</v>
      </c>
      <c r="I751" s="121">
        <v>65.7</v>
      </c>
      <c r="J751" s="121">
        <v>65.7</v>
      </c>
      <c r="K751" s="84">
        <v>2.6</v>
      </c>
      <c r="L751" s="105">
        <f>+BD[[#This Row],[Kg. Recibidos]]*BD[[#This Row],[Precio]]</f>
        <v>170.82000000000002</v>
      </c>
      <c r="M751" s="105">
        <f>+BD[[#This Row],[Kg. Recibidos]]*BD[[#This Row],[Precio]]</f>
        <v>170.82000000000002</v>
      </c>
      <c r="N751" s="91">
        <f>+BD[[#This Row],[Monto Total]]-BD[[#This Row],[Abonos]]</f>
        <v>0</v>
      </c>
      <c r="O751" s="93" t="str">
        <f>IF(BD[[#This Row],[Saldo Actual]]=0,"PAGADO",IF(BD[[#This Row],[Saldo Actual]]&lt;0,"A Favor","Pendiente"))</f>
        <v>PAGADO</v>
      </c>
      <c r="P751" s="97">
        <f>+BD[[#This Row],[Fecha Doc.]]+7</f>
        <v>45469</v>
      </c>
      <c r="Q751" s="96" t="str">
        <f ca="1">IF(TODAY()&gt;BD[[#This Row],[Fecha Venc.]],"VENCIDO","")</f>
        <v>VENCIDO</v>
      </c>
      <c r="R751" s="83"/>
    </row>
    <row r="752" spans="3:18" s="4" customFormat="1" hidden="1" x14ac:dyDescent="0.25">
      <c r="C752" s="85" t="s">
        <v>2518</v>
      </c>
      <c r="D752" s="86">
        <v>45462</v>
      </c>
      <c r="E752" s="87" t="s">
        <v>8</v>
      </c>
      <c r="F752" s="88" t="s">
        <v>20</v>
      </c>
      <c r="G752" s="87" t="s">
        <v>181</v>
      </c>
      <c r="H752" s="89" t="s">
        <v>15</v>
      </c>
      <c r="I752" s="121">
        <v>338.8</v>
      </c>
      <c r="J752" s="121">
        <v>323.60000000000002</v>
      </c>
      <c r="K752" s="84">
        <v>2.8</v>
      </c>
      <c r="L752" s="105">
        <f>+BD[[#This Row],[Kg. Recibidos]]*BD[[#This Row],[Precio]]</f>
        <v>906.08</v>
      </c>
      <c r="M752" s="105">
        <f>+BD[[#This Row],[Kg. Recibidos]]*BD[[#This Row],[Precio]]</f>
        <v>906.08</v>
      </c>
      <c r="N752" s="91">
        <f>+BD[[#This Row],[Monto Total]]-BD[[#This Row],[Abonos]]</f>
        <v>0</v>
      </c>
      <c r="O752" s="93" t="str">
        <f>IF(BD[[#This Row],[Saldo Actual]]=0,"PAGADO",IF(BD[[#This Row],[Saldo Actual]]&lt;0,"A Favor","Pendiente"))</f>
        <v>PAGADO</v>
      </c>
      <c r="P752" s="97">
        <f>+BD[[#This Row],[Fecha Doc.]]+7</f>
        <v>45469</v>
      </c>
      <c r="Q752" s="96" t="str">
        <f ca="1">IF(TODAY()&gt;BD[[#This Row],[Fecha Venc.]],"VENCIDO","")</f>
        <v>VENCIDO</v>
      </c>
      <c r="R752" s="83"/>
    </row>
    <row r="753" spans="3:18" s="4" customFormat="1" hidden="1" x14ac:dyDescent="0.25">
      <c r="C753" s="85" t="s">
        <v>2503</v>
      </c>
      <c r="D753" s="86">
        <v>45461</v>
      </c>
      <c r="E753" s="87" t="s">
        <v>1887</v>
      </c>
      <c r="F753" s="88" t="s">
        <v>1886</v>
      </c>
      <c r="G753" s="87" t="s">
        <v>200</v>
      </c>
      <c r="H753" s="89" t="s">
        <v>872</v>
      </c>
      <c r="I753" s="121">
        <v>308.2</v>
      </c>
      <c r="J753" s="121">
        <v>308.2</v>
      </c>
      <c r="K753" s="84">
        <v>2.6</v>
      </c>
      <c r="L753" s="105">
        <f>+BD[[#This Row],[Kg. Recibidos]]*BD[[#This Row],[Precio]]</f>
        <v>801.32</v>
      </c>
      <c r="M753" s="105">
        <f>+BD[[#This Row],[Kg. Recibidos]]*BD[[#This Row],[Precio]]</f>
        <v>801.32</v>
      </c>
      <c r="N753" s="91">
        <f>+BD[[#This Row],[Monto Total]]-BD[[#This Row],[Abonos]]</f>
        <v>0</v>
      </c>
      <c r="O753" s="93" t="str">
        <f>IF(BD[[#This Row],[Saldo Actual]]=0,"PAGADO",IF(BD[[#This Row],[Saldo Actual]]&lt;0,"A Favor","Pendiente"))</f>
        <v>PAGADO</v>
      </c>
      <c r="P753" s="97">
        <f>+BD[[#This Row],[Fecha Doc.]]+7</f>
        <v>45468</v>
      </c>
      <c r="Q753" s="96" t="str">
        <f ca="1">IF(TODAY()&gt;BD[[#This Row],[Fecha Venc.]],"VENCIDO","")</f>
        <v>VENCIDO</v>
      </c>
      <c r="R753" s="83"/>
    </row>
    <row r="754" spans="3:18" s="4" customFormat="1" hidden="1" x14ac:dyDescent="0.25">
      <c r="C754" s="85" t="s">
        <v>2502</v>
      </c>
      <c r="D754" s="86">
        <v>45461</v>
      </c>
      <c r="E754" s="87" t="s">
        <v>1887</v>
      </c>
      <c r="F754" s="88" t="s">
        <v>1886</v>
      </c>
      <c r="G754" s="87" t="s">
        <v>200</v>
      </c>
      <c r="H754" s="89" t="s">
        <v>1727</v>
      </c>
      <c r="I754" s="121">
        <v>28.1</v>
      </c>
      <c r="J754" s="121">
        <v>28.1</v>
      </c>
      <c r="K754" s="84">
        <v>1.3</v>
      </c>
      <c r="L754" s="105">
        <f>+BD[[#This Row],[Kg. Recibidos]]*BD[[#This Row],[Precio]]</f>
        <v>36.53</v>
      </c>
      <c r="M754" s="105">
        <f>+BD[[#This Row],[Kg. Recibidos]]*BD[[#This Row],[Precio]]</f>
        <v>36.53</v>
      </c>
      <c r="N754" s="91">
        <f>+BD[[#This Row],[Monto Total]]-BD[[#This Row],[Abonos]]</f>
        <v>0</v>
      </c>
      <c r="O754" s="93" t="str">
        <f>IF(BD[[#This Row],[Saldo Actual]]=0,"PAGADO",IF(BD[[#This Row],[Saldo Actual]]&lt;0,"A Favor","Pendiente"))</f>
        <v>PAGADO</v>
      </c>
      <c r="P754" s="97">
        <f>+BD[[#This Row],[Fecha Doc.]]+7</f>
        <v>45468</v>
      </c>
      <c r="Q754" s="96" t="str">
        <f ca="1">IF(TODAY()&gt;BD[[#This Row],[Fecha Venc.]],"VENCIDO","")</f>
        <v>VENCIDO</v>
      </c>
      <c r="R754" s="83"/>
    </row>
    <row r="755" spans="3:18" s="4" customFormat="1" hidden="1" x14ac:dyDescent="0.25">
      <c r="C755" s="85" t="s">
        <v>2504</v>
      </c>
      <c r="D755" s="86">
        <v>45461</v>
      </c>
      <c r="E755" s="87" t="s">
        <v>8</v>
      </c>
      <c r="F755" s="88" t="s">
        <v>20</v>
      </c>
      <c r="G755" s="87" t="s">
        <v>2211</v>
      </c>
      <c r="H755" s="89" t="s">
        <v>15</v>
      </c>
      <c r="I755" s="121">
        <v>9474.1</v>
      </c>
      <c r="J755" s="121">
        <v>9035.9</v>
      </c>
      <c r="K755" s="84">
        <v>2.8</v>
      </c>
      <c r="L755" s="105">
        <f>+BD[[#This Row],[Kg. Recibidos]]*BD[[#This Row],[Precio]]</f>
        <v>25300.519999999997</v>
      </c>
      <c r="M755" s="105">
        <f>+BD[[#This Row],[Kg. Recibidos]]*BD[[#This Row],[Precio]]</f>
        <v>25300.519999999997</v>
      </c>
      <c r="N755" s="91">
        <f>+BD[[#This Row],[Monto Total]]-BD[[#This Row],[Abonos]]</f>
        <v>0</v>
      </c>
      <c r="O755" s="93" t="str">
        <f>IF(BD[[#This Row],[Saldo Actual]]=0,"PAGADO",IF(BD[[#This Row],[Saldo Actual]]&lt;0,"A Favor","Pendiente"))</f>
        <v>PAGADO</v>
      </c>
      <c r="P755" s="97">
        <f>+BD[[#This Row],[Fecha Doc.]]+7</f>
        <v>45468</v>
      </c>
      <c r="Q755" s="96" t="str">
        <f ca="1">IF(TODAY()&gt;BD[[#This Row],[Fecha Venc.]],"VENCIDO","")</f>
        <v>VENCIDO</v>
      </c>
      <c r="R755" s="83"/>
    </row>
    <row r="756" spans="3:18" s="4" customFormat="1" hidden="1" x14ac:dyDescent="0.25">
      <c r="C756" s="85" t="s">
        <v>2497</v>
      </c>
      <c r="D756" s="86">
        <v>45461</v>
      </c>
      <c r="E756" s="87" t="s">
        <v>1887</v>
      </c>
      <c r="F756" s="88" t="s">
        <v>1886</v>
      </c>
      <c r="G756" s="87" t="s">
        <v>142</v>
      </c>
      <c r="H756" s="89" t="s">
        <v>3</v>
      </c>
      <c r="I756" s="121">
        <v>21.4</v>
      </c>
      <c r="J756" s="121">
        <v>21.4</v>
      </c>
      <c r="K756" s="84">
        <v>2.6</v>
      </c>
      <c r="L756" s="105">
        <f>+BD[[#This Row],[Kg. Recibidos]]*BD[[#This Row],[Precio]]</f>
        <v>55.64</v>
      </c>
      <c r="M756" s="105">
        <f>+BD[[#This Row],[Kg. Recibidos]]*BD[[#This Row],[Precio]]</f>
        <v>55.64</v>
      </c>
      <c r="N756" s="91">
        <f>+BD[[#This Row],[Monto Total]]-BD[[#This Row],[Abonos]]</f>
        <v>0</v>
      </c>
      <c r="O756" s="93" t="str">
        <f>IF(BD[[#This Row],[Saldo Actual]]=0,"PAGADO",IF(BD[[#This Row],[Saldo Actual]]&lt;0,"A Favor","Pendiente"))</f>
        <v>PAGADO</v>
      </c>
      <c r="P756" s="97">
        <f>+BD[[#This Row],[Fecha Doc.]]+7</f>
        <v>45468</v>
      </c>
      <c r="Q756" s="96" t="str">
        <f ca="1">IF(TODAY()&gt;BD[[#This Row],[Fecha Venc.]],"VENCIDO","")</f>
        <v>VENCIDO</v>
      </c>
      <c r="R756" s="83"/>
    </row>
    <row r="757" spans="3:18" s="4" customFormat="1" hidden="1" x14ac:dyDescent="0.25">
      <c r="C757" s="85" t="s">
        <v>2496</v>
      </c>
      <c r="D757" s="86">
        <v>45461</v>
      </c>
      <c r="E757" s="87" t="s">
        <v>670</v>
      </c>
      <c r="F757" s="88" t="s">
        <v>883</v>
      </c>
      <c r="G757" s="87" t="s">
        <v>670</v>
      </c>
      <c r="H757" s="89" t="s">
        <v>872</v>
      </c>
      <c r="I757" s="121">
        <v>10054.4</v>
      </c>
      <c r="J757" s="121">
        <v>9814.7999999999993</v>
      </c>
      <c r="K757" s="84">
        <v>2.48</v>
      </c>
      <c r="L757" s="105">
        <f>+BD[[#This Row],[Kg. Recibidos]]*BD[[#This Row],[Precio]]</f>
        <v>24340.703999999998</v>
      </c>
      <c r="M757" s="105">
        <f>+BD[[#This Row],[Kg. Recibidos]]*BD[[#This Row],[Precio]]</f>
        <v>24340.703999999998</v>
      </c>
      <c r="N757" s="91">
        <f>+BD[[#This Row],[Monto Total]]-BD[[#This Row],[Abonos]]</f>
        <v>0</v>
      </c>
      <c r="O757" s="93" t="str">
        <f>IF(BD[[#This Row],[Saldo Actual]]=0,"PAGADO",IF(BD[[#This Row],[Saldo Actual]]&lt;0,"A Favor","Pendiente"))</f>
        <v>PAGADO</v>
      </c>
      <c r="P757" s="97">
        <f>+BD[[#This Row],[Fecha Doc.]]+7</f>
        <v>45468</v>
      </c>
      <c r="Q757" s="96" t="str">
        <f ca="1">IF(TODAY()&gt;BD[[#This Row],[Fecha Venc.]],"VENCIDO","")</f>
        <v>VENCIDO</v>
      </c>
      <c r="R757" s="83"/>
    </row>
    <row r="758" spans="3:18" s="4" customFormat="1" hidden="1" x14ac:dyDescent="0.25">
      <c r="C758" s="85" t="s">
        <v>2500</v>
      </c>
      <c r="D758" s="86">
        <v>45461</v>
      </c>
      <c r="E758" s="87" t="s">
        <v>87</v>
      </c>
      <c r="F758" s="88" t="s">
        <v>116</v>
      </c>
      <c r="G758" s="87" t="s">
        <v>87</v>
      </c>
      <c r="H758" s="89" t="s">
        <v>1848</v>
      </c>
      <c r="I758" s="121">
        <v>48.7</v>
      </c>
      <c r="J758" s="121">
        <v>48.7</v>
      </c>
      <c r="K758" s="84">
        <v>1.8</v>
      </c>
      <c r="L758" s="105">
        <f>+BD[[#This Row],[Kg. Recibidos]]*BD[[#This Row],[Precio]]</f>
        <v>87.660000000000011</v>
      </c>
      <c r="M758" s="105">
        <f>+BD[[#This Row],[Kg. Recibidos]]*BD[[#This Row],[Precio]]</f>
        <v>87.660000000000011</v>
      </c>
      <c r="N758" s="91">
        <f>+BD[[#This Row],[Monto Total]]-BD[[#This Row],[Abonos]]</f>
        <v>0</v>
      </c>
      <c r="O758" s="93" t="str">
        <f>IF(BD[[#This Row],[Saldo Actual]]=0,"PAGADO",IF(BD[[#This Row],[Saldo Actual]]&lt;0,"A Favor","Pendiente"))</f>
        <v>PAGADO</v>
      </c>
      <c r="P758" s="97">
        <f>+BD[[#This Row],[Fecha Doc.]]+7</f>
        <v>45468</v>
      </c>
      <c r="Q758" s="96" t="str">
        <f ca="1">IF(TODAY()&gt;BD[[#This Row],[Fecha Venc.]],"VENCIDO","")</f>
        <v>VENCIDO</v>
      </c>
      <c r="R758" s="83"/>
    </row>
    <row r="759" spans="3:18" s="4" customFormat="1" hidden="1" x14ac:dyDescent="0.25">
      <c r="C759" s="85" t="s">
        <v>2500</v>
      </c>
      <c r="D759" s="86">
        <v>45461</v>
      </c>
      <c r="E759" s="87" t="s">
        <v>87</v>
      </c>
      <c r="F759" s="88" t="s">
        <v>116</v>
      </c>
      <c r="G759" s="87" t="s">
        <v>87</v>
      </c>
      <c r="H759" s="89" t="s">
        <v>12</v>
      </c>
      <c r="I759" s="121">
        <v>28.8</v>
      </c>
      <c r="J759" s="121">
        <v>28.8</v>
      </c>
      <c r="K759" s="84">
        <v>1</v>
      </c>
      <c r="L759" s="105">
        <f>+BD[[#This Row],[Kg. Recibidos]]*BD[[#This Row],[Precio]]</f>
        <v>28.8</v>
      </c>
      <c r="M759" s="105">
        <f>+BD[[#This Row],[Kg. Recibidos]]*BD[[#This Row],[Precio]]</f>
        <v>28.8</v>
      </c>
      <c r="N759" s="91">
        <f>+BD[[#This Row],[Monto Total]]-BD[[#This Row],[Abonos]]</f>
        <v>0</v>
      </c>
      <c r="O759" s="93" t="str">
        <f>IF(BD[[#This Row],[Saldo Actual]]=0,"PAGADO",IF(BD[[#This Row],[Saldo Actual]]&lt;0,"A Favor","Pendiente"))</f>
        <v>PAGADO</v>
      </c>
      <c r="P759" s="97">
        <f>+BD[[#This Row],[Fecha Doc.]]+7</f>
        <v>45468</v>
      </c>
      <c r="Q759" s="96" t="str">
        <f ca="1">IF(TODAY()&gt;BD[[#This Row],[Fecha Venc.]],"VENCIDO","")</f>
        <v>VENCIDO</v>
      </c>
      <c r="R759" s="83"/>
    </row>
    <row r="760" spans="3:18" s="4" customFormat="1" hidden="1" x14ac:dyDescent="0.25">
      <c r="C760" s="85" t="s">
        <v>2500</v>
      </c>
      <c r="D760" s="86">
        <v>45461</v>
      </c>
      <c r="E760" s="87" t="s">
        <v>87</v>
      </c>
      <c r="F760" s="88" t="s">
        <v>116</v>
      </c>
      <c r="G760" s="87" t="s">
        <v>87</v>
      </c>
      <c r="H760" s="89" t="s">
        <v>1847</v>
      </c>
      <c r="I760" s="121">
        <v>20.6</v>
      </c>
      <c r="J760" s="121">
        <v>20.6</v>
      </c>
      <c r="K760" s="84">
        <v>1.3</v>
      </c>
      <c r="L760" s="105">
        <f>+BD[[#This Row],[Kg. Recibidos]]*BD[[#This Row],[Precio]]</f>
        <v>26.78</v>
      </c>
      <c r="M760" s="105">
        <f>+BD[[#This Row],[Kg. Recibidos]]*BD[[#This Row],[Precio]]</f>
        <v>26.78</v>
      </c>
      <c r="N760" s="91">
        <f>+BD[[#This Row],[Monto Total]]-BD[[#This Row],[Abonos]]</f>
        <v>0</v>
      </c>
      <c r="O760" s="93" t="str">
        <f>IF(BD[[#This Row],[Saldo Actual]]=0,"PAGADO",IF(BD[[#This Row],[Saldo Actual]]&lt;0,"A Favor","Pendiente"))</f>
        <v>PAGADO</v>
      </c>
      <c r="P760" s="97">
        <f>+BD[[#This Row],[Fecha Doc.]]+7</f>
        <v>45468</v>
      </c>
      <c r="Q760" s="96" t="str">
        <f ca="1">IF(TODAY()&gt;BD[[#This Row],[Fecha Venc.]],"VENCIDO","")</f>
        <v>VENCIDO</v>
      </c>
      <c r="R760" s="83"/>
    </row>
    <row r="761" spans="3:18" s="4" customFormat="1" hidden="1" x14ac:dyDescent="0.25">
      <c r="C761" s="85" t="s">
        <v>2505</v>
      </c>
      <c r="D761" s="86">
        <v>45461</v>
      </c>
      <c r="E761" s="87" t="s">
        <v>8</v>
      </c>
      <c r="F761" s="88" t="s">
        <v>20</v>
      </c>
      <c r="G761" s="87" t="s">
        <v>180</v>
      </c>
      <c r="H761" s="89" t="s">
        <v>15</v>
      </c>
      <c r="I761" s="121">
        <v>705.5</v>
      </c>
      <c r="J761" s="121">
        <v>658.8</v>
      </c>
      <c r="K761" s="84">
        <v>2.8</v>
      </c>
      <c r="L761" s="105">
        <f>+BD[[#This Row],[Kg. Recibidos]]*BD[[#This Row],[Precio]]</f>
        <v>1844.6399999999996</v>
      </c>
      <c r="M761" s="105">
        <f>+BD[[#This Row],[Kg. Recibidos]]*BD[[#This Row],[Precio]]</f>
        <v>1844.6399999999996</v>
      </c>
      <c r="N761" s="91">
        <f>+BD[[#This Row],[Monto Total]]-BD[[#This Row],[Abonos]]</f>
        <v>0</v>
      </c>
      <c r="O761" s="93" t="str">
        <f>IF(BD[[#This Row],[Saldo Actual]]=0,"PAGADO",IF(BD[[#This Row],[Saldo Actual]]&lt;0,"A Favor","Pendiente"))</f>
        <v>PAGADO</v>
      </c>
      <c r="P761" s="97">
        <f>+BD[[#This Row],[Fecha Doc.]]+7</f>
        <v>45468</v>
      </c>
      <c r="Q761" s="96" t="str">
        <f ca="1">IF(TODAY()&gt;BD[[#This Row],[Fecha Venc.]],"VENCIDO","")</f>
        <v>VENCIDO</v>
      </c>
      <c r="R761" s="83"/>
    </row>
    <row r="762" spans="3:18" s="4" customFormat="1" hidden="1" x14ac:dyDescent="0.25">
      <c r="C762" s="85" t="s">
        <v>2495</v>
      </c>
      <c r="D762" s="86">
        <v>45461</v>
      </c>
      <c r="E762" s="87" t="s">
        <v>93</v>
      </c>
      <c r="F762" s="88" t="s">
        <v>50</v>
      </c>
      <c r="G762" s="87" t="s">
        <v>93</v>
      </c>
      <c r="H762" s="89" t="s">
        <v>18</v>
      </c>
      <c r="I762" s="121">
        <v>1613.99</v>
      </c>
      <c r="J762" s="121">
        <v>1613.99</v>
      </c>
      <c r="K762" s="84">
        <v>1.85</v>
      </c>
      <c r="L762" s="105">
        <f>+BD[[#This Row],[Kg. Recibidos]]*BD[[#This Row],[Precio]]</f>
        <v>2985.8815</v>
      </c>
      <c r="M762" s="105">
        <f>+BD[[#This Row],[Kg. Recibidos]]*BD[[#This Row],[Precio]]</f>
        <v>2985.8815</v>
      </c>
      <c r="N762" s="91">
        <f>+BD[[#This Row],[Monto Total]]-BD[[#This Row],[Abonos]]</f>
        <v>0</v>
      </c>
      <c r="O762" s="93" t="str">
        <f>IF(BD[[#This Row],[Saldo Actual]]=0,"PAGADO",IF(BD[[#This Row],[Saldo Actual]]&lt;0,"A Favor","Pendiente"))</f>
        <v>PAGADO</v>
      </c>
      <c r="P762" s="97">
        <f>+BD[[#This Row],[Fecha Doc.]]+7</f>
        <v>45468</v>
      </c>
      <c r="Q762" s="96" t="str">
        <f ca="1">IF(TODAY()&gt;BD[[#This Row],[Fecha Venc.]],"VENCIDO","")</f>
        <v>VENCIDO</v>
      </c>
      <c r="R762" s="83"/>
    </row>
    <row r="763" spans="3:18" s="4" customFormat="1" hidden="1" x14ac:dyDescent="0.25">
      <c r="C763" s="85" t="s">
        <v>2494</v>
      </c>
      <c r="D763" s="86">
        <v>45461</v>
      </c>
      <c r="E763" s="87" t="s">
        <v>93</v>
      </c>
      <c r="F763" s="88" t="s">
        <v>50</v>
      </c>
      <c r="G763" s="87" t="s">
        <v>93</v>
      </c>
      <c r="H763" s="89" t="s">
        <v>3</v>
      </c>
      <c r="I763" s="121">
        <v>18124.8</v>
      </c>
      <c r="J763" s="121">
        <v>17977</v>
      </c>
      <c r="K763" s="84">
        <v>2.2999999999999998</v>
      </c>
      <c r="L763" s="105">
        <f>+BD[[#This Row],[Kg. Recibidos]]*BD[[#This Row],[Precio]]</f>
        <v>41347.1</v>
      </c>
      <c r="M763" s="105">
        <f>+BD[[#This Row],[Kg. Recibidos]]*BD[[#This Row],[Precio]]</f>
        <v>41347.1</v>
      </c>
      <c r="N763" s="91">
        <f>+BD[[#This Row],[Monto Total]]-BD[[#This Row],[Abonos]]</f>
        <v>0</v>
      </c>
      <c r="O763" s="93" t="str">
        <f>IF(BD[[#This Row],[Saldo Actual]]=0,"PAGADO",IF(BD[[#This Row],[Saldo Actual]]&lt;0,"A Favor","Pendiente"))</f>
        <v>PAGADO</v>
      </c>
      <c r="P763" s="97">
        <f>+BD[[#This Row],[Fecha Doc.]]+7</f>
        <v>45468</v>
      </c>
      <c r="Q763" s="96" t="str">
        <f ca="1">IF(TODAY()&gt;BD[[#This Row],[Fecha Venc.]],"VENCIDO","")</f>
        <v>VENCIDO</v>
      </c>
      <c r="R763" s="83"/>
    </row>
    <row r="764" spans="3:18" s="4" customFormat="1" hidden="1" x14ac:dyDescent="0.25">
      <c r="C764" s="85" t="s">
        <v>2501</v>
      </c>
      <c r="D764" s="86">
        <v>45461</v>
      </c>
      <c r="E764" s="87" t="s">
        <v>1887</v>
      </c>
      <c r="F764" s="88" t="s">
        <v>1886</v>
      </c>
      <c r="G764" s="87" t="s">
        <v>2257</v>
      </c>
      <c r="H764" s="89" t="s">
        <v>1847</v>
      </c>
      <c r="I764" s="121">
        <v>30.1</v>
      </c>
      <c r="J764" s="121">
        <v>30.1</v>
      </c>
      <c r="K764" s="84">
        <v>1.3</v>
      </c>
      <c r="L764" s="105">
        <f>+BD[[#This Row],[Kg. Recibidos]]*BD[[#This Row],[Precio]]</f>
        <v>39.130000000000003</v>
      </c>
      <c r="M764" s="105">
        <f>+BD[[#This Row],[Kg. Recibidos]]*BD[[#This Row],[Precio]]</f>
        <v>39.130000000000003</v>
      </c>
      <c r="N764" s="91">
        <f>+BD[[#This Row],[Monto Total]]-BD[[#This Row],[Abonos]]</f>
        <v>0</v>
      </c>
      <c r="O764" s="93" t="str">
        <f>IF(BD[[#This Row],[Saldo Actual]]=0,"PAGADO",IF(BD[[#This Row],[Saldo Actual]]&lt;0,"A Favor","Pendiente"))</f>
        <v>PAGADO</v>
      </c>
      <c r="P764" s="97">
        <f>+BD[[#This Row],[Fecha Doc.]]+7</f>
        <v>45468</v>
      </c>
      <c r="Q764" s="96" t="str">
        <f ca="1">IF(TODAY()&gt;BD[[#This Row],[Fecha Venc.]],"VENCIDO","")</f>
        <v>VENCIDO</v>
      </c>
      <c r="R764" s="83"/>
    </row>
    <row r="765" spans="3:18" s="4" customFormat="1" hidden="1" x14ac:dyDescent="0.25">
      <c r="C765" s="85" t="s">
        <v>2498</v>
      </c>
      <c r="D765" s="86">
        <v>45460</v>
      </c>
      <c r="E765" s="87" t="s">
        <v>2485</v>
      </c>
      <c r="F765" s="88" t="s">
        <v>2486</v>
      </c>
      <c r="G765" s="87" t="s">
        <v>2487</v>
      </c>
      <c r="H765" s="89" t="s">
        <v>3</v>
      </c>
      <c r="I765" s="121">
        <v>14307</v>
      </c>
      <c r="J765" s="121">
        <v>14215</v>
      </c>
      <c r="K765" s="84">
        <v>2.42</v>
      </c>
      <c r="L765" s="105">
        <f>+BD[[#This Row],[Kg. Recibidos]]*BD[[#This Row],[Precio]]</f>
        <v>34400.299999999996</v>
      </c>
      <c r="M765" s="105">
        <f>+BD[[#This Row],[Kg. Recibidos]]*BD[[#This Row],[Precio]]</f>
        <v>34400.299999999996</v>
      </c>
      <c r="N765" s="91">
        <f>+BD[[#This Row],[Monto Total]]-BD[[#This Row],[Abonos]]</f>
        <v>0</v>
      </c>
      <c r="O765" s="93" t="str">
        <f>IF(BD[[#This Row],[Saldo Actual]]=0,"PAGADO",IF(BD[[#This Row],[Saldo Actual]]&lt;0,"A Favor","Pendiente"))</f>
        <v>PAGADO</v>
      </c>
      <c r="P765" s="97">
        <f>+BD[[#This Row],[Fecha Doc.]]+7</f>
        <v>45467</v>
      </c>
      <c r="Q765" s="96" t="str">
        <f ca="1">IF(TODAY()&gt;BD[[#This Row],[Fecha Venc.]],"VENCIDO","")</f>
        <v>VENCIDO</v>
      </c>
      <c r="R765" s="83"/>
    </row>
    <row r="766" spans="3:18" s="4" customFormat="1" hidden="1" x14ac:dyDescent="0.25">
      <c r="C766" s="85" t="s">
        <v>2484</v>
      </c>
      <c r="D766" s="86">
        <v>45460</v>
      </c>
      <c r="E766" s="87" t="s">
        <v>2485</v>
      </c>
      <c r="F766" s="88" t="s">
        <v>2486</v>
      </c>
      <c r="G766" s="87" t="s">
        <v>2487</v>
      </c>
      <c r="H766" s="89" t="s">
        <v>3</v>
      </c>
      <c r="I766" s="121">
        <v>11934</v>
      </c>
      <c r="J766" s="121">
        <v>11941</v>
      </c>
      <c r="K766" s="84">
        <v>2.42</v>
      </c>
      <c r="L766" s="105">
        <f>+BD[[#This Row],[Kg. Recibidos]]*BD[[#This Row],[Precio]]</f>
        <v>28897.219999999998</v>
      </c>
      <c r="M766" s="105">
        <f>+BD[[#This Row],[Kg. Recibidos]]*BD[[#This Row],[Precio]]</f>
        <v>28897.219999999998</v>
      </c>
      <c r="N766" s="91">
        <f>+BD[[#This Row],[Monto Total]]-BD[[#This Row],[Abonos]]</f>
        <v>0</v>
      </c>
      <c r="O766" s="93" t="str">
        <f>IF(BD[[#This Row],[Saldo Actual]]=0,"PAGADO",IF(BD[[#This Row],[Saldo Actual]]&lt;0,"A Favor","Pendiente"))</f>
        <v>PAGADO</v>
      </c>
      <c r="P766" s="97">
        <f>+BD[[#This Row],[Fecha Doc.]]+7</f>
        <v>45467</v>
      </c>
      <c r="Q766" s="96" t="str">
        <f ca="1">IF(TODAY()&gt;BD[[#This Row],[Fecha Venc.]],"VENCIDO","")</f>
        <v>VENCIDO</v>
      </c>
      <c r="R766" s="83"/>
    </row>
    <row r="767" spans="3:18" s="4" customFormat="1" hidden="1" x14ac:dyDescent="0.25">
      <c r="C767" s="85" t="s">
        <v>2489</v>
      </c>
      <c r="D767" s="86">
        <v>45460</v>
      </c>
      <c r="E767" s="87" t="s">
        <v>77</v>
      </c>
      <c r="F767" s="88" t="s">
        <v>35</v>
      </c>
      <c r="G767" s="87" t="s">
        <v>77</v>
      </c>
      <c r="H767" s="89" t="s">
        <v>1727</v>
      </c>
      <c r="I767" s="121">
        <v>4978.8999999999996</v>
      </c>
      <c r="J767" s="121">
        <v>4978.8999999999996</v>
      </c>
      <c r="K767" s="84">
        <v>0.6</v>
      </c>
      <c r="L767" s="105">
        <f>+BD[[#This Row],[Kg. Recibidos]]*BD[[#This Row],[Precio]]</f>
        <v>2987.3399999999997</v>
      </c>
      <c r="M767" s="105">
        <f>+BD[[#This Row],[Kg. Recibidos]]*BD[[#This Row],[Precio]]</f>
        <v>2987.3399999999997</v>
      </c>
      <c r="N767" s="91">
        <f>+BD[[#This Row],[Monto Total]]-BD[[#This Row],[Abonos]]</f>
        <v>0</v>
      </c>
      <c r="O767" s="93" t="str">
        <f>IF(BD[[#This Row],[Saldo Actual]]=0,"PAGADO",IF(BD[[#This Row],[Saldo Actual]]&lt;0,"A Favor","Pendiente"))</f>
        <v>PAGADO</v>
      </c>
      <c r="P767" s="97">
        <f>+BD[[#This Row],[Fecha Doc.]]+7</f>
        <v>45467</v>
      </c>
      <c r="Q767" s="96" t="str">
        <f ca="1">IF(TODAY()&gt;BD[[#This Row],[Fecha Venc.]],"VENCIDO","")</f>
        <v>VENCIDO</v>
      </c>
      <c r="R767" s="83"/>
    </row>
    <row r="768" spans="3:18" s="4" customFormat="1" hidden="1" x14ac:dyDescent="0.25">
      <c r="C768" s="85"/>
      <c r="D768" s="86"/>
      <c r="E768" s="87"/>
      <c r="F768" s="88"/>
      <c r="G768" s="87"/>
      <c r="H768" s="89"/>
      <c r="I768" s="121"/>
      <c r="J768" s="121"/>
      <c r="K768" s="84"/>
      <c r="L768" s="105"/>
      <c r="M768" s="105"/>
      <c r="N768" s="91"/>
      <c r="O768" s="93"/>
      <c r="P768" s="97"/>
      <c r="Q768" s="96"/>
      <c r="R768" s="83"/>
    </row>
    <row r="769" spans="3:18" s="4" customFormat="1" hidden="1" x14ac:dyDescent="0.25">
      <c r="C769" s="85"/>
      <c r="D769" s="86"/>
      <c r="E769" s="87"/>
      <c r="F769" s="88"/>
      <c r="G769" s="87"/>
      <c r="H769" s="89"/>
      <c r="I769" s="121"/>
      <c r="J769" s="121"/>
      <c r="K769" s="84"/>
      <c r="L769" s="105"/>
      <c r="M769" s="105"/>
      <c r="N769" s="91"/>
      <c r="O769" s="93"/>
      <c r="P769" s="97"/>
      <c r="Q769" s="96"/>
      <c r="R769" s="83"/>
    </row>
    <row r="770" spans="3:18" s="4" customFormat="1" hidden="1" x14ac:dyDescent="0.25">
      <c r="C770" s="85" t="s">
        <v>2489</v>
      </c>
      <c r="D770" s="86">
        <v>45460</v>
      </c>
      <c r="E770" s="87" t="s">
        <v>77</v>
      </c>
      <c r="F770" s="88" t="s">
        <v>35</v>
      </c>
      <c r="G770" s="87" t="s">
        <v>77</v>
      </c>
      <c r="H770" s="89" t="s">
        <v>1848</v>
      </c>
      <c r="I770" s="121">
        <v>4832</v>
      </c>
      <c r="J770" s="121">
        <v>4832</v>
      </c>
      <c r="K770" s="84">
        <v>1.3</v>
      </c>
      <c r="L770" s="105">
        <f>+BD[[#This Row],[Kg. Recibidos]]*BD[[#This Row],[Precio]]</f>
        <v>6281.6</v>
      </c>
      <c r="M770" s="105">
        <f>+BD[[#This Row],[Kg. Recibidos]]*BD[[#This Row],[Precio]]</f>
        <v>6281.6</v>
      </c>
      <c r="N770" s="91">
        <f>+BD[[#This Row],[Monto Total]]-BD[[#This Row],[Abonos]]</f>
        <v>0</v>
      </c>
      <c r="O770" s="93" t="str">
        <f>IF(BD[[#This Row],[Saldo Actual]]=0,"PAGADO",IF(BD[[#This Row],[Saldo Actual]]&lt;0,"A Favor","Pendiente"))</f>
        <v>PAGADO</v>
      </c>
      <c r="P770" s="97">
        <f>+BD[[#This Row],[Fecha Doc.]]+7</f>
        <v>45467</v>
      </c>
      <c r="Q770" s="96" t="str">
        <f ca="1">IF(TODAY()&gt;BD[[#This Row],[Fecha Venc.]],"VENCIDO","")</f>
        <v>VENCIDO</v>
      </c>
      <c r="R770" s="83"/>
    </row>
    <row r="771" spans="3:18" s="4" customFormat="1" hidden="1" x14ac:dyDescent="0.25">
      <c r="C771" s="85" t="s">
        <v>2489</v>
      </c>
      <c r="D771" s="86">
        <v>45460</v>
      </c>
      <c r="E771" s="87" t="s">
        <v>77</v>
      </c>
      <c r="F771" s="88" t="s">
        <v>35</v>
      </c>
      <c r="G771" s="87" t="s">
        <v>77</v>
      </c>
      <c r="H771" s="89" t="s">
        <v>1847</v>
      </c>
      <c r="I771" s="121">
        <v>2799.25</v>
      </c>
      <c r="J771" s="121">
        <v>2799.25</v>
      </c>
      <c r="K771" s="84">
        <v>0.6</v>
      </c>
      <c r="L771" s="105">
        <f>+BD[[#This Row],[Kg. Recibidos]]*BD[[#This Row],[Precio]]</f>
        <v>1679.55</v>
      </c>
      <c r="M771" s="105">
        <f>+BD[[#This Row],[Kg. Recibidos]]*BD[[#This Row],[Precio]]</f>
        <v>1679.55</v>
      </c>
      <c r="N771" s="91">
        <f>+BD[[#This Row],[Monto Total]]-BD[[#This Row],[Abonos]]</f>
        <v>0</v>
      </c>
      <c r="O771" s="93" t="str">
        <f>IF(BD[[#This Row],[Saldo Actual]]=0,"PAGADO",IF(BD[[#This Row],[Saldo Actual]]&lt;0,"A Favor","Pendiente"))</f>
        <v>PAGADO</v>
      </c>
      <c r="P771" s="97">
        <f>+BD[[#This Row],[Fecha Doc.]]+7</f>
        <v>45467</v>
      </c>
      <c r="Q771" s="96" t="str">
        <f ca="1">IF(TODAY()&gt;BD[[#This Row],[Fecha Venc.]],"VENCIDO","")</f>
        <v>VENCIDO</v>
      </c>
      <c r="R771" s="83"/>
    </row>
    <row r="772" spans="3:18" s="4" customFormat="1" hidden="1" x14ac:dyDescent="0.25">
      <c r="C772" s="85" t="s">
        <v>2492</v>
      </c>
      <c r="D772" s="86">
        <v>45460</v>
      </c>
      <c r="E772" s="87" t="s">
        <v>8</v>
      </c>
      <c r="F772" s="88" t="s">
        <v>20</v>
      </c>
      <c r="G772" s="87" t="s">
        <v>176</v>
      </c>
      <c r="H772" s="89" t="s">
        <v>15</v>
      </c>
      <c r="I772" s="121">
        <v>562.6</v>
      </c>
      <c r="J772" s="121">
        <v>547.1</v>
      </c>
      <c r="K772" s="84">
        <v>2.8</v>
      </c>
      <c r="L772" s="105">
        <f>+BD[[#This Row],[Kg. Recibidos]]*BD[[#This Row],[Precio]]</f>
        <v>1531.8799999999999</v>
      </c>
      <c r="M772" s="105">
        <f>+BD[[#This Row],[Kg. Recibidos]]*BD[[#This Row],[Precio]]</f>
        <v>1531.8799999999999</v>
      </c>
      <c r="N772" s="91">
        <f>+BD[[#This Row],[Monto Total]]-BD[[#This Row],[Abonos]]</f>
        <v>0</v>
      </c>
      <c r="O772" s="93" t="str">
        <f>IF(BD[[#This Row],[Saldo Actual]]=0,"PAGADO",IF(BD[[#This Row],[Saldo Actual]]&lt;0,"A Favor","Pendiente"))</f>
        <v>PAGADO</v>
      </c>
      <c r="P772" s="97">
        <f>+BD[[#This Row],[Fecha Doc.]]+7</f>
        <v>45467</v>
      </c>
      <c r="Q772" s="96" t="str">
        <f ca="1">IF(TODAY()&gt;BD[[#This Row],[Fecha Venc.]],"VENCIDO","")</f>
        <v>VENCIDO</v>
      </c>
      <c r="R772" s="83"/>
    </row>
    <row r="773" spans="3:18" s="4" customFormat="1" hidden="1" x14ac:dyDescent="0.25">
      <c r="C773" s="85" t="s">
        <v>2493</v>
      </c>
      <c r="D773" s="86">
        <v>45460</v>
      </c>
      <c r="E773" s="87" t="s">
        <v>8</v>
      </c>
      <c r="F773" s="88" t="s">
        <v>20</v>
      </c>
      <c r="G773" s="87" t="s">
        <v>2211</v>
      </c>
      <c r="H773" s="89" t="s">
        <v>1727</v>
      </c>
      <c r="I773" s="121">
        <v>4584.5</v>
      </c>
      <c r="J773" s="121">
        <v>4584.5</v>
      </c>
      <c r="K773" s="84">
        <v>0.5</v>
      </c>
      <c r="L773" s="105">
        <f>+BD[[#This Row],[Kg. Recibidos]]*BD[[#This Row],[Precio]]</f>
        <v>2292.25</v>
      </c>
      <c r="M773" s="105">
        <f>+BD[[#This Row],[Kg. Recibidos]]*BD[[#This Row],[Precio]]</f>
        <v>2292.25</v>
      </c>
      <c r="N773" s="91">
        <f>+BD[[#This Row],[Monto Total]]-BD[[#This Row],[Abonos]]</f>
        <v>0</v>
      </c>
      <c r="O773" s="93" t="str">
        <f>IF(BD[[#This Row],[Saldo Actual]]=0,"PAGADO",IF(BD[[#This Row],[Saldo Actual]]&lt;0,"A Favor","Pendiente"))</f>
        <v>PAGADO</v>
      </c>
      <c r="P773" s="97">
        <f>+BD[[#This Row],[Fecha Doc.]]+7</f>
        <v>45467</v>
      </c>
      <c r="Q773" s="96" t="str">
        <f ca="1">IF(TODAY()&gt;BD[[#This Row],[Fecha Venc.]],"VENCIDO","")</f>
        <v>VENCIDO</v>
      </c>
      <c r="R773" s="83"/>
    </row>
    <row r="774" spans="3:18" s="4" customFormat="1" hidden="1" x14ac:dyDescent="0.25">
      <c r="C774" s="85" t="s">
        <v>2493</v>
      </c>
      <c r="D774" s="86">
        <v>45460</v>
      </c>
      <c r="E774" s="87" t="s">
        <v>8</v>
      </c>
      <c r="F774" s="88" t="s">
        <v>20</v>
      </c>
      <c r="G774" s="87" t="s">
        <v>2211</v>
      </c>
      <c r="H774" s="89" t="s">
        <v>1847</v>
      </c>
      <c r="I774" s="121">
        <v>2680.8</v>
      </c>
      <c r="J774" s="121">
        <v>2676.9</v>
      </c>
      <c r="K774" s="84">
        <v>0.5</v>
      </c>
      <c r="L774" s="105">
        <f>+BD[[#This Row],[Kg. Recibidos]]*BD[[#This Row],[Precio]]</f>
        <v>1338.45</v>
      </c>
      <c r="M774" s="105">
        <f>+BD[[#This Row],[Kg. Recibidos]]*BD[[#This Row],[Precio]]</f>
        <v>1338.45</v>
      </c>
      <c r="N774" s="91">
        <f>+BD[[#This Row],[Monto Total]]-BD[[#This Row],[Abonos]]</f>
        <v>0</v>
      </c>
      <c r="O774" s="93" t="str">
        <f>IF(BD[[#This Row],[Saldo Actual]]=0,"PAGADO",IF(BD[[#This Row],[Saldo Actual]]&lt;0,"A Favor","Pendiente"))</f>
        <v>PAGADO</v>
      </c>
      <c r="P774" s="97">
        <f>+BD[[#This Row],[Fecha Doc.]]+7</f>
        <v>45467</v>
      </c>
      <c r="Q774" s="96" t="str">
        <f ca="1">IF(TODAY()&gt;BD[[#This Row],[Fecha Venc.]],"VENCIDO","")</f>
        <v>VENCIDO</v>
      </c>
      <c r="R774" s="83"/>
    </row>
    <row r="775" spans="3:18" s="4" customFormat="1" hidden="1" x14ac:dyDescent="0.25">
      <c r="C775" s="85" t="s">
        <v>2493</v>
      </c>
      <c r="D775" s="86">
        <v>45460</v>
      </c>
      <c r="E775" s="87" t="s">
        <v>8</v>
      </c>
      <c r="F775" s="88" t="s">
        <v>20</v>
      </c>
      <c r="G775" s="87" t="s">
        <v>2211</v>
      </c>
      <c r="H775" s="89" t="s">
        <v>1848</v>
      </c>
      <c r="I775" s="121">
        <v>1851.6</v>
      </c>
      <c r="J775" s="121">
        <v>1851</v>
      </c>
      <c r="K775" s="84">
        <v>1.2</v>
      </c>
      <c r="L775" s="105">
        <f>+BD[[#This Row],[Kg. Recibidos]]*BD[[#This Row],[Precio]]</f>
        <v>2221.1999999999998</v>
      </c>
      <c r="M775" s="105">
        <f>+BD[[#This Row],[Kg. Recibidos]]*BD[[#This Row],[Precio]]</f>
        <v>2221.1999999999998</v>
      </c>
      <c r="N775" s="91">
        <f>+BD[[#This Row],[Monto Total]]-BD[[#This Row],[Abonos]]</f>
        <v>0</v>
      </c>
      <c r="O775" s="93" t="str">
        <f>IF(BD[[#This Row],[Saldo Actual]]=0,"PAGADO",IF(BD[[#This Row],[Saldo Actual]]&lt;0,"A Favor","Pendiente"))</f>
        <v>PAGADO</v>
      </c>
      <c r="P775" s="97">
        <f>+BD[[#This Row],[Fecha Doc.]]+7</f>
        <v>45467</v>
      </c>
      <c r="Q775" s="96" t="str">
        <f ca="1">IF(TODAY()&gt;BD[[#This Row],[Fecha Venc.]],"VENCIDO","")</f>
        <v>VENCIDO</v>
      </c>
      <c r="R775" s="83"/>
    </row>
    <row r="776" spans="3:18" s="4" customFormat="1" hidden="1" x14ac:dyDescent="0.25">
      <c r="C776" s="85" t="s">
        <v>2491</v>
      </c>
      <c r="D776" s="86">
        <v>45460</v>
      </c>
      <c r="E776" s="87" t="s">
        <v>8</v>
      </c>
      <c r="F776" s="88" t="s">
        <v>20</v>
      </c>
      <c r="G776" s="87" t="s">
        <v>2211</v>
      </c>
      <c r="H776" s="89" t="s">
        <v>15</v>
      </c>
      <c r="I776" s="121">
        <v>8905.7999999999993</v>
      </c>
      <c r="J776" s="121">
        <v>8531.6</v>
      </c>
      <c r="K776" s="84">
        <v>2.8</v>
      </c>
      <c r="L776" s="105">
        <f>+BD[[#This Row],[Kg. Recibidos]]*BD[[#This Row],[Precio]]</f>
        <v>23888.48</v>
      </c>
      <c r="M776" s="105">
        <f>+BD[[#This Row],[Kg. Recibidos]]*BD[[#This Row],[Precio]]</f>
        <v>23888.48</v>
      </c>
      <c r="N776" s="91">
        <f>+BD[[#This Row],[Monto Total]]-BD[[#This Row],[Abonos]]</f>
        <v>0</v>
      </c>
      <c r="O776" s="93" t="str">
        <f>IF(BD[[#This Row],[Saldo Actual]]=0,"PAGADO",IF(BD[[#This Row],[Saldo Actual]]&lt;0,"A Favor","Pendiente"))</f>
        <v>PAGADO</v>
      </c>
      <c r="P776" s="97">
        <f>+BD[[#This Row],[Fecha Doc.]]+7</f>
        <v>45467</v>
      </c>
      <c r="Q776" s="96" t="str">
        <f ca="1">IF(TODAY()&gt;BD[[#This Row],[Fecha Venc.]],"VENCIDO","")</f>
        <v>VENCIDO</v>
      </c>
      <c r="R776" s="83"/>
    </row>
    <row r="777" spans="3:18" s="4" customFormat="1" hidden="1" x14ac:dyDescent="0.25">
      <c r="C777" s="85" t="s">
        <v>2490</v>
      </c>
      <c r="D777" s="86">
        <v>45460</v>
      </c>
      <c r="E777" s="87" t="s">
        <v>8</v>
      </c>
      <c r="F777" s="88" t="s">
        <v>20</v>
      </c>
      <c r="G777" s="87" t="s">
        <v>181</v>
      </c>
      <c r="H777" s="89" t="s">
        <v>15</v>
      </c>
      <c r="I777" s="121">
        <v>564.5</v>
      </c>
      <c r="J777" s="121">
        <v>539</v>
      </c>
      <c r="K777" s="84">
        <v>2.8</v>
      </c>
      <c r="L777" s="105">
        <f>+BD[[#This Row],[Kg. Recibidos]]*BD[[#This Row],[Precio]]</f>
        <v>1509.1999999999998</v>
      </c>
      <c r="M777" s="105">
        <f>+BD[[#This Row],[Kg. Recibidos]]*BD[[#This Row],[Precio]]</f>
        <v>1509.1999999999998</v>
      </c>
      <c r="N777" s="91">
        <f>+BD[[#This Row],[Monto Total]]-BD[[#This Row],[Abonos]]</f>
        <v>0</v>
      </c>
      <c r="O777" s="93" t="str">
        <f>IF(BD[[#This Row],[Saldo Actual]]=0,"PAGADO",IF(BD[[#This Row],[Saldo Actual]]&lt;0,"A Favor","Pendiente"))</f>
        <v>PAGADO</v>
      </c>
      <c r="P777" s="97">
        <f>+BD[[#This Row],[Fecha Doc.]]+7</f>
        <v>45467</v>
      </c>
      <c r="Q777" s="96" t="str">
        <f ca="1">IF(TODAY()&gt;BD[[#This Row],[Fecha Venc.]],"VENCIDO","")</f>
        <v>VENCIDO</v>
      </c>
      <c r="R777" s="83"/>
    </row>
    <row r="778" spans="3:18" s="4" customFormat="1" hidden="1" x14ac:dyDescent="0.25">
      <c r="C778" s="85" t="s">
        <v>2479</v>
      </c>
      <c r="D778" s="86">
        <v>45457</v>
      </c>
      <c r="E778" s="87" t="s">
        <v>71</v>
      </c>
      <c r="F778" s="88" t="s">
        <v>25</v>
      </c>
      <c r="G778" s="87" t="s">
        <v>71</v>
      </c>
      <c r="H778" s="89" t="s">
        <v>3</v>
      </c>
      <c r="I778" s="121">
        <v>505.2</v>
      </c>
      <c r="J778" s="121">
        <v>505.2</v>
      </c>
      <c r="K778" s="84">
        <v>2.6</v>
      </c>
      <c r="L778" s="105">
        <f>+BD[[#This Row],[Kg. Recibidos]]*BD[[#This Row],[Precio]]</f>
        <v>1313.52</v>
      </c>
      <c r="M778" s="105"/>
      <c r="N778" s="91">
        <f>+BD[[#This Row],[Monto Total]]-BD[[#This Row],[Abonos]]</f>
        <v>1313.52</v>
      </c>
      <c r="O778" s="93" t="str">
        <f>IF(BD[[#This Row],[Saldo Actual]]=0,"PAGADO",IF(BD[[#This Row],[Saldo Actual]]&lt;0,"A Favor","Pendiente"))</f>
        <v>Pendiente</v>
      </c>
      <c r="P778" s="97">
        <f>+BD[[#This Row],[Fecha Doc.]]+7</f>
        <v>45464</v>
      </c>
      <c r="Q778" s="96" t="str">
        <f ca="1">IF(TODAY()&gt;BD[[#This Row],[Fecha Venc.]],"VENCIDO","")</f>
        <v>VENCIDO</v>
      </c>
      <c r="R778" s="83"/>
    </row>
    <row r="779" spans="3:18" s="4" customFormat="1" hidden="1" x14ac:dyDescent="0.25">
      <c r="C779" s="85" t="s">
        <v>2480</v>
      </c>
      <c r="D779" s="86">
        <v>45457</v>
      </c>
      <c r="E779" s="87" t="s">
        <v>1887</v>
      </c>
      <c r="F779" s="88" t="s">
        <v>1886</v>
      </c>
      <c r="G779" s="87" t="s">
        <v>200</v>
      </c>
      <c r="H779" s="89" t="s">
        <v>872</v>
      </c>
      <c r="I779" s="121">
        <v>155.30000000000001</v>
      </c>
      <c r="J779" s="121">
        <v>155.30000000000001</v>
      </c>
      <c r="K779" s="84">
        <v>2.6</v>
      </c>
      <c r="L779" s="105">
        <f>+BD[[#This Row],[Kg. Recibidos]]*BD[[#This Row],[Precio]]</f>
        <v>403.78000000000003</v>
      </c>
      <c r="M779" s="105">
        <f>+BD[[#This Row],[Kg. Recibidos]]*BD[[#This Row],[Precio]]</f>
        <v>403.78000000000003</v>
      </c>
      <c r="N779" s="91">
        <f>+BD[[#This Row],[Monto Total]]-BD[[#This Row],[Abonos]]</f>
        <v>0</v>
      </c>
      <c r="O779" s="93" t="str">
        <f>IF(BD[[#This Row],[Saldo Actual]]=0,"PAGADO",IF(BD[[#This Row],[Saldo Actual]]&lt;0,"A Favor","Pendiente"))</f>
        <v>PAGADO</v>
      </c>
      <c r="P779" s="97">
        <f>+BD[[#This Row],[Fecha Doc.]]+7</f>
        <v>45464</v>
      </c>
      <c r="Q779" s="96" t="str">
        <f ca="1">IF(TODAY()&gt;BD[[#This Row],[Fecha Venc.]],"VENCIDO","")</f>
        <v>VENCIDO</v>
      </c>
      <c r="R779" s="83"/>
    </row>
    <row r="780" spans="3:18" s="4" customFormat="1" hidden="1" x14ac:dyDescent="0.25">
      <c r="C780" s="85" t="s">
        <v>2482</v>
      </c>
      <c r="D780" s="86">
        <v>45457</v>
      </c>
      <c r="E780" s="87" t="s">
        <v>89</v>
      </c>
      <c r="F780" s="88" t="s">
        <v>47</v>
      </c>
      <c r="G780" s="87" t="s">
        <v>89</v>
      </c>
      <c r="H780" s="89" t="s">
        <v>872</v>
      </c>
      <c r="I780" s="121">
        <v>9739.7000000000007</v>
      </c>
      <c r="J780" s="121">
        <v>9535.7000000000007</v>
      </c>
      <c r="K780" s="84">
        <v>1.9</v>
      </c>
      <c r="L780" s="105">
        <f>+BD[[#This Row],[Kg. Recibidos]]*BD[[#This Row],[Precio]]</f>
        <v>18117.830000000002</v>
      </c>
      <c r="M780" s="105">
        <v>18117.830000000002</v>
      </c>
      <c r="N780" s="91">
        <f>+BD[[#This Row],[Monto Total]]-BD[[#This Row],[Abonos]]</f>
        <v>0</v>
      </c>
      <c r="O780" s="93" t="str">
        <f>IF(BD[[#This Row],[Saldo Actual]]=0,"PAGADO",IF(BD[[#This Row],[Saldo Actual]]&lt;0,"A Favor","Pendiente"))</f>
        <v>PAGADO</v>
      </c>
      <c r="P780" s="97">
        <f>+BD[[#This Row],[Fecha Doc.]]+7</f>
        <v>45464</v>
      </c>
      <c r="Q780" s="96" t="str">
        <f ca="1">IF(TODAY()&gt;BD[[#This Row],[Fecha Venc.]],"VENCIDO","")</f>
        <v>VENCIDO</v>
      </c>
      <c r="R780" s="83"/>
    </row>
    <row r="781" spans="3:18" s="4" customFormat="1" hidden="1" x14ac:dyDescent="0.25">
      <c r="C781" s="85" t="s">
        <v>2481</v>
      </c>
      <c r="D781" s="86">
        <v>45457</v>
      </c>
      <c r="E781" s="87" t="s">
        <v>1887</v>
      </c>
      <c r="F781" s="88" t="s">
        <v>1886</v>
      </c>
      <c r="G781" s="87" t="s">
        <v>651</v>
      </c>
      <c r="H781" s="89" t="s">
        <v>3</v>
      </c>
      <c r="I781" s="121">
        <v>10.199999999999999</v>
      </c>
      <c r="J781" s="121">
        <v>10.199999999999999</v>
      </c>
      <c r="K781" s="84">
        <v>2.6</v>
      </c>
      <c r="L781" s="105">
        <f>+BD[[#This Row],[Kg. Recibidos]]*BD[[#This Row],[Precio]]</f>
        <v>26.52</v>
      </c>
      <c r="M781" s="105">
        <f>+BD[[#This Row],[Kg. Recibidos]]*BD[[#This Row],[Precio]]</f>
        <v>26.52</v>
      </c>
      <c r="N781" s="91">
        <f>+BD[[#This Row],[Monto Total]]-BD[[#This Row],[Abonos]]</f>
        <v>0</v>
      </c>
      <c r="O781" s="93" t="str">
        <f>IF(BD[[#This Row],[Saldo Actual]]=0,"PAGADO",IF(BD[[#This Row],[Saldo Actual]]&lt;0,"A Favor","Pendiente"))</f>
        <v>PAGADO</v>
      </c>
      <c r="P781" s="97">
        <f>+BD[[#This Row],[Fecha Doc.]]+7</f>
        <v>45464</v>
      </c>
      <c r="Q781" s="96" t="str">
        <f ca="1">IF(TODAY()&gt;BD[[#This Row],[Fecha Venc.]],"VENCIDO","")</f>
        <v>VENCIDO</v>
      </c>
      <c r="R781" s="83"/>
    </row>
    <row r="782" spans="3:18" s="4" customFormat="1" hidden="1" x14ac:dyDescent="0.25">
      <c r="C782" s="85" t="s">
        <v>2475</v>
      </c>
      <c r="D782" s="86">
        <v>45456</v>
      </c>
      <c r="E782" s="87" t="s">
        <v>1887</v>
      </c>
      <c r="F782" s="88" t="s">
        <v>1886</v>
      </c>
      <c r="G782" s="87" t="s">
        <v>160</v>
      </c>
      <c r="H782" s="89" t="s">
        <v>3</v>
      </c>
      <c r="I782" s="121">
        <v>5.4</v>
      </c>
      <c r="J782" s="121">
        <v>5.4</v>
      </c>
      <c r="K782" s="84">
        <v>2.6</v>
      </c>
      <c r="L782" s="105">
        <f>+BD[[#This Row],[Kg. Recibidos]]*BD[[#This Row],[Precio]]</f>
        <v>14.040000000000001</v>
      </c>
      <c r="M782" s="105">
        <f>+BD[[#This Row],[Kg. Recibidos]]*BD[[#This Row],[Precio]]</f>
        <v>14.040000000000001</v>
      </c>
      <c r="N782" s="91">
        <f>+BD[[#This Row],[Monto Total]]-BD[[#This Row],[Abonos]]</f>
        <v>0</v>
      </c>
      <c r="O782" s="93" t="str">
        <f>IF(BD[[#This Row],[Saldo Actual]]=0,"PAGADO",IF(BD[[#This Row],[Saldo Actual]]&lt;0,"A Favor","Pendiente"))</f>
        <v>PAGADO</v>
      </c>
      <c r="P782" s="97">
        <f>+BD[[#This Row],[Fecha Doc.]]+7</f>
        <v>45463</v>
      </c>
      <c r="Q782" s="96" t="str">
        <f ca="1">IF(TODAY()&gt;BD[[#This Row],[Fecha Venc.]],"VENCIDO","")</f>
        <v>VENCIDO</v>
      </c>
      <c r="R782" s="83"/>
    </row>
    <row r="783" spans="3:18" s="4" customFormat="1" hidden="1" x14ac:dyDescent="0.25">
      <c r="C783" s="85" t="s">
        <v>2476</v>
      </c>
      <c r="D783" s="86">
        <v>45456</v>
      </c>
      <c r="E783" s="87" t="s">
        <v>1887</v>
      </c>
      <c r="F783" s="88" t="s">
        <v>1886</v>
      </c>
      <c r="G783" s="87" t="s">
        <v>2477</v>
      </c>
      <c r="H783" s="89" t="s">
        <v>1847</v>
      </c>
      <c r="I783" s="121">
        <v>1.8</v>
      </c>
      <c r="J783" s="121">
        <v>1.8</v>
      </c>
      <c r="K783" s="84">
        <v>1.3</v>
      </c>
      <c r="L783" s="105">
        <f>+BD[[#This Row],[Kg. Recibidos]]*BD[[#This Row],[Precio]]</f>
        <v>2.3400000000000003</v>
      </c>
      <c r="M783" s="105">
        <v>2.34</v>
      </c>
      <c r="N783" s="91">
        <f>+BD[[#This Row],[Monto Total]]-BD[[#This Row],[Abonos]]</f>
        <v>0</v>
      </c>
      <c r="O783" s="93" t="str">
        <f>IF(BD[[#This Row],[Saldo Actual]]=0,"PAGADO",IF(BD[[#This Row],[Saldo Actual]]&lt;0,"A Favor","Pendiente"))</f>
        <v>PAGADO</v>
      </c>
      <c r="P783" s="97">
        <f>+BD[[#This Row],[Fecha Doc.]]+7</f>
        <v>45463</v>
      </c>
      <c r="Q783" s="96" t="str">
        <f ca="1">IF(TODAY()&gt;BD[[#This Row],[Fecha Venc.]],"VENCIDO","")</f>
        <v>VENCIDO</v>
      </c>
      <c r="R783" s="83"/>
    </row>
    <row r="784" spans="3:18" s="4" customFormat="1" hidden="1" x14ac:dyDescent="0.25">
      <c r="C784" s="85" t="s">
        <v>2473</v>
      </c>
      <c r="D784" s="86">
        <v>45456</v>
      </c>
      <c r="E784" s="87" t="s">
        <v>670</v>
      </c>
      <c r="F784" s="88" t="s">
        <v>883</v>
      </c>
      <c r="G784" s="87" t="s">
        <v>670</v>
      </c>
      <c r="H784" s="89" t="s">
        <v>872</v>
      </c>
      <c r="I784" s="121">
        <v>9400.4</v>
      </c>
      <c r="J784" s="121">
        <v>9249.6</v>
      </c>
      <c r="K784" s="84">
        <v>2.48</v>
      </c>
      <c r="L784" s="105">
        <f>+BD[[#This Row],[Kg. Recibidos]]*BD[[#This Row],[Precio]]</f>
        <v>22939.008000000002</v>
      </c>
      <c r="M784" s="105">
        <f>+BD[[#This Row],[Kg. Recibidos]]*BD[[#This Row],[Precio]]</f>
        <v>22939.008000000002</v>
      </c>
      <c r="N784" s="91">
        <f>+BD[[#This Row],[Monto Total]]-BD[[#This Row],[Abonos]]</f>
        <v>0</v>
      </c>
      <c r="O784" s="93" t="str">
        <f>IF(BD[[#This Row],[Saldo Actual]]=0,"PAGADO",IF(BD[[#This Row],[Saldo Actual]]&lt;0,"A Favor","Pendiente"))</f>
        <v>PAGADO</v>
      </c>
      <c r="P784" s="97">
        <f>+BD[[#This Row],[Fecha Doc.]]+7</f>
        <v>45463</v>
      </c>
      <c r="Q784" s="96" t="str">
        <f ca="1">IF(TODAY()&gt;BD[[#This Row],[Fecha Venc.]],"VENCIDO","")</f>
        <v>VENCIDO</v>
      </c>
      <c r="R784" s="83"/>
    </row>
    <row r="785" spans="3:18" s="4" customFormat="1" hidden="1" x14ac:dyDescent="0.25">
      <c r="C785" s="85" t="s">
        <v>2478</v>
      </c>
      <c r="D785" s="86">
        <v>45456</v>
      </c>
      <c r="E785" s="87" t="s">
        <v>9</v>
      </c>
      <c r="F785" s="88" t="s">
        <v>19</v>
      </c>
      <c r="G785" s="87" t="s">
        <v>169</v>
      </c>
      <c r="H785" s="89" t="s">
        <v>15</v>
      </c>
      <c r="I785" s="121">
        <v>10239.299999999999</v>
      </c>
      <c r="J785" s="121">
        <v>9860</v>
      </c>
      <c r="K785" s="84">
        <v>2.4500000000000002</v>
      </c>
      <c r="L785" s="105">
        <f>+BD[[#This Row],[Kg. Recibidos]]*BD[[#This Row],[Precio]]</f>
        <v>24157</v>
      </c>
      <c r="M785" s="105">
        <f>+BD[[#This Row],[Kg. Recibidos]]*BD[[#This Row],[Precio]]</f>
        <v>24157</v>
      </c>
      <c r="N785" s="91">
        <f>+BD[[#This Row],[Monto Total]]-BD[[#This Row],[Abonos]]</f>
        <v>0</v>
      </c>
      <c r="O785" s="93" t="str">
        <f>IF(BD[[#This Row],[Saldo Actual]]=0,"PAGADO",IF(BD[[#This Row],[Saldo Actual]]&lt;0,"A Favor","Pendiente"))</f>
        <v>PAGADO</v>
      </c>
      <c r="P785" s="97">
        <f>+BD[[#This Row],[Fecha Doc.]]+7</f>
        <v>45463</v>
      </c>
      <c r="Q785" s="96" t="str">
        <f ca="1">IF(TODAY()&gt;BD[[#This Row],[Fecha Venc.]],"VENCIDO","")</f>
        <v>VENCIDO</v>
      </c>
      <c r="R785" s="83"/>
    </row>
    <row r="786" spans="3:18" s="4" customFormat="1" hidden="1" x14ac:dyDescent="0.25">
      <c r="C786" s="85" t="s">
        <v>2474</v>
      </c>
      <c r="D786" s="86">
        <v>45456</v>
      </c>
      <c r="E786" s="87" t="s">
        <v>9</v>
      </c>
      <c r="F786" s="88" t="s">
        <v>19</v>
      </c>
      <c r="G786" s="87" t="s">
        <v>169</v>
      </c>
      <c r="H786" s="89" t="s">
        <v>15</v>
      </c>
      <c r="I786" s="121">
        <v>5809</v>
      </c>
      <c r="J786" s="121">
        <v>5566.2</v>
      </c>
      <c r="K786" s="84">
        <v>2.4500000000000002</v>
      </c>
      <c r="L786" s="105">
        <f>+BD[[#This Row],[Kg. Recibidos]]*BD[[#This Row],[Precio]]</f>
        <v>13637.19</v>
      </c>
      <c r="M786" s="105">
        <f>+BD[[#This Row],[Kg. Recibidos]]*BD[[#This Row],[Precio]]</f>
        <v>13637.19</v>
      </c>
      <c r="N786" s="91">
        <f>+BD[[#This Row],[Monto Total]]-BD[[#This Row],[Abonos]]</f>
        <v>0</v>
      </c>
      <c r="O786" s="93" t="str">
        <f>IF(BD[[#This Row],[Saldo Actual]]=0,"PAGADO",IF(BD[[#This Row],[Saldo Actual]]&lt;0,"A Favor","Pendiente"))</f>
        <v>PAGADO</v>
      </c>
      <c r="P786" s="97">
        <f>+BD[[#This Row],[Fecha Doc.]]+7</f>
        <v>45463</v>
      </c>
      <c r="Q786" s="96" t="str">
        <f ca="1">IF(TODAY()&gt;BD[[#This Row],[Fecha Venc.]],"VENCIDO","")</f>
        <v>VENCIDO</v>
      </c>
      <c r="R786" s="83"/>
    </row>
    <row r="787" spans="3:18" s="4" customFormat="1" hidden="1" x14ac:dyDescent="0.25">
      <c r="C787" s="85" t="s">
        <v>2463</v>
      </c>
      <c r="D787" s="86">
        <v>45455</v>
      </c>
      <c r="E787" s="87" t="s">
        <v>8</v>
      </c>
      <c r="F787" s="88" t="s">
        <v>20</v>
      </c>
      <c r="G787" s="87" t="s">
        <v>2211</v>
      </c>
      <c r="H787" s="89" t="s">
        <v>1848</v>
      </c>
      <c r="I787" s="121">
        <v>285.8</v>
      </c>
      <c r="J787" s="121">
        <v>284.32</v>
      </c>
      <c r="K787" s="84">
        <v>1.2</v>
      </c>
      <c r="L787" s="105">
        <f>+BD[[#This Row],[Kg. Recibidos]]*BD[[#This Row],[Precio]]</f>
        <v>341.18399999999997</v>
      </c>
      <c r="M787" s="105">
        <f>+BD[[#This Row],[Kg. Recibidos]]*BD[[#This Row],[Precio]]</f>
        <v>341.18399999999997</v>
      </c>
      <c r="N787" s="91">
        <f>+BD[[#This Row],[Monto Total]]-BD[[#This Row],[Abonos]]</f>
        <v>0</v>
      </c>
      <c r="O787" s="93" t="str">
        <f>IF(BD[[#This Row],[Saldo Actual]]=0,"PAGADO",IF(BD[[#This Row],[Saldo Actual]]&lt;0,"A Favor","Pendiente"))</f>
        <v>PAGADO</v>
      </c>
      <c r="P787" s="97">
        <f>+BD[[#This Row],[Fecha Doc.]]+7</f>
        <v>45462</v>
      </c>
      <c r="Q787" s="96" t="str">
        <f ca="1">IF(TODAY()&gt;BD[[#This Row],[Fecha Venc.]],"VENCIDO","")</f>
        <v>VENCIDO</v>
      </c>
      <c r="R787" s="83"/>
    </row>
    <row r="788" spans="3:18" s="4" customFormat="1" hidden="1" x14ac:dyDescent="0.25">
      <c r="C788" s="85" t="s">
        <v>2463</v>
      </c>
      <c r="D788" s="86">
        <v>45455</v>
      </c>
      <c r="E788" s="87" t="s">
        <v>8</v>
      </c>
      <c r="F788" s="88" t="s">
        <v>20</v>
      </c>
      <c r="G788" s="87" t="s">
        <v>2211</v>
      </c>
      <c r="H788" s="89" t="s">
        <v>1727</v>
      </c>
      <c r="I788" s="121">
        <v>4373.5</v>
      </c>
      <c r="J788" s="121">
        <v>4342.24</v>
      </c>
      <c r="K788" s="84">
        <v>0.5</v>
      </c>
      <c r="L788" s="105">
        <f>+BD[[#This Row],[Kg. Recibidos]]*BD[[#This Row],[Precio]]</f>
        <v>2171.12</v>
      </c>
      <c r="M788" s="105">
        <f>+BD[[#This Row],[Kg. Recibidos]]*BD[[#This Row],[Precio]]</f>
        <v>2171.12</v>
      </c>
      <c r="N788" s="91">
        <f>+BD[[#This Row],[Monto Total]]-BD[[#This Row],[Abonos]]</f>
        <v>0</v>
      </c>
      <c r="O788" s="93" t="str">
        <f>IF(BD[[#This Row],[Saldo Actual]]=0,"PAGADO",IF(BD[[#This Row],[Saldo Actual]]&lt;0,"A Favor","Pendiente"))</f>
        <v>PAGADO</v>
      </c>
      <c r="P788" s="97">
        <f>+BD[[#This Row],[Fecha Doc.]]+7</f>
        <v>45462</v>
      </c>
      <c r="Q788" s="96" t="str">
        <f ca="1">IF(TODAY()&gt;BD[[#This Row],[Fecha Venc.]],"VENCIDO","")</f>
        <v>VENCIDO</v>
      </c>
      <c r="R788" s="83"/>
    </row>
    <row r="789" spans="3:18" s="4" customFormat="1" hidden="1" x14ac:dyDescent="0.25">
      <c r="C789" s="85" t="s">
        <v>2463</v>
      </c>
      <c r="D789" s="86">
        <v>45455</v>
      </c>
      <c r="E789" s="87" t="s">
        <v>8</v>
      </c>
      <c r="F789" s="88" t="s">
        <v>20</v>
      </c>
      <c r="G789" s="87" t="s">
        <v>2211</v>
      </c>
      <c r="H789" s="89" t="s">
        <v>1847</v>
      </c>
      <c r="I789" s="121">
        <v>4289.7</v>
      </c>
      <c r="J789" s="121">
        <v>4275.5200000000004</v>
      </c>
      <c r="K789" s="84">
        <v>0.5</v>
      </c>
      <c r="L789" s="105">
        <f>+BD[[#This Row],[Kg. Recibidos]]*BD[[#This Row],[Precio]]</f>
        <v>2137.7600000000002</v>
      </c>
      <c r="M789" s="105">
        <f>+BD[[#This Row],[Kg. Recibidos]]*BD[[#This Row],[Precio]]</f>
        <v>2137.7600000000002</v>
      </c>
      <c r="N789" s="91">
        <f>+BD[[#This Row],[Monto Total]]-BD[[#This Row],[Abonos]]</f>
        <v>0</v>
      </c>
      <c r="O789" s="93" t="str">
        <f>IF(BD[[#This Row],[Saldo Actual]]=0,"PAGADO",IF(BD[[#This Row],[Saldo Actual]]&lt;0,"A Favor","Pendiente"))</f>
        <v>PAGADO</v>
      </c>
      <c r="P789" s="97">
        <f>+BD[[#This Row],[Fecha Doc.]]+7</f>
        <v>45462</v>
      </c>
      <c r="Q789" s="96" t="str">
        <f ca="1">IF(TODAY()&gt;BD[[#This Row],[Fecha Venc.]],"VENCIDO","")</f>
        <v>VENCIDO</v>
      </c>
      <c r="R789" s="83"/>
    </row>
    <row r="790" spans="3:18" s="4" customFormat="1" hidden="1" x14ac:dyDescent="0.25">
      <c r="C790" s="85" t="s">
        <v>2468</v>
      </c>
      <c r="D790" s="86">
        <v>45455</v>
      </c>
      <c r="E790" s="87" t="s">
        <v>1887</v>
      </c>
      <c r="F790" s="88" t="s">
        <v>1886</v>
      </c>
      <c r="G790" s="87" t="s">
        <v>130</v>
      </c>
      <c r="H790" s="89" t="s">
        <v>1727</v>
      </c>
      <c r="I790" s="121">
        <v>50.4</v>
      </c>
      <c r="J790" s="121">
        <v>50.4</v>
      </c>
      <c r="K790" s="84">
        <v>1.3</v>
      </c>
      <c r="L790" s="105">
        <f>+BD[[#This Row],[Kg. Recibidos]]*BD[[#This Row],[Precio]]</f>
        <v>65.52</v>
      </c>
      <c r="M790" s="105">
        <f>+BD[[#This Row],[Kg. Recibidos]]*BD[[#This Row],[Precio]]</f>
        <v>65.52</v>
      </c>
      <c r="N790" s="91">
        <f>+BD[[#This Row],[Monto Total]]-BD[[#This Row],[Abonos]]</f>
        <v>0</v>
      </c>
      <c r="O790" s="93" t="str">
        <f>IF(BD[[#This Row],[Saldo Actual]]=0,"PAGADO",IF(BD[[#This Row],[Saldo Actual]]&lt;0,"A Favor","Pendiente"))</f>
        <v>PAGADO</v>
      </c>
      <c r="P790" s="97">
        <f>+BD[[#This Row],[Fecha Doc.]]+7</f>
        <v>45462</v>
      </c>
      <c r="Q790" s="96" t="str">
        <f ca="1">IF(TODAY()&gt;BD[[#This Row],[Fecha Venc.]],"VENCIDO","")</f>
        <v>VENCIDO</v>
      </c>
      <c r="R790" s="83"/>
    </row>
    <row r="791" spans="3:18" s="4" customFormat="1" hidden="1" x14ac:dyDescent="0.25">
      <c r="C791" s="85" t="s">
        <v>2468</v>
      </c>
      <c r="D791" s="86">
        <v>45455</v>
      </c>
      <c r="E791" s="87" t="s">
        <v>1887</v>
      </c>
      <c r="F791" s="88" t="s">
        <v>1886</v>
      </c>
      <c r="G791" s="87" t="s">
        <v>130</v>
      </c>
      <c r="H791" s="89" t="s">
        <v>1847</v>
      </c>
      <c r="I791" s="121">
        <v>49.6</v>
      </c>
      <c r="J791" s="121">
        <v>49.6</v>
      </c>
      <c r="K791" s="84">
        <v>1.3</v>
      </c>
      <c r="L791" s="105">
        <f>+BD[[#This Row],[Kg. Recibidos]]*BD[[#This Row],[Precio]]</f>
        <v>64.48</v>
      </c>
      <c r="M791" s="105">
        <f>+BD[[#This Row],[Kg. Recibidos]]*BD[[#This Row],[Precio]]</f>
        <v>64.48</v>
      </c>
      <c r="N791" s="91">
        <f>+BD[[#This Row],[Monto Total]]-BD[[#This Row],[Abonos]]</f>
        <v>0</v>
      </c>
      <c r="O791" s="93" t="str">
        <f>IF(BD[[#This Row],[Saldo Actual]]=0,"PAGADO",IF(BD[[#This Row],[Saldo Actual]]&lt;0,"A Favor","Pendiente"))</f>
        <v>PAGADO</v>
      </c>
      <c r="P791" s="97">
        <f>+BD[[#This Row],[Fecha Doc.]]+7</f>
        <v>45462</v>
      </c>
      <c r="Q791" s="96" t="str">
        <f ca="1">IF(TODAY()&gt;BD[[#This Row],[Fecha Venc.]],"VENCIDO","")</f>
        <v>VENCIDO</v>
      </c>
      <c r="R791" s="83"/>
    </row>
    <row r="792" spans="3:18" s="4" customFormat="1" hidden="1" x14ac:dyDescent="0.25">
      <c r="C792" s="85" t="s">
        <v>2464</v>
      </c>
      <c r="D792" s="86">
        <v>45455</v>
      </c>
      <c r="E792" s="87" t="s">
        <v>89</v>
      </c>
      <c r="F792" s="88" t="s">
        <v>47</v>
      </c>
      <c r="G792" s="87" t="s">
        <v>89</v>
      </c>
      <c r="H792" s="89" t="s">
        <v>872</v>
      </c>
      <c r="I792" s="121">
        <v>9928.7000000000007</v>
      </c>
      <c r="J792" s="121">
        <v>9847</v>
      </c>
      <c r="K792" s="84">
        <v>1.9</v>
      </c>
      <c r="L792" s="105">
        <f>+BD[[#This Row],[Kg. Recibidos]]*BD[[#This Row],[Precio]]</f>
        <v>18709.3</v>
      </c>
      <c r="M792" s="105">
        <f>+BD[[#This Row],[Kg. Recibidos]]*BD[[#This Row],[Precio]]</f>
        <v>18709.3</v>
      </c>
      <c r="N792" s="91">
        <f>+BD[[#This Row],[Monto Total]]-BD[[#This Row],[Abonos]]</f>
        <v>0</v>
      </c>
      <c r="O792" s="93" t="str">
        <f>IF(BD[[#This Row],[Saldo Actual]]=0,"PAGADO",IF(BD[[#This Row],[Saldo Actual]]&lt;0,"A Favor","Pendiente"))</f>
        <v>PAGADO</v>
      </c>
      <c r="P792" s="97">
        <f>+BD[[#This Row],[Fecha Doc.]]+7</f>
        <v>45462</v>
      </c>
      <c r="Q792" s="96" t="str">
        <f ca="1">IF(TODAY()&gt;BD[[#This Row],[Fecha Venc.]],"VENCIDO","")</f>
        <v>VENCIDO</v>
      </c>
      <c r="R792" s="83"/>
    </row>
    <row r="793" spans="3:18" s="4" customFormat="1" hidden="1" x14ac:dyDescent="0.25">
      <c r="C793" s="85" t="s">
        <v>2467</v>
      </c>
      <c r="D793" s="86">
        <v>45455</v>
      </c>
      <c r="E793" s="87" t="s">
        <v>91</v>
      </c>
      <c r="F793" s="88" t="s">
        <v>49</v>
      </c>
      <c r="G793" s="87" t="s">
        <v>91</v>
      </c>
      <c r="H793" s="89" t="s">
        <v>1847</v>
      </c>
      <c r="I793" s="121">
        <v>69</v>
      </c>
      <c r="J793" s="121">
        <v>69</v>
      </c>
      <c r="K793" s="84">
        <v>1</v>
      </c>
      <c r="L793" s="105">
        <f>+BD[[#This Row],[Kg. Recibidos]]*BD[[#This Row],[Precio]]</f>
        <v>69</v>
      </c>
      <c r="M793" s="105">
        <f>+BD[[#This Row],[Kg. Recibidos]]*BD[[#This Row],[Precio]]</f>
        <v>69</v>
      </c>
      <c r="N793" s="91">
        <f>+BD[[#This Row],[Monto Total]]-BD[[#This Row],[Abonos]]</f>
        <v>0</v>
      </c>
      <c r="O793" s="93" t="str">
        <f>IF(BD[[#This Row],[Saldo Actual]]=0,"PAGADO",IF(BD[[#This Row],[Saldo Actual]]&lt;0,"A Favor","Pendiente"))</f>
        <v>PAGADO</v>
      </c>
      <c r="P793" s="97">
        <f>+BD[[#This Row],[Fecha Doc.]]+7</f>
        <v>45462</v>
      </c>
      <c r="Q793" s="96" t="str">
        <f ca="1">IF(TODAY()&gt;BD[[#This Row],[Fecha Venc.]],"VENCIDO","")</f>
        <v>VENCIDO</v>
      </c>
      <c r="R793" s="83"/>
    </row>
    <row r="794" spans="3:18" s="4" customFormat="1" hidden="1" x14ac:dyDescent="0.25">
      <c r="C794" s="85" t="s">
        <v>2467</v>
      </c>
      <c r="D794" s="86">
        <v>45455</v>
      </c>
      <c r="E794" s="87" t="s">
        <v>91</v>
      </c>
      <c r="F794" s="88" t="s">
        <v>49</v>
      </c>
      <c r="G794" s="87" t="s">
        <v>91</v>
      </c>
      <c r="H794" s="89" t="s">
        <v>11</v>
      </c>
      <c r="I794" s="121">
        <v>24.3</v>
      </c>
      <c r="J794" s="121">
        <v>24.3</v>
      </c>
      <c r="K794" s="84">
        <v>1.8</v>
      </c>
      <c r="L794" s="105">
        <f>+BD[[#This Row],[Kg. Recibidos]]*BD[[#This Row],[Precio]]</f>
        <v>43.74</v>
      </c>
      <c r="M794" s="105">
        <f>+BD[[#This Row],[Kg. Recibidos]]*BD[[#This Row],[Precio]]</f>
        <v>43.74</v>
      </c>
      <c r="N794" s="91">
        <f>+BD[[#This Row],[Monto Total]]-BD[[#This Row],[Abonos]]</f>
        <v>0</v>
      </c>
      <c r="O794" s="93" t="str">
        <f>IF(BD[[#This Row],[Saldo Actual]]=0,"PAGADO",IF(BD[[#This Row],[Saldo Actual]]&lt;0,"A Favor","Pendiente"))</f>
        <v>PAGADO</v>
      </c>
      <c r="P794" s="97">
        <f>+BD[[#This Row],[Fecha Doc.]]+7</f>
        <v>45462</v>
      </c>
      <c r="Q794" s="96" t="str">
        <f ca="1">IF(TODAY()&gt;BD[[#This Row],[Fecha Venc.]],"VENCIDO","")</f>
        <v>VENCIDO</v>
      </c>
      <c r="R794" s="83"/>
    </row>
    <row r="795" spans="3:18" s="4" customFormat="1" hidden="1" x14ac:dyDescent="0.25">
      <c r="C795" s="85" t="s">
        <v>2467</v>
      </c>
      <c r="D795" s="86">
        <v>45455</v>
      </c>
      <c r="E795" s="87" t="s">
        <v>91</v>
      </c>
      <c r="F795" s="88" t="s">
        <v>49</v>
      </c>
      <c r="G795" s="87" t="s">
        <v>91</v>
      </c>
      <c r="H795" s="89" t="s">
        <v>12</v>
      </c>
      <c r="I795" s="121">
        <v>144.19999999999999</v>
      </c>
      <c r="J795" s="121">
        <v>144.19999999999999</v>
      </c>
      <c r="K795" s="84">
        <v>1</v>
      </c>
      <c r="L795" s="105">
        <f>+BD[[#This Row],[Kg. Recibidos]]*BD[[#This Row],[Precio]]</f>
        <v>144.19999999999999</v>
      </c>
      <c r="M795" s="105">
        <f>+BD[[#This Row],[Kg. Recibidos]]*BD[[#This Row],[Precio]]</f>
        <v>144.19999999999999</v>
      </c>
      <c r="N795" s="91">
        <f>+BD[[#This Row],[Monto Total]]-BD[[#This Row],[Abonos]]</f>
        <v>0</v>
      </c>
      <c r="O795" s="93" t="str">
        <f>IF(BD[[#This Row],[Saldo Actual]]=0,"PAGADO",IF(BD[[#This Row],[Saldo Actual]]&lt;0,"A Favor","Pendiente"))</f>
        <v>PAGADO</v>
      </c>
      <c r="P795" s="97">
        <f>+BD[[#This Row],[Fecha Doc.]]+7</f>
        <v>45462</v>
      </c>
      <c r="Q795" s="96" t="str">
        <f ca="1">IF(TODAY()&gt;BD[[#This Row],[Fecha Venc.]],"VENCIDO","")</f>
        <v>VENCIDO</v>
      </c>
      <c r="R795" s="83"/>
    </row>
    <row r="796" spans="3:18" s="4" customFormat="1" hidden="1" x14ac:dyDescent="0.25">
      <c r="C796" s="85" t="s">
        <v>2471</v>
      </c>
      <c r="D796" s="86">
        <v>45455</v>
      </c>
      <c r="E796" s="87" t="s">
        <v>1887</v>
      </c>
      <c r="F796" s="88" t="s">
        <v>1886</v>
      </c>
      <c r="G796" s="87" t="s">
        <v>651</v>
      </c>
      <c r="H796" s="89" t="s">
        <v>3</v>
      </c>
      <c r="I796" s="121">
        <v>26.3</v>
      </c>
      <c r="J796" s="121">
        <v>26.3</v>
      </c>
      <c r="K796" s="84">
        <v>2.6</v>
      </c>
      <c r="L796" s="105">
        <f>+BD[[#This Row],[Kg. Recibidos]]*BD[[#This Row],[Precio]]</f>
        <v>68.38000000000001</v>
      </c>
      <c r="M796" s="105">
        <v>68.38</v>
      </c>
      <c r="N796" s="91">
        <f>+BD[[#This Row],[Monto Total]]-BD[[#This Row],[Abonos]]</f>
        <v>0</v>
      </c>
      <c r="O796" s="93" t="str">
        <f>IF(BD[[#This Row],[Saldo Actual]]=0,"PAGADO",IF(BD[[#This Row],[Saldo Actual]]&lt;0,"A Favor","Pendiente"))</f>
        <v>PAGADO</v>
      </c>
      <c r="P796" s="97">
        <f>+BD[[#This Row],[Fecha Doc.]]+7</f>
        <v>45462</v>
      </c>
      <c r="Q796" s="96" t="str">
        <f ca="1">IF(TODAY()&gt;BD[[#This Row],[Fecha Venc.]],"VENCIDO","")</f>
        <v>VENCIDO</v>
      </c>
      <c r="R796" s="83"/>
    </row>
    <row r="797" spans="3:18" s="4" customFormat="1" hidden="1" x14ac:dyDescent="0.25">
      <c r="C797" s="85" t="s">
        <v>2470</v>
      </c>
      <c r="D797" s="86">
        <v>45455</v>
      </c>
      <c r="E797" s="87" t="s">
        <v>9</v>
      </c>
      <c r="F797" s="88" t="s">
        <v>19</v>
      </c>
      <c r="G797" s="87" t="s">
        <v>169</v>
      </c>
      <c r="H797" s="89" t="s">
        <v>15</v>
      </c>
      <c r="I797" s="121">
        <v>10025.9</v>
      </c>
      <c r="J797" s="121">
        <v>9466.2000000000007</v>
      </c>
      <c r="K797" s="84">
        <v>2.4500000000000002</v>
      </c>
      <c r="L797" s="105">
        <f>+BD[[#This Row],[Kg. Recibidos]]*BD[[#This Row],[Precio]]</f>
        <v>23192.190000000002</v>
      </c>
      <c r="M797" s="105">
        <f>+BD[[#This Row],[Kg. Recibidos]]*BD[[#This Row],[Precio]]</f>
        <v>23192.190000000002</v>
      </c>
      <c r="N797" s="91">
        <f>+BD[[#This Row],[Monto Total]]-BD[[#This Row],[Abonos]]</f>
        <v>0</v>
      </c>
      <c r="O797" s="93" t="str">
        <f>IF(BD[[#This Row],[Saldo Actual]]=0,"PAGADO",IF(BD[[#This Row],[Saldo Actual]]&lt;0,"A Favor","Pendiente"))</f>
        <v>PAGADO</v>
      </c>
      <c r="P797" s="97">
        <f>+BD[[#This Row],[Fecha Doc.]]+7</f>
        <v>45462</v>
      </c>
      <c r="Q797" s="96" t="str">
        <f ca="1">IF(TODAY()&gt;BD[[#This Row],[Fecha Venc.]],"VENCIDO","")</f>
        <v>VENCIDO</v>
      </c>
      <c r="R797" s="83" t="s">
        <v>2057</v>
      </c>
    </row>
    <row r="798" spans="3:18" s="4" customFormat="1" hidden="1" x14ac:dyDescent="0.25">
      <c r="C798" s="85" t="s">
        <v>2469</v>
      </c>
      <c r="D798" s="86">
        <v>45455</v>
      </c>
      <c r="E798" s="87" t="s">
        <v>9</v>
      </c>
      <c r="F798" s="88" t="s">
        <v>19</v>
      </c>
      <c r="G798" s="87" t="s">
        <v>169</v>
      </c>
      <c r="H798" s="89" t="s">
        <v>15</v>
      </c>
      <c r="I798" s="121">
        <v>10161.5</v>
      </c>
      <c r="J798" s="121">
        <v>9694.6</v>
      </c>
      <c r="K798" s="84">
        <v>2.4500000000000002</v>
      </c>
      <c r="L798" s="105">
        <f>+BD[[#This Row],[Kg. Recibidos]]*BD[[#This Row],[Precio]]</f>
        <v>23751.770000000004</v>
      </c>
      <c r="M798" s="105">
        <f>+BD[[#This Row],[Kg. Recibidos]]*BD[[#This Row],[Precio]]</f>
        <v>23751.770000000004</v>
      </c>
      <c r="N798" s="91">
        <f>+BD[[#This Row],[Monto Total]]-BD[[#This Row],[Abonos]]</f>
        <v>0</v>
      </c>
      <c r="O798" s="93" t="str">
        <f>IF(BD[[#This Row],[Saldo Actual]]=0,"PAGADO",IF(BD[[#This Row],[Saldo Actual]]&lt;0,"A Favor","Pendiente"))</f>
        <v>PAGADO</v>
      </c>
      <c r="P798" s="97">
        <f>+BD[[#This Row],[Fecha Doc.]]+7</f>
        <v>45462</v>
      </c>
      <c r="Q798" s="96" t="str">
        <f ca="1">IF(TODAY()&gt;BD[[#This Row],[Fecha Venc.]],"VENCIDO","")</f>
        <v>VENCIDO</v>
      </c>
      <c r="R798" s="83"/>
    </row>
    <row r="799" spans="3:18" s="4" customFormat="1" hidden="1" x14ac:dyDescent="0.25">
      <c r="C799" s="85" t="s">
        <v>2461</v>
      </c>
      <c r="D799" s="86">
        <v>45454</v>
      </c>
      <c r="E799" s="87" t="s">
        <v>73</v>
      </c>
      <c r="F799" s="88" t="s">
        <v>27</v>
      </c>
      <c r="G799" s="87" t="s">
        <v>73</v>
      </c>
      <c r="H799" s="89" t="s">
        <v>3</v>
      </c>
      <c r="I799" s="121">
        <v>7836.7</v>
      </c>
      <c r="J799" s="121">
        <v>7836.7</v>
      </c>
      <c r="K799" s="84">
        <v>2.42</v>
      </c>
      <c r="L799" s="105">
        <f>+BD[[#This Row],[Kg. Recibidos]]*BD[[#This Row],[Precio]]</f>
        <v>18964.813999999998</v>
      </c>
      <c r="M799" s="105"/>
      <c r="N799" s="91">
        <f>+BD[[#This Row],[Monto Total]]-BD[[#This Row],[Abonos]]</f>
        <v>18964.813999999998</v>
      </c>
      <c r="O799" s="93" t="str">
        <f>IF(BD[[#This Row],[Saldo Actual]]=0,"PAGADO",IF(BD[[#This Row],[Saldo Actual]]&lt;0,"A Favor","Pendiente"))</f>
        <v>Pendiente</v>
      </c>
      <c r="P799" s="97">
        <f>+BD[[#This Row],[Fecha Doc.]]+7</f>
        <v>45461</v>
      </c>
      <c r="Q799" s="96" t="str">
        <f ca="1">IF(TODAY()&gt;BD[[#This Row],[Fecha Venc.]],"VENCIDO","")</f>
        <v>VENCIDO</v>
      </c>
      <c r="R799" s="83"/>
    </row>
    <row r="800" spans="3:18" s="4" customFormat="1" hidden="1" x14ac:dyDescent="0.25">
      <c r="C800" s="85" t="s">
        <v>2460</v>
      </c>
      <c r="D800" s="86">
        <v>45454</v>
      </c>
      <c r="E800" s="87" t="s">
        <v>73</v>
      </c>
      <c r="F800" s="88" t="s">
        <v>27</v>
      </c>
      <c r="G800" s="87" t="s">
        <v>73</v>
      </c>
      <c r="H800" s="89" t="s">
        <v>3</v>
      </c>
      <c r="I800" s="121">
        <v>6469.2</v>
      </c>
      <c r="J800" s="121">
        <v>6470.3</v>
      </c>
      <c r="K800" s="84">
        <v>2.42</v>
      </c>
      <c r="L800" s="105">
        <f>+BD[[#This Row],[Kg. Recibidos]]*BD[[#This Row],[Precio]]</f>
        <v>15658.126</v>
      </c>
      <c r="M800" s="105"/>
      <c r="N800" s="91">
        <f>+BD[[#This Row],[Monto Total]]-BD[[#This Row],[Abonos]]</f>
        <v>15658.126</v>
      </c>
      <c r="O800" s="93" t="str">
        <f>IF(BD[[#This Row],[Saldo Actual]]=0,"PAGADO",IF(BD[[#This Row],[Saldo Actual]]&lt;0,"A Favor","Pendiente"))</f>
        <v>Pendiente</v>
      </c>
      <c r="P800" s="97">
        <f>+BD[[#This Row],[Fecha Doc.]]+7</f>
        <v>45461</v>
      </c>
      <c r="Q800" s="96" t="str">
        <f ca="1">IF(TODAY()&gt;BD[[#This Row],[Fecha Venc.]],"VENCIDO","")</f>
        <v>VENCIDO</v>
      </c>
      <c r="R800" s="83"/>
    </row>
    <row r="801" spans="3:18" s="4" customFormat="1" hidden="1" x14ac:dyDescent="0.25">
      <c r="C801" s="85" t="s">
        <v>2462</v>
      </c>
      <c r="D801" s="86">
        <v>45454</v>
      </c>
      <c r="E801" s="87" t="s">
        <v>670</v>
      </c>
      <c r="F801" s="88" t="s">
        <v>883</v>
      </c>
      <c r="G801" s="87" t="s">
        <v>670</v>
      </c>
      <c r="H801" s="89" t="s">
        <v>872</v>
      </c>
      <c r="I801" s="121">
        <v>9299.7999999999993</v>
      </c>
      <c r="J801" s="121">
        <v>9164.5</v>
      </c>
      <c r="K801" s="84">
        <v>2.48</v>
      </c>
      <c r="L801" s="105">
        <f>+BD[[#This Row],[Kg. Recibidos]]*BD[[#This Row],[Precio]]</f>
        <v>22727.96</v>
      </c>
      <c r="M801" s="105">
        <f>+BD[[#This Row],[Kg. Recibidos]]*BD[[#This Row],[Precio]]</f>
        <v>22727.96</v>
      </c>
      <c r="N801" s="91">
        <f>+BD[[#This Row],[Monto Total]]-BD[[#This Row],[Abonos]]</f>
        <v>0</v>
      </c>
      <c r="O801" s="93" t="str">
        <f>IF(BD[[#This Row],[Saldo Actual]]=0,"PAGADO",IF(BD[[#This Row],[Saldo Actual]]&lt;0,"A Favor","Pendiente"))</f>
        <v>PAGADO</v>
      </c>
      <c r="P801" s="97">
        <f>+BD[[#This Row],[Fecha Doc.]]+7</f>
        <v>45461</v>
      </c>
      <c r="Q801" s="96" t="str">
        <f ca="1">IF(TODAY()&gt;BD[[#This Row],[Fecha Venc.]],"VENCIDO","")</f>
        <v>VENCIDO</v>
      </c>
      <c r="R801" s="83"/>
    </row>
    <row r="802" spans="3:18" s="4" customFormat="1" hidden="1" x14ac:dyDescent="0.25">
      <c r="C802" s="85" t="s">
        <v>2466</v>
      </c>
      <c r="D802" s="86">
        <v>45454</v>
      </c>
      <c r="E802" s="87" t="s">
        <v>9</v>
      </c>
      <c r="F802" s="88" t="s">
        <v>19</v>
      </c>
      <c r="G802" s="87" t="s">
        <v>169</v>
      </c>
      <c r="H802" s="89" t="s">
        <v>15</v>
      </c>
      <c r="I802" s="121">
        <v>9996.9</v>
      </c>
      <c r="J802" s="121">
        <v>9527</v>
      </c>
      <c r="K802" s="84">
        <v>2.4500000000000002</v>
      </c>
      <c r="L802" s="105">
        <f>+BD[[#This Row],[Kg. Recibidos]]*BD[[#This Row],[Precio]]</f>
        <v>23341.15</v>
      </c>
      <c r="M802" s="105">
        <f>+BD[[#This Row],[Kg. Recibidos]]*BD[[#This Row],[Precio]]</f>
        <v>23341.15</v>
      </c>
      <c r="N802" s="91">
        <f>+BD[[#This Row],[Monto Total]]-BD[[#This Row],[Abonos]]</f>
        <v>0</v>
      </c>
      <c r="O802" s="93" t="str">
        <f>IF(BD[[#This Row],[Saldo Actual]]=0,"PAGADO",IF(BD[[#This Row],[Saldo Actual]]&lt;0,"A Favor","Pendiente"))</f>
        <v>PAGADO</v>
      </c>
      <c r="P802" s="97">
        <f>+BD[[#This Row],[Fecha Doc.]]+7</f>
        <v>45461</v>
      </c>
      <c r="Q802" s="96" t="str">
        <f ca="1">IF(TODAY()&gt;BD[[#This Row],[Fecha Venc.]],"VENCIDO","")</f>
        <v>VENCIDO</v>
      </c>
      <c r="R802" s="83"/>
    </row>
    <row r="803" spans="3:18" s="4" customFormat="1" hidden="1" x14ac:dyDescent="0.25">
      <c r="C803" s="85" t="s">
        <v>2465</v>
      </c>
      <c r="D803" s="86">
        <v>45454</v>
      </c>
      <c r="E803" s="87" t="s">
        <v>1887</v>
      </c>
      <c r="F803" s="88" t="s">
        <v>1886</v>
      </c>
      <c r="G803" s="87" t="s">
        <v>946</v>
      </c>
      <c r="H803" s="89" t="s">
        <v>3</v>
      </c>
      <c r="I803" s="121">
        <v>2.5</v>
      </c>
      <c r="J803" s="121">
        <v>2.5</v>
      </c>
      <c r="K803" s="84">
        <v>2.6</v>
      </c>
      <c r="L803" s="105">
        <f>+BD[[#This Row],[Kg. Recibidos]]*BD[[#This Row],[Precio]]</f>
        <v>6.5</v>
      </c>
      <c r="M803" s="105">
        <f>+BD[[#This Row],[Kg. Recibidos]]*BD[[#This Row],[Precio]]</f>
        <v>6.5</v>
      </c>
      <c r="N803" s="91">
        <f>+BD[[#This Row],[Monto Total]]-BD[[#This Row],[Abonos]]</f>
        <v>0</v>
      </c>
      <c r="O803" s="93" t="str">
        <f>IF(BD[[#This Row],[Saldo Actual]]=0,"PAGADO",IF(BD[[#This Row],[Saldo Actual]]&lt;0,"A Favor","Pendiente"))</f>
        <v>PAGADO</v>
      </c>
      <c r="P803" s="97">
        <f>+BD[[#This Row],[Fecha Doc.]]+7</f>
        <v>45461</v>
      </c>
      <c r="Q803" s="96" t="str">
        <f ca="1">IF(TODAY()&gt;BD[[#This Row],[Fecha Venc.]],"VENCIDO","")</f>
        <v>VENCIDO</v>
      </c>
      <c r="R803" s="83"/>
    </row>
    <row r="804" spans="3:18" s="4" customFormat="1" hidden="1" x14ac:dyDescent="0.25">
      <c r="C804" s="85" t="s">
        <v>2457</v>
      </c>
      <c r="D804" s="86">
        <v>45453</v>
      </c>
      <c r="E804" s="87" t="s">
        <v>1887</v>
      </c>
      <c r="F804" s="88" t="s">
        <v>1886</v>
      </c>
      <c r="G804" s="87" t="s">
        <v>200</v>
      </c>
      <c r="H804" s="89" t="s">
        <v>872</v>
      </c>
      <c r="I804" s="121">
        <v>294</v>
      </c>
      <c r="J804" s="121">
        <v>294</v>
      </c>
      <c r="K804" s="84">
        <v>2.6</v>
      </c>
      <c r="L804" s="105">
        <f>+BD[[#This Row],[Kg. Recibidos]]*BD[[#This Row],[Precio]]</f>
        <v>764.4</v>
      </c>
      <c r="M804" s="105">
        <f>+BD[[#This Row],[Kg. Recibidos]]*BD[[#This Row],[Precio]]</f>
        <v>764.4</v>
      </c>
      <c r="N804" s="91">
        <f>+BD[[#This Row],[Monto Total]]-BD[[#This Row],[Abonos]]</f>
        <v>0</v>
      </c>
      <c r="O804" s="93" t="str">
        <f>IF(BD[[#This Row],[Saldo Actual]]=0,"PAGADO",IF(BD[[#This Row],[Saldo Actual]]&lt;0,"A Favor","Pendiente"))</f>
        <v>PAGADO</v>
      </c>
      <c r="P804" s="97">
        <f>+BD[[#This Row],[Fecha Doc.]]+7</f>
        <v>45460</v>
      </c>
      <c r="Q804" s="96" t="str">
        <f ca="1">IF(TODAY()&gt;BD[[#This Row],[Fecha Venc.]],"VENCIDO","")</f>
        <v>VENCIDO</v>
      </c>
      <c r="R804" s="83"/>
    </row>
    <row r="805" spans="3:18" s="4" customFormat="1" hidden="1" x14ac:dyDescent="0.25">
      <c r="C805" s="85" t="s">
        <v>2457</v>
      </c>
      <c r="D805" s="86">
        <v>45453</v>
      </c>
      <c r="E805" s="87" t="s">
        <v>1887</v>
      </c>
      <c r="F805" s="88" t="s">
        <v>1886</v>
      </c>
      <c r="G805" s="87" t="s">
        <v>200</v>
      </c>
      <c r="H805" s="89" t="s">
        <v>1727</v>
      </c>
      <c r="I805" s="121">
        <v>29.1</v>
      </c>
      <c r="J805" s="121">
        <v>29.1</v>
      </c>
      <c r="K805" s="84">
        <v>1.3</v>
      </c>
      <c r="L805" s="105">
        <f>+BD[[#This Row],[Kg. Recibidos]]*BD[[#This Row],[Precio]]</f>
        <v>37.830000000000005</v>
      </c>
      <c r="M805" s="105">
        <f>+BD[[#This Row],[Kg. Recibidos]]*BD[[#This Row],[Precio]]</f>
        <v>37.830000000000005</v>
      </c>
      <c r="N805" s="91">
        <f>+BD[[#This Row],[Monto Total]]-BD[[#This Row],[Abonos]]</f>
        <v>0</v>
      </c>
      <c r="O805" s="93" t="str">
        <f>IF(BD[[#This Row],[Saldo Actual]]=0,"PAGADO",IF(BD[[#This Row],[Saldo Actual]]&lt;0,"A Favor","Pendiente"))</f>
        <v>PAGADO</v>
      </c>
      <c r="P805" s="97">
        <f>+BD[[#This Row],[Fecha Doc.]]+7</f>
        <v>45460</v>
      </c>
      <c r="Q805" s="96" t="str">
        <f ca="1">IF(TODAY()&gt;BD[[#This Row],[Fecha Venc.]],"VENCIDO","")</f>
        <v>VENCIDO</v>
      </c>
      <c r="R805" s="83"/>
    </row>
    <row r="806" spans="3:18" s="4" customFormat="1" hidden="1" x14ac:dyDescent="0.25">
      <c r="C806" s="85" t="s">
        <v>2450</v>
      </c>
      <c r="D806" s="86">
        <v>45453</v>
      </c>
      <c r="E806" s="87" t="s">
        <v>8</v>
      </c>
      <c r="F806" s="88" t="s">
        <v>20</v>
      </c>
      <c r="G806" s="87" t="s">
        <v>2211</v>
      </c>
      <c r="H806" s="89" t="s">
        <v>1727</v>
      </c>
      <c r="I806" s="121">
        <v>1427.5</v>
      </c>
      <c r="J806" s="121">
        <v>1424.2</v>
      </c>
      <c r="K806" s="84">
        <v>0.5</v>
      </c>
      <c r="L806" s="105">
        <f>+BD[[#This Row],[Kg. Recibidos]]*BD[[#This Row],[Precio]]</f>
        <v>712.1</v>
      </c>
      <c r="M806" s="105">
        <f>+BD[[#This Row],[Kg. Recibidos]]*BD[[#This Row],[Precio]]</f>
        <v>712.1</v>
      </c>
      <c r="N806" s="91">
        <f>+BD[[#This Row],[Monto Total]]-BD[[#This Row],[Abonos]]</f>
        <v>0</v>
      </c>
      <c r="O806" s="93" t="str">
        <f>IF(BD[[#This Row],[Saldo Actual]]=0,"PAGADO",IF(BD[[#This Row],[Saldo Actual]]&lt;0,"A Favor","Pendiente"))</f>
        <v>PAGADO</v>
      </c>
      <c r="P806" s="97">
        <f>+BD[[#This Row],[Fecha Doc.]]+7</f>
        <v>45460</v>
      </c>
      <c r="Q806" s="96" t="str">
        <f ca="1">IF(TODAY()&gt;BD[[#This Row],[Fecha Venc.]],"VENCIDO","")</f>
        <v>VENCIDO</v>
      </c>
      <c r="R806" s="83"/>
    </row>
    <row r="807" spans="3:18" s="4" customFormat="1" hidden="1" x14ac:dyDescent="0.25">
      <c r="C807" s="85" t="s">
        <v>2450</v>
      </c>
      <c r="D807" s="86">
        <v>45453</v>
      </c>
      <c r="E807" s="87" t="s">
        <v>8</v>
      </c>
      <c r="F807" s="88" t="s">
        <v>20</v>
      </c>
      <c r="G807" s="87" t="s">
        <v>2211</v>
      </c>
      <c r="H807" s="89" t="s">
        <v>1847</v>
      </c>
      <c r="I807" s="121">
        <v>2330.5</v>
      </c>
      <c r="J807" s="121">
        <v>2325.1999999999998</v>
      </c>
      <c r="K807" s="84">
        <v>0.5</v>
      </c>
      <c r="L807" s="105">
        <f>+BD[[#This Row],[Kg. Recibidos]]*BD[[#This Row],[Precio]]</f>
        <v>1162.5999999999999</v>
      </c>
      <c r="M807" s="105">
        <f>+BD[[#This Row],[Kg. Recibidos]]*BD[[#This Row],[Precio]]</f>
        <v>1162.5999999999999</v>
      </c>
      <c r="N807" s="91">
        <f>+BD[[#This Row],[Monto Total]]-BD[[#This Row],[Abonos]]</f>
        <v>0</v>
      </c>
      <c r="O807" s="93" t="str">
        <f>IF(BD[[#This Row],[Saldo Actual]]=0,"PAGADO",IF(BD[[#This Row],[Saldo Actual]]&lt;0,"A Favor","Pendiente"))</f>
        <v>PAGADO</v>
      </c>
      <c r="P807" s="97">
        <f>+BD[[#This Row],[Fecha Doc.]]+7</f>
        <v>45460</v>
      </c>
      <c r="Q807" s="96" t="str">
        <f ca="1">IF(TODAY()&gt;BD[[#This Row],[Fecha Venc.]],"VENCIDO","")</f>
        <v>VENCIDO</v>
      </c>
      <c r="R807" s="83"/>
    </row>
    <row r="808" spans="3:18" s="4" customFormat="1" hidden="1" x14ac:dyDescent="0.25">
      <c r="C808" s="85" t="s">
        <v>2456</v>
      </c>
      <c r="D808" s="86">
        <v>45453</v>
      </c>
      <c r="E808" s="87" t="s">
        <v>89</v>
      </c>
      <c r="F808" s="88" t="s">
        <v>47</v>
      </c>
      <c r="G808" s="87" t="s">
        <v>89</v>
      </c>
      <c r="H808" s="89" t="s">
        <v>872</v>
      </c>
      <c r="I808" s="121">
        <v>9594.5</v>
      </c>
      <c r="J808" s="121">
        <v>9485</v>
      </c>
      <c r="K808" s="84">
        <v>1.9</v>
      </c>
      <c r="L808" s="105">
        <f>+BD[[#This Row],[Kg. Recibidos]]*BD[[#This Row],[Precio]]</f>
        <v>18021.5</v>
      </c>
      <c r="M808" s="105">
        <f>+BD[[#This Row],[Kg. Recibidos]]*BD[[#This Row],[Precio]]</f>
        <v>18021.5</v>
      </c>
      <c r="N808" s="91">
        <f>+BD[[#This Row],[Monto Total]]-BD[[#This Row],[Abonos]]</f>
        <v>0</v>
      </c>
      <c r="O808" s="93" t="str">
        <f>IF(BD[[#This Row],[Saldo Actual]]=0,"PAGADO",IF(BD[[#This Row],[Saldo Actual]]&lt;0,"A Favor","Pendiente"))</f>
        <v>PAGADO</v>
      </c>
      <c r="P808" s="97">
        <f>+BD[[#This Row],[Fecha Doc.]]+7</f>
        <v>45460</v>
      </c>
      <c r="Q808" s="96" t="str">
        <f ca="1">IF(TODAY()&gt;BD[[#This Row],[Fecha Venc.]],"VENCIDO","")</f>
        <v>VENCIDO</v>
      </c>
      <c r="R808" s="83"/>
    </row>
    <row r="809" spans="3:18" s="4" customFormat="1" hidden="1" x14ac:dyDescent="0.25">
      <c r="C809" s="85" t="s">
        <v>2454</v>
      </c>
      <c r="D809" s="86">
        <v>45453</v>
      </c>
      <c r="E809" s="87" t="s">
        <v>1887</v>
      </c>
      <c r="F809" s="88" t="s">
        <v>1886</v>
      </c>
      <c r="G809" s="87" t="s">
        <v>132</v>
      </c>
      <c r="H809" s="89" t="s">
        <v>3</v>
      </c>
      <c r="I809" s="121">
        <v>14.5</v>
      </c>
      <c r="J809" s="121">
        <v>14.5</v>
      </c>
      <c r="K809" s="84">
        <v>2.5499999999999998</v>
      </c>
      <c r="L809" s="105">
        <f>+BD[[#This Row],[Kg. Recibidos]]*BD[[#This Row],[Precio]]</f>
        <v>36.974999999999994</v>
      </c>
      <c r="M809" s="105">
        <v>36.979999999999997</v>
      </c>
      <c r="N809" s="91">
        <v>0</v>
      </c>
      <c r="O809" s="93" t="str">
        <f>IF(BD[[#This Row],[Saldo Actual]]=0,"PAGADO",IF(BD[[#This Row],[Saldo Actual]]&lt;0,"A Favor","Pendiente"))</f>
        <v>PAGADO</v>
      </c>
      <c r="P809" s="97">
        <f>+BD[[#This Row],[Fecha Doc.]]+7</f>
        <v>45460</v>
      </c>
      <c r="Q809" s="96" t="str">
        <f ca="1">IF(TODAY()&gt;BD[[#This Row],[Fecha Venc.]],"VENCIDO","")</f>
        <v>VENCIDO</v>
      </c>
      <c r="R809" s="83"/>
    </row>
    <row r="810" spans="3:18" s="4" customFormat="1" hidden="1" x14ac:dyDescent="0.25">
      <c r="C810" s="85" t="s">
        <v>2458</v>
      </c>
      <c r="D810" s="86">
        <v>45453</v>
      </c>
      <c r="E810" s="87" t="s">
        <v>86</v>
      </c>
      <c r="F810" s="88" t="s">
        <v>45</v>
      </c>
      <c r="G810" s="87" t="s">
        <v>1419</v>
      </c>
      <c r="H810" s="89" t="s">
        <v>3</v>
      </c>
      <c r="I810" s="121">
        <v>1210.8</v>
      </c>
      <c r="J810" s="121">
        <v>1210.8</v>
      </c>
      <c r="K810" s="84">
        <v>2.5499999999999998</v>
      </c>
      <c r="L810" s="105">
        <f>+BD[[#This Row],[Kg. Recibidos]]*BD[[#This Row],[Precio]]</f>
        <v>3087.5399999999995</v>
      </c>
      <c r="M810" s="105"/>
      <c r="N810" s="91">
        <f>+BD[[#This Row],[Monto Total]]-BD[[#This Row],[Abonos]]</f>
        <v>3087.5399999999995</v>
      </c>
      <c r="O810" s="93" t="str">
        <f>IF(BD[[#This Row],[Saldo Actual]]=0,"PAGADO",IF(BD[[#This Row],[Saldo Actual]]&lt;0,"A Favor","Pendiente"))</f>
        <v>Pendiente</v>
      </c>
      <c r="P810" s="97">
        <f>+BD[[#This Row],[Fecha Doc.]]+7</f>
        <v>45460</v>
      </c>
      <c r="Q810" s="96" t="str">
        <f ca="1">IF(TODAY()&gt;BD[[#This Row],[Fecha Venc.]],"VENCIDO","")</f>
        <v>VENCIDO</v>
      </c>
      <c r="R810" s="83"/>
    </row>
    <row r="811" spans="3:18" s="4" customFormat="1" hidden="1" x14ac:dyDescent="0.25">
      <c r="C811" s="85" t="s">
        <v>2455</v>
      </c>
      <c r="D811" s="86">
        <v>45453</v>
      </c>
      <c r="E811" s="87" t="s">
        <v>86</v>
      </c>
      <c r="F811" s="88" t="s">
        <v>45</v>
      </c>
      <c r="G811" s="87" t="s">
        <v>1419</v>
      </c>
      <c r="H811" s="89" t="s">
        <v>1847</v>
      </c>
      <c r="I811" s="121">
        <v>50.5</v>
      </c>
      <c r="J811" s="121">
        <v>50.5</v>
      </c>
      <c r="K811" s="84">
        <v>1.3</v>
      </c>
      <c r="L811" s="105">
        <f>+BD[[#This Row],[Kg. Recibidos]]*BD[[#This Row],[Precio]]</f>
        <v>65.650000000000006</v>
      </c>
      <c r="M811" s="105"/>
      <c r="N811" s="91">
        <f>+BD[[#This Row],[Monto Total]]-BD[[#This Row],[Abonos]]</f>
        <v>65.650000000000006</v>
      </c>
      <c r="O811" s="93" t="str">
        <f>IF(BD[[#This Row],[Saldo Actual]]=0,"PAGADO",IF(BD[[#This Row],[Saldo Actual]]&lt;0,"A Favor","Pendiente"))</f>
        <v>Pendiente</v>
      </c>
      <c r="P811" s="97">
        <f>+BD[[#This Row],[Fecha Doc.]]+7</f>
        <v>45460</v>
      </c>
      <c r="Q811" s="96" t="str">
        <f ca="1">IF(TODAY()&gt;BD[[#This Row],[Fecha Venc.]],"VENCIDO","")</f>
        <v>VENCIDO</v>
      </c>
      <c r="R811" s="83"/>
    </row>
    <row r="812" spans="3:18" s="4" customFormat="1" hidden="1" x14ac:dyDescent="0.25">
      <c r="C812" s="85" t="s">
        <v>2455</v>
      </c>
      <c r="D812" s="86">
        <v>45453</v>
      </c>
      <c r="E812" s="87" t="s">
        <v>86</v>
      </c>
      <c r="F812" s="88" t="s">
        <v>45</v>
      </c>
      <c r="G812" s="87" t="s">
        <v>1419</v>
      </c>
      <c r="H812" s="89" t="s">
        <v>1848</v>
      </c>
      <c r="I812" s="121">
        <v>49</v>
      </c>
      <c r="J812" s="121">
        <v>49</v>
      </c>
      <c r="K812" s="84">
        <v>1.6</v>
      </c>
      <c r="L812" s="105">
        <f>+BD[[#This Row],[Kg. Recibidos]]*BD[[#This Row],[Precio]]</f>
        <v>78.400000000000006</v>
      </c>
      <c r="M812" s="105"/>
      <c r="N812" s="91">
        <f>+BD[[#This Row],[Monto Total]]-BD[[#This Row],[Abonos]]</f>
        <v>78.400000000000006</v>
      </c>
      <c r="O812" s="93" t="str">
        <f>IF(BD[[#This Row],[Saldo Actual]]=0,"PAGADO",IF(BD[[#This Row],[Saldo Actual]]&lt;0,"A Favor","Pendiente"))</f>
        <v>Pendiente</v>
      </c>
      <c r="P812" s="97">
        <f>+BD[[#This Row],[Fecha Doc.]]+7</f>
        <v>45460</v>
      </c>
      <c r="Q812" s="96" t="str">
        <f ca="1">IF(TODAY()&gt;BD[[#This Row],[Fecha Venc.]],"VENCIDO","")</f>
        <v>VENCIDO</v>
      </c>
      <c r="R812" s="83"/>
    </row>
    <row r="813" spans="3:18" s="4" customFormat="1" hidden="1" x14ac:dyDescent="0.25">
      <c r="C813" s="85" t="s">
        <v>2459</v>
      </c>
      <c r="D813" s="86">
        <v>45453</v>
      </c>
      <c r="E813" s="87" t="s">
        <v>9</v>
      </c>
      <c r="F813" s="88" t="s">
        <v>19</v>
      </c>
      <c r="G813" s="87" t="s">
        <v>169</v>
      </c>
      <c r="H813" s="89" t="s">
        <v>15</v>
      </c>
      <c r="I813" s="121">
        <v>9952.9</v>
      </c>
      <c r="J813" s="121">
        <v>9603.7999999999993</v>
      </c>
      <c r="K813" s="84">
        <v>2.4500000000000002</v>
      </c>
      <c r="L813" s="105">
        <f>+BD[[#This Row],[Kg. Recibidos]]*BD[[#This Row],[Precio]]</f>
        <v>23529.31</v>
      </c>
      <c r="M813" s="105">
        <f>+BD[[#This Row],[Kg. Recibidos]]*BD[[#This Row],[Precio]]</f>
        <v>23529.31</v>
      </c>
      <c r="N813" s="91">
        <f>+BD[[#This Row],[Monto Total]]-BD[[#This Row],[Abonos]]</f>
        <v>0</v>
      </c>
      <c r="O813" s="93" t="str">
        <f>IF(BD[[#This Row],[Saldo Actual]]=0,"PAGADO",IF(BD[[#This Row],[Saldo Actual]]&lt;0,"A Favor","Pendiente"))</f>
        <v>PAGADO</v>
      </c>
      <c r="P813" s="97">
        <f>+BD[[#This Row],[Fecha Doc.]]+7</f>
        <v>45460</v>
      </c>
      <c r="Q813" s="96" t="str">
        <f ca="1">IF(TODAY()&gt;BD[[#This Row],[Fecha Venc.]],"VENCIDO","")</f>
        <v>VENCIDO</v>
      </c>
      <c r="R813" s="83"/>
    </row>
    <row r="814" spans="3:18" s="4" customFormat="1" hidden="1" x14ac:dyDescent="0.25">
      <c r="C814" s="85" t="s">
        <v>2449</v>
      </c>
      <c r="D814" s="86">
        <v>45453</v>
      </c>
      <c r="E814" s="87" t="s">
        <v>9</v>
      </c>
      <c r="F814" s="88" t="s">
        <v>19</v>
      </c>
      <c r="G814" s="87" t="s">
        <v>169</v>
      </c>
      <c r="H814" s="89" t="s">
        <v>3</v>
      </c>
      <c r="I814" s="121">
        <v>10014.4</v>
      </c>
      <c r="J814" s="121">
        <v>10053</v>
      </c>
      <c r="K814" s="84">
        <v>2.2999999999999998</v>
      </c>
      <c r="L814" s="105">
        <f>+BD[[#This Row],[Kg. Recibidos]]*BD[[#This Row],[Precio]]</f>
        <v>23121.899999999998</v>
      </c>
      <c r="M814" s="105">
        <f>+BD[[#This Row],[Kg. Recibidos]]*BD[[#This Row],[Precio]]</f>
        <v>23121.899999999998</v>
      </c>
      <c r="N814" s="91">
        <f>+BD[[#This Row],[Monto Total]]-BD[[#This Row],[Abonos]]</f>
        <v>0</v>
      </c>
      <c r="O814" s="93" t="str">
        <f>IF(BD[[#This Row],[Saldo Actual]]=0,"PAGADO",IF(BD[[#This Row],[Saldo Actual]]&lt;0,"A Favor","Pendiente"))</f>
        <v>PAGADO</v>
      </c>
      <c r="P814" s="97">
        <f>+BD[[#This Row],[Fecha Doc.]]+7</f>
        <v>45460</v>
      </c>
      <c r="Q814" s="96" t="str">
        <f ca="1">IF(TODAY()&gt;BD[[#This Row],[Fecha Venc.]],"VENCIDO","")</f>
        <v>VENCIDO</v>
      </c>
      <c r="R814" s="83"/>
    </row>
    <row r="815" spans="3:18" s="4" customFormat="1" hidden="1" x14ac:dyDescent="0.25">
      <c r="C815" s="85" t="s">
        <v>2440</v>
      </c>
      <c r="D815" s="86">
        <v>45450</v>
      </c>
      <c r="E815" s="87" t="s">
        <v>2321</v>
      </c>
      <c r="F815" s="88" t="s">
        <v>21</v>
      </c>
      <c r="G815" s="87" t="s">
        <v>183</v>
      </c>
      <c r="H815" s="89" t="s">
        <v>12</v>
      </c>
      <c r="I815" s="121">
        <v>94.3</v>
      </c>
      <c r="J815" s="121">
        <v>94</v>
      </c>
      <c r="K815" s="84">
        <v>1.3</v>
      </c>
      <c r="L815" s="105">
        <f>+BD[[#This Row],[Kg. Recibidos]]*BD[[#This Row],[Precio]]</f>
        <v>122.2</v>
      </c>
      <c r="M815" s="105">
        <f>+BD[[#This Row],[Kg. Recibidos]]*BD[[#This Row],[Precio]]</f>
        <v>122.2</v>
      </c>
      <c r="N815" s="91">
        <f>+BD[[#This Row],[Monto Total]]-BD[[#This Row],[Abonos]]</f>
        <v>0</v>
      </c>
      <c r="O815" s="93" t="str">
        <f>IF(BD[[#This Row],[Saldo Actual]]=0,"PAGADO",IF(BD[[#This Row],[Saldo Actual]]&lt;0,"A Favor","Pendiente"))</f>
        <v>PAGADO</v>
      </c>
      <c r="P815" s="97">
        <f>+BD[[#This Row],[Fecha Doc.]]+7</f>
        <v>45457</v>
      </c>
      <c r="Q815" s="96" t="str">
        <f ca="1">IF(TODAY()&gt;BD[[#This Row],[Fecha Venc.]],"VENCIDO","")</f>
        <v>VENCIDO</v>
      </c>
      <c r="R815" s="83"/>
    </row>
    <row r="816" spans="3:18" s="4" customFormat="1" hidden="1" x14ac:dyDescent="0.25">
      <c r="C816" s="85" t="s">
        <v>2439</v>
      </c>
      <c r="D816" s="86">
        <v>45450</v>
      </c>
      <c r="E816" s="87" t="s">
        <v>2321</v>
      </c>
      <c r="F816" s="88" t="s">
        <v>21</v>
      </c>
      <c r="G816" s="87" t="s">
        <v>183</v>
      </c>
      <c r="H816" s="89" t="s">
        <v>15</v>
      </c>
      <c r="I816" s="121">
        <v>1950.5</v>
      </c>
      <c r="J816" s="121">
        <v>1922.5</v>
      </c>
      <c r="K816" s="84">
        <v>2.63</v>
      </c>
      <c r="L816" s="105">
        <f>+BD[[#This Row],[Kg. Recibidos]]*BD[[#This Row],[Precio]]</f>
        <v>5056.1750000000002</v>
      </c>
      <c r="M816" s="105">
        <f>+BD[[#This Row],[Kg. Recibidos]]*BD[[#This Row],[Precio]]</f>
        <v>5056.1750000000002</v>
      </c>
      <c r="N816" s="91">
        <f>+BD[[#This Row],[Monto Total]]-BD[[#This Row],[Abonos]]</f>
        <v>0</v>
      </c>
      <c r="O816" s="93" t="str">
        <f>IF(BD[[#This Row],[Saldo Actual]]=0,"PAGADO",IF(BD[[#This Row],[Saldo Actual]]&lt;0,"A Favor","Pendiente"))</f>
        <v>PAGADO</v>
      </c>
      <c r="P816" s="97">
        <f>+BD[[#This Row],[Fecha Doc.]]+7</f>
        <v>45457</v>
      </c>
      <c r="Q816" s="96" t="str">
        <f ca="1">IF(TODAY()&gt;BD[[#This Row],[Fecha Venc.]],"VENCIDO","")</f>
        <v>VENCIDO</v>
      </c>
      <c r="R816" s="83"/>
    </row>
    <row r="817" spans="3:18" s="4" customFormat="1" hidden="1" x14ac:dyDescent="0.25">
      <c r="C817" s="85" t="s">
        <v>2441</v>
      </c>
      <c r="D817" s="86">
        <v>45450</v>
      </c>
      <c r="E817" s="87" t="s">
        <v>2321</v>
      </c>
      <c r="F817" s="88" t="s">
        <v>21</v>
      </c>
      <c r="G817" s="87" t="s">
        <v>184</v>
      </c>
      <c r="H817" s="89" t="s">
        <v>15</v>
      </c>
      <c r="I817" s="121">
        <v>1554.5</v>
      </c>
      <c r="J817" s="121">
        <v>1542</v>
      </c>
      <c r="K817" s="84">
        <v>2.63</v>
      </c>
      <c r="L817" s="105">
        <f>+BD[[#This Row],[Kg. Recibidos]]*BD[[#This Row],[Precio]]</f>
        <v>4055.46</v>
      </c>
      <c r="M817" s="105">
        <f>+BD[[#This Row],[Kg. Recibidos]]*BD[[#This Row],[Precio]]</f>
        <v>4055.46</v>
      </c>
      <c r="N817" s="91">
        <f>+BD[[#This Row],[Monto Total]]-BD[[#This Row],[Abonos]]</f>
        <v>0</v>
      </c>
      <c r="O817" s="93" t="str">
        <f>IF(BD[[#This Row],[Saldo Actual]]=0,"PAGADO",IF(BD[[#This Row],[Saldo Actual]]&lt;0,"A Favor","Pendiente"))</f>
        <v>PAGADO</v>
      </c>
      <c r="P817" s="97">
        <f>+BD[[#This Row],[Fecha Doc.]]+7</f>
        <v>45457</v>
      </c>
      <c r="Q817" s="96" t="str">
        <f ca="1">IF(TODAY()&gt;BD[[#This Row],[Fecha Venc.]],"VENCIDO","")</f>
        <v>VENCIDO</v>
      </c>
      <c r="R817" s="83"/>
    </row>
    <row r="818" spans="3:18" s="4" customFormat="1" hidden="1" x14ac:dyDescent="0.25">
      <c r="C818" s="85" t="s">
        <v>2453</v>
      </c>
      <c r="D818" s="86">
        <v>45450</v>
      </c>
      <c r="E818" s="87" t="s">
        <v>8</v>
      </c>
      <c r="F818" s="88" t="s">
        <v>20</v>
      </c>
      <c r="G818" s="87" t="s">
        <v>2211</v>
      </c>
      <c r="H818" s="89" t="s">
        <v>15</v>
      </c>
      <c r="I818" s="121">
        <v>8010.8</v>
      </c>
      <c r="J818" s="121">
        <v>7693.6</v>
      </c>
      <c r="K818" s="84">
        <v>2.77</v>
      </c>
      <c r="L818" s="105">
        <f>+BD[[#This Row],[Kg. Recibidos]]*BD[[#This Row],[Precio]]</f>
        <v>21311.272000000001</v>
      </c>
      <c r="M818" s="105">
        <v>21311.27</v>
      </c>
      <c r="N818" s="91">
        <v>0</v>
      </c>
      <c r="O818" s="93" t="str">
        <f>IF(BD[[#This Row],[Saldo Actual]]=0,"PAGADO",IF(BD[[#This Row],[Saldo Actual]]&lt;0,"A Favor","Pendiente"))</f>
        <v>PAGADO</v>
      </c>
      <c r="P818" s="97">
        <f>+BD[[#This Row],[Fecha Doc.]]+7</f>
        <v>45457</v>
      </c>
      <c r="Q818" s="96" t="str">
        <f ca="1">IF(TODAY()&gt;BD[[#This Row],[Fecha Venc.]],"VENCIDO","")</f>
        <v>VENCIDO</v>
      </c>
      <c r="R818" s="83"/>
    </row>
    <row r="819" spans="3:18" s="4" customFormat="1" hidden="1" x14ac:dyDescent="0.25">
      <c r="C819" s="85" t="s">
        <v>2451</v>
      </c>
      <c r="D819" s="86">
        <v>45450</v>
      </c>
      <c r="E819" s="87" t="s">
        <v>1887</v>
      </c>
      <c r="F819" s="88" t="s">
        <v>1886</v>
      </c>
      <c r="G819" s="87" t="s">
        <v>142</v>
      </c>
      <c r="H819" s="89" t="s">
        <v>12</v>
      </c>
      <c r="I819" s="121">
        <v>2.1</v>
      </c>
      <c r="J819" s="121">
        <v>2.1</v>
      </c>
      <c r="K819" s="84">
        <v>1.3</v>
      </c>
      <c r="L819" s="105">
        <f>+BD[[#This Row],[Kg. Recibidos]]*BD[[#This Row],[Precio]]</f>
        <v>2.7300000000000004</v>
      </c>
      <c r="M819" s="105">
        <f>+BD[[#This Row],[Kg. Recibidos]]*BD[[#This Row],[Precio]]</f>
        <v>2.7300000000000004</v>
      </c>
      <c r="N819" s="91">
        <f>+BD[[#This Row],[Monto Total]]-BD[[#This Row],[Abonos]]</f>
        <v>0</v>
      </c>
      <c r="O819" s="93" t="str">
        <f>IF(BD[[#This Row],[Saldo Actual]]=0,"PAGADO",IF(BD[[#This Row],[Saldo Actual]]&lt;0,"A Favor","Pendiente"))</f>
        <v>PAGADO</v>
      </c>
      <c r="P819" s="97">
        <f>+BD[[#This Row],[Fecha Doc.]]+7</f>
        <v>45457</v>
      </c>
      <c r="Q819" s="96" t="str">
        <f ca="1">IF(TODAY()&gt;BD[[#This Row],[Fecha Venc.]],"VENCIDO","")</f>
        <v>VENCIDO</v>
      </c>
      <c r="R819" s="83"/>
    </row>
    <row r="820" spans="3:18" s="4" customFormat="1" hidden="1" x14ac:dyDescent="0.25">
      <c r="C820" s="85" t="s">
        <v>2438</v>
      </c>
      <c r="D820" s="86">
        <v>45450</v>
      </c>
      <c r="E820" s="87" t="s">
        <v>2321</v>
      </c>
      <c r="F820" s="88" t="s">
        <v>21</v>
      </c>
      <c r="G820" s="87" t="s">
        <v>186</v>
      </c>
      <c r="H820" s="89" t="s">
        <v>15</v>
      </c>
      <c r="I820" s="121">
        <v>1055</v>
      </c>
      <c r="J820" s="121">
        <v>1031</v>
      </c>
      <c r="K820" s="84">
        <v>2.63</v>
      </c>
      <c r="L820" s="105">
        <f>+BD[[#This Row],[Kg. Recibidos]]*BD[[#This Row],[Precio]]</f>
        <v>2711.5299999999997</v>
      </c>
      <c r="M820" s="105">
        <f>+BD[[#This Row],[Kg. Recibidos]]*BD[[#This Row],[Precio]]</f>
        <v>2711.5299999999997</v>
      </c>
      <c r="N820" s="91">
        <f>+BD[[#This Row],[Monto Total]]-BD[[#This Row],[Abonos]]</f>
        <v>0</v>
      </c>
      <c r="O820" s="93" t="str">
        <f>IF(BD[[#This Row],[Saldo Actual]]=0,"PAGADO",IF(BD[[#This Row],[Saldo Actual]]&lt;0,"A Favor","Pendiente"))</f>
        <v>PAGADO</v>
      </c>
      <c r="P820" s="97">
        <f>+BD[[#This Row],[Fecha Doc.]]+7</f>
        <v>45457</v>
      </c>
      <c r="Q820" s="96" t="str">
        <f ca="1">IF(TODAY()&gt;BD[[#This Row],[Fecha Venc.]],"VENCIDO","")</f>
        <v>VENCIDO</v>
      </c>
      <c r="R820" s="83"/>
    </row>
    <row r="821" spans="3:18" s="4" customFormat="1" hidden="1" x14ac:dyDescent="0.25">
      <c r="C821" s="85" t="s">
        <v>2446</v>
      </c>
      <c r="D821" s="86">
        <v>45450</v>
      </c>
      <c r="E821" s="87" t="s">
        <v>670</v>
      </c>
      <c r="F821" s="88" t="s">
        <v>883</v>
      </c>
      <c r="G821" s="87" t="s">
        <v>670</v>
      </c>
      <c r="H821" s="89" t="s">
        <v>872</v>
      </c>
      <c r="I821" s="121">
        <v>6295.2</v>
      </c>
      <c r="J821" s="121">
        <v>6091.7</v>
      </c>
      <c r="K821" s="84">
        <v>2.48</v>
      </c>
      <c r="L821" s="105">
        <f>+BD[[#This Row],[Kg. Recibidos]]*BD[[#This Row],[Precio]]</f>
        <v>15107.415999999999</v>
      </c>
      <c r="M821" s="105">
        <f>+BD[[#This Row],[Kg. Recibidos]]*BD[[#This Row],[Precio]]</f>
        <v>15107.415999999999</v>
      </c>
      <c r="N821" s="91">
        <f>+BD[[#This Row],[Monto Total]]-BD[[#This Row],[Abonos]]</f>
        <v>0</v>
      </c>
      <c r="O821" s="93" t="str">
        <f>IF(BD[[#This Row],[Saldo Actual]]=0,"PAGADO",IF(BD[[#This Row],[Saldo Actual]]&lt;0,"A Favor","Pendiente"))</f>
        <v>PAGADO</v>
      </c>
      <c r="P821" s="97">
        <f>+BD[[#This Row],[Fecha Doc.]]+7</f>
        <v>45457</v>
      </c>
      <c r="Q821" s="96" t="str">
        <f ca="1">IF(TODAY()&gt;BD[[#This Row],[Fecha Venc.]],"VENCIDO","")</f>
        <v>VENCIDO</v>
      </c>
      <c r="R821" s="83"/>
    </row>
    <row r="822" spans="3:18" s="4" customFormat="1" hidden="1" x14ac:dyDescent="0.25">
      <c r="C822" s="85" t="s">
        <v>2445</v>
      </c>
      <c r="D822" s="86">
        <v>45450</v>
      </c>
      <c r="E822" s="87" t="s">
        <v>670</v>
      </c>
      <c r="F822" s="88" t="s">
        <v>883</v>
      </c>
      <c r="G822" s="87" t="s">
        <v>670</v>
      </c>
      <c r="H822" s="89" t="s">
        <v>13</v>
      </c>
      <c r="I822" s="121">
        <v>485.7</v>
      </c>
      <c r="J822" s="121">
        <v>480</v>
      </c>
      <c r="K822" s="84">
        <v>1.3</v>
      </c>
      <c r="L822" s="105">
        <f>+BD[[#This Row],[Kg. Recibidos]]*BD[[#This Row],[Precio]]</f>
        <v>624</v>
      </c>
      <c r="M822" s="105">
        <f>+BD[[#This Row],[Kg. Recibidos]]*BD[[#This Row],[Precio]]</f>
        <v>624</v>
      </c>
      <c r="N822" s="91">
        <f>+BD[[#This Row],[Monto Total]]-BD[[#This Row],[Abonos]]</f>
        <v>0</v>
      </c>
      <c r="O822" s="93" t="str">
        <f>IF(BD[[#This Row],[Saldo Actual]]=0,"PAGADO",IF(BD[[#This Row],[Saldo Actual]]&lt;0,"A Favor","Pendiente"))</f>
        <v>PAGADO</v>
      </c>
      <c r="P822" s="97">
        <f>+BD[[#This Row],[Fecha Doc.]]+7</f>
        <v>45457</v>
      </c>
      <c r="Q822" s="96" t="str">
        <f ca="1">IF(TODAY()&gt;BD[[#This Row],[Fecha Venc.]],"VENCIDO","")</f>
        <v>VENCIDO</v>
      </c>
      <c r="R822" s="83"/>
    </row>
    <row r="823" spans="3:18" s="4" customFormat="1" hidden="1" x14ac:dyDescent="0.25">
      <c r="C823" s="85" t="s">
        <v>2445</v>
      </c>
      <c r="D823" s="86">
        <v>45450</v>
      </c>
      <c r="E823" s="87" t="s">
        <v>670</v>
      </c>
      <c r="F823" s="88" t="s">
        <v>883</v>
      </c>
      <c r="G823" s="87" t="s">
        <v>670</v>
      </c>
      <c r="H823" s="89" t="s">
        <v>11</v>
      </c>
      <c r="I823" s="121">
        <v>482.5</v>
      </c>
      <c r="J823" s="121">
        <v>479.2</v>
      </c>
      <c r="K823" s="84">
        <v>1.8</v>
      </c>
      <c r="L823" s="105">
        <f>+BD[[#This Row],[Kg. Recibidos]]*BD[[#This Row],[Precio]]</f>
        <v>862.56</v>
      </c>
      <c r="M823" s="105">
        <f>+BD[[#This Row],[Kg. Recibidos]]*BD[[#This Row],[Precio]]</f>
        <v>862.56</v>
      </c>
      <c r="N823" s="91">
        <f>+BD[[#This Row],[Monto Total]]-BD[[#This Row],[Abonos]]</f>
        <v>0</v>
      </c>
      <c r="O823" s="93" t="str">
        <f>IF(BD[[#This Row],[Saldo Actual]]=0,"PAGADO",IF(BD[[#This Row],[Saldo Actual]]&lt;0,"A Favor","Pendiente"))</f>
        <v>PAGADO</v>
      </c>
      <c r="P823" s="97">
        <f>+BD[[#This Row],[Fecha Doc.]]+7</f>
        <v>45457</v>
      </c>
      <c r="Q823" s="96" t="str">
        <f ca="1">IF(TODAY()&gt;BD[[#This Row],[Fecha Venc.]],"VENCIDO","")</f>
        <v>VENCIDO</v>
      </c>
      <c r="R823" s="83"/>
    </row>
    <row r="824" spans="3:18" s="4" customFormat="1" hidden="1" x14ac:dyDescent="0.25">
      <c r="C824" s="85" t="s">
        <v>2445</v>
      </c>
      <c r="D824" s="86">
        <v>45450</v>
      </c>
      <c r="E824" s="87" t="s">
        <v>670</v>
      </c>
      <c r="F824" s="88" t="s">
        <v>883</v>
      </c>
      <c r="G824" s="87" t="s">
        <v>670</v>
      </c>
      <c r="H824" s="89" t="s">
        <v>1727</v>
      </c>
      <c r="I824" s="121">
        <v>483.6</v>
      </c>
      <c r="J824" s="121">
        <v>479.5</v>
      </c>
      <c r="K824" s="84">
        <v>1.3</v>
      </c>
      <c r="L824" s="105">
        <f>+BD[[#This Row],[Kg. Recibidos]]*BD[[#This Row],[Precio]]</f>
        <v>623.35</v>
      </c>
      <c r="M824" s="105">
        <f>+BD[[#This Row],[Kg. Recibidos]]*BD[[#This Row],[Precio]]</f>
        <v>623.35</v>
      </c>
      <c r="N824" s="91">
        <f>+BD[[#This Row],[Monto Total]]-BD[[#This Row],[Abonos]]</f>
        <v>0</v>
      </c>
      <c r="O824" s="93" t="str">
        <f>IF(BD[[#This Row],[Saldo Actual]]=0,"PAGADO",IF(BD[[#This Row],[Saldo Actual]]&lt;0,"A Favor","Pendiente"))</f>
        <v>PAGADO</v>
      </c>
      <c r="P824" s="97">
        <f>+BD[[#This Row],[Fecha Doc.]]+7</f>
        <v>45457</v>
      </c>
      <c r="Q824" s="96" t="str">
        <f ca="1">IF(TODAY()&gt;BD[[#This Row],[Fecha Venc.]],"VENCIDO","")</f>
        <v>VENCIDO</v>
      </c>
      <c r="R824" s="83"/>
    </row>
    <row r="825" spans="3:18" s="4" customFormat="1" hidden="1" x14ac:dyDescent="0.25">
      <c r="C825" s="85" t="s">
        <v>2447</v>
      </c>
      <c r="D825" s="86">
        <v>45450</v>
      </c>
      <c r="E825" s="87" t="s">
        <v>87</v>
      </c>
      <c r="F825" s="88" t="s">
        <v>116</v>
      </c>
      <c r="G825" s="87" t="s">
        <v>87</v>
      </c>
      <c r="H825" s="89" t="s">
        <v>13</v>
      </c>
      <c r="I825" s="121">
        <v>343</v>
      </c>
      <c r="J825" s="121">
        <v>343</v>
      </c>
      <c r="K825" s="84">
        <v>1.3</v>
      </c>
      <c r="L825" s="105">
        <f>+BD[[#This Row],[Kg. Recibidos]]*BD[[#This Row],[Precio]]</f>
        <v>445.90000000000003</v>
      </c>
      <c r="M825" s="105">
        <f>+BD[[#This Row],[Kg. Recibidos]]*BD[[#This Row],[Precio]]</f>
        <v>445.90000000000003</v>
      </c>
      <c r="N825" s="91">
        <f>+BD[[#This Row],[Monto Total]]-BD[[#This Row],[Abonos]]</f>
        <v>0</v>
      </c>
      <c r="O825" s="93" t="str">
        <f>IF(BD[[#This Row],[Saldo Actual]]=0,"PAGADO",IF(BD[[#This Row],[Saldo Actual]]&lt;0,"A Favor","Pendiente"))</f>
        <v>PAGADO</v>
      </c>
      <c r="P825" s="97">
        <f>+BD[[#This Row],[Fecha Doc.]]+7</f>
        <v>45457</v>
      </c>
      <c r="Q825" s="96" t="str">
        <f ca="1">IF(TODAY()&gt;BD[[#This Row],[Fecha Venc.]],"VENCIDO","")</f>
        <v>VENCIDO</v>
      </c>
      <c r="R825" s="83"/>
    </row>
    <row r="826" spans="3:18" s="4" customFormat="1" hidden="1" x14ac:dyDescent="0.25">
      <c r="C826" s="85" t="s">
        <v>2447</v>
      </c>
      <c r="D826" s="86">
        <v>45450</v>
      </c>
      <c r="E826" s="87" t="s">
        <v>87</v>
      </c>
      <c r="F826" s="88" t="s">
        <v>116</v>
      </c>
      <c r="G826" s="87" t="s">
        <v>87</v>
      </c>
      <c r="H826" s="89" t="s">
        <v>11</v>
      </c>
      <c r="I826" s="121">
        <v>408.1</v>
      </c>
      <c r="J826" s="121">
        <v>408.1</v>
      </c>
      <c r="K826" s="84">
        <v>1.8</v>
      </c>
      <c r="L826" s="105">
        <f>+BD[[#This Row],[Kg. Recibidos]]*BD[[#This Row],[Precio]]</f>
        <v>734.58</v>
      </c>
      <c r="M826" s="105">
        <f>+BD[[#This Row],[Kg. Recibidos]]*BD[[#This Row],[Precio]]</f>
        <v>734.58</v>
      </c>
      <c r="N826" s="91">
        <f>+BD[[#This Row],[Monto Total]]-BD[[#This Row],[Abonos]]</f>
        <v>0</v>
      </c>
      <c r="O826" s="93" t="str">
        <f>IF(BD[[#This Row],[Saldo Actual]]=0,"PAGADO",IF(BD[[#This Row],[Saldo Actual]]&lt;0,"A Favor","Pendiente"))</f>
        <v>PAGADO</v>
      </c>
      <c r="P826" s="97">
        <f>+BD[[#This Row],[Fecha Doc.]]+7</f>
        <v>45457</v>
      </c>
      <c r="Q826" s="96" t="str">
        <f ca="1">IF(TODAY()&gt;BD[[#This Row],[Fecha Venc.]],"VENCIDO","")</f>
        <v>VENCIDO</v>
      </c>
      <c r="R826" s="83"/>
    </row>
    <row r="827" spans="3:18" s="4" customFormat="1" hidden="1" x14ac:dyDescent="0.25">
      <c r="C827" s="85" t="s">
        <v>2447</v>
      </c>
      <c r="D827" s="86">
        <v>45450</v>
      </c>
      <c r="E827" s="87" t="s">
        <v>87</v>
      </c>
      <c r="F827" s="88" t="s">
        <v>116</v>
      </c>
      <c r="G827" s="87" t="s">
        <v>87</v>
      </c>
      <c r="H827" s="89" t="s">
        <v>872</v>
      </c>
      <c r="I827" s="121">
        <v>253.9</v>
      </c>
      <c r="J827" s="121">
        <v>253.9</v>
      </c>
      <c r="K827" s="84">
        <v>2.5499999999999998</v>
      </c>
      <c r="L827" s="105">
        <f>+BD[[#This Row],[Kg. Recibidos]]*BD[[#This Row],[Precio]]</f>
        <v>647.44499999999994</v>
      </c>
      <c r="M827" s="105">
        <f>+BD[[#This Row],[Kg. Recibidos]]*BD[[#This Row],[Precio]]</f>
        <v>647.44499999999994</v>
      </c>
      <c r="N827" s="91">
        <f>+BD[[#This Row],[Monto Total]]-BD[[#This Row],[Abonos]]</f>
        <v>0</v>
      </c>
      <c r="O827" s="93" t="str">
        <f>IF(BD[[#This Row],[Saldo Actual]]=0,"PAGADO",IF(BD[[#This Row],[Saldo Actual]]&lt;0,"A Favor","Pendiente"))</f>
        <v>PAGADO</v>
      </c>
      <c r="P827" s="97">
        <f>+BD[[#This Row],[Fecha Doc.]]+7</f>
        <v>45457</v>
      </c>
      <c r="Q827" s="96" t="str">
        <f ca="1">IF(TODAY()&gt;BD[[#This Row],[Fecha Venc.]],"VENCIDO","")</f>
        <v>VENCIDO</v>
      </c>
      <c r="R827" s="83"/>
    </row>
    <row r="828" spans="3:18" s="4" customFormat="1" hidden="1" x14ac:dyDescent="0.25">
      <c r="C828" s="85" t="s">
        <v>2447</v>
      </c>
      <c r="D828" s="86">
        <v>45450</v>
      </c>
      <c r="E828" s="87" t="s">
        <v>87</v>
      </c>
      <c r="F828" s="88" t="s">
        <v>116</v>
      </c>
      <c r="G828" s="87" t="s">
        <v>87</v>
      </c>
      <c r="H828" s="89" t="s">
        <v>12</v>
      </c>
      <c r="I828" s="121">
        <v>1111.7</v>
      </c>
      <c r="J828" s="121">
        <v>1111.7</v>
      </c>
      <c r="K828" s="84">
        <v>1</v>
      </c>
      <c r="L828" s="105">
        <f>+BD[[#This Row],[Kg. Recibidos]]*BD[[#This Row],[Precio]]</f>
        <v>1111.7</v>
      </c>
      <c r="M828" s="105">
        <f>+BD[[#This Row],[Kg. Recibidos]]*BD[[#This Row],[Precio]]</f>
        <v>1111.7</v>
      </c>
      <c r="N828" s="91">
        <f>+BD[[#This Row],[Monto Total]]-BD[[#This Row],[Abonos]]</f>
        <v>0</v>
      </c>
      <c r="O828" s="93" t="str">
        <f>IF(BD[[#This Row],[Saldo Actual]]=0,"PAGADO",IF(BD[[#This Row],[Saldo Actual]]&lt;0,"A Favor","Pendiente"))</f>
        <v>PAGADO</v>
      </c>
      <c r="P828" s="97">
        <f>+BD[[#This Row],[Fecha Doc.]]+7</f>
        <v>45457</v>
      </c>
      <c r="Q828" s="96" t="str">
        <f ca="1">IF(TODAY()&gt;BD[[#This Row],[Fecha Venc.]],"VENCIDO","")</f>
        <v>VENCIDO</v>
      </c>
      <c r="R828" s="83"/>
    </row>
    <row r="829" spans="3:18" s="4" customFormat="1" hidden="1" x14ac:dyDescent="0.25">
      <c r="C829" s="85" t="s">
        <v>2452</v>
      </c>
      <c r="D829" s="86">
        <v>45450</v>
      </c>
      <c r="E829" s="87" t="s">
        <v>1887</v>
      </c>
      <c r="F829" s="88" t="s">
        <v>1886</v>
      </c>
      <c r="G829" s="87" t="s">
        <v>125</v>
      </c>
      <c r="H829" s="89" t="s">
        <v>872</v>
      </c>
      <c r="I829" s="121">
        <v>104.7</v>
      </c>
      <c r="J829" s="121">
        <v>104.7</v>
      </c>
      <c r="K829" s="84">
        <v>2.63</v>
      </c>
      <c r="L829" s="105">
        <f>+BD[[#This Row],[Kg. Recibidos]]*BD[[#This Row],[Precio]]</f>
        <v>275.36099999999999</v>
      </c>
      <c r="M829" s="105">
        <f>+BD[[#This Row],[Kg. Recibidos]]*BD[[#This Row],[Precio]]</f>
        <v>275.36099999999999</v>
      </c>
      <c r="N829" s="91">
        <f>+BD[[#This Row],[Monto Total]]-BD[[#This Row],[Abonos]]</f>
        <v>0</v>
      </c>
      <c r="O829" s="93" t="str">
        <f>IF(BD[[#This Row],[Saldo Actual]]=0,"PAGADO",IF(BD[[#This Row],[Saldo Actual]]&lt;0,"A Favor","Pendiente"))</f>
        <v>PAGADO</v>
      </c>
      <c r="P829" s="97">
        <f>+BD[[#This Row],[Fecha Doc.]]+7</f>
        <v>45457</v>
      </c>
      <c r="Q829" s="96" t="str">
        <f ca="1">IF(TODAY()&gt;BD[[#This Row],[Fecha Venc.]],"VENCIDO","")</f>
        <v>VENCIDO</v>
      </c>
      <c r="R829" s="83"/>
    </row>
    <row r="830" spans="3:18" s="4" customFormat="1" hidden="1" x14ac:dyDescent="0.25">
      <c r="C830" s="85" t="s">
        <v>2444</v>
      </c>
      <c r="D830" s="86">
        <v>45450</v>
      </c>
      <c r="E830" s="87" t="s">
        <v>9</v>
      </c>
      <c r="F830" s="88" t="s">
        <v>19</v>
      </c>
      <c r="G830" s="87" t="s">
        <v>169</v>
      </c>
      <c r="H830" s="89" t="s">
        <v>3</v>
      </c>
      <c r="I830" s="121">
        <v>10046.799999999999</v>
      </c>
      <c r="J830" s="121">
        <v>9972.2000000000007</v>
      </c>
      <c r="K830" s="84">
        <v>2.2000000000000002</v>
      </c>
      <c r="L830" s="105">
        <f>+BD[[#This Row],[Kg. Recibidos]]*BD[[#This Row],[Precio]]</f>
        <v>21938.840000000004</v>
      </c>
      <c r="M830" s="105">
        <f>+BD[[#This Row],[Kg. Recibidos]]*BD[[#This Row],[Precio]]</f>
        <v>21938.840000000004</v>
      </c>
      <c r="N830" s="91">
        <f>+BD[[#This Row],[Monto Total]]-BD[[#This Row],[Abonos]]</f>
        <v>0</v>
      </c>
      <c r="O830" s="93" t="str">
        <f>IF(BD[[#This Row],[Saldo Actual]]=0,"PAGADO",IF(BD[[#This Row],[Saldo Actual]]&lt;0,"A Favor","Pendiente"))</f>
        <v>PAGADO</v>
      </c>
      <c r="P830" s="97">
        <f>+BD[[#This Row],[Fecha Doc.]]+7</f>
        <v>45457</v>
      </c>
      <c r="Q830" s="96" t="str">
        <f ca="1">IF(TODAY()&gt;BD[[#This Row],[Fecha Venc.]],"VENCIDO","")</f>
        <v>VENCIDO</v>
      </c>
      <c r="R830" s="83"/>
    </row>
    <row r="831" spans="3:18" s="4" customFormat="1" hidden="1" x14ac:dyDescent="0.25">
      <c r="C831" s="85" t="s">
        <v>2442</v>
      </c>
      <c r="D831" s="86">
        <v>45450</v>
      </c>
      <c r="E831" s="87" t="s">
        <v>9</v>
      </c>
      <c r="F831" s="88" t="s">
        <v>19</v>
      </c>
      <c r="G831" s="87" t="s">
        <v>169</v>
      </c>
      <c r="H831" s="89" t="s">
        <v>3</v>
      </c>
      <c r="I831" s="121">
        <v>5855</v>
      </c>
      <c r="J831" s="121">
        <v>5839.6</v>
      </c>
      <c r="K831" s="84">
        <v>2.2000000000000002</v>
      </c>
      <c r="L831" s="105">
        <f>+BD[[#This Row],[Kg. Recibidos]]*BD[[#This Row],[Precio]]</f>
        <v>12847.120000000003</v>
      </c>
      <c r="M831" s="105">
        <f>+BD[[#This Row],[Kg. Recibidos]]*BD[[#This Row],[Precio]]</f>
        <v>12847.120000000003</v>
      </c>
      <c r="N831" s="91">
        <f>+BD[[#This Row],[Monto Total]]-BD[[#This Row],[Abonos]]</f>
        <v>0</v>
      </c>
      <c r="O831" s="93" t="str">
        <f>IF(BD[[#This Row],[Saldo Actual]]=0,"PAGADO",IF(BD[[#This Row],[Saldo Actual]]&lt;0,"A Favor","Pendiente"))</f>
        <v>PAGADO</v>
      </c>
      <c r="P831" s="97">
        <f>+BD[[#This Row],[Fecha Doc.]]+7</f>
        <v>45457</v>
      </c>
      <c r="Q831" s="96" t="str">
        <f ca="1">IF(TODAY()&gt;BD[[#This Row],[Fecha Venc.]],"VENCIDO","")</f>
        <v>VENCIDO</v>
      </c>
      <c r="R831" s="83"/>
    </row>
    <row r="832" spans="3:18" s="4" customFormat="1" hidden="1" x14ac:dyDescent="0.25">
      <c r="C832" s="85" t="s">
        <v>2443</v>
      </c>
      <c r="D832" s="86">
        <v>45450</v>
      </c>
      <c r="E832" s="87" t="s">
        <v>1887</v>
      </c>
      <c r="F832" s="88" t="s">
        <v>1886</v>
      </c>
      <c r="G832" s="87" t="s">
        <v>2257</v>
      </c>
      <c r="H832" s="89" t="s">
        <v>1847</v>
      </c>
      <c r="I832" s="121">
        <v>21.2</v>
      </c>
      <c r="J832" s="121">
        <v>21.2</v>
      </c>
      <c r="K832" s="84">
        <v>1.3</v>
      </c>
      <c r="L832" s="105">
        <f>+BD[[#This Row],[Kg. Recibidos]]*BD[[#This Row],[Precio]]</f>
        <v>27.56</v>
      </c>
      <c r="M832" s="105">
        <f>+BD[[#This Row],[Kg. Recibidos]]*BD[[#This Row],[Precio]]</f>
        <v>27.56</v>
      </c>
      <c r="N832" s="91">
        <f>+BD[[#This Row],[Monto Total]]-BD[[#This Row],[Abonos]]</f>
        <v>0</v>
      </c>
      <c r="O832" s="93" t="str">
        <f>IF(BD[[#This Row],[Saldo Actual]]=0,"PAGADO",IF(BD[[#This Row],[Saldo Actual]]&lt;0,"A Favor","Pendiente"))</f>
        <v>PAGADO</v>
      </c>
      <c r="P832" s="97">
        <f>+BD[[#This Row],[Fecha Doc.]]+7</f>
        <v>45457</v>
      </c>
      <c r="Q832" s="96" t="str">
        <f ca="1">IF(TODAY()&gt;BD[[#This Row],[Fecha Venc.]],"VENCIDO","")</f>
        <v>VENCIDO</v>
      </c>
      <c r="R832" s="83"/>
    </row>
    <row r="833" spans="3:18" s="4" customFormat="1" hidden="1" x14ac:dyDescent="0.25">
      <c r="C833" s="85" t="s">
        <v>2448</v>
      </c>
      <c r="D833" s="86">
        <v>45450</v>
      </c>
      <c r="E833" s="87" t="s">
        <v>1887</v>
      </c>
      <c r="F833" s="88" t="s">
        <v>1886</v>
      </c>
      <c r="G833" s="87" t="s">
        <v>1531</v>
      </c>
      <c r="H833" s="89" t="s">
        <v>1727</v>
      </c>
      <c r="I833" s="121">
        <v>34</v>
      </c>
      <c r="J833" s="121">
        <v>34</v>
      </c>
      <c r="K833" s="84">
        <v>1.3</v>
      </c>
      <c r="L833" s="105">
        <f>+BD[[#This Row],[Kg. Recibidos]]*BD[[#This Row],[Precio]]</f>
        <v>44.2</v>
      </c>
      <c r="M833" s="105">
        <f>+BD[[#This Row],[Kg. Recibidos]]*BD[[#This Row],[Precio]]</f>
        <v>44.2</v>
      </c>
      <c r="N833" s="91">
        <f>+BD[[#This Row],[Monto Total]]-BD[[#This Row],[Abonos]]</f>
        <v>0</v>
      </c>
      <c r="O833" s="93" t="str">
        <f>IF(BD[[#This Row],[Saldo Actual]]=0,"PAGADO",IF(BD[[#This Row],[Saldo Actual]]&lt;0,"A Favor","Pendiente"))</f>
        <v>PAGADO</v>
      </c>
      <c r="P833" s="97">
        <f>+BD[[#This Row],[Fecha Doc.]]+7</f>
        <v>45457</v>
      </c>
      <c r="Q833" s="96" t="str">
        <f ca="1">IF(TODAY()&gt;BD[[#This Row],[Fecha Venc.]],"VENCIDO","")</f>
        <v>VENCIDO</v>
      </c>
      <c r="R833" s="83"/>
    </row>
    <row r="834" spans="3:18" s="4" customFormat="1" hidden="1" x14ac:dyDescent="0.25">
      <c r="C834" s="85" t="s">
        <v>2436</v>
      </c>
      <c r="D834" s="86">
        <v>45449</v>
      </c>
      <c r="E834" s="87" t="s">
        <v>8</v>
      </c>
      <c r="F834" s="88" t="s">
        <v>20</v>
      </c>
      <c r="G834" s="87" t="s">
        <v>2211</v>
      </c>
      <c r="H834" s="89" t="s">
        <v>15</v>
      </c>
      <c r="I834" s="121">
        <v>6662.5</v>
      </c>
      <c r="J834" s="121">
        <v>6350.4</v>
      </c>
      <c r="K834" s="84">
        <v>2.77</v>
      </c>
      <c r="L834" s="105">
        <f>+BD[[#This Row],[Kg. Recibidos]]*BD[[#This Row],[Precio]]</f>
        <v>17590.608</v>
      </c>
      <c r="M834" s="105">
        <v>17590.61</v>
      </c>
      <c r="N834" s="91">
        <v>0</v>
      </c>
      <c r="O834" s="93" t="str">
        <f>IF(BD[[#This Row],[Saldo Actual]]=0,"PAGADO",IF(BD[[#This Row],[Saldo Actual]]&lt;0,"A Favor","Pendiente"))</f>
        <v>PAGADO</v>
      </c>
      <c r="P834" s="97">
        <f>+BD[[#This Row],[Fecha Doc.]]+7</f>
        <v>45456</v>
      </c>
      <c r="Q834" s="96" t="str">
        <f ca="1">IF(TODAY()&gt;BD[[#This Row],[Fecha Venc.]],"VENCIDO","")</f>
        <v>VENCIDO</v>
      </c>
      <c r="R834" s="83"/>
    </row>
    <row r="835" spans="3:18" s="4" customFormat="1" hidden="1" x14ac:dyDescent="0.25">
      <c r="C835" s="85" t="s">
        <v>2435</v>
      </c>
      <c r="D835" s="86">
        <v>45449</v>
      </c>
      <c r="E835" s="87" t="s">
        <v>8</v>
      </c>
      <c r="F835" s="88" t="s">
        <v>20</v>
      </c>
      <c r="G835" s="87" t="s">
        <v>2211</v>
      </c>
      <c r="H835" s="89" t="s">
        <v>1847</v>
      </c>
      <c r="I835" s="121">
        <v>734.3</v>
      </c>
      <c r="J835" s="121">
        <v>728.1</v>
      </c>
      <c r="K835" s="84">
        <v>0.5</v>
      </c>
      <c r="L835" s="105">
        <f>+BD[[#This Row],[Kg. Recibidos]]*BD[[#This Row],[Precio]]</f>
        <v>364.05</v>
      </c>
      <c r="M835" s="105">
        <v>364.05</v>
      </c>
      <c r="N835" s="91">
        <f>+BD[[#This Row],[Monto Total]]-BD[[#This Row],[Abonos]]</f>
        <v>0</v>
      </c>
      <c r="O835" s="93" t="str">
        <f>IF(BD[[#This Row],[Saldo Actual]]=0,"PAGADO",IF(BD[[#This Row],[Saldo Actual]]&lt;0,"A Favor","Pendiente"))</f>
        <v>PAGADO</v>
      </c>
      <c r="P835" s="97">
        <f>+BD[[#This Row],[Fecha Doc.]]+7</f>
        <v>45456</v>
      </c>
      <c r="Q835" s="96" t="str">
        <f ca="1">IF(TODAY()&gt;BD[[#This Row],[Fecha Venc.]],"VENCIDO","")</f>
        <v>VENCIDO</v>
      </c>
      <c r="R835" s="83"/>
    </row>
    <row r="836" spans="3:18" s="4" customFormat="1" hidden="1" x14ac:dyDescent="0.25">
      <c r="C836" s="85" t="s">
        <v>2435</v>
      </c>
      <c r="D836" s="86">
        <v>45449</v>
      </c>
      <c r="E836" s="87" t="s">
        <v>8</v>
      </c>
      <c r="F836" s="88" t="s">
        <v>20</v>
      </c>
      <c r="G836" s="87" t="s">
        <v>2211</v>
      </c>
      <c r="H836" s="89" t="s">
        <v>1727</v>
      </c>
      <c r="I836" s="121">
        <v>688.1</v>
      </c>
      <c r="J836" s="121">
        <v>672.2</v>
      </c>
      <c r="K836" s="84">
        <v>0.5</v>
      </c>
      <c r="L836" s="105">
        <f>+BD[[#This Row],[Kg. Recibidos]]*BD[[#This Row],[Precio]]</f>
        <v>336.1</v>
      </c>
      <c r="M836" s="105">
        <v>336.1</v>
      </c>
      <c r="N836" s="91">
        <f>+BD[[#This Row],[Monto Total]]-BD[[#This Row],[Abonos]]</f>
        <v>0</v>
      </c>
      <c r="O836" s="93" t="str">
        <f>IF(BD[[#This Row],[Saldo Actual]]=0,"PAGADO",IF(BD[[#This Row],[Saldo Actual]]&lt;0,"A Favor","Pendiente"))</f>
        <v>PAGADO</v>
      </c>
      <c r="P836" s="97">
        <f>+BD[[#This Row],[Fecha Doc.]]+7</f>
        <v>45456</v>
      </c>
      <c r="Q836" s="96" t="str">
        <f ca="1">IF(TODAY()&gt;BD[[#This Row],[Fecha Venc.]],"VENCIDO","")</f>
        <v>VENCIDO</v>
      </c>
      <c r="R836" s="83"/>
    </row>
    <row r="837" spans="3:18" s="4" customFormat="1" hidden="1" x14ac:dyDescent="0.25">
      <c r="C837" s="85" t="s">
        <v>2434</v>
      </c>
      <c r="D837" s="86">
        <v>45449</v>
      </c>
      <c r="E837" s="87" t="s">
        <v>1887</v>
      </c>
      <c r="F837" s="88" t="s">
        <v>1886</v>
      </c>
      <c r="G837" s="87" t="s">
        <v>145</v>
      </c>
      <c r="H837" s="89" t="s">
        <v>872</v>
      </c>
      <c r="I837" s="121">
        <v>219.4</v>
      </c>
      <c r="J837" s="121">
        <v>219.4</v>
      </c>
      <c r="K837" s="84">
        <v>2.66</v>
      </c>
      <c r="L837" s="105">
        <f>+BD[[#This Row],[Kg. Recibidos]]*BD[[#This Row],[Precio]]</f>
        <v>583.60400000000004</v>
      </c>
      <c r="M837" s="105">
        <f>+BD[[#This Row],[Kg. Recibidos]]*BD[[#This Row],[Precio]]</f>
        <v>583.60400000000004</v>
      </c>
      <c r="N837" s="91">
        <f>+BD[[#This Row],[Monto Total]]-BD[[#This Row],[Abonos]]</f>
        <v>0</v>
      </c>
      <c r="O837" s="93" t="str">
        <f>IF(BD[[#This Row],[Saldo Actual]]=0,"PAGADO",IF(BD[[#This Row],[Saldo Actual]]&lt;0,"A Favor","Pendiente"))</f>
        <v>PAGADO</v>
      </c>
      <c r="P837" s="97">
        <f>+BD[[#This Row],[Fecha Doc.]]+7</f>
        <v>45456</v>
      </c>
      <c r="Q837" s="96" t="str">
        <f ca="1">IF(TODAY()&gt;BD[[#This Row],[Fecha Venc.]],"VENCIDO","")</f>
        <v>VENCIDO</v>
      </c>
      <c r="R837" s="83"/>
    </row>
    <row r="838" spans="3:18" s="4" customFormat="1" hidden="1" x14ac:dyDescent="0.25">
      <c r="C838" s="85" t="s">
        <v>2433</v>
      </c>
      <c r="D838" s="86">
        <v>45449</v>
      </c>
      <c r="E838" s="87" t="s">
        <v>78</v>
      </c>
      <c r="F838" s="88" t="s">
        <v>37</v>
      </c>
      <c r="G838" s="87" t="s">
        <v>112</v>
      </c>
      <c r="H838" s="89" t="s">
        <v>3</v>
      </c>
      <c r="I838" s="121">
        <v>108</v>
      </c>
      <c r="J838" s="121">
        <v>108</v>
      </c>
      <c r="K838" s="84">
        <v>2.5499999999999998</v>
      </c>
      <c r="L838" s="105">
        <f>+BD[[#This Row],[Kg. Recibidos]]*BD[[#This Row],[Precio]]</f>
        <v>275.39999999999998</v>
      </c>
      <c r="M838" s="105">
        <f>+BD[[#This Row],[Kg. Recibidos]]*BD[[#This Row],[Precio]]</f>
        <v>275.39999999999998</v>
      </c>
      <c r="N838" s="91">
        <f>+BD[[#This Row],[Monto Total]]-BD[[#This Row],[Abonos]]</f>
        <v>0</v>
      </c>
      <c r="O838" s="93" t="str">
        <f>IF(BD[[#This Row],[Saldo Actual]]=0,"PAGADO",IF(BD[[#This Row],[Saldo Actual]]&lt;0,"A Favor","Pendiente"))</f>
        <v>PAGADO</v>
      </c>
      <c r="P838" s="97">
        <f>+BD[[#This Row],[Fecha Doc.]]+7</f>
        <v>45456</v>
      </c>
      <c r="Q838" s="96" t="str">
        <f ca="1">IF(TODAY()&gt;BD[[#This Row],[Fecha Venc.]],"VENCIDO","")</f>
        <v>VENCIDO</v>
      </c>
      <c r="R838" s="83"/>
    </row>
    <row r="839" spans="3:18" s="4" customFormat="1" hidden="1" x14ac:dyDescent="0.25">
      <c r="C839" s="85" t="s">
        <v>2428</v>
      </c>
      <c r="D839" s="86">
        <v>45449</v>
      </c>
      <c r="E839" s="87" t="s">
        <v>670</v>
      </c>
      <c r="F839" s="88" t="s">
        <v>883</v>
      </c>
      <c r="G839" s="87" t="s">
        <v>670</v>
      </c>
      <c r="H839" s="89" t="s">
        <v>872</v>
      </c>
      <c r="I839" s="121">
        <v>9432.4</v>
      </c>
      <c r="J839" s="121">
        <v>9173.7999999999993</v>
      </c>
      <c r="K839" s="84">
        <v>2.48</v>
      </c>
      <c r="L839" s="105">
        <f>+BD[[#This Row],[Kg. Recibidos]]*BD[[#This Row],[Precio]]</f>
        <v>22751.023999999998</v>
      </c>
      <c r="M839" s="105">
        <f>+BD[[#This Row],[Kg. Recibidos]]*BD[[#This Row],[Precio]]</f>
        <v>22751.023999999998</v>
      </c>
      <c r="N839" s="91">
        <f>+BD[[#This Row],[Monto Total]]-BD[[#This Row],[Abonos]]</f>
        <v>0</v>
      </c>
      <c r="O839" s="93" t="str">
        <f>IF(BD[[#This Row],[Saldo Actual]]=0,"PAGADO",IF(BD[[#This Row],[Saldo Actual]]&lt;0,"A Favor","Pendiente"))</f>
        <v>PAGADO</v>
      </c>
      <c r="P839" s="97">
        <f>+BD[[#This Row],[Fecha Doc.]]+7</f>
        <v>45456</v>
      </c>
      <c r="Q839" s="96" t="str">
        <f ca="1">IF(TODAY()&gt;BD[[#This Row],[Fecha Venc.]],"VENCIDO","")</f>
        <v>VENCIDO</v>
      </c>
      <c r="R839" s="83"/>
    </row>
    <row r="840" spans="3:18" s="4" customFormat="1" hidden="1" x14ac:dyDescent="0.25">
      <c r="C840" s="85" t="s">
        <v>2432</v>
      </c>
      <c r="D840" s="86">
        <v>45449</v>
      </c>
      <c r="E840" s="87" t="s">
        <v>91</v>
      </c>
      <c r="F840" s="88" t="s">
        <v>49</v>
      </c>
      <c r="G840" s="87" t="s">
        <v>91</v>
      </c>
      <c r="H840" s="89" t="s">
        <v>1727</v>
      </c>
      <c r="I840" s="121">
        <v>161.69999999999999</v>
      </c>
      <c r="J840" s="121">
        <v>161.69999999999999</v>
      </c>
      <c r="K840" s="84">
        <v>1</v>
      </c>
      <c r="L840" s="105">
        <f>+BD[[#This Row],[Kg. Recibidos]]*BD[[#This Row],[Precio]]</f>
        <v>161.69999999999999</v>
      </c>
      <c r="M840" s="105">
        <f>+BD[[#This Row],[Kg. Recibidos]]*BD[[#This Row],[Precio]]</f>
        <v>161.69999999999999</v>
      </c>
      <c r="N840" s="91">
        <f>+BD[[#This Row],[Monto Total]]-BD[[#This Row],[Abonos]]</f>
        <v>0</v>
      </c>
      <c r="O840" s="93" t="str">
        <f>IF(BD[[#This Row],[Saldo Actual]]=0,"PAGADO",IF(BD[[#This Row],[Saldo Actual]]&lt;0,"A Favor","Pendiente"))</f>
        <v>PAGADO</v>
      </c>
      <c r="P840" s="97">
        <f>+BD[[#This Row],[Fecha Doc.]]+7</f>
        <v>45456</v>
      </c>
      <c r="Q840" s="96" t="str">
        <f ca="1">IF(TODAY()&gt;BD[[#This Row],[Fecha Venc.]],"VENCIDO","")</f>
        <v>VENCIDO</v>
      </c>
      <c r="R840" s="83"/>
    </row>
    <row r="841" spans="3:18" s="4" customFormat="1" hidden="1" x14ac:dyDescent="0.25">
      <c r="C841" s="85" t="s">
        <v>2432</v>
      </c>
      <c r="D841" s="86">
        <v>45449</v>
      </c>
      <c r="E841" s="87" t="s">
        <v>91</v>
      </c>
      <c r="F841" s="88" t="s">
        <v>49</v>
      </c>
      <c r="G841" s="87" t="s">
        <v>91</v>
      </c>
      <c r="H841" s="89" t="s">
        <v>1847</v>
      </c>
      <c r="I841" s="121">
        <v>86.5</v>
      </c>
      <c r="J841" s="121">
        <v>86.5</v>
      </c>
      <c r="K841" s="84">
        <v>1</v>
      </c>
      <c r="L841" s="105">
        <f>+BD[[#This Row],[Kg. Recibidos]]*BD[[#This Row],[Precio]]</f>
        <v>86.5</v>
      </c>
      <c r="M841" s="105">
        <f>+BD[[#This Row],[Kg. Recibidos]]*BD[[#This Row],[Precio]]</f>
        <v>86.5</v>
      </c>
      <c r="N841" s="91">
        <f>+BD[[#This Row],[Monto Total]]-BD[[#This Row],[Abonos]]</f>
        <v>0</v>
      </c>
      <c r="O841" s="93" t="str">
        <f>IF(BD[[#This Row],[Saldo Actual]]=0,"PAGADO",IF(BD[[#This Row],[Saldo Actual]]&lt;0,"A Favor","Pendiente"))</f>
        <v>PAGADO</v>
      </c>
      <c r="P841" s="97">
        <f>+BD[[#This Row],[Fecha Doc.]]+7</f>
        <v>45456</v>
      </c>
      <c r="Q841" s="96" t="str">
        <f ca="1">IF(TODAY()&gt;BD[[#This Row],[Fecha Venc.]],"VENCIDO","")</f>
        <v>VENCIDO</v>
      </c>
      <c r="R841" s="83"/>
    </row>
    <row r="842" spans="3:18" s="4" customFormat="1" hidden="1" x14ac:dyDescent="0.25">
      <c r="C842" s="85" t="s">
        <v>2432</v>
      </c>
      <c r="D842" s="86">
        <v>45449</v>
      </c>
      <c r="E842" s="87" t="s">
        <v>91</v>
      </c>
      <c r="F842" s="88" t="s">
        <v>49</v>
      </c>
      <c r="G842" s="87" t="s">
        <v>91</v>
      </c>
      <c r="H842" s="89" t="s">
        <v>11</v>
      </c>
      <c r="I842" s="121">
        <v>23.3</v>
      </c>
      <c r="J842" s="121">
        <v>23.3</v>
      </c>
      <c r="K842" s="84">
        <v>1.8</v>
      </c>
      <c r="L842" s="105">
        <f>+BD[[#This Row],[Kg. Recibidos]]*BD[[#This Row],[Precio]]</f>
        <v>41.940000000000005</v>
      </c>
      <c r="M842" s="105">
        <f>+BD[[#This Row],[Kg. Recibidos]]*BD[[#This Row],[Precio]]</f>
        <v>41.940000000000005</v>
      </c>
      <c r="N842" s="91">
        <f>+BD[[#This Row],[Monto Total]]-BD[[#This Row],[Abonos]]</f>
        <v>0</v>
      </c>
      <c r="O842" s="93" t="str">
        <f>IF(BD[[#This Row],[Saldo Actual]]=0,"PAGADO",IF(BD[[#This Row],[Saldo Actual]]&lt;0,"A Favor","Pendiente"))</f>
        <v>PAGADO</v>
      </c>
      <c r="P842" s="97">
        <f>+BD[[#This Row],[Fecha Doc.]]+7</f>
        <v>45456</v>
      </c>
      <c r="Q842" s="96" t="str">
        <f ca="1">IF(TODAY()&gt;BD[[#This Row],[Fecha Venc.]],"VENCIDO","")</f>
        <v>VENCIDO</v>
      </c>
      <c r="R842" s="83"/>
    </row>
    <row r="843" spans="3:18" s="4" customFormat="1" hidden="1" x14ac:dyDescent="0.25">
      <c r="C843" s="85" t="s">
        <v>2437</v>
      </c>
      <c r="D843" s="86">
        <v>45449</v>
      </c>
      <c r="E843" s="87" t="s">
        <v>8</v>
      </c>
      <c r="F843" s="88" t="s">
        <v>20</v>
      </c>
      <c r="G843" s="87" t="s">
        <v>180</v>
      </c>
      <c r="H843" s="89" t="s">
        <v>15</v>
      </c>
      <c r="I843" s="121">
        <v>730.5</v>
      </c>
      <c r="J843" s="121">
        <v>689.7</v>
      </c>
      <c r="K843" s="84">
        <v>2.77</v>
      </c>
      <c r="L843" s="105">
        <f>+BD[[#This Row],[Kg. Recibidos]]*BD[[#This Row],[Precio]]</f>
        <v>1910.4690000000001</v>
      </c>
      <c r="M843" s="105">
        <f>+BD[[#This Row],[Kg. Recibidos]]*BD[[#This Row],[Precio]]</f>
        <v>1910.4690000000001</v>
      </c>
      <c r="N843" s="91">
        <f>+BD[[#This Row],[Monto Total]]-BD[[#This Row],[Abonos]]</f>
        <v>0</v>
      </c>
      <c r="O843" s="93" t="str">
        <f>IF(BD[[#This Row],[Saldo Actual]]=0,"PAGADO",IF(BD[[#This Row],[Saldo Actual]]&lt;0,"A Favor","Pendiente"))</f>
        <v>PAGADO</v>
      </c>
      <c r="P843" s="97">
        <f>+BD[[#This Row],[Fecha Doc.]]+7</f>
        <v>45456</v>
      </c>
      <c r="Q843" s="96" t="str">
        <f ca="1">IF(TODAY()&gt;BD[[#This Row],[Fecha Venc.]],"VENCIDO","")</f>
        <v>VENCIDO</v>
      </c>
      <c r="R843" s="83"/>
    </row>
    <row r="844" spans="3:18" s="4" customFormat="1" hidden="1" x14ac:dyDescent="0.25">
      <c r="C844" s="85" t="s">
        <v>2431</v>
      </c>
      <c r="D844" s="86">
        <v>45449</v>
      </c>
      <c r="E844" s="87" t="s">
        <v>9</v>
      </c>
      <c r="F844" s="88" t="s">
        <v>19</v>
      </c>
      <c r="G844" s="87" t="s">
        <v>169</v>
      </c>
      <c r="H844" s="89" t="s">
        <v>15</v>
      </c>
      <c r="I844" s="121">
        <v>10061.4</v>
      </c>
      <c r="J844" s="121">
        <v>9631.6</v>
      </c>
      <c r="K844" s="84">
        <v>2.4500000000000002</v>
      </c>
      <c r="L844" s="105">
        <f>+BD[[#This Row],[Kg. Recibidos]]*BD[[#This Row],[Precio]]</f>
        <v>23597.420000000002</v>
      </c>
      <c r="M844" s="105">
        <f>+BD[[#This Row],[Kg. Recibidos]]*BD[[#This Row],[Precio]]</f>
        <v>23597.420000000002</v>
      </c>
      <c r="N844" s="91">
        <f>+BD[[#This Row],[Monto Total]]-BD[[#This Row],[Abonos]]</f>
        <v>0</v>
      </c>
      <c r="O844" s="93" t="str">
        <f>IF(BD[[#This Row],[Saldo Actual]]=0,"PAGADO",IF(BD[[#This Row],[Saldo Actual]]&lt;0,"A Favor","Pendiente"))</f>
        <v>PAGADO</v>
      </c>
      <c r="P844" s="97">
        <f>+BD[[#This Row],[Fecha Doc.]]+7</f>
        <v>45456</v>
      </c>
      <c r="Q844" s="96" t="str">
        <f ca="1">IF(TODAY()&gt;BD[[#This Row],[Fecha Venc.]],"VENCIDO","")</f>
        <v>VENCIDO</v>
      </c>
      <c r="R844" s="83"/>
    </row>
    <row r="845" spans="3:18" s="4" customFormat="1" hidden="1" x14ac:dyDescent="0.25">
      <c r="C845" s="85" t="s">
        <v>2430</v>
      </c>
      <c r="D845" s="86">
        <v>45449</v>
      </c>
      <c r="E845" s="87" t="s">
        <v>9</v>
      </c>
      <c r="F845" s="88" t="s">
        <v>19</v>
      </c>
      <c r="G845" s="87" t="s">
        <v>169</v>
      </c>
      <c r="H845" s="89" t="s">
        <v>3</v>
      </c>
      <c r="I845" s="121">
        <v>10334.9</v>
      </c>
      <c r="J845" s="121">
        <v>10288.49</v>
      </c>
      <c r="K845" s="84">
        <v>2.2000000000000002</v>
      </c>
      <c r="L845" s="105">
        <f>+BD[[#This Row],[Kg. Recibidos]]*BD[[#This Row],[Precio]]</f>
        <v>22634.678</v>
      </c>
      <c r="M845" s="105">
        <f>+BD[[#This Row],[Kg. Recibidos]]*BD[[#This Row],[Precio]]</f>
        <v>22634.678</v>
      </c>
      <c r="N845" s="91">
        <f>+BD[[#This Row],[Monto Total]]-BD[[#This Row],[Abonos]]</f>
        <v>0</v>
      </c>
      <c r="O845" s="93" t="str">
        <f>IF(BD[[#This Row],[Saldo Actual]]=0,"PAGADO",IF(BD[[#This Row],[Saldo Actual]]&lt;0,"A Favor","Pendiente"))</f>
        <v>PAGADO</v>
      </c>
      <c r="P845" s="97">
        <f>+BD[[#This Row],[Fecha Doc.]]+7</f>
        <v>45456</v>
      </c>
      <c r="Q845" s="96" t="str">
        <f ca="1">IF(TODAY()&gt;BD[[#This Row],[Fecha Venc.]],"VENCIDO","")</f>
        <v>VENCIDO</v>
      </c>
      <c r="R845" s="83"/>
    </row>
    <row r="846" spans="3:18" s="4" customFormat="1" hidden="1" x14ac:dyDescent="0.25">
      <c r="C846" s="85" t="s">
        <v>2429</v>
      </c>
      <c r="D846" s="86">
        <v>45449</v>
      </c>
      <c r="E846" s="87" t="s">
        <v>9</v>
      </c>
      <c r="F846" s="88" t="s">
        <v>19</v>
      </c>
      <c r="G846" s="87" t="s">
        <v>169</v>
      </c>
      <c r="H846" s="89" t="s">
        <v>3</v>
      </c>
      <c r="I846" s="121">
        <v>10104</v>
      </c>
      <c r="J846" s="121">
        <v>10091</v>
      </c>
      <c r="K846" s="84">
        <v>2.2000000000000002</v>
      </c>
      <c r="L846" s="105">
        <f>+BD[[#This Row],[Kg. Recibidos]]*BD[[#This Row],[Precio]]</f>
        <v>22200.2</v>
      </c>
      <c r="M846" s="105">
        <f>+BD[[#This Row],[Kg. Recibidos]]*BD[[#This Row],[Precio]]</f>
        <v>22200.2</v>
      </c>
      <c r="N846" s="91">
        <f>+BD[[#This Row],[Monto Total]]-BD[[#This Row],[Abonos]]</f>
        <v>0</v>
      </c>
      <c r="O846" s="93" t="str">
        <f>IF(BD[[#This Row],[Saldo Actual]]=0,"PAGADO",IF(BD[[#This Row],[Saldo Actual]]&lt;0,"A Favor","Pendiente"))</f>
        <v>PAGADO</v>
      </c>
      <c r="P846" s="97">
        <f>+BD[[#This Row],[Fecha Doc.]]+7</f>
        <v>45456</v>
      </c>
      <c r="Q846" s="96" t="str">
        <f ca="1">IF(TODAY()&gt;BD[[#This Row],[Fecha Venc.]],"VENCIDO","")</f>
        <v>VENCIDO</v>
      </c>
      <c r="R846" s="83"/>
    </row>
    <row r="847" spans="3:18" s="4" customFormat="1" hidden="1" x14ac:dyDescent="0.25">
      <c r="C847" s="85" t="s">
        <v>2422</v>
      </c>
      <c r="D847" s="86">
        <v>45448</v>
      </c>
      <c r="E847" s="87" t="s">
        <v>8</v>
      </c>
      <c r="F847" s="88" t="s">
        <v>20</v>
      </c>
      <c r="G847" s="87" t="s">
        <v>172</v>
      </c>
      <c r="H847" s="89" t="s">
        <v>15</v>
      </c>
      <c r="I847" s="121">
        <v>1239.9000000000001</v>
      </c>
      <c r="J847" s="121">
        <v>1197.7</v>
      </c>
      <c r="K847" s="84">
        <v>2.77</v>
      </c>
      <c r="L847" s="105">
        <f>+BD[[#This Row],[Kg. Recibidos]]*BD[[#This Row],[Precio]]</f>
        <v>3317.6290000000004</v>
      </c>
      <c r="M847" s="105">
        <f>+BD[[#This Row],[Kg. Recibidos]]*BD[[#This Row],[Precio]]</f>
        <v>3317.6290000000004</v>
      </c>
      <c r="N847" s="91">
        <f>+BD[[#This Row],[Monto Total]]-BD[[#This Row],[Abonos]]</f>
        <v>0</v>
      </c>
      <c r="O847" s="93" t="str">
        <f>IF(BD[[#This Row],[Saldo Actual]]=0,"PAGADO",IF(BD[[#This Row],[Saldo Actual]]&lt;0,"A Favor","Pendiente"))</f>
        <v>PAGADO</v>
      </c>
      <c r="P847" s="97">
        <f>+BD[[#This Row],[Fecha Doc.]]+7</f>
        <v>45455</v>
      </c>
      <c r="Q847" s="96" t="str">
        <f ca="1">IF(TODAY()&gt;BD[[#This Row],[Fecha Venc.]],"VENCIDO","")</f>
        <v>VENCIDO</v>
      </c>
      <c r="R847" s="83"/>
    </row>
    <row r="848" spans="3:18" s="4" customFormat="1" hidden="1" x14ac:dyDescent="0.25">
      <c r="C848" s="85" t="s">
        <v>2426</v>
      </c>
      <c r="D848" s="86">
        <v>45448</v>
      </c>
      <c r="E848" s="87" t="s">
        <v>1887</v>
      </c>
      <c r="F848" s="88" t="s">
        <v>1886</v>
      </c>
      <c r="G848" s="87" t="s">
        <v>195</v>
      </c>
      <c r="H848" s="89" t="s">
        <v>3</v>
      </c>
      <c r="I848" s="121">
        <v>96.7</v>
      </c>
      <c r="J848" s="121">
        <v>96.7</v>
      </c>
      <c r="K848" s="84">
        <v>2.5499999999999998</v>
      </c>
      <c r="L848" s="105">
        <f>+BD[[#This Row],[Kg. Recibidos]]*BD[[#This Row],[Precio]]</f>
        <v>246.58499999999998</v>
      </c>
      <c r="M848" s="105">
        <f>+BD[[#This Row],[Kg. Recibidos]]*BD[[#This Row],[Precio]]</f>
        <v>246.58499999999998</v>
      </c>
      <c r="N848" s="91">
        <f>+BD[[#This Row],[Monto Total]]-BD[[#This Row],[Abonos]]</f>
        <v>0</v>
      </c>
      <c r="O848" s="93" t="str">
        <f>IF(BD[[#This Row],[Saldo Actual]]=0,"PAGADO",IF(BD[[#This Row],[Saldo Actual]]&lt;0,"A Favor","Pendiente"))</f>
        <v>PAGADO</v>
      </c>
      <c r="P848" s="97">
        <f>+BD[[#This Row],[Fecha Doc.]]+7</f>
        <v>45455</v>
      </c>
      <c r="Q848" s="96" t="str">
        <f ca="1">IF(TODAY()&gt;BD[[#This Row],[Fecha Venc.]],"VENCIDO","")</f>
        <v>VENCIDO</v>
      </c>
      <c r="R848" s="83"/>
    </row>
    <row r="849" spans="3:18" s="4" customFormat="1" hidden="1" x14ac:dyDescent="0.25">
      <c r="C849" s="85" t="s">
        <v>2426</v>
      </c>
      <c r="D849" s="86">
        <v>45448</v>
      </c>
      <c r="E849" s="87" t="s">
        <v>1887</v>
      </c>
      <c r="F849" s="88" t="s">
        <v>1886</v>
      </c>
      <c r="G849" s="87" t="s">
        <v>195</v>
      </c>
      <c r="H849" s="89" t="s">
        <v>1727</v>
      </c>
      <c r="I849" s="121">
        <v>230.4</v>
      </c>
      <c r="J849" s="121">
        <v>230.4</v>
      </c>
      <c r="K849" s="84">
        <v>1</v>
      </c>
      <c r="L849" s="105">
        <f>+BD[[#This Row],[Kg. Recibidos]]*BD[[#This Row],[Precio]]</f>
        <v>230.4</v>
      </c>
      <c r="M849" s="105">
        <f>+BD[[#This Row],[Kg. Recibidos]]*BD[[#This Row],[Precio]]</f>
        <v>230.4</v>
      </c>
      <c r="N849" s="91">
        <f>+BD[[#This Row],[Monto Total]]-BD[[#This Row],[Abonos]]</f>
        <v>0</v>
      </c>
      <c r="O849" s="93" t="str">
        <f>IF(BD[[#This Row],[Saldo Actual]]=0,"PAGADO",IF(BD[[#This Row],[Saldo Actual]]&lt;0,"A Favor","Pendiente"))</f>
        <v>PAGADO</v>
      </c>
      <c r="P849" s="97">
        <f>+BD[[#This Row],[Fecha Doc.]]+7</f>
        <v>45455</v>
      </c>
      <c r="Q849" s="96" t="str">
        <f ca="1">IF(TODAY()&gt;BD[[#This Row],[Fecha Venc.]],"VENCIDO","")</f>
        <v>VENCIDO</v>
      </c>
      <c r="R849" s="83"/>
    </row>
    <row r="850" spans="3:18" s="4" customFormat="1" hidden="1" x14ac:dyDescent="0.25">
      <c r="C850" s="85" t="s">
        <v>2426</v>
      </c>
      <c r="D850" s="86">
        <v>45448</v>
      </c>
      <c r="E850" s="87" t="s">
        <v>1887</v>
      </c>
      <c r="F850" s="88" t="s">
        <v>1886</v>
      </c>
      <c r="G850" s="87" t="s">
        <v>195</v>
      </c>
      <c r="H850" s="89" t="s">
        <v>1847</v>
      </c>
      <c r="I850" s="121">
        <v>136.69999999999999</v>
      </c>
      <c r="J850" s="121">
        <v>136.69999999999999</v>
      </c>
      <c r="K850" s="84">
        <v>1.3</v>
      </c>
      <c r="L850" s="105">
        <f>+BD[[#This Row],[Kg. Recibidos]]*BD[[#This Row],[Precio]]</f>
        <v>177.70999999999998</v>
      </c>
      <c r="M850" s="105">
        <f>+BD[[#This Row],[Kg. Recibidos]]*BD[[#This Row],[Precio]]</f>
        <v>177.70999999999998</v>
      </c>
      <c r="N850" s="91">
        <f>+BD[[#This Row],[Monto Total]]-BD[[#This Row],[Abonos]]</f>
        <v>0</v>
      </c>
      <c r="O850" s="93" t="str">
        <f>IF(BD[[#This Row],[Saldo Actual]]=0,"PAGADO",IF(BD[[#This Row],[Saldo Actual]]&lt;0,"A Favor","Pendiente"))</f>
        <v>PAGADO</v>
      </c>
      <c r="P850" s="97">
        <f>+BD[[#This Row],[Fecha Doc.]]+7</f>
        <v>45455</v>
      </c>
      <c r="Q850" s="96" t="str">
        <f ca="1">IF(TODAY()&gt;BD[[#This Row],[Fecha Venc.]],"VENCIDO","")</f>
        <v>VENCIDO</v>
      </c>
      <c r="R850" s="83"/>
    </row>
    <row r="851" spans="3:18" s="4" customFormat="1" hidden="1" x14ac:dyDescent="0.25">
      <c r="C851" s="85" t="s">
        <v>2426</v>
      </c>
      <c r="D851" s="86">
        <v>45448</v>
      </c>
      <c r="E851" s="87" t="s">
        <v>1887</v>
      </c>
      <c r="F851" s="88" t="s">
        <v>1886</v>
      </c>
      <c r="G851" s="87" t="s">
        <v>195</v>
      </c>
      <c r="H851" s="89" t="s">
        <v>1848</v>
      </c>
      <c r="I851" s="121">
        <v>97.2</v>
      </c>
      <c r="J851" s="121">
        <v>97.2</v>
      </c>
      <c r="K851" s="84">
        <v>1.8</v>
      </c>
      <c r="L851" s="105">
        <f>+BD[[#This Row],[Kg. Recibidos]]*BD[[#This Row],[Precio]]</f>
        <v>174.96</v>
      </c>
      <c r="M851" s="105">
        <f>+BD[[#This Row],[Kg. Recibidos]]*BD[[#This Row],[Precio]]</f>
        <v>174.96</v>
      </c>
      <c r="N851" s="91">
        <f>+BD[[#This Row],[Monto Total]]-BD[[#This Row],[Abonos]]</f>
        <v>0</v>
      </c>
      <c r="O851" s="93" t="str">
        <f>IF(BD[[#This Row],[Saldo Actual]]=0,"PAGADO",IF(BD[[#This Row],[Saldo Actual]]&lt;0,"A Favor","Pendiente"))</f>
        <v>PAGADO</v>
      </c>
      <c r="P851" s="97">
        <f>+BD[[#This Row],[Fecha Doc.]]+7</f>
        <v>45455</v>
      </c>
      <c r="Q851" s="96" t="str">
        <f ca="1">IF(TODAY()&gt;BD[[#This Row],[Fecha Venc.]],"VENCIDO","")</f>
        <v>VENCIDO</v>
      </c>
      <c r="R851" s="83"/>
    </row>
    <row r="852" spans="3:18" s="4" customFormat="1" hidden="1" x14ac:dyDescent="0.25">
      <c r="C852" s="85" t="s">
        <v>2423</v>
      </c>
      <c r="D852" s="86">
        <v>45448</v>
      </c>
      <c r="E852" s="87" t="s">
        <v>8</v>
      </c>
      <c r="F852" s="88" t="s">
        <v>20</v>
      </c>
      <c r="G852" s="87" t="s">
        <v>2211</v>
      </c>
      <c r="H852" s="89" t="s">
        <v>1847</v>
      </c>
      <c r="I852" s="121">
        <v>448.5</v>
      </c>
      <c r="J852" s="121">
        <v>442.4</v>
      </c>
      <c r="K852" s="84">
        <v>0.5</v>
      </c>
      <c r="L852" s="105">
        <f>+BD[[#This Row],[Kg. Recibidos]]*BD[[#This Row],[Precio]]</f>
        <v>221.2</v>
      </c>
      <c r="M852" s="105">
        <f>+BD[[#This Row],[Kg. Recibidos]]*BD[[#This Row],[Precio]]</f>
        <v>221.2</v>
      </c>
      <c r="N852" s="91">
        <f>+BD[[#This Row],[Monto Total]]-BD[[#This Row],[Abonos]]</f>
        <v>0</v>
      </c>
      <c r="O852" s="93" t="str">
        <f>IF(BD[[#This Row],[Saldo Actual]]=0,"PAGADO",IF(BD[[#This Row],[Saldo Actual]]&lt;0,"A Favor","Pendiente"))</f>
        <v>PAGADO</v>
      </c>
      <c r="P852" s="97">
        <f>+BD[[#This Row],[Fecha Doc.]]+7</f>
        <v>45455</v>
      </c>
      <c r="Q852" s="96" t="str">
        <f ca="1">IF(TODAY()&gt;BD[[#This Row],[Fecha Venc.]],"VENCIDO","")</f>
        <v>VENCIDO</v>
      </c>
      <c r="R852" s="83"/>
    </row>
    <row r="853" spans="3:18" s="4" customFormat="1" hidden="1" x14ac:dyDescent="0.25">
      <c r="C853" s="85" t="s">
        <v>2423</v>
      </c>
      <c r="D853" s="86">
        <v>45448</v>
      </c>
      <c r="E853" s="87" t="s">
        <v>8</v>
      </c>
      <c r="F853" s="88" t="s">
        <v>20</v>
      </c>
      <c r="G853" s="87" t="s">
        <v>2211</v>
      </c>
      <c r="H853" s="89" t="s">
        <v>1727</v>
      </c>
      <c r="I853" s="121">
        <v>875.5</v>
      </c>
      <c r="J853" s="121">
        <v>861</v>
      </c>
      <c r="K853" s="84">
        <v>0.5</v>
      </c>
      <c r="L853" s="105">
        <f>+BD[[#This Row],[Kg. Recibidos]]*BD[[#This Row],[Precio]]</f>
        <v>430.5</v>
      </c>
      <c r="M853" s="105">
        <f>+BD[[#This Row],[Kg. Recibidos]]*BD[[#This Row],[Precio]]</f>
        <v>430.5</v>
      </c>
      <c r="N853" s="91">
        <f>+BD[[#This Row],[Monto Total]]-BD[[#This Row],[Abonos]]</f>
        <v>0</v>
      </c>
      <c r="O853" s="93" t="str">
        <f>IF(BD[[#This Row],[Saldo Actual]]=0,"PAGADO",IF(BD[[#This Row],[Saldo Actual]]&lt;0,"A Favor","Pendiente"))</f>
        <v>PAGADO</v>
      </c>
      <c r="P853" s="97">
        <f>+BD[[#This Row],[Fecha Doc.]]+7</f>
        <v>45455</v>
      </c>
      <c r="Q853" s="96" t="str">
        <f ca="1">IF(TODAY()&gt;BD[[#This Row],[Fecha Venc.]],"VENCIDO","")</f>
        <v>VENCIDO</v>
      </c>
      <c r="R853" s="83"/>
    </row>
    <row r="854" spans="3:18" s="4" customFormat="1" hidden="1" x14ac:dyDescent="0.25">
      <c r="C854" s="85" t="s">
        <v>2420</v>
      </c>
      <c r="D854" s="86">
        <v>45448</v>
      </c>
      <c r="E854" s="87" t="s">
        <v>8</v>
      </c>
      <c r="F854" s="88" t="s">
        <v>20</v>
      </c>
      <c r="G854" s="87" t="s">
        <v>2211</v>
      </c>
      <c r="H854" s="89" t="s">
        <v>15</v>
      </c>
      <c r="I854" s="121">
        <v>5337.3</v>
      </c>
      <c r="J854" s="121">
        <v>5058.5</v>
      </c>
      <c r="K854" s="84">
        <v>2.77</v>
      </c>
      <c r="L854" s="105">
        <f>+BD[[#This Row],[Kg. Recibidos]]*BD[[#This Row],[Precio]]</f>
        <v>14012.045</v>
      </c>
      <c r="M854" s="105">
        <v>14012.05</v>
      </c>
      <c r="N854" s="91">
        <v>0</v>
      </c>
      <c r="O854" s="93" t="str">
        <f>IF(BD[[#This Row],[Saldo Actual]]=0,"PAGADO",IF(BD[[#This Row],[Saldo Actual]]&lt;0,"A Favor","Pendiente"))</f>
        <v>PAGADO</v>
      </c>
      <c r="P854" s="97">
        <f>+BD[[#This Row],[Fecha Doc.]]+7</f>
        <v>45455</v>
      </c>
      <c r="Q854" s="96" t="str">
        <f ca="1">IF(TODAY()&gt;BD[[#This Row],[Fecha Venc.]],"VENCIDO","")</f>
        <v>VENCIDO</v>
      </c>
      <c r="R854" s="83"/>
    </row>
    <row r="855" spans="3:18" s="4" customFormat="1" hidden="1" x14ac:dyDescent="0.25">
      <c r="C855" s="85" t="s">
        <v>2417</v>
      </c>
      <c r="D855" s="86">
        <v>45448</v>
      </c>
      <c r="E855" s="87" t="s">
        <v>8</v>
      </c>
      <c r="F855" s="88" t="s">
        <v>20</v>
      </c>
      <c r="G855" s="87" t="s">
        <v>2211</v>
      </c>
      <c r="H855" s="89" t="s">
        <v>1727</v>
      </c>
      <c r="I855" s="121">
        <v>1555.7</v>
      </c>
      <c r="J855" s="121">
        <v>1549</v>
      </c>
      <c r="K855" s="84">
        <v>0.5</v>
      </c>
      <c r="L855" s="105">
        <f>+BD[[#This Row],[Kg. Recibidos]]*BD[[#This Row],[Precio]]</f>
        <v>774.5</v>
      </c>
      <c r="M855" s="105">
        <f>+BD[[#This Row],[Kg. Recibidos]]*BD[[#This Row],[Precio]]</f>
        <v>774.5</v>
      </c>
      <c r="N855" s="91">
        <f>+BD[[#This Row],[Monto Total]]-BD[[#This Row],[Abonos]]</f>
        <v>0</v>
      </c>
      <c r="O855" s="93" t="str">
        <f>IF(BD[[#This Row],[Saldo Actual]]=0,"PAGADO",IF(BD[[#This Row],[Saldo Actual]]&lt;0,"A Favor","Pendiente"))</f>
        <v>PAGADO</v>
      </c>
      <c r="P855" s="97">
        <f>+BD[[#This Row],[Fecha Doc.]]+7</f>
        <v>45455</v>
      </c>
      <c r="Q855" s="96" t="str">
        <f ca="1">IF(TODAY()&gt;BD[[#This Row],[Fecha Venc.]],"VENCIDO","")</f>
        <v>VENCIDO</v>
      </c>
      <c r="R855" s="83"/>
    </row>
    <row r="856" spans="3:18" s="4" customFormat="1" hidden="1" x14ac:dyDescent="0.25">
      <c r="C856" s="85" t="s">
        <v>2417</v>
      </c>
      <c r="D856" s="86">
        <v>45448</v>
      </c>
      <c r="E856" s="87" t="s">
        <v>8</v>
      </c>
      <c r="F856" s="88" t="s">
        <v>20</v>
      </c>
      <c r="G856" s="87" t="s">
        <v>2211</v>
      </c>
      <c r="H856" s="89" t="s">
        <v>1847</v>
      </c>
      <c r="I856" s="121">
        <v>1236.4000000000001</v>
      </c>
      <c r="J856" s="121">
        <v>1237.07</v>
      </c>
      <c r="K856" s="84">
        <v>0.5</v>
      </c>
      <c r="L856" s="105">
        <f>+BD[[#This Row],[Kg. Recibidos]]*BD[[#This Row],[Precio]]</f>
        <v>618.53499999999997</v>
      </c>
      <c r="M856" s="105">
        <f>+BD[[#This Row],[Kg. Recibidos]]*BD[[#This Row],[Precio]]</f>
        <v>618.53499999999997</v>
      </c>
      <c r="N856" s="91">
        <f>+BD[[#This Row],[Monto Total]]-BD[[#This Row],[Abonos]]</f>
        <v>0</v>
      </c>
      <c r="O856" s="93" t="str">
        <f>IF(BD[[#This Row],[Saldo Actual]]=0,"PAGADO",IF(BD[[#This Row],[Saldo Actual]]&lt;0,"A Favor","Pendiente"))</f>
        <v>PAGADO</v>
      </c>
      <c r="P856" s="97">
        <f>+BD[[#This Row],[Fecha Doc.]]+7</f>
        <v>45455</v>
      </c>
      <c r="Q856" s="96" t="str">
        <f ca="1">IF(TODAY()&gt;BD[[#This Row],[Fecha Venc.]],"VENCIDO","")</f>
        <v>VENCIDO</v>
      </c>
      <c r="R856" s="83"/>
    </row>
    <row r="857" spans="3:18" s="4" customFormat="1" hidden="1" x14ac:dyDescent="0.25">
      <c r="C857" s="85" t="s">
        <v>2418</v>
      </c>
      <c r="D857" s="86">
        <v>45448</v>
      </c>
      <c r="E857" s="87" t="s">
        <v>1887</v>
      </c>
      <c r="F857" s="88" t="s">
        <v>1886</v>
      </c>
      <c r="G857" s="87" t="s">
        <v>161</v>
      </c>
      <c r="H857" s="89" t="s">
        <v>3</v>
      </c>
      <c r="I857" s="121">
        <v>163.1</v>
      </c>
      <c r="J857" s="121">
        <v>163.1</v>
      </c>
      <c r="K857" s="84">
        <v>2.5499999999999998</v>
      </c>
      <c r="L857" s="105">
        <f>+BD[[#This Row],[Kg. Recibidos]]*BD[[#This Row],[Precio]]</f>
        <v>415.90499999999997</v>
      </c>
      <c r="M857" s="105">
        <v>0</v>
      </c>
      <c r="N857" s="91">
        <f>+BD[[#This Row],[Monto Total]]-BD[[#This Row],[Abonos]]</f>
        <v>415.90499999999997</v>
      </c>
      <c r="O857" s="93" t="str">
        <f>IF(BD[[#This Row],[Saldo Actual]]=0,"PAGADO",IF(BD[[#This Row],[Saldo Actual]]&lt;0,"A Favor","Pendiente"))</f>
        <v>Pendiente</v>
      </c>
      <c r="P857" s="97">
        <f>+BD[[#This Row],[Fecha Doc.]]+7</f>
        <v>45455</v>
      </c>
      <c r="Q857" s="96" t="str">
        <f ca="1">IF(TODAY()&gt;BD[[#This Row],[Fecha Venc.]],"VENCIDO","")</f>
        <v>VENCIDO</v>
      </c>
      <c r="R857" s="83"/>
    </row>
    <row r="858" spans="3:18" s="4" customFormat="1" hidden="1" x14ac:dyDescent="0.25">
      <c r="C858" s="85" t="s">
        <v>2415</v>
      </c>
      <c r="D858" s="86">
        <v>45448</v>
      </c>
      <c r="E858" s="87" t="s">
        <v>89</v>
      </c>
      <c r="F858" s="88" t="s">
        <v>47</v>
      </c>
      <c r="G858" s="87" t="s">
        <v>2544</v>
      </c>
      <c r="H858" s="89" t="s">
        <v>872</v>
      </c>
      <c r="I858" s="121">
        <v>1562.8</v>
      </c>
      <c r="J858" s="121">
        <v>1610.3</v>
      </c>
      <c r="K858" s="84">
        <v>1.9</v>
      </c>
      <c r="L858" s="105">
        <f>+BD[[#This Row],[Kg. Recibidos]]*BD[[#This Row],[Precio]]</f>
        <v>3059.5699999999997</v>
      </c>
      <c r="M858" s="105">
        <f>+BD[[#This Row],[Kg. Recibidos]]*BD[[#This Row],[Precio]]</f>
        <v>3059.5699999999997</v>
      </c>
      <c r="N858" s="91">
        <f>+BD[[#This Row],[Monto Total]]-BD[[#This Row],[Abonos]]</f>
        <v>0</v>
      </c>
      <c r="O858" s="93" t="str">
        <f>IF(BD[[#This Row],[Saldo Actual]]=0,"PAGADO",IF(BD[[#This Row],[Saldo Actual]]&lt;0,"A Favor","Pendiente"))</f>
        <v>PAGADO</v>
      </c>
      <c r="P858" s="97">
        <f>+BD[[#This Row],[Fecha Doc.]]+7</f>
        <v>45455</v>
      </c>
      <c r="Q858" s="96" t="str">
        <f ca="1">IF(TODAY()&gt;BD[[#This Row],[Fecha Venc.]],"VENCIDO","")</f>
        <v>VENCIDO</v>
      </c>
      <c r="R858" s="83"/>
    </row>
    <row r="859" spans="3:18" s="4" customFormat="1" hidden="1" x14ac:dyDescent="0.25">
      <c r="C859" s="85" t="s">
        <v>2416</v>
      </c>
      <c r="D859" s="86">
        <v>45448</v>
      </c>
      <c r="E859" s="87" t="s">
        <v>89</v>
      </c>
      <c r="F859" s="88" t="s">
        <v>47</v>
      </c>
      <c r="G859" s="87" t="s">
        <v>2544</v>
      </c>
      <c r="H859" s="89" t="s">
        <v>872</v>
      </c>
      <c r="I859" s="121">
        <v>8443.6</v>
      </c>
      <c r="J859" s="121">
        <v>8380</v>
      </c>
      <c r="K859" s="84">
        <v>1.9</v>
      </c>
      <c r="L859" s="105">
        <f>+BD[[#This Row],[Kg. Recibidos]]*BD[[#This Row],[Precio]]</f>
        <v>15922</v>
      </c>
      <c r="M859" s="105">
        <f>+BD[[#This Row],[Kg. Recibidos]]*BD[[#This Row],[Precio]]</f>
        <v>15922</v>
      </c>
      <c r="N859" s="91">
        <f>+BD[[#This Row],[Monto Total]]-BD[[#This Row],[Abonos]]</f>
        <v>0</v>
      </c>
      <c r="O859" s="93" t="str">
        <f>IF(BD[[#This Row],[Saldo Actual]]=0,"PAGADO",IF(BD[[#This Row],[Saldo Actual]]&lt;0,"A Favor","Pendiente"))</f>
        <v>PAGADO</v>
      </c>
      <c r="P859" s="97">
        <f>+BD[[#This Row],[Fecha Doc.]]+7</f>
        <v>45455</v>
      </c>
      <c r="Q859" s="96" t="str">
        <f ca="1">IF(TODAY()&gt;BD[[#This Row],[Fecha Venc.]],"VENCIDO","")</f>
        <v>VENCIDO</v>
      </c>
      <c r="R859" s="83"/>
    </row>
    <row r="860" spans="3:18" s="4" customFormat="1" hidden="1" x14ac:dyDescent="0.25">
      <c r="C860" s="85" t="s">
        <v>2419</v>
      </c>
      <c r="D860" s="86">
        <v>45448</v>
      </c>
      <c r="E860" s="87" t="s">
        <v>1887</v>
      </c>
      <c r="F860" s="88" t="s">
        <v>1886</v>
      </c>
      <c r="G860" s="87" t="s">
        <v>103</v>
      </c>
      <c r="H860" s="89" t="s">
        <v>3</v>
      </c>
      <c r="I860" s="121">
        <v>191.1</v>
      </c>
      <c r="J860" s="121">
        <v>191.1</v>
      </c>
      <c r="K860" s="84">
        <v>2.5499999999999998</v>
      </c>
      <c r="L860" s="105">
        <f>+BD[[#This Row],[Kg. Recibidos]]*BD[[#This Row],[Precio]]</f>
        <v>487.30499999999995</v>
      </c>
      <c r="M860" s="105">
        <f>+BD[[#This Row],[Kg. Recibidos]]*BD[[#This Row],[Precio]]</f>
        <v>487.30499999999995</v>
      </c>
      <c r="N860" s="91">
        <f>+BD[[#This Row],[Monto Total]]-BD[[#This Row],[Abonos]]</f>
        <v>0</v>
      </c>
      <c r="O860" s="93" t="str">
        <f>IF(BD[[#This Row],[Saldo Actual]]=0,"PAGADO",IF(BD[[#This Row],[Saldo Actual]]&lt;0,"A Favor","Pendiente"))</f>
        <v>PAGADO</v>
      </c>
      <c r="P860" s="97">
        <f>+BD[[#This Row],[Fecha Doc.]]+7</f>
        <v>45455</v>
      </c>
      <c r="Q860" s="96" t="str">
        <f ca="1">IF(TODAY()&gt;BD[[#This Row],[Fecha Venc.]],"VENCIDO","")</f>
        <v>VENCIDO</v>
      </c>
      <c r="R860" s="83"/>
    </row>
    <row r="861" spans="3:18" s="4" customFormat="1" hidden="1" x14ac:dyDescent="0.25">
      <c r="C861" s="85" t="s">
        <v>2419</v>
      </c>
      <c r="D861" s="86">
        <v>45448</v>
      </c>
      <c r="E861" s="87" t="s">
        <v>1887</v>
      </c>
      <c r="F861" s="88" t="s">
        <v>1886</v>
      </c>
      <c r="G861" s="87" t="s">
        <v>103</v>
      </c>
      <c r="H861" s="89" t="s">
        <v>1727</v>
      </c>
      <c r="I861" s="121">
        <v>56.4</v>
      </c>
      <c r="J861" s="121">
        <v>56.4</v>
      </c>
      <c r="K861" s="84">
        <v>1.3</v>
      </c>
      <c r="L861" s="105">
        <f>+BD[[#This Row],[Kg. Recibidos]]*BD[[#This Row],[Precio]]</f>
        <v>73.320000000000007</v>
      </c>
      <c r="M861" s="105">
        <f>+BD[[#This Row],[Kg. Recibidos]]*BD[[#This Row],[Precio]]</f>
        <v>73.320000000000007</v>
      </c>
      <c r="N861" s="91">
        <f>+BD[[#This Row],[Monto Total]]-BD[[#This Row],[Abonos]]</f>
        <v>0</v>
      </c>
      <c r="O861" s="93" t="str">
        <f>IF(BD[[#This Row],[Saldo Actual]]=0,"PAGADO",IF(BD[[#This Row],[Saldo Actual]]&lt;0,"A Favor","Pendiente"))</f>
        <v>PAGADO</v>
      </c>
      <c r="P861" s="97">
        <f>+BD[[#This Row],[Fecha Doc.]]+7</f>
        <v>45455</v>
      </c>
      <c r="Q861" s="96" t="str">
        <f ca="1">IF(TODAY()&gt;BD[[#This Row],[Fecha Venc.]],"VENCIDO","")</f>
        <v>VENCIDO</v>
      </c>
      <c r="R861" s="83"/>
    </row>
    <row r="862" spans="3:18" s="4" customFormat="1" hidden="1" x14ac:dyDescent="0.25">
      <c r="C862" s="85" t="s">
        <v>2419</v>
      </c>
      <c r="D862" s="86">
        <v>45448</v>
      </c>
      <c r="E862" s="87" t="s">
        <v>1887</v>
      </c>
      <c r="F862" s="88" t="s">
        <v>1886</v>
      </c>
      <c r="G862" s="87" t="s">
        <v>103</v>
      </c>
      <c r="H862" s="89" t="s">
        <v>1847</v>
      </c>
      <c r="I862" s="121">
        <v>20.3</v>
      </c>
      <c r="J862" s="121">
        <v>20.3</v>
      </c>
      <c r="K862" s="84">
        <v>1.3</v>
      </c>
      <c r="L862" s="105">
        <f>+BD[[#This Row],[Kg. Recibidos]]*BD[[#This Row],[Precio]]</f>
        <v>26.39</v>
      </c>
      <c r="M862" s="105">
        <f>+BD[[#This Row],[Kg. Recibidos]]*BD[[#This Row],[Precio]]</f>
        <v>26.39</v>
      </c>
      <c r="N862" s="91">
        <f>+BD[[#This Row],[Monto Total]]-BD[[#This Row],[Abonos]]</f>
        <v>0</v>
      </c>
      <c r="O862" s="93" t="str">
        <f>IF(BD[[#This Row],[Saldo Actual]]=0,"PAGADO",IF(BD[[#This Row],[Saldo Actual]]&lt;0,"A Favor","Pendiente"))</f>
        <v>PAGADO</v>
      </c>
      <c r="P862" s="97">
        <f>+BD[[#This Row],[Fecha Doc.]]+7</f>
        <v>45455</v>
      </c>
      <c r="Q862" s="96" t="str">
        <f ca="1">IF(TODAY()&gt;BD[[#This Row],[Fecha Venc.]],"VENCIDO","")</f>
        <v>VENCIDO</v>
      </c>
      <c r="R862" s="83"/>
    </row>
    <row r="863" spans="3:18" s="4" customFormat="1" hidden="1" x14ac:dyDescent="0.25">
      <c r="C863" s="85" t="s">
        <v>2419</v>
      </c>
      <c r="D863" s="86">
        <v>45448</v>
      </c>
      <c r="E863" s="87" t="s">
        <v>1887</v>
      </c>
      <c r="F863" s="88" t="s">
        <v>1886</v>
      </c>
      <c r="G863" s="87" t="s">
        <v>103</v>
      </c>
      <c r="H863" s="89" t="s">
        <v>1848</v>
      </c>
      <c r="I863" s="121">
        <v>48.7</v>
      </c>
      <c r="J863" s="121">
        <v>48.7</v>
      </c>
      <c r="K863" s="84">
        <v>1.8</v>
      </c>
      <c r="L863" s="105">
        <f>+BD[[#This Row],[Kg. Recibidos]]*BD[[#This Row],[Precio]]</f>
        <v>87.660000000000011</v>
      </c>
      <c r="M863" s="105">
        <f>+BD[[#This Row],[Kg. Recibidos]]*BD[[#This Row],[Precio]]</f>
        <v>87.660000000000011</v>
      </c>
      <c r="N863" s="91">
        <f>+BD[[#This Row],[Monto Total]]-BD[[#This Row],[Abonos]]</f>
        <v>0</v>
      </c>
      <c r="O863" s="93" t="str">
        <f>IF(BD[[#This Row],[Saldo Actual]]=0,"PAGADO",IF(BD[[#This Row],[Saldo Actual]]&lt;0,"A Favor","Pendiente"))</f>
        <v>PAGADO</v>
      </c>
      <c r="P863" s="97">
        <f>+BD[[#This Row],[Fecha Doc.]]+7</f>
        <v>45455</v>
      </c>
      <c r="Q863" s="96" t="str">
        <f ca="1">IF(TODAY()&gt;BD[[#This Row],[Fecha Venc.]],"VENCIDO","")</f>
        <v>VENCIDO</v>
      </c>
      <c r="R863" s="83"/>
    </row>
    <row r="864" spans="3:18" s="4" customFormat="1" hidden="1" x14ac:dyDescent="0.25">
      <c r="C864" s="85" t="s">
        <v>2421</v>
      </c>
      <c r="D864" s="86">
        <v>45448</v>
      </c>
      <c r="E864" s="87" t="s">
        <v>8</v>
      </c>
      <c r="F864" s="88" t="s">
        <v>20</v>
      </c>
      <c r="G864" s="87" t="s">
        <v>180</v>
      </c>
      <c r="H864" s="89" t="s">
        <v>15</v>
      </c>
      <c r="I864" s="121">
        <v>1001.5</v>
      </c>
      <c r="J864" s="121">
        <v>968.2</v>
      </c>
      <c r="K864" s="84">
        <v>2.77</v>
      </c>
      <c r="L864" s="105">
        <f>+BD[[#This Row],[Kg. Recibidos]]*BD[[#This Row],[Precio]]</f>
        <v>2681.9140000000002</v>
      </c>
      <c r="M864" s="105">
        <f>+BD[[#This Row],[Kg. Recibidos]]*BD[[#This Row],[Precio]]</f>
        <v>2681.9140000000002</v>
      </c>
      <c r="N864" s="91">
        <f>+BD[[#This Row],[Monto Total]]-BD[[#This Row],[Abonos]]</f>
        <v>0</v>
      </c>
      <c r="O864" s="93" t="str">
        <f>IF(BD[[#This Row],[Saldo Actual]]=0,"PAGADO",IF(BD[[#This Row],[Saldo Actual]]&lt;0,"A Favor","Pendiente"))</f>
        <v>PAGADO</v>
      </c>
      <c r="P864" s="97">
        <f>+BD[[#This Row],[Fecha Doc.]]+7</f>
        <v>45455</v>
      </c>
      <c r="Q864" s="96" t="str">
        <f ca="1">IF(TODAY()&gt;BD[[#This Row],[Fecha Venc.]],"VENCIDO","")</f>
        <v>VENCIDO</v>
      </c>
      <c r="R864" s="83"/>
    </row>
    <row r="865" spans="3:18" s="4" customFormat="1" hidden="1" x14ac:dyDescent="0.25">
      <c r="C865" s="85" t="s">
        <v>2427</v>
      </c>
      <c r="D865" s="86">
        <v>45448</v>
      </c>
      <c r="E865" s="87" t="s">
        <v>9</v>
      </c>
      <c r="F865" s="88" t="s">
        <v>19</v>
      </c>
      <c r="G865" s="87" t="s">
        <v>169</v>
      </c>
      <c r="H865" s="89" t="s">
        <v>15</v>
      </c>
      <c r="I865" s="121">
        <v>10011.799999999999</v>
      </c>
      <c r="J865" s="121">
        <v>9517.6</v>
      </c>
      <c r="K865" s="84">
        <v>2.4500000000000002</v>
      </c>
      <c r="L865" s="105">
        <f>+BD[[#This Row],[Kg. Recibidos]]*BD[[#This Row],[Precio]]</f>
        <v>23318.120000000003</v>
      </c>
      <c r="M865" s="105">
        <f>+BD[[#This Row],[Kg. Recibidos]]*BD[[#This Row],[Precio]]</f>
        <v>23318.120000000003</v>
      </c>
      <c r="N865" s="91">
        <f>+BD[[#This Row],[Monto Total]]-BD[[#This Row],[Abonos]]</f>
        <v>0</v>
      </c>
      <c r="O865" s="93" t="str">
        <f>IF(BD[[#This Row],[Saldo Actual]]=0,"PAGADO",IF(BD[[#This Row],[Saldo Actual]]&lt;0,"A Favor","Pendiente"))</f>
        <v>PAGADO</v>
      </c>
      <c r="P865" s="97">
        <f>+BD[[#This Row],[Fecha Doc.]]+7</f>
        <v>45455</v>
      </c>
      <c r="Q865" s="96" t="str">
        <f ca="1">IF(TODAY()&gt;BD[[#This Row],[Fecha Venc.]],"VENCIDO","")</f>
        <v>VENCIDO</v>
      </c>
      <c r="R865" s="83"/>
    </row>
    <row r="866" spans="3:18" s="4" customFormat="1" hidden="1" x14ac:dyDescent="0.25">
      <c r="C866" s="85" t="s">
        <v>2424</v>
      </c>
      <c r="D866" s="86">
        <v>45448</v>
      </c>
      <c r="E866" s="87" t="s">
        <v>9</v>
      </c>
      <c r="F866" s="88" t="s">
        <v>19</v>
      </c>
      <c r="G866" s="87" t="s">
        <v>169</v>
      </c>
      <c r="H866" s="89" t="s">
        <v>3</v>
      </c>
      <c r="I866" s="121">
        <v>9431.7999999999993</v>
      </c>
      <c r="J866" s="121">
        <v>9416.7999999999993</v>
      </c>
      <c r="K866" s="84">
        <v>2.2000000000000002</v>
      </c>
      <c r="L866" s="105">
        <f>+BD[[#This Row],[Kg. Recibidos]]*BD[[#This Row],[Precio]]</f>
        <v>20716.96</v>
      </c>
      <c r="M866" s="105">
        <f>+BD[[#This Row],[Kg. Recibidos]]*BD[[#This Row],[Precio]]</f>
        <v>20716.96</v>
      </c>
      <c r="N866" s="91">
        <f>+BD[[#This Row],[Monto Total]]-BD[[#This Row],[Abonos]]</f>
        <v>0</v>
      </c>
      <c r="O866" s="93" t="str">
        <f>IF(BD[[#This Row],[Saldo Actual]]=0,"PAGADO",IF(BD[[#This Row],[Saldo Actual]]&lt;0,"A Favor","Pendiente"))</f>
        <v>PAGADO</v>
      </c>
      <c r="P866" s="97">
        <f>+BD[[#This Row],[Fecha Doc.]]+7</f>
        <v>45455</v>
      </c>
      <c r="Q866" s="96" t="str">
        <f ca="1">IF(TODAY()&gt;BD[[#This Row],[Fecha Venc.]],"VENCIDO","")</f>
        <v>VENCIDO</v>
      </c>
      <c r="R866" s="83"/>
    </row>
    <row r="867" spans="3:18" s="4" customFormat="1" hidden="1" x14ac:dyDescent="0.25">
      <c r="C867" s="85" t="s">
        <v>2406</v>
      </c>
      <c r="D867" s="86">
        <v>45447</v>
      </c>
      <c r="E867" s="87" t="s">
        <v>8</v>
      </c>
      <c r="F867" s="88" t="s">
        <v>20</v>
      </c>
      <c r="G867" s="87" t="s">
        <v>2211</v>
      </c>
      <c r="H867" s="89" t="s">
        <v>12</v>
      </c>
      <c r="I867" s="121">
        <v>314.39999999999998</v>
      </c>
      <c r="J867" s="121">
        <v>314.2</v>
      </c>
      <c r="K867" s="84">
        <v>0.5</v>
      </c>
      <c r="L867" s="105">
        <f>+BD[[#This Row],[Kg. Recibidos]]*BD[[#This Row],[Precio]]</f>
        <v>157.1</v>
      </c>
      <c r="M867" s="105">
        <f>+BD[[#This Row],[Kg. Recibidos]]*BD[[#This Row],[Precio]]</f>
        <v>157.1</v>
      </c>
      <c r="N867" s="91">
        <f>+BD[[#This Row],[Monto Total]]-BD[[#This Row],[Abonos]]</f>
        <v>0</v>
      </c>
      <c r="O867" s="93" t="str">
        <f>IF(BD[[#This Row],[Saldo Actual]]=0,"PAGADO",IF(BD[[#This Row],[Saldo Actual]]&lt;0,"A Favor","Pendiente"))</f>
        <v>PAGADO</v>
      </c>
      <c r="P867" s="97">
        <f>+BD[[#This Row],[Fecha Doc.]]+7</f>
        <v>45454</v>
      </c>
      <c r="Q867" s="96" t="str">
        <f ca="1">IF(TODAY()&gt;BD[[#This Row],[Fecha Venc.]],"VENCIDO","")</f>
        <v>VENCIDO</v>
      </c>
      <c r="R867" s="83"/>
    </row>
    <row r="868" spans="3:18" s="4" customFormat="1" hidden="1" x14ac:dyDescent="0.25">
      <c r="C868" s="85" t="s">
        <v>2406</v>
      </c>
      <c r="D868" s="86">
        <v>45447</v>
      </c>
      <c r="E868" s="87" t="s">
        <v>8</v>
      </c>
      <c r="F868" s="88" t="s">
        <v>20</v>
      </c>
      <c r="G868" s="87" t="s">
        <v>2211</v>
      </c>
      <c r="H868" s="89" t="s">
        <v>1847</v>
      </c>
      <c r="I868" s="121">
        <v>2620.6999999999998</v>
      </c>
      <c r="J868" s="121">
        <v>2605.1999999999998</v>
      </c>
      <c r="K868" s="84">
        <v>0.5</v>
      </c>
      <c r="L868" s="105">
        <f>+BD[[#This Row],[Kg. Recibidos]]*BD[[#This Row],[Precio]]</f>
        <v>1302.5999999999999</v>
      </c>
      <c r="M868" s="105">
        <f>+BD[[#This Row],[Kg. Recibidos]]*BD[[#This Row],[Precio]]</f>
        <v>1302.5999999999999</v>
      </c>
      <c r="N868" s="91">
        <f>+BD[[#This Row],[Monto Total]]-BD[[#This Row],[Abonos]]</f>
        <v>0</v>
      </c>
      <c r="O868" s="93" t="str">
        <f>IF(BD[[#This Row],[Saldo Actual]]=0,"PAGADO",IF(BD[[#This Row],[Saldo Actual]]&lt;0,"A Favor","Pendiente"))</f>
        <v>PAGADO</v>
      </c>
      <c r="P868" s="97">
        <f>+BD[[#This Row],[Fecha Doc.]]+7</f>
        <v>45454</v>
      </c>
      <c r="Q868" s="96" t="str">
        <f ca="1">IF(TODAY()&gt;BD[[#This Row],[Fecha Venc.]],"VENCIDO","")</f>
        <v>VENCIDO</v>
      </c>
      <c r="R868" s="83"/>
    </row>
    <row r="869" spans="3:18" s="4" customFormat="1" hidden="1" x14ac:dyDescent="0.25">
      <c r="C869" s="85" t="s">
        <v>2405</v>
      </c>
      <c r="D869" s="86">
        <v>45447</v>
      </c>
      <c r="E869" s="87" t="s">
        <v>8</v>
      </c>
      <c r="F869" s="88" t="s">
        <v>20</v>
      </c>
      <c r="G869" s="87" t="s">
        <v>2211</v>
      </c>
      <c r="H869" s="89" t="s">
        <v>1847</v>
      </c>
      <c r="I869" s="121">
        <v>951.4</v>
      </c>
      <c r="J869" s="121">
        <v>951.4</v>
      </c>
      <c r="K869" s="84">
        <v>0.5</v>
      </c>
      <c r="L869" s="105">
        <f>+BD[[#This Row],[Kg. Recibidos]]*BD[[#This Row],[Precio]]</f>
        <v>475.7</v>
      </c>
      <c r="M869" s="105">
        <f>+BD[[#This Row],[Kg. Recibidos]]*BD[[#This Row],[Precio]]</f>
        <v>475.7</v>
      </c>
      <c r="N869" s="91">
        <f>+BD[[#This Row],[Monto Total]]-BD[[#This Row],[Abonos]]</f>
        <v>0</v>
      </c>
      <c r="O869" s="93" t="str">
        <f>IF(BD[[#This Row],[Saldo Actual]]=0,"PAGADO",IF(BD[[#This Row],[Saldo Actual]]&lt;0,"A Favor","Pendiente"))</f>
        <v>PAGADO</v>
      </c>
      <c r="P869" s="97">
        <f>+BD[[#This Row],[Fecha Doc.]]+7</f>
        <v>45454</v>
      </c>
      <c r="Q869" s="96" t="str">
        <f ca="1">IF(TODAY()&gt;BD[[#This Row],[Fecha Venc.]],"VENCIDO","")</f>
        <v>VENCIDO</v>
      </c>
      <c r="R869" s="83"/>
    </row>
    <row r="870" spans="3:18" s="4" customFormat="1" hidden="1" x14ac:dyDescent="0.25">
      <c r="C870" s="85" t="s">
        <v>2404</v>
      </c>
      <c r="D870" s="86">
        <v>45447</v>
      </c>
      <c r="E870" s="87" t="s">
        <v>8</v>
      </c>
      <c r="F870" s="88" t="s">
        <v>20</v>
      </c>
      <c r="G870" s="87" t="s">
        <v>2211</v>
      </c>
      <c r="H870" s="89" t="s">
        <v>15</v>
      </c>
      <c r="I870" s="121">
        <v>8507</v>
      </c>
      <c r="J870" s="121">
        <v>7863.3</v>
      </c>
      <c r="K870" s="84">
        <v>2.77</v>
      </c>
      <c r="L870" s="105">
        <f>+BD[[#This Row],[Kg. Recibidos]]*BD[[#This Row],[Precio]]</f>
        <v>21781.341</v>
      </c>
      <c r="M870" s="105">
        <v>21781.34</v>
      </c>
      <c r="N870" s="91">
        <v>0</v>
      </c>
      <c r="O870" s="93" t="str">
        <f>IF(BD[[#This Row],[Saldo Actual]]=0,"PAGADO",IF(BD[[#This Row],[Saldo Actual]]&lt;0,"A Favor","Pendiente"))</f>
        <v>PAGADO</v>
      </c>
      <c r="P870" s="97">
        <f>+BD[[#This Row],[Fecha Doc.]]+7</f>
        <v>45454</v>
      </c>
      <c r="Q870" s="96" t="str">
        <f ca="1">IF(TODAY()&gt;BD[[#This Row],[Fecha Venc.]],"VENCIDO","")</f>
        <v>VENCIDO</v>
      </c>
      <c r="R870" s="83"/>
    </row>
    <row r="871" spans="3:18" s="4" customFormat="1" hidden="1" x14ac:dyDescent="0.25">
      <c r="C871" s="85" t="s">
        <v>2409</v>
      </c>
      <c r="D871" s="86">
        <v>45447</v>
      </c>
      <c r="E871" s="87" t="s">
        <v>1887</v>
      </c>
      <c r="F871" s="88" t="s">
        <v>1886</v>
      </c>
      <c r="G871" s="87" t="s">
        <v>142</v>
      </c>
      <c r="H871" s="89" t="s">
        <v>3</v>
      </c>
      <c r="I871" s="121">
        <v>20.7</v>
      </c>
      <c r="J871" s="121">
        <v>20.7</v>
      </c>
      <c r="K871" s="84">
        <v>2.6</v>
      </c>
      <c r="L871" s="105">
        <f>+BD[[#This Row],[Kg. Recibidos]]*BD[[#This Row],[Precio]]</f>
        <v>53.82</v>
      </c>
      <c r="M871" s="105">
        <f>+BD[[#This Row],[Kg. Recibidos]]*BD[[#This Row],[Precio]]</f>
        <v>53.82</v>
      </c>
      <c r="N871" s="91">
        <f>+BD[[#This Row],[Monto Total]]-BD[[#This Row],[Abonos]]</f>
        <v>0</v>
      </c>
      <c r="O871" s="93" t="str">
        <f>IF(BD[[#This Row],[Saldo Actual]]=0,"PAGADO",IF(BD[[#This Row],[Saldo Actual]]&lt;0,"A Favor","Pendiente"))</f>
        <v>PAGADO</v>
      </c>
      <c r="P871" s="97">
        <f>+BD[[#This Row],[Fecha Doc.]]+7</f>
        <v>45454</v>
      </c>
      <c r="Q871" s="96" t="str">
        <f ca="1">IF(TODAY()&gt;BD[[#This Row],[Fecha Venc.]],"VENCIDO","")</f>
        <v>VENCIDO</v>
      </c>
      <c r="R871" s="83"/>
    </row>
    <row r="872" spans="3:18" s="4" customFormat="1" hidden="1" x14ac:dyDescent="0.25">
      <c r="C872" s="85" t="s">
        <v>2403</v>
      </c>
      <c r="D872" s="86">
        <v>45447</v>
      </c>
      <c r="E872" s="87" t="s">
        <v>64</v>
      </c>
      <c r="F872" s="88" t="s">
        <v>58</v>
      </c>
      <c r="G872" s="87" t="s">
        <v>64</v>
      </c>
      <c r="H872" s="89" t="s">
        <v>18</v>
      </c>
      <c r="I872" s="121">
        <v>355.49</v>
      </c>
      <c r="J872" s="121">
        <v>355.49</v>
      </c>
      <c r="K872" s="84">
        <v>1.85</v>
      </c>
      <c r="L872" s="105">
        <f>+BD[[#This Row],[Kg. Recibidos]]*BD[[#This Row],[Precio]]</f>
        <v>657.65650000000005</v>
      </c>
      <c r="M872" s="105">
        <f>+BD[[#This Row],[Kg. Recibidos]]*BD[[#This Row],[Precio]]</f>
        <v>657.65650000000005</v>
      </c>
      <c r="N872" s="91">
        <f>+BD[[#This Row],[Monto Total]]-BD[[#This Row],[Abonos]]</f>
        <v>0</v>
      </c>
      <c r="O872" s="93" t="str">
        <f>IF(BD[[#This Row],[Saldo Actual]]=0,"PAGADO",IF(BD[[#This Row],[Saldo Actual]]&lt;0,"A Favor","Pendiente"))</f>
        <v>PAGADO</v>
      </c>
      <c r="P872" s="97">
        <f>+BD[[#This Row],[Fecha Doc.]]+7</f>
        <v>45454</v>
      </c>
      <c r="Q872" s="96" t="str">
        <f ca="1">IF(TODAY()&gt;BD[[#This Row],[Fecha Venc.]],"VENCIDO","")</f>
        <v>VENCIDO</v>
      </c>
      <c r="R872" s="83"/>
    </row>
    <row r="873" spans="3:18" s="4" customFormat="1" hidden="1" x14ac:dyDescent="0.25">
      <c r="C873" s="85" t="s">
        <v>2402</v>
      </c>
      <c r="D873" s="86">
        <v>45447</v>
      </c>
      <c r="E873" s="87" t="s">
        <v>64</v>
      </c>
      <c r="F873" s="88" t="s">
        <v>58</v>
      </c>
      <c r="G873" s="87" t="s">
        <v>64</v>
      </c>
      <c r="H873" s="89" t="s">
        <v>3</v>
      </c>
      <c r="I873" s="121">
        <v>2381.35</v>
      </c>
      <c r="J873" s="121">
        <v>2381.35</v>
      </c>
      <c r="K873" s="84">
        <v>2.35</v>
      </c>
      <c r="L873" s="105">
        <f>+BD[[#This Row],[Kg. Recibidos]]*BD[[#This Row],[Precio]]</f>
        <v>5596.1724999999997</v>
      </c>
      <c r="M873" s="105">
        <f>+BD[[#This Row],[Kg. Recibidos]]*BD[[#This Row],[Precio]]</f>
        <v>5596.1724999999997</v>
      </c>
      <c r="N873" s="91">
        <f>+BD[[#This Row],[Monto Total]]-BD[[#This Row],[Abonos]]</f>
        <v>0</v>
      </c>
      <c r="O873" s="93" t="str">
        <f>IF(BD[[#This Row],[Saldo Actual]]=0,"PAGADO",IF(BD[[#This Row],[Saldo Actual]]&lt;0,"A Favor","Pendiente"))</f>
        <v>PAGADO</v>
      </c>
      <c r="P873" s="97">
        <f>+BD[[#This Row],[Fecha Doc.]]+7</f>
        <v>45454</v>
      </c>
      <c r="Q873" s="96" t="str">
        <f ca="1">IF(TODAY()&gt;BD[[#This Row],[Fecha Venc.]],"VENCIDO","")</f>
        <v>VENCIDO</v>
      </c>
      <c r="R873" s="83"/>
    </row>
    <row r="874" spans="3:18" s="4" customFormat="1" hidden="1" x14ac:dyDescent="0.25">
      <c r="C874" s="85" t="s">
        <v>2407</v>
      </c>
      <c r="D874" s="86">
        <v>45447</v>
      </c>
      <c r="E874" s="87" t="s">
        <v>670</v>
      </c>
      <c r="F874" s="88" t="s">
        <v>883</v>
      </c>
      <c r="G874" s="87" t="s">
        <v>670</v>
      </c>
      <c r="H874" s="89" t="s">
        <v>872</v>
      </c>
      <c r="I874" s="121">
        <v>8736</v>
      </c>
      <c r="J874" s="121">
        <v>8612.7999999999993</v>
      </c>
      <c r="K874" s="84">
        <v>2.48</v>
      </c>
      <c r="L874" s="105">
        <f>+BD[[#This Row],[Kg. Recibidos]]*BD[[#This Row],[Precio]]</f>
        <v>21359.743999999999</v>
      </c>
      <c r="M874" s="105">
        <f>+BD[[#This Row],[Kg. Recibidos]]*BD[[#This Row],[Precio]]</f>
        <v>21359.743999999999</v>
      </c>
      <c r="N874" s="91">
        <f>+BD[[#This Row],[Monto Total]]-BD[[#This Row],[Abonos]]</f>
        <v>0</v>
      </c>
      <c r="O874" s="93" t="str">
        <f>IF(BD[[#This Row],[Saldo Actual]]=0,"PAGADO",IF(BD[[#This Row],[Saldo Actual]]&lt;0,"A Favor","Pendiente"))</f>
        <v>PAGADO</v>
      </c>
      <c r="P874" s="97">
        <f>+BD[[#This Row],[Fecha Doc.]]+7</f>
        <v>45454</v>
      </c>
      <c r="Q874" s="96" t="str">
        <f ca="1">IF(TODAY()&gt;BD[[#This Row],[Fecha Venc.]],"VENCIDO","")</f>
        <v>VENCIDO</v>
      </c>
      <c r="R874" s="83"/>
    </row>
    <row r="875" spans="3:18" s="4" customFormat="1" hidden="1" x14ac:dyDescent="0.25">
      <c r="C875" s="85" t="s">
        <v>2408</v>
      </c>
      <c r="D875" s="86">
        <v>45447</v>
      </c>
      <c r="E875" s="87" t="s">
        <v>9</v>
      </c>
      <c r="F875" s="88" t="s">
        <v>19</v>
      </c>
      <c r="G875" s="87" t="s">
        <v>169</v>
      </c>
      <c r="H875" s="89" t="s">
        <v>3</v>
      </c>
      <c r="I875" s="121">
        <v>10035.200000000001</v>
      </c>
      <c r="J875" s="121">
        <v>10025.6</v>
      </c>
      <c r="K875" s="84">
        <v>2.2000000000000002</v>
      </c>
      <c r="L875" s="105">
        <f>+BD[[#This Row],[Kg. Recibidos]]*BD[[#This Row],[Precio]]</f>
        <v>22056.320000000003</v>
      </c>
      <c r="M875" s="105">
        <f>+BD[[#This Row],[Kg. Recibidos]]*BD[[#This Row],[Precio]]</f>
        <v>22056.320000000003</v>
      </c>
      <c r="N875" s="91">
        <f>+BD[[#This Row],[Monto Total]]-BD[[#This Row],[Abonos]]</f>
        <v>0</v>
      </c>
      <c r="O875" s="93" t="str">
        <f>IF(BD[[#This Row],[Saldo Actual]]=0,"PAGADO",IF(BD[[#This Row],[Saldo Actual]]&lt;0,"A Favor","Pendiente"))</f>
        <v>PAGADO</v>
      </c>
      <c r="P875" s="97">
        <f>+BD[[#This Row],[Fecha Doc.]]+7</f>
        <v>45454</v>
      </c>
      <c r="Q875" s="96" t="str">
        <f ca="1">IF(TODAY()&gt;BD[[#This Row],[Fecha Venc.]],"VENCIDO","")</f>
        <v>VENCIDO</v>
      </c>
      <c r="R875" s="83"/>
    </row>
    <row r="876" spans="3:18" s="4" customFormat="1" hidden="1" x14ac:dyDescent="0.25">
      <c r="C876" s="85" t="s">
        <v>2408</v>
      </c>
      <c r="D876" s="86">
        <v>45447</v>
      </c>
      <c r="E876" s="87" t="s">
        <v>9</v>
      </c>
      <c r="F876" s="88" t="s">
        <v>19</v>
      </c>
      <c r="G876" s="87" t="s">
        <v>169</v>
      </c>
      <c r="H876" s="89" t="s">
        <v>15</v>
      </c>
      <c r="I876" s="121">
        <v>10354</v>
      </c>
      <c r="J876" s="121">
        <v>10192.200000000001</v>
      </c>
      <c r="K876" s="84">
        <v>2.4500000000000002</v>
      </c>
      <c r="L876" s="105">
        <f>+BD[[#This Row],[Kg. Recibidos]]*BD[[#This Row],[Precio]]</f>
        <v>24970.890000000003</v>
      </c>
      <c r="M876" s="105">
        <f>+BD[[#This Row],[Kg. Recibidos]]*BD[[#This Row],[Precio]]</f>
        <v>24970.890000000003</v>
      </c>
      <c r="N876" s="91">
        <f>+BD[[#This Row],[Monto Total]]-BD[[#This Row],[Abonos]]</f>
        <v>0</v>
      </c>
      <c r="O876" s="93" t="str">
        <f>IF(BD[[#This Row],[Saldo Actual]]=0,"PAGADO",IF(BD[[#This Row],[Saldo Actual]]&lt;0,"A Favor","Pendiente"))</f>
        <v>PAGADO</v>
      </c>
      <c r="P876" s="97">
        <f>+BD[[#This Row],[Fecha Doc.]]+7</f>
        <v>45454</v>
      </c>
      <c r="Q876" s="96" t="str">
        <f ca="1">IF(TODAY()&gt;BD[[#This Row],[Fecha Venc.]],"VENCIDO","")</f>
        <v>VENCIDO</v>
      </c>
      <c r="R876" s="83"/>
    </row>
    <row r="877" spans="3:18" s="4" customFormat="1" hidden="1" x14ac:dyDescent="0.25">
      <c r="C877" s="85" t="s">
        <v>2414</v>
      </c>
      <c r="D877" s="86">
        <v>45447</v>
      </c>
      <c r="E877" s="87" t="s">
        <v>108</v>
      </c>
      <c r="F877" s="88" t="s">
        <v>120</v>
      </c>
      <c r="G877" s="87" t="s">
        <v>108</v>
      </c>
      <c r="H877" s="89" t="s">
        <v>15</v>
      </c>
      <c r="I877" s="121">
        <v>10034.4</v>
      </c>
      <c r="J877" s="121">
        <v>9374.7999999999993</v>
      </c>
      <c r="K877" s="84">
        <v>2.86</v>
      </c>
      <c r="L877" s="105">
        <f>+BD[[#This Row],[Kg. Recibidos]]*BD[[#This Row],[Precio]]</f>
        <v>26811.927999999996</v>
      </c>
      <c r="M877" s="105">
        <f>+BD[[#This Row],[Kg. Recibidos]]*BD[[#This Row],[Precio]]</f>
        <v>26811.927999999996</v>
      </c>
      <c r="N877" s="91">
        <f>+BD[[#This Row],[Monto Total]]-BD[[#This Row],[Abonos]]</f>
        <v>0</v>
      </c>
      <c r="O877" s="93" t="str">
        <f>IF(BD[[#This Row],[Saldo Actual]]=0,"PAGADO",IF(BD[[#This Row],[Saldo Actual]]&lt;0,"A Favor","Pendiente"))</f>
        <v>PAGADO</v>
      </c>
      <c r="P877" s="97">
        <f>+BD[[#This Row],[Fecha Doc.]]+7</f>
        <v>45454</v>
      </c>
      <c r="Q877" s="96" t="str">
        <f ca="1">IF(TODAY()&gt;BD[[#This Row],[Fecha Venc.]],"VENCIDO","")</f>
        <v>VENCIDO</v>
      </c>
      <c r="R877" s="83"/>
    </row>
    <row r="878" spans="3:18" s="4" customFormat="1" hidden="1" x14ac:dyDescent="0.25">
      <c r="C878" s="85" t="s">
        <v>2412</v>
      </c>
      <c r="D878" s="86">
        <v>45446</v>
      </c>
      <c r="E878" s="87" t="s">
        <v>1887</v>
      </c>
      <c r="F878" s="88" t="s">
        <v>1886</v>
      </c>
      <c r="G878" s="87" t="s">
        <v>158</v>
      </c>
      <c r="H878" s="89" t="s">
        <v>1727</v>
      </c>
      <c r="I878" s="121">
        <v>9.6</v>
      </c>
      <c r="J878" s="121">
        <v>9.6</v>
      </c>
      <c r="K878" s="84">
        <v>1.3</v>
      </c>
      <c r="L878" s="105">
        <f>+BD[[#This Row],[Kg. Recibidos]]*BD[[#This Row],[Precio]]</f>
        <v>12.48</v>
      </c>
      <c r="M878" s="105">
        <f>+BD[[#This Row],[Kg. Recibidos]]*BD[[#This Row],[Precio]]</f>
        <v>12.48</v>
      </c>
      <c r="N878" s="91">
        <f>+BD[[#This Row],[Monto Total]]-BD[[#This Row],[Abonos]]</f>
        <v>0</v>
      </c>
      <c r="O878" s="93" t="str">
        <f>IF(BD[[#This Row],[Saldo Actual]]=0,"PAGADO",IF(BD[[#This Row],[Saldo Actual]]&lt;0,"A Favor","Pendiente"))</f>
        <v>PAGADO</v>
      </c>
      <c r="P878" s="97">
        <f>+BD[[#This Row],[Fecha Doc.]]+7</f>
        <v>45453</v>
      </c>
      <c r="Q878" s="96" t="str">
        <f ca="1">IF(TODAY()&gt;BD[[#This Row],[Fecha Venc.]],"VENCIDO","")</f>
        <v>VENCIDO</v>
      </c>
      <c r="R878" s="83"/>
    </row>
    <row r="879" spans="3:18" s="4" customFormat="1" hidden="1" x14ac:dyDescent="0.25">
      <c r="C879" s="85" t="s">
        <v>2412</v>
      </c>
      <c r="D879" s="86">
        <v>45446</v>
      </c>
      <c r="E879" s="87" t="s">
        <v>1887</v>
      </c>
      <c r="F879" s="88" t="s">
        <v>1886</v>
      </c>
      <c r="G879" s="87" t="s">
        <v>158</v>
      </c>
      <c r="H879" s="89" t="s">
        <v>1848</v>
      </c>
      <c r="I879" s="121">
        <v>9.9</v>
      </c>
      <c r="J879" s="121">
        <v>9.9</v>
      </c>
      <c r="K879" s="84">
        <v>1.8</v>
      </c>
      <c r="L879" s="105">
        <f>+BD[[#This Row],[Kg. Recibidos]]*BD[[#This Row],[Precio]]</f>
        <v>17.82</v>
      </c>
      <c r="M879" s="105">
        <f>+BD[[#This Row],[Kg. Recibidos]]*BD[[#This Row],[Precio]]</f>
        <v>17.82</v>
      </c>
      <c r="N879" s="91">
        <f>+BD[[#This Row],[Monto Total]]-BD[[#This Row],[Abonos]]</f>
        <v>0</v>
      </c>
      <c r="O879" s="93" t="str">
        <f>IF(BD[[#This Row],[Saldo Actual]]=0,"PAGADO",IF(BD[[#This Row],[Saldo Actual]]&lt;0,"A Favor","Pendiente"))</f>
        <v>PAGADO</v>
      </c>
      <c r="P879" s="97">
        <f>+BD[[#This Row],[Fecha Doc.]]+7</f>
        <v>45453</v>
      </c>
      <c r="Q879" s="96" t="str">
        <f ca="1">IF(TODAY()&gt;BD[[#This Row],[Fecha Venc.]],"VENCIDO","")</f>
        <v>VENCIDO</v>
      </c>
      <c r="R879" s="83"/>
    </row>
    <row r="880" spans="3:18" s="4" customFormat="1" hidden="1" x14ac:dyDescent="0.25">
      <c r="C880" s="85" t="s">
        <v>2412</v>
      </c>
      <c r="D880" s="86">
        <v>45446</v>
      </c>
      <c r="E880" s="87" t="s">
        <v>1887</v>
      </c>
      <c r="F880" s="88" t="s">
        <v>1886</v>
      </c>
      <c r="G880" s="87" t="s">
        <v>158</v>
      </c>
      <c r="H880" s="89" t="s">
        <v>3</v>
      </c>
      <c r="I880" s="121">
        <v>32.9</v>
      </c>
      <c r="J880" s="121">
        <v>32.9</v>
      </c>
      <c r="K880" s="84">
        <v>2.6</v>
      </c>
      <c r="L880" s="105">
        <f>+BD[[#This Row],[Kg. Recibidos]]*BD[[#This Row],[Precio]]</f>
        <v>85.54</v>
      </c>
      <c r="M880" s="105">
        <f>+BD[[#This Row],[Kg. Recibidos]]*BD[[#This Row],[Precio]]</f>
        <v>85.54</v>
      </c>
      <c r="N880" s="91">
        <f>+BD[[#This Row],[Monto Total]]-BD[[#This Row],[Abonos]]</f>
        <v>0</v>
      </c>
      <c r="O880" s="93" t="str">
        <f>IF(BD[[#This Row],[Saldo Actual]]=0,"PAGADO",IF(BD[[#This Row],[Saldo Actual]]&lt;0,"A Favor","Pendiente"))</f>
        <v>PAGADO</v>
      </c>
      <c r="P880" s="97">
        <f>+BD[[#This Row],[Fecha Doc.]]+7</f>
        <v>45453</v>
      </c>
      <c r="Q880" s="96" t="str">
        <f ca="1">IF(TODAY()&gt;BD[[#This Row],[Fecha Venc.]],"VENCIDO","")</f>
        <v>VENCIDO</v>
      </c>
      <c r="R880" s="83"/>
    </row>
    <row r="881" spans="3:18" s="4" customFormat="1" hidden="1" x14ac:dyDescent="0.25">
      <c r="C881" s="85" t="s">
        <v>2398</v>
      </c>
      <c r="D881" s="86">
        <v>45446</v>
      </c>
      <c r="E881" s="87" t="s">
        <v>1887</v>
      </c>
      <c r="F881" s="88" t="s">
        <v>1886</v>
      </c>
      <c r="G881" s="87" t="s">
        <v>200</v>
      </c>
      <c r="H881" s="89" t="s">
        <v>12</v>
      </c>
      <c r="I881" s="121">
        <v>28.7</v>
      </c>
      <c r="J881" s="121">
        <v>28.7</v>
      </c>
      <c r="K881" s="84">
        <v>1.3</v>
      </c>
      <c r="L881" s="105">
        <f>+BD[[#This Row],[Kg. Recibidos]]*BD[[#This Row],[Precio]]</f>
        <v>37.31</v>
      </c>
      <c r="M881" s="105">
        <f>+BD[[#This Row],[Kg. Recibidos]]*BD[[#This Row],[Precio]]</f>
        <v>37.31</v>
      </c>
      <c r="N881" s="91">
        <f>+BD[[#This Row],[Monto Total]]-BD[[#This Row],[Abonos]]</f>
        <v>0</v>
      </c>
      <c r="O881" s="93" t="str">
        <f>IF(BD[[#This Row],[Saldo Actual]]=0,"PAGADO",IF(BD[[#This Row],[Saldo Actual]]&lt;0,"A Favor","Pendiente"))</f>
        <v>PAGADO</v>
      </c>
      <c r="P881" s="97">
        <f>+BD[[#This Row],[Fecha Doc.]]+7</f>
        <v>45453</v>
      </c>
      <c r="Q881" s="96" t="str">
        <f ca="1">IF(TODAY()&gt;BD[[#This Row],[Fecha Venc.]],"VENCIDO","")</f>
        <v>VENCIDO</v>
      </c>
      <c r="R881" s="83"/>
    </row>
    <row r="882" spans="3:18" s="4" customFormat="1" hidden="1" x14ac:dyDescent="0.25">
      <c r="C882" s="85" t="s">
        <v>2398</v>
      </c>
      <c r="D882" s="86">
        <v>45446</v>
      </c>
      <c r="E882" s="87" t="s">
        <v>1887</v>
      </c>
      <c r="F882" s="88" t="s">
        <v>1886</v>
      </c>
      <c r="G882" s="87" t="s">
        <v>200</v>
      </c>
      <c r="H882" s="89" t="s">
        <v>872</v>
      </c>
      <c r="I882" s="121">
        <v>318.60000000000002</v>
      </c>
      <c r="J882" s="121">
        <v>318.60000000000002</v>
      </c>
      <c r="K882" s="84">
        <v>2.6</v>
      </c>
      <c r="L882" s="105">
        <f>+BD[[#This Row],[Kg. Recibidos]]*BD[[#This Row],[Precio]]</f>
        <v>828.36000000000013</v>
      </c>
      <c r="M882" s="105">
        <f>+BD[[#This Row],[Kg. Recibidos]]*BD[[#This Row],[Precio]]</f>
        <v>828.36000000000013</v>
      </c>
      <c r="N882" s="91">
        <f>+BD[[#This Row],[Monto Total]]-BD[[#This Row],[Abonos]]</f>
        <v>0</v>
      </c>
      <c r="O882" s="93" t="str">
        <f>IF(BD[[#This Row],[Saldo Actual]]=0,"PAGADO",IF(BD[[#This Row],[Saldo Actual]]&lt;0,"A Favor","Pendiente"))</f>
        <v>PAGADO</v>
      </c>
      <c r="P882" s="97">
        <f>+BD[[#This Row],[Fecha Doc.]]+7</f>
        <v>45453</v>
      </c>
      <c r="Q882" s="96" t="str">
        <f ca="1">IF(TODAY()&gt;BD[[#This Row],[Fecha Venc.]],"VENCIDO","")</f>
        <v>VENCIDO</v>
      </c>
      <c r="R882" s="83"/>
    </row>
    <row r="883" spans="3:18" s="4" customFormat="1" hidden="1" x14ac:dyDescent="0.25">
      <c r="C883" s="85" t="s">
        <v>2400</v>
      </c>
      <c r="D883" s="86">
        <v>45446</v>
      </c>
      <c r="E883" s="87" t="s">
        <v>8</v>
      </c>
      <c r="F883" s="88" t="s">
        <v>20</v>
      </c>
      <c r="G883" s="87" t="s">
        <v>176</v>
      </c>
      <c r="H883" s="89" t="s">
        <v>15</v>
      </c>
      <c r="I883" s="121">
        <v>537.6</v>
      </c>
      <c r="J883" s="121">
        <v>516</v>
      </c>
      <c r="K883" s="84">
        <v>2.77</v>
      </c>
      <c r="L883" s="105">
        <f>+BD[[#This Row],[Kg. Recibidos]]*BD[[#This Row],[Precio]]</f>
        <v>1429.32</v>
      </c>
      <c r="M883" s="105">
        <f>+BD[[#This Row],[Kg. Recibidos]]*BD[[#This Row],[Precio]]</f>
        <v>1429.32</v>
      </c>
      <c r="N883" s="91">
        <f>+BD[[#This Row],[Monto Total]]-BD[[#This Row],[Abonos]]</f>
        <v>0</v>
      </c>
      <c r="O883" s="93" t="str">
        <f>IF(BD[[#This Row],[Saldo Actual]]=0,"PAGADO",IF(BD[[#This Row],[Saldo Actual]]&lt;0,"A Favor","Pendiente"))</f>
        <v>PAGADO</v>
      </c>
      <c r="P883" s="97">
        <f>+BD[[#This Row],[Fecha Doc.]]+7</f>
        <v>45453</v>
      </c>
      <c r="Q883" s="96" t="str">
        <f ca="1">IF(TODAY()&gt;BD[[#This Row],[Fecha Venc.]],"VENCIDO","")</f>
        <v>VENCIDO</v>
      </c>
      <c r="R883" s="83"/>
    </row>
    <row r="884" spans="3:18" s="4" customFormat="1" hidden="1" x14ac:dyDescent="0.25">
      <c r="C884" s="85" t="s">
        <v>2401</v>
      </c>
      <c r="D884" s="86">
        <v>45446</v>
      </c>
      <c r="E884" s="87" t="s">
        <v>8</v>
      </c>
      <c r="F884" s="88" t="s">
        <v>20</v>
      </c>
      <c r="G884" s="87" t="s">
        <v>2211</v>
      </c>
      <c r="H884" s="89" t="s">
        <v>15</v>
      </c>
      <c r="I884" s="121">
        <v>7198.6</v>
      </c>
      <c r="J884" s="121">
        <v>6826.2</v>
      </c>
      <c r="K884" s="84">
        <v>2.77</v>
      </c>
      <c r="L884" s="105">
        <f>+BD[[#This Row],[Kg. Recibidos]]*BD[[#This Row],[Precio]]</f>
        <v>18908.574000000001</v>
      </c>
      <c r="M884" s="105">
        <f>+BD[[#This Row],[Kg. Recibidos]]*BD[[#This Row],[Precio]]</f>
        <v>18908.574000000001</v>
      </c>
      <c r="N884" s="91">
        <f>+BD[[#This Row],[Monto Total]]-BD[[#This Row],[Abonos]]</f>
        <v>0</v>
      </c>
      <c r="O884" s="93" t="str">
        <f>IF(BD[[#This Row],[Saldo Actual]]=0,"PAGADO",IF(BD[[#This Row],[Saldo Actual]]&lt;0,"A Favor","Pendiente"))</f>
        <v>PAGADO</v>
      </c>
      <c r="P884" s="97">
        <f>+BD[[#This Row],[Fecha Doc.]]+7</f>
        <v>45453</v>
      </c>
      <c r="Q884" s="96" t="str">
        <f ca="1">IF(TODAY()&gt;BD[[#This Row],[Fecha Venc.]],"VENCIDO","")</f>
        <v>VENCIDO</v>
      </c>
      <c r="R884" s="83"/>
    </row>
    <row r="885" spans="3:18" s="4" customFormat="1" hidden="1" x14ac:dyDescent="0.25">
      <c r="C885" s="85" t="s">
        <v>2399</v>
      </c>
      <c r="D885" s="86">
        <v>45446</v>
      </c>
      <c r="E885" s="87" t="s">
        <v>8</v>
      </c>
      <c r="F885" s="88" t="s">
        <v>20</v>
      </c>
      <c r="G885" s="87" t="s">
        <v>180</v>
      </c>
      <c r="H885" s="89" t="s">
        <v>15</v>
      </c>
      <c r="I885" s="121">
        <v>558</v>
      </c>
      <c r="J885" s="121">
        <v>519.29999999999995</v>
      </c>
      <c r="K885" s="84">
        <v>2.77</v>
      </c>
      <c r="L885" s="105">
        <f>+BD[[#This Row],[Kg. Recibidos]]*BD[[#This Row],[Precio]]</f>
        <v>1438.4609999999998</v>
      </c>
      <c r="M885" s="105">
        <f>+BD[[#This Row],[Kg. Recibidos]]*BD[[#This Row],[Precio]]</f>
        <v>1438.4609999999998</v>
      </c>
      <c r="N885" s="91">
        <f>+BD[[#This Row],[Monto Total]]-BD[[#This Row],[Abonos]]</f>
        <v>0</v>
      </c>
      <c r="O885" s="93" t="str">
        <f>IF(BD[[#This Row],[Saldo Actual]]=0,"PAGADO",IF(BD[[#This Row],[Saldo Actual]]&lt;0,"A Favor","Pendiente"))</f>
        <v>PAGADO</v>
      </c>
      <c r="P885" s="97">
        <f>+BD[[#This Row],[Fecha Doc.]]+7</f>
        <v>45453</v>
      </c>
      <c r="Q885" s="96" t="str">
        <f ca="1">IF(TODAY()&gt;BD[[#This Row],[Fecha Venc.]],"VENCIDO","")</f>
        <v>VENCIDO</v>
      </c>
      <c r="R885" s="83"/>
    </row>
    <row r="886" spans="3:18" s="4" customFormat="1" hidden="1" x14ac:dyDescent="0.25">
      <c r="C886" s="85" t="s">
        <v>2397</v>
      </c>
      <c r="D886" s="86">
        <v>45446</v>
      </c>
      <c r="E886" s="87" t="s">
        <v>24</v>
      </c>
      <c r="F886" s="88" t="s">
        <v>23</v>
      </c>
      <c r="G886" s="87" t="s">
        <v>191</v>
      </c>
      <c r="H886" s="89" t="s">
        <v>1847</v>
      </c>
      <c r="I886" s="121">
        <v>224</v>
      </c>
      <c r="J886" s="121">
        <v>224</v>
      </c>
      <c r="K886" s="84">
        <v>1</v>
      </c>
      <c r="L886" s="105">
        <f>+BD[[#This Row],[Kg. Recibidos]]*BD[[#This Row],[Precio]]</f>
        <v>224</v>
      </c>
      <c r="M886" s="105">
        <f>+BD[[#This Row],[Kg. Recibidos]]*BD[[#This Row],[Precio]]</f>
        <v>224</v>
      </c>
      <c r="N886" s="91">
        <f>+BD[[#This Row],[Monto Total]]-BD[[#This Row],[Abonos]]</f>
        <v>0</v>
      </c>
      <c r="O886" s="93" t="str">
        <f>IF(BD[[#This Row],[Saldo Actual]]=0,"PAGADO",IF(BD[[#This Row],[Saldo Actual]]&lt;0,"A Favor","Pendiente"))</f>
        <v>PAGADO</v>
      </c>
      <c r="P886" s="97">
        <f>+BD[[#This Row],[Fecha Doc.]]+7</f>
        <v>45453</v>
      </c>
      <c r="Q886" s="96" t="str">
        <f ca="1">IF(TODAY()&gt;BD[[#This Row],[Fecha Venc.]],"VENCIDO","")</f>
        <v>VENCIDO</v>
      </c>
      <c r="R886" s="83"/>
    </row>
    <row r="887" spans="3:18" s="4" customFormat="1" hidden="1" x14ac:dyDescent="0.25">
      <c r="C887" s="85" t="s">
        <v>2394</v>
      </c>
      <c r="D887" s="86">
        <v>45446</v>
      </c>
      <c r="E887" s="87" t="s">
        <v>24</v>
      </c>
      <c r="F887" s="88" t="s">
        <v>23</v>
      </c>
      <c r="G887" s="87" t="s">
        <v>191</v>
      </c>
      <c r="H887" s="89" t="s">
        <v>3</v>
      </c>
      <c r="I887" s="121">
        <v>24611.5</v>
      </c>
      <c r="J887" s="121">
        <v>24611.5</v>
      </c>
      <c r="K887" s="84">
        <v>2.48</v>
      </c>
      <c r="L887" s="105">
        <f>+BD[[#This Row],[Kg. Recibidos]]*BD[[#This Row],[Precio]]</f>
        <v>61036.52</v>
      </c>
      <c r="M887" s="105">
        <f>+BD[[#This Row],[Kg. Recibidos]]*BD[[#This Row],[Precio]]</f>
        <v>61036.52</v>
      </c>
      <c r="N887" s="91">
        <f>+BD[[#This Row],[Monto Total]]-BD[[#This Row],[Abonos]]</f>
        <v>0</v>
      </c>
      <c r="O887" s="93" t="str">
        <f>IF(BD[[#This Row],[Saldo Actual]]=0,"PAGADO",IF(BD[[#This Row],[Saldo Actual]]&lt;0,"A Favor","Pendiente"))</f>
        <v>PAGADO</v>
      </c>
      <c r="P887" s="97">
        <f>+BD[[#This Row],[Fecha Doc.]]+7</f>
        <v>45453</v>
      </c>
      <c r="Q887" s="96" t="str">
        <f ca="1">IF(TODAY()&gt;BD[[#This Row],[Fecha Venc.]],"VENCIDO","")</f>
        <v>VENCIDO</v>
      </c>
      <c r="R887" s="83"/>
    </row>
    <row r="888" spans="3:18" s="4" customFormat="1" hidden="1" x14ac:dyDescent="0.25">
      <c r="C888" s="85" t="s">
        <v>2411</v>
      </c>
      <c r="D888" s="86">
        <v>45446</v>
      </c>
      <c r="E888" s="87" t="s">
        <v>1887</v>
      </c>
      <c r="F888" s="88" t="s">
        <v>1886</v>
      </c>
      <c r="G888" s="87" t="s">
        <v>651</v>
      </c>
      <c r="H888" s="89" t="s">
        <v>3</v>
      </c>
      <c r="I888" s="121">
        <v>18.8</v>
      </c>
      <c r="J888" s="121">
        <v>18.8</v>
      </c>
      <c r="K888" s="84">
        <v>2.6</v>
      </c>
      <c r="L888" s="105">
        <f>+BD[[#This Row],[Kg. Recibidos]]*BD[[#This Row],[Precio]]</f>
        <v>48.88</v>
      </c>
      <c r="M888" s="105">
        <f>+BD[[#This Row],[Kg. Recibidos]]*BD[[#This Row],[Precio]]</f>
        <v>48.88</v>
      </c>
      <c r="N888" s="91">
        <f>+BD[[#This Row],[Monto Total]]-BD[[#This Row],[Abonos]]</f>
        <v>0</v>
      </c>
      <c r="O888" s="93" t="str">
        <f>IF(BD[[#This Row],[Saldo Actual]]=0,"PAGADO",IF(BD[[#This Row],[Saldo Actual]]&lt;0,"A Favor","Pendiente"))</f>
        <v>PAGADO</v>
      </c>
      <c r="P888" s="97">
        <f>+BD[[#This Row],[Fecha Doc.]]+7</f>
        <v>45453</v>
      </c>
      <c r="Q888" s="96" t="str">
        <f ca="1">IF(TODAY()&gt;BD[[#This Row],[Fecha Venc.]],"VENCIDO","")</f>
        <v>VENCIDO</v>
      </c>
      <c r="R888" s="83"/>
    </row>
    <row r="889" spans="3:18" s="4" customFormat="1" hidden="1" x14ac:dyDescent="0.25">
      <c r="C889" s="85" t="s">
        <v>2410</v>
      </c>
      <c r="D889" s="86">
        <v>45446</v>
      </c>
      <c r="E889" s="87" t="s">
        <v>1887</v>
      </c>
      <c r="F889" s="88" t="s">
        <v>1886</v>
      </c>
      <c r="G889" s="87" t="s">
        <v>651</v>
      </c>
      <c r="H889" s="89" t="s">
        <v>3</v>
      </c>
      <c r="I889" s="121">
        <v>3.9</v>
      </c>
      <c r="J889" s="121">
        <v>3.9</v>
      </c>
      <c r="K889" s="84">
        <v>2.6</v>
      </c>
      <c r="L889" s="105">
        <f>+BD[[#This Row],[Kg. Recibidos]]*BD[[#This Row],[Precio]]</f>
        <v>10.14</v>
      </c>
      <c r="M889" s="105">
        <f>+BD[[#This Row],[Kg. Recibidos]]*BD[[#This Row],[Precio]]</f>
        <v>10.14</v>
      </c>
      <c r="N889" s="91">
        <f>+BD[[#This Row],[Monto Total]]-BD[[#This Row],[Abonos]]</f>
        <v>0</v>
      </c>
      <c r="O889" s="93" t="str">
        <f>IF(BD[[#This Row],[Saldo Actual]]=0,"PAGADO",IF(BD[[#This Row],[Saldo Actual]]&lt;0,"A Favor","Pendiente"))</f>
        <v>PAGADO</v>
      </c>
      <c r="P889" s="97">
        <f>+BD[[#This Row],[Fecha Doc.]]+7</f>
        <v>45453</v>
      </c>
      <c r="Q889" s="96" t="str">
        <f ca="1">IF(TODAY()&gt;BD[[#This Row],[Fecha Venc.]],"VENCIDO","")</f>
        <v>VENCIDO</v>
      </c>
      <c r="R889" s="83"/>
    </row>
    <row r="890" spans="3:18" s="4" customFormat="1" hidden="1" x14ac:dyDescent="0.25">
      <c r="C890" s="85" t="s">
        <v>2393</v>
      </c>
      <c r="D890" s="86">
        <v>45446</v>
      </c>
      <c r="E890" s="87" t="s">
        <v>86</v>
      </c>
      <c r="F890" s="88" t="s">
        <v>45</v>
      </c>
      <c r="G890" s="87" t="s">
        <v>1419</v>
      </c>
      <c r="H890" s="89" t="s">
        <v>12</v>
      </c>
      <c r="I890" s="121">
        <v>48.6</v>
      </c>
      <c r="J890" s="121">
        <v>48.6</v>
      </c>
      <c r="K890" s="84">
        <v>1.3</v>
      </c>
      <c r="L890" s="105">
        <f>+BD[[#This Row],[Kg. Recibidos]]*BD[[#This Row],[Precio]]</f>
        <v>63.180000000000007</v>
      </c>
      <c r="M890" s="105"/>
      <c r="N890" s="91">
        <f>+BD[[#This Row],[Monto Total]]-BD[[#This Row],[Abonos]]</f>
        <v>63.180000000000007</v>
      </c>
      <c r="O890" s="93" t="str">
        <f>IF(BD[[#This Row],[Saldo Actual]]=0,"PAGADO",IF(BD[[#This Row],[Saldo Actual]]&lt;0,"A Favor","Pendiente"))</f>
        <v>Pendiente</v>
      </c>
      <c r="P890" s="97">
        <f>+BD[[#This Row],[Fecha Doc.]]+7</f>
        <v>45453</v>
      </c>
      <c r="Q890" s="96" t="str">
        <f ca="1">IF(TODAY()&gt;BD[[#This Row],[Fecha Venc.]],"VENCIDO","")</f>
        <v>VENCIDO</v>
      </c>
      <c r="R890" s="83"/>
    </row>
    <row r="891" spans="3:18" s="4" customFormat="1" hidden="1" x14ac:dyDescent="0.25">
      <c r="C891" s="85" t="s">
        <v>2393</v>
      </c>
      <c r="D891" s="86">
        <v>45446</v>
      </c>
      <c r="E891" s="87" t="s">
        <v>86</v>
      </c>
      <c r="F891" s="88" t="s">
        <v>45</v>
      </c>
      <c r="G891" s="87" t="s">
        <v>1419</v>
      </c>
      <c r="H891" s="89" t="s">
        <v>3</v>
      </c>
      <c r="I891" s="121">
        <v>1213.3</v>
      </c>
      <c r="J891" s="121">
        <v>1213.3</v>
      </c>
      <c r="K891" s="84">
        <v>2.5499999999999998</v>
      </c>
      <c r="L891" s="105">
        <f>+BD[[#This Row],[Kg. Recibidos]]*BD[[#This Row],[Precio]]</f>
        <v>3093.9149999999995</v>
      </c>
      <c r="M891" s="105"/>
      <c r="N891" s="91">
        <f>+BD[[#This Row],[Monto Total]]-BD[[#This Row],[Abonos]]</f>
        <v>3093.9149999999995</v>
      </c>
      <c r="O891" s="93" t="str">
        <f>IF(BD[[#This Row],[Saldo Actual]]=0,"PAGADO",IF(BD[[#This Row],[Saldo Actual]]&lt;0,"A Favor","Pendiente"))</f>
        <v>Pendiente</v>
      </c>
      <c r="P891" s="97">
        <f>+BD[[#This Row],[Fecha Doc.]]+7</f>
        <v>45453</v>
      </c>
      <c r="Q891" s="96" t="str">
        <f ca="1">IF(TODAY()&gt;BD[[#This Row],[Fecha Venc.]],"VENCIDO","")</f>
        <v>VENCIDO</v>
      </c>
      <c r="R891" s="83"/>
    </row>
    <row r="892" spans="3:18" s="4" customFormat="1" hidden="1" x14ac:dyDescent="0.25">
      <c r="C892" s="85" t="s">
        <v>2393</v>
      </c>
      <c r="D892" s="86">
        <v>45446</v>
      </c>
      <c r="E892" s="87" t="s">
        <v>86</v>
      </c>
      <c r="F892" s="88" t="s">
        <v>45</v>
      </c>
      <c r="G892" s="87" t="s">
        <v>1419</v>
      </c>
      <c r="H892" s="89" t="s">
        <v>11</v>
      </c>
      <c r="I892" s="121">
        <v>48.5</v>
      </c>
      <c r="J892" s="121">
        <v>48.5</v>
      </c>
      <c r="K892" s="84">
        <v>1.6</v>
      </c>
      <c r="L892" s="105">
        <f>+BD[[#This Row],[Kg. Recibidos]]*BD[[#This Row],[Precio]]</f>
        <v>77.600000000000009</v>
      </c>
      <c r="M892" s="105"/>
      <c r="N892" s="91">
        <f>+BD[[#This Row],[Monto Total]]-BD[[#This Row],[Abonos]]</f>
        <v>77.600000000000009</v>
      </c>
      <c r="O892" s="93" t="str">
        <f>IF(BD[[#This Row],[Saldo Actual]]=0,"PAGADO",IF(BD[[#This Row],[Saldo Actual]]&lt;0,"A Favor","Pendiente"))</f>
        <v>Pendiente</v>
      </c>
      <c r="P892" s="97">
        <f>+BD[[#This Row],[Fecha Doc.]]+7</f>
        <v>45453</v>
      </c>
      <c r="Q892" s="96" t="str">
        <f ca="1">IF(TODAY()&gt;BD[[#This Row],[Fecha Venc.]],"VENCIDO","")</f>
        <v>VENCIDO</v>
      </c>
      <c r="R892" s="83"/>
    </row>
    <row r="893" spans="3:18" s="4" customFormat="1" ht="30" hidden="1" x14ac:dyDescent="0.25">
      <c r="C893" s="85"/>
      <c r="D893" s="86"/>
      <c r="E893" s="87"/>
      <c r="F893" s="88" t="s">
        <v>1780</v>
      </c>
      <c r="G893" s="87"/>
      <c r="H893" s="89"/>
      <c r="I893" s="121"/>
      <c r="J893" s="121">
        <v>0</v>
      </c>
      <c r="K893" s="84"/>
      <c r="L893" s="105">
        <f>+BD[[#This Row],[Kg. Recibidos]]*BD[[#This Row],[Precio]]</f>
        <v>0</v>
      </c>
      <c r="M893" s="105"/>
      <c r="N893" s="91">
        <f>+BD[[#This Row],[Monto Total]]-BD[[#This Row],[Abonos]]</f>
        <v>0</v>
      </c>
      <c r="O893" s="93" t="str">
        <f>IF(BD[[#This Row],[Saldo Actual]]=0,"PAGADO",IF(BD[[#This Row],[Saldo Actual]]&lt;0,"A Favor","Pendiente"))</f>
        <v>PAGADO</v>
      </c>
      <c r="P893" s="97">
        <f>+BD[[#This Row],[Fecha Doc.]]+7</f>
        <v>7</v>
      </c>
      <c r="Q893" s="96" t="str">
        <f ca="1">IF(TODAY()&gt;BD[[#This Row],[Fecha Venc.]],"VENCIDO","")</f>
        <v>VENCIDO</v>
      </c>
      <c r="R893" s="83"/>
    </row>
    <row r="894" spans="3:18" s="4" customFormat="1" hidden="1" x14ac:dyDescent="0.25">
      <c r="C894" s="85" t="s">
        <v>2396</v>
      </c>
      <c r="D894" s="86">
        <v>45446</v>
      </c>
      <c r="E894" s="87" t="s">
        <v>9</v>
      </c>
      <c r="F894" s="88" t="s">
        <v>19</v>
      </c>
      <c r="G894" s="87" t="s">
        <v>169</v>
      </c>
      <c r="H894" s="89" t="s">
        <v>15</v>
      </c>
      <c r="I894" s="121">
        <v>5188.5</v>
      </c>
      <c r="J894" s="121">
        <v>4973.6000000000004</v>
      </c>
      <c r="K894" s="84">
        <v>2.4500000000000002</v>
      </c>
      <c r="L894" s="105">
        <f>+BD[[#This Row],[Kg. Recibidos]]*BD[[#This Row],[Precio]]</f>
        <v>12185.320000000002</v>
      </c>
      <c r="M894" s="105">
        <f>+BD[[#This Row],[Kg. Recibidos]]*BD[[#This Row],[Precio]]</f>
        <v>12185.320000000002</v>
      </c>
      <c r="N894" s="91">
        <f>+BD[[#This Row],[Monto Total]]-BD[[#This Row],[Abonos]]</f>
        <v>0</v>
      </c>
      <c r="O894" s="93" t="str">
        <f>IF(BD[[#This Row],[Saldo Actual]]=0,"PAGADO",IF(BD[[#This Row],[Saldo Actual]]&lt;0,"A Favor","Pendiente"))</f>
        <v>PAGADO</v>
      </c>
      <c r="P894" s="97">
        <f>+BD[[#This Row],[Fecha Doc.]]+7</f>
        <v>45453</v>
      </c>
      <c r="Q894" s="96" t="str">
        <f ca="1">IF(TODAY()&gt;BD[[#This Row],[Fecha Venc.]],"VENCIDO","")</f>
        <v>VENCIDO</v>
      </c>
      <c r="R894" s="83"/>
    </row>
    <row r="895" spans="3:18" s="4" customFormat="1" hidden="1" x14ac:dyDescent="0.25">
      <c r="C895" s="85" t="s">
        <v>2396</v>
      </c>
      <c r="D895" s="86">
        <v>45446</v>
      </c>
      <c r="E895" s="87" t="s">
        <v>9</v>
      </c>
      <c r="F895" s="88" t="s">
        <v>19</v>
      </c>
      <c r="G895" s="87" t="s">
        <v>169</v>
      </c>
      <c r="H895" s="89" t="s">
        <v>3</v>
      </c>
      <c r="I895" s="121">
        <v>5019.1000000000004</v>
      </c>
      <c r="J895" s="121">
        <v>4994.6000000000004</v>
      </c>
      <c r="K895" s="84">
        <v>2.2000000000000002</v>
      </c>
      <c r="L895" s="105">
        <f>+BD[[#This Row],[Kg. Recibidos]]*BD[[#This Row],[Precio]]</f>
        <v>10988.12</v>
      </c>
      <c r="M895" s="105">
        <f>+BD[[#This Row],[Kg. Recibidos]]*BD[[#This Row],[Precio]]</f>
        <v>10988.12</v>
      </c>
      <c r="N895" s="91">
        <f>+BD[[#This Row],[Monto Total]]-BD[[#This Row],[Abonos]]</f>
        <v>0</v>
      </c>
      <c r="O895" s="93" t="str">
        <f>IF(BD[[#This Row],[Saldo Actual]]=0,"PAGADO",IF(BD[[#This Row],[Saldo Actual]]&lt;0,"A Favor","Pendiente"))</f>
        <v>PAGADO</v>
      </c>
      <c r="P895" s="97">
        <f>+BD[[#This Row],[Fecha Doc.]]+7</f>
        <v>45453</v>
      </c>
      <c r="Q895" s="96" t="str">
        <f ca="1">IF(TODAY()&gt;BD[[#This Row],[Fecha Venc.]],"VENCIDO","")</f>
        <v>VENCIDO</v>
      </c>
      <c r="R895" s="83"/>
    </row>
    <row r="896" spans="3:18" s="4" customFormat="1" hidden="1" x14ac:dyDescent="0.25">
      <c r="C896" s="85" t="s">
        <v>2395</v>
      </c>
      <c r="D896" s="86">
        <v>45446</v>
      </c>
      <c r="E896" s="87" t="s">
        <v>9</v>
      </c>
      <c r="F896" s="88" t="s">
        <v>19</v>
      </c>
      <c r="G896" s="87" t="s">
        <v>169</v>
      </c>
      <c r="H896" s="89" t="s">
        <v>3</v>
      </c>
      <c r="I896" s="121">
        <v>5027.6000000000004</v>
      </c>
      <c r="J896" s="121">
        <v>5018.8</v>
      </c>
      <c r="K896" s="84">
        <v>2.2000000000000002</v>
      </c>
      <c r="L896" s="105">
        <f>+BD[[#This Row],[Kg. Recibidos]]*BD[[#This Row],[Precio]]</f>
        <v>11041.36</v>
      </c>
      <c r="M896" s="105">
        <f>+BD[[#This Row],[Kg. Recibidos]]*BD[[#This Row],[Precio]]</f>
        <v>11041.36</v>
      </c>
      <c r="N896" s="91">
        <f>+BD[[#This Row],[Monto Total]]-BD[[#This Row],[Abonos]]</f>
        <v>0</v>
      </c>
      <c r="O896" s="93" t="str">
        <f>IF(BD[[#This Row],[Saldo Actual]]=0,"PAGADO",IF(BD[[#This Row],[Saldo Actual]]&lt;0,"A Favor","Pendiente"))</f>
        <v>PAGADO</v>
      </c>
      <c r="P896" s="97">
        <f>+BD[[#This Row],[Fecha Doc.]]+7</f>
        <v>45453</v>
      </c>
      <c r="Q896" s="96" t="str">
        <f ca="1">IF(TODAY()&gt;BD[[#This Row],[Fecha Venc.]],"VENCIDO","")</f>
        <v>VENCIDO</v>
      </c>
      <c r="R896" s="83"/>
    </row>
    <row r="897" spans="3:18" s="4" customFormat="1" hidden="1" x14ac:dyDescent="0.25">
      <c r="C897" s="85" t="s">
        <v>2395</v>
      </c>
      <c r="D897" s="86">
        <v>45446</v>
      </c>
      <c r="E897" s="87" t="s">
        <v>9</v>
      </c>
      <c r="F897" s="88" t="s">
        <v>19</v>
      </c>
      <c r="G897" s="87" t="s">
        <v>169</v>
      </c>
      <c r="H897" s="89" t="s">
        <v>15</v>
      </c>
      <c r="I897" s="121">
        <v>5262.9</v>
      </c>
      <c r="J897" s="121">
        <v>5076.3999999999996</v>
      </c>
      <c r="K897" s="84">
        <v>2.4500000000000002</v>
      </c>
      <c r="L897" s="105">
        <f>+BD[[#This Row],[Kg. Recibidos]]*BD[[#This Row],[Precio]]</f>
        <v>12437.18</v>
      </c>
      <c r="M897" s="105">
        <f>+BD[[#This Row],[Kg. Recibidos]]*BD[[#This Row],[Precio]]</f>
        <v>12437.18</v>
      </c>
      <c r="N897" s="91">
        <f>+BD[[#This Row],[Monto Total]]-BD[[#This Row],[Abonos]]</f>
        <v>0</v>
      </c>
      <c r="O897" s="93" t="str">
        <f>IF(BD[[#This Row],[Saldo Actual]]=0,"PAGADO",IF(BD[[#This Row],[Saldo Actual]]&lt;0,"A Favor","Pendiente"))</f>
        <v>PAGADO</v>
      </c>
      <c r="P897" s="97">
        <f>+BD[[#This Row],[Fecha Doc.]]+7</f>
        <v>45453</v>
      </c>
      <c r="Q897" s="96" t="str">
        <f ca="1">IF(TODAY()&gt;BD[[#This Row],[Fecha Venc.]],"VENCIDO","")</f>
        <v>VENCIDO</v>
      </c>
      <c r="R897" s="83"/>
    </row>
    <row r="898" spans="3:18" s="4" customFormat="1" hidden="1" x14ac:dyDescent="0.25">
      <c r="C898" s="85" t="s">
        <v>2413</v>
      </c>
      <c r="D898" s="86">
        <v>45446</v>
      </c>
      <c r="E898" s="87" t="s">
        <v>1887</v>
      </c>
      <c r="F898" s="88" t="s">
        <v>1886</v>
      </c>
      <c r="G898" s="87" t="s">
        <v>1531</v>
      </c>
      <c r="H898" s="89" t="s">
        <v>1727</v>
      </c>
      <c r="I898" s="121">
        <v>49.2</v>
      </c>
      <c r="J898" s="121">
        <v>49.2</v>
      </c>
      <c r="K898" s="84">
        <v>1.3</v>
      </c>
      <c r="L898" s="105">
        <f>+BD[[#This Row],[Kg. Recibidos]]*BD[[#This Row],[Precio]]</f>
        <v>63.960000000000008</v>
      </c>
      <c r="M898" s="105">
        <f>+BD[[#This Row],[Kg. Recibidos]]*BD[[#This Row],[Precio]]</f>
        <v>63.960000000000008</v>
      </c>
      <c r="N898" s="91">
        <f>+BD[[#This Row],[Monto Total]]-BD[[#This Row],[Abonos]]</f>
        <v>0</v>
      </c>
      <c r="O898" s="93" t="str">
        <f>IF(BD[[#This Row],[Saldo Actual]]=0,"PAGADO",IF(BD[[#This Row],[Saldo Actual]]&lt;0,"A Favor","Pendiente"))</f>
        <v>PAGADO</v>
      </c>
      <c r="P898" s="97">
        <f>+BD[[#This Row],[Fecha Doc.]]+7</f>
        <v>45453</v>
      </c>
      <c r="Q898" s="96" t="str">
        <f ca="1">IF(TODAY()&gt;BD[[#This Row],[Fecha Venc.]],"VENCIDO","")</f>
        <v>VENCIDO</v>
      </c>
      <c r="R898" s="83"/>
    </row>
    <row r="899" spans="3:18" s="4" customFormat="1" hidden="1" x14ac:dyDescent="0.25">
      <c r="C899" s="85" t="s">
        <v>2413</v>
      </c>
      <c r="D899" s="86">
        <v>45446</v>
      </c>
      <c r="E899" s="87" t="s">
        <v>1887</v>
      </c>
      <c r="F899" s="88" t="s">
        <v>1886</v>
      </c>
      <c r="G899" s="87" t="s">
        <v>1531</v>
      </c>
      <c r="H899" s="89" t="s">
        <v>1847</v>
      </c>
      <c r="I899" s="121">
        <v>2.1</v>
      </c>
      <c r="J899" s="121">
        <v>2.1</v>
      </c>
      <c r="K899" s="84">
        <v>1.3</v>
      </c>
      <c r="L899" s="105">
        <f>+BD[[#This Row],[Kg. Recibidos]]*BD[[#This Row],[Precio]]</f>
        <v>2.7300000000000004</v>
      </c>
      <c r="M899" s="105">
        <f>+BD[[#This Row],[Kg. Recibidos]]*BD[[#This Row],[Precio]]</f>
        <v>2.7300000000000004</v>
      </c>
      <c r="N899" s="91">
        <f>+BD[[#This Row],[Monto Total]]-BD[[#This Row],[Abonos]]</f>
        <v>0</v>
      </c>
      <c r="O899" s="93" t="str">
        <f>IF(BD[[#This Row],[Saldo Actual]]=0,"PAGADO",IF(BD[[#This Row],[Saldo Actual]]&lt;0,"A Favor","Pendiente"))</f>
        <v>PAGADO</v>
      </c>
      <c r="P899" s="97">
        <f>+BD[[#This Row],[Fecha Doc.]]+7</f>
        <v>45453</v>
      </c>
      <c r="Q899" s="96" t="str">
        <f ca="1">IF(TODAY()&gt;BD[[#This Row],[Fecha Venc.]],"VENCIDO","")</f>
        <v>VENCIDO</v>
      </c>
      <c r="R899" s="83"/>
    </row>
    <row r="900" spans="3:18" s="4" customFormat="1" hidden="1" x14ac:dyDescent="0.25">
      <c r="C900" s="85" t="s">
        <v>2389</v>
      </c>
      <c r="D900" s="86">
        <v>45443</v>
      </c>
      <c r="E900" s="87" t="s">
        <v>1887</v>
      </c>
      <c r="F900" s="88" t="s">
        <v>1886</v>
      </c>
      <c r="G900" s="87" t="s">
        <v>139</v>
      </c>
      <c r="H900" s="89" t="s">
        <v>1727</v>
      </c>
      <c r="I900" s="121">
        <v>4</v>
      </c>
      <c r="J900" s="121">
        <v>4</v>
      </c>
      <c r="K900" s="84">
        <v>1.3</v>
      </c>
      <c r="L900" s="105">
        <f>+BD[[#This Row],[Kg. Recibidos]]*BD[[#This Row],[Precio]]</f>
        <v>5.2</v>
      </c>
      <c r="M900" s="105">
        <f>+BD[[#This Row],[Kg. Recibidos]]*BD[[#This Row],[Precio]]</f>
        <v>5.2</v>
      </c>
      <c r="N900" s="91">
        <f>+BD[[#This Row],[Monto Total]]-BD[[#This Row],[Abonos]]</f>
        <v>0</v>
      </c>
      <c r="O900" s="93" t="str">
        <f>IF(BD[[#This Row],[Saldo Actual]]=0,"PAGADO",IF(BD[[#This Row],[Saldo Actual]]&lt;0,"A Favor","Pendiente"))</f>
        <v>PAGADO</v>
      </c>
      <c r="P900" s="97">
        <f>+BD[[#This Row],[Fecha Doc.]]+7</f>
        <v>45450</v>
      </c>
      <c r="Q900" s="96" t="str">
        <f ca="1">IF(TODAY()&gt;BD[[#This Row],[Fecha Venc.]],"VENCIDO","")</f>
        <v>VENCIDO</v>
      </c>
      <c r="R900" s="83"/>
    </row>
    <row r="901" spans="3:18" s="4" customFormat="1" hidden="1" x14ac:dyDescent="0.25">
      <c r="C901" s="85" t="s">
        <v>2388</v>
      </c>
      <c r="D901" s="86">
        <v>45443</v>
      </c>
      <c r="E901" s="87" t="s">
        <v>1887</v>
      </c>
      <c r="F901" s="88" t="s">
        <v>1886</v>
      </c>
      <c r="G901" s="87" t="s">
        <v>160</v>
      </c>
      <c r="H901" s="89" t="s">
        <v>3</v>
      </c>
      <c r="I901" s="121">
        <v>4.5</v>
      </c>
      <c r="J901" s="121">
        <v>4.5</v>
      </c>
      <c r="K901" s="84">
        <v>2.6</v>
      </c>
      <c r="L901" s="105">
        <f>+BD[[#This Row],[Kg. Recibidos]]*BD[[#This Row],[Precio]]</f>
        <v>11.700000000000001</v>
      </c>
      <c r="M901" s="105">
        <f>+BD[[#This Row],[Kg. Recibidos]]*BD[[#This Row],[Precio]]</f>
        <v>11.700000000000001</v>
      </c>
      <c r="N901" s="91">
        <f>+BD[[#This Row],[Monto Total]]-BD[[#This Row],[Abonos]]</f>
        <v>0</v>
      </c>
      <c r="O901" s="93" t="str">
        <f>IF(BD[[#This Row],[Saldo Actual]]=0,"PAGADO",IF(BD[[#This Row],[Saldo Actual]]&lt;0,"A Favor","Pendiente"))</f>
        <v>PAGADO</v>
      </c>
      <c r="P901" s="97">
        <f>+BD[[#This Row],[Fecha Doc.]]+7</f>
        <v>45450</v>
      </c>
      <c r="Q901" s="96" t="str">
        <f ca="1">IF(TODAY()&gt;BD[[#This Row],[Fecha Venc.]],"VENCIDO","")</f>
        <v>VENCIDO</v>
      </c>
      <c r="R901" s="83"/>
    </row>
    <row r="902" spans="3:18" s="4" customFormat="1" hidden="1" x14ac:dyDescent="0.25">
      <c r="C902" s="85" t="s">
        <v>2392</v>
      </c>
      <c r="D902" s="86">
        <v>45443</v>
      </c>
      <c r="E902" s="87" t="s">
        <v>87</v>
      </c>
      <c r="F902" s="88" t="s">
        <v>116</v>
      </c>
      <c r="G902" s="87" t="s">
        <v>87</v>
      </c>
      <c r="H902" s="89" t="s">
        <v>872</v>
      </c>
      <c r="I902" s="121">
        <v>757.7</v>
      </c>
      <c r="J902" s="121">
        <v>757.7</v>
      </c>
      <c r="K902" s="84">
        <v>2.5499999999999998</v>
      </c>
      <c r="L902" s="105">
        <f>+BD[[#This Row],[Kg. Recibidos]]*BD[[#This Row],[Precio]]</f>
        <v>1932.135</v>
      </c>
      <c r="M902" s="105">
        <f>+BD[[#This Row],[Kg. Recibidos]]*BD[[#This Row],[Precio]]</f>
        <v>1932.135</v>
      </c>
      <c r="N902" s="91">
        <f>+BD[[#This Row],[Monto Total]]-BD[[#This Row],[Abonos]]</f>
        <v>0</v>
      </c>
      <c r="O902" s="93" t="str">
        <f>IF(BD[[#This Row],[Saldo Actual]]=0,"PAGADO",IF(BD[[#This Row],[Saldo Actual]]&lt;0,"A Favor","Pendiente"))</f>
        <v>PAGADO</v>
      </c>
      <c r="P902" s="97">
        <f>+BD[[#This Row],[Fecha Doc.]]+7</f>
        <v>45450</v>
      </c>
      <c r="Q902" s="96" t="str">
        <f ca="1">IF(TODAY()&gt;BD[[#This Row],[Fecha Venc.]],"VENCIDO","")</f>
        <v>VENCIDO</v>
      </c>
      <c r="R902" s="83"/>
    </row>
    <row r="903" spans="3:18" s="4" customFormat="1" hidden="1" x14ac:dyDescent="0.25">
      <c r="C903" s="85" t="s">
        <v>2391</v>
      </c>
      <c r="D903" s="86">
        <v>45443</v>
      </c>
      <c r="E903" s="87" t="s">
        <v>87</v>
      </c>
      <c r="F903" s="88" t="s">
        <v>116</v>
      </c>
      <c r="G903" s="87" t="s">
        <v>87</v>
      </c>
      <c r="H903" s="89" t="s">
        <v>1848</v>
      </c>
      <c r="I903" s="121">
        <v>215.7</v>
      </c>
      <c r="J903" s="121">
        <v>215.7</v>
      </c>
      <c r="K903" s="84">
        <v>1.8</v>
      </c>
      <c r="L903" s="105">
        <f>+BD[[#This Row],[Kg. Recibidos]]*BD[[#This Row],[Precio]]</f>
        <v>388.26</v>
      </c>
      <c r="M903" s="105">
        <f>+BD[[#This Row],[Kg. Recibidos]]*BD[[#This Row],[Precio]]</f>
        <v>388.26</v>
      </c>
      <c r="N903" s="91">
        <f>+BD[[#This Row],[Monto Total]]-BD[[#This Row],[Abonos]]</f>
        <v>0</v>
      </c>
      <c r="O903" s="93" t="str">
        <f>IF(BD[[#This Row],[Saldo Actual]]=0,"PAGADO",IF(BD[[#This Row],[Saldo Actual]]&lt;0,"A Favor","Pendiente"))</f>
        <v>PAGADO</v>
      </c>
      <c r="P903" s="97">
        <f>+BD[[#This Row],[Fecha Doc.]]+7</f>
        <v>45450</v>
      </c>
      <c r="Q903" s="96" t="str">
        <f ca="1">IF(TODAY()&gt;BD[[#This Row],[Fecha Venc.]],"VENCIDO","")</f>
        <v>VENCIDO</v>
      </c>
      <c r="R903" s="83"/>
    </row>
    <row r="904" spans="3:18" s="4" customFormat="1" hidden="1" x14ac:dyDescent="0.25">
      <c r="C904" s="85" t="s">
        <v>2391</v>
      </c>
      <c r="D904" s="86">
        <v>45443</v>
      </c>
      <c r="E904" s="87" t="s">
        <v>87</v>
      </c>
      <c r="F904" s="88" t="s">
        <v>116</v>
      </c>
      <c r="G904" s="87" t="s">
        <v>87</v>
      </c>
      <c r="H904" s="89" t="s">
        <v>1727</v>
      </c>
      <c r="I904" s="121">
        <v>292.8</v>
      </c>
      <c r="J904" s="121">
        <v>292.8</v>
      </c>
      <c r="K904" s="84">
        <v>1</v>
      </c>
      <c r="L904" s="105">
        <f>+BD[[#This Row],[Kg. Recibidos]]*BD[[#This Row],[Precio]]</f>
        <v>292.8</v>
      </c>
      <c r="M904" s="105">
        <f>+BD[[#This Row],[Kg. Recibidos]]*BD[[#This Row],[Precio]]</f>
        <v>292.8</v>
      </c>
      <c r="N904" s="91">
        <f>+BD[[#This Row],[Monto Total]]-BD[[#This Row],[Abonos]]</f>
        <v>0</v>
      </c>
      <c r="O904" s="93" t="str">
        <f>IF(BD[[#This Row],[Saldo Actual]]=0,"PAGADO",IF(BD[[#This Row],[Saldo Actual]]&lt;0,"A Favor","Pendiente"))</f>
        <v>PAGADO</v>
      </c>
      <c r="P904" s="97">
        <f>+BD[[#This Row],[Fecha Doc.]]+7</f>
        <v>45450</v>
      </c>
      <c r="Q904" s="96" t="str">
        <f ca="1">IF(TODAY()&gt;BD[[#This Row],[Fecha Venc.]],"VENCIDO","")</f>
        <v>VENCIDO</v>
      </c>
      <c r="R904" s="83"/>
    </row>
    <row r="905" spans="3:18" s="4" customFormat="1" hidden="1" x14ac:dyDescent="0.25">
      <c r="C905" s="85" t="s">
        <v>2391</v>
      </c>
      <c r="D905" s="86">
        <v>45443</v>
      </c>
      <c r="E905" s="87" t="s">
        <v>87</v>
      </c>
      <c r="F905" s="88" t="s">
        <v>116</v>
      </c>
      <c r="G905" s="87" t="s">
        <v>87</v>
      </c>
      <c r="H905" s="89" t="s">
        <v>1847</v>
      </c>
      <c r="I905" s="121">
        <v>401.1</v>
      </c>
      <c r="J905" s="121">
        <v>401.1</v>
      </c>
      <c r="K905" s="84">
        <v>1.3</v>
      </c>
      <c r="L905" s="105">
        <f>+BD[[#This Row],[Kg. Recibidos]]*BD[[#This Row],[Precio]]</f>
        <v>521.43000000000006</v>
      </c>
      <c r="M905" s="105">
        <f>+BD[[#This Row],[Kg. Recibidos]]*BD[[#This Row],[Precio]]</f>
        <v>521.43000000000006</v>
      </c>
      <c r="N905" s="91">
        <f>+BD[[#This Row],[Monto Total]]-BD[[#This Row],[Abonos]]</f>
        <v>0</v>
      </c>
      <c r="O905" s="93" t="str">
        <f>IF(BD[[#This Row],[Saldo Actual]]=0,"PAGADO",IF(BD[[#This Row],[Saldo Actual]]&lt;0,"A Favor","Pendiente"))</f>
        <v>PAGADO</v>
      </c>
      <c r="P905" s="97">
        <f>+BD[[#This Row],[Fecha Doc.]]+7</f>
        <v>45450</v>
      </c>
      <c r="Q905" s="96" t="str">
        <f ca="1">IF(TODAY()&gt;BD[[#This Row],[Fecha Venc.]],"VENCIDO","")</f>
        <v>VENCIDO</v>
      </c>
      <c r="R905" s="83"/>
    </row>
    <row r="906" spans="3:18" s="4" customFormat="1" hidden="1" x14ac:dyDescent="0.25">
      <c r="C906" s="85"/>
      <c r="D906" s="86"/>
      <c r="E906" s="87"/>
      <c r="F906" s="88"/>
      <c r="G906" s="87"/>
      <c r="H906" s="89"/>
      <c r="I906" s="121"/>
      <c r="J906" s="121"/>
      <c r="K906" s="84"/>
      <c r="L906" s="105"/>
      <c r="M906" s="105"/>
      <c r="N906" s="91"/>
      <c r="O906" s="93"/>
      <c r="P906" s="97"/>
      <c r="Q906" s="96"/>
      <c r="R906" s="83"/>
    </row>
    <row r="907" spans="3:18" s="4" customFormat="1" hidden="1" x14ac:dyDescent="0.25">
      <c r="C907" s="85" t="s">
        <v>2385</v>
      </c>
      <c r="D907" s="86">
        <v>45443</v>
      </c>
      <c r="E907" s="87" t="s">
        <v>89</v>
      </c>
      <c r="F907" s="88" t="s">
        <v>47</v>
      </c>
      <c r="G907" s="87" t="s">
        <v>2544</v>
      </c>
      <c r="H907" s="89" t="s">
        <v>872</v>
      </c>
      <c r="I907" s="121">
        <v>11697.5</v>
      </c>
      <c r="J907" s="121">
        <v>11994.4</v>
      </c>
      <c r="K907" s="84">
        <v>1.9</v>
      </c>
      <c r="L907" s="105">
        <f>+BD[[#This Row],[Kg. Recibidos]]*BD[[#This Row],[Precio]]</f>
        <v>22789.359999999997</v>
      </c>
      <c r="M907" s="105">
        <f>+BD[[#This Row],[Kg. Recibidos]]*BD[[#This Row],[Precio]]</f>
        <v>22789.359999999997</v>
      </c>
      <c r="N907" s="91">
        <f>+BD[[#This Row],[Monto Total]]-BD[[#This Row],[Abonos]]</f>
        <v>0</v>
      </c>
      <c r="O907" s="93" t="str">
        <f>IF(BD[[#This Row],[Saldo Actual]]=0,"PAGADO",IF(BD[[#This Row],[Saldo Actual]]&lt;0,"A Favor","Pendiente"))</f>
        <v>PAGADO</v>
      </c>
      <c r="P907" s="97">
        <f>+BD[[#This Row],[Fecha Doc.]]+7</f>
        <v>45450</v>
      </c>
      <c r="Q907" s="96" t="str">
        <f ca="1">IF(TODAY()&gt;BD[[#This Row],[Fecha Venc.]],"VENCIDO","")</f>
        <v>VENCIDO</v>
      </c>
      <c r="R907" s="83"/>
    </row>
    <row r="908" spans="3:18" s="4" customFormat="1" hidden="1" x14ac:dyDescent="0.25">
      <c r="C908" s="85" t="s">
        <v>2386</v>
      </c>
      <c r="D908" s="86">
        <v>45443</v>
      </c>
      <c r="E908" s="87" t="s">
        <v>89</v>
      </c>
      <c r="F908" s="88" t="s">
        <v>47</v>
      </c>
      <c r="G908" s="87" t="s">
        <v>2544</v>
      </c>
      <c r="H908" s="89" t="s">
        <v>872</v>
      </c>
      <c r="I908" s="121">
        <v>6367</v>
      </c>
      <c r="J908" s="121">
        <v>5877.5</v>
      </c>
      <c r="K908" s="84">
        <v>1.9</v>
      </c>
      <c r="L908" s="105">
        <f>+BD[[#This Row],[Kg. Recibidos]]*BD[[#This Row],[Precio]]</f>
        <v>11167.25</v>
      </c>
      <c r="M908" s="105">
        <f>+BD[[#This Row],[Kg. Recibidos]]*BD[[#This Row],[Precio]]</f>
        <v>11167.25</v>
      </c>
      <c r="N908" s="91">
        <f>+BD[[#This Row],[Monto Total]]-BD[[#This Row],[Abonos]]</f>
        <v>0</v>
      </c>
      <c r="O908" s="93" t="str">
        <f>IF(BD[[#This Row],[Saldo Actual]]=0,"PAGADO",IF(BD[[#This Row],[Saldo Actual]]&lt;0,"A Favor","Pendiente"))</f>
        <v>PAGADO</v>
      </c>
      <c r="P908" s="97">
        <f>+BD[[#This Row],[Fecha Doc.]]+7</f>
        <v>45450</v>
      </c>
      <c r="Q908" s="96" t="str">
        <f ca="1">IF(TODAY()&gt;BD[[#This Row],[Fecha Venc.]],"VENCIDO","")</f>
        <v>VENCIDO</v>
      </c>
      <c r="R908" s="83"/>
    </row>
    <row r="909" spans="3:18" s="4" customFormat="1" hidden="1" x14ac:dyDescent="0.25">
      <c r="C909" s="85" t="s">
        <v>2390</v>
      </c>
      <c r="D909" s="86">
        <v>45443</v>
      </c>
      <c r="E909" s="87" t="s">
        <v>1887</v>
      </c>
      <c r="F909" s="88" t="s">
        <v>1886</v>
      </c>
      <c r="G909" s="87" t="s">
        <v>156</v>
      </c>
      <c r="H909" s="89" t="s">
        <v>3</v>
      </c>
      <c r="I909" s="121">
        <v>9.9</v>
      </c>
      <c r="J909" s="121">
        <v>9.9</v>
      </c>
      <c r="K909" s="84">
        <v>2.6</v>
      </c>
      <c r="L909" s="105">
        <f>+BD[[#This Row],[Kg. Recibidos]]*BD[[#This Row],[Precio]]</f>
        <v>25.740000000000002</v>
      </c>
      <c r="M909" s="105">
        <f>+BD[[#This Row],[Kg. Recibidos]]*BD[[#This Row],[Precio]]</f>
        <v>25.740000000000002</v>
      </c>
      <c r="N909" s="91">
        <f>+BD[[#This Row],[Monto Total]]-BD[[#This Row],[Abonos]]</f>
        <v>0</v>
      </c>
      <c r="O909" s="93" t="str">
        <f>IF(BD[[#This Row],[Saldo Actual]]=0,"PAGADO",IF(BD[[#This Row],[Saldo Actual]]&lt;0,"A Favor","Pendiente"))</f>
        <v>PAGADO</v>
      </c>
      <c r="P909" s="97">
        <f>+BD[[#This Row],[Fecha Doc.]]+7</f>
        <v>45450</v>
      </c>
      <c r="Q909" s="96" t="str">
        <f ca="1">IF(TODAY()&gt;BD[[#This Row],[Fecha Venc.]],"VENCIDO","")</f>
        <v>VENCIDO</v>
      </c>
      <c r="R909" s="83"/>
    </row>
    <row r="910" spans="3:18" s="4" customFormat="1" hidden="1" x14ac:dyDescent="0.25">
      <c r="C910" s="85" t="s">
        <v>2390</v>
      </c>
      <c r="D910" s="86">
        <v>45443</v>
      </c>
      <c r="E910" s="87" t="s">
        <v>1887</v>
      </c>
      <c r="F910" s="88" t="s">
        <v>1886</v>
      </c>
      <c r="G910" s="87" t="s">
        <v>156</v>
      </c>
      <c r="H910" s="89" t="s">
        <v>1847</v>
      </c>
      <c r="I910" s="121">
        <v>9.9</v>
      </c>
      <c r="J910" s="121">
        <v>9.9</v>
      </c>
      <c r="K910" s="84">
        <v>1.3</v>
      </c>
      <c r="L910" s="105">
        <f>+BD[[#This Row],[Kg. Recibidos]]*BD[[#This Row],[Precio]]</f>
        <v>12.870000000000001</v>
      </c>
      <c r="M910" s="105">
        <f>+BD[[#This Row],[Kg. Recibidos]]*BD[[#This Row],[Precio]]</f>
        <v>12.870000000000001</v>
      </c>
      <c r="N910" s="91">
        <f>+BD[[#This Row],[Monto Total]]-BD[[#This Row],[Abonos]]</f>
        <v>0</v>
      </c>
      <c r="O910" s="93" t="str">
        <f>IF(BD[[#This Row],[Saldo Actual]]=0,"PAGADO",IF(BD[[#This Row],[Saldo Actual]]&lt;0,"A Favor","Pendiente"))</f>
        <v>PAGADO</v>
      </c>
      <c r="P910" s="97">
        <f>+BD[[#This Row],[Fecha Doc.]]+7</f>
        <v>45450</v>
      </c>
      <c r="Q910" s="96" t="str">
        <f ca="1">IF(TODAY()&gt;BD[[#This Row],[Fecha Venc.]],"VENCIDO","")</f>
        <v>VENCIDO</v>
      </c>
      <c r="R910" s="83"/>
    </row>
    <row r="911" spans="3:18" s="4" customFormat="1" hidden="1" x14ac:dyDescent="0.25">
      <c r="C911" s="85" t="s">
        <v>2387</v>
      </c>
      <c r="D911" s="86">
        <v>45443</v>
      </c>
      <c r="E911" s="87" t="s">
        <v>1887</v>
      </c>
      <c r="F911" s="88" t="s">
        <v>1886</v>
      </c>
      <c r="G911" s="87" t="s">
        <v>127</v>
      </c>
      <c r="H911" s="89" t="s">
        <v>3</v>
      </c>
      <c r="I911" s="121">
        <v>125.4</v>
      </c>
      <c r="J911" s="121">
        <v>125.4</v>
      </c>
      <c r="K911" s="84">
        <v>2.6</v>
      </c>
      <c r="L911" s="105">
        <f>+BD[[#This Row],[Kg. Recibidos]]*BD[[#This Row],[Precio]]</f>
        <v>326.04000000000002</v>
      </c>
      <c r="M911" s="105">
        <f>+BD[[#This Row],[Kg. Recibidos]]*BD[[#This Row],[Precio]]</f>
        <v>326.04000000000002</v>
      </c>
      <c r="N911" s="91">
        <f>+BD[[#This Row],[Monto Total]]-BD[[#This Row],[Abonos]]</f>
        <v>0</v>
      </c>
      <c r="O911" s="93" t="str">
        <f>IF(BD[[#This Row],[Saldo Actual]]=0,"PAGADO",IF(BD[[#This Row],[Saldo Actual]]&lt;0,"A Favor","Pendiente"))</f>
        <v>PAGADO</v>
      </c>
      <c r="P911" s="97">
        <f>+BD[[#This Row],[Fecha Doc.]]+7</f>
        <v>45450</v>
      </c>
      <c r="Q911" s="96" t="str">
        <f ca="1">IF(TODAY()&gt;BD[[#This Row],[Fecha Venc.]],"VENCIDO","")</f>
        <v>VENCIDO</v>
      </c>
      <c r="R911" s="83"/>
    </row>
    <row r="912" spans="3:18" s="4" customFormat="1" hidden="1" x14ac:dyDescent="0.25">
      <c r="C912" s="85" t="s">
        <v>2384</v>
      </c>
      <c r="D912" s="86">
        <v>45442</v>
      </c>
      <c r="E912" s="87" t="s">
        <v>8</v>
      </c>
      <c r="F912" s="88" t="s">
        <v>20</v>
      </c>
      <c r="G912" s="87" t="s">
        <v>2211</v>
      </c>
      <c r="H912" s="89" t="s">
        <v>1847</v>
      </c>
      <c r="I912" s="121">
        <v>3807.5</v>
      </c>
      <c r="J912" s="121">
        <v>3771.3</v>
      </c>
      <c r="K912" s="84">
        <v>0.5</v>
      </c>
      <c r="L912" s="105">
        <f>+BD[[#This Row],[Kg. Recibidos]]*BD[[#This Row],[Precio]]</f>
        <v>1885.65</v>
      </c>
      <c r="M912" s="105">
        <f>+BD[[#This Row],[Kg. Recibidos]]*BD[[#This Row],[Precio]]</f>
        <v>1885.65</v>
      </c>
      <c r="N912" s="91">
        <f>+BD[[#This Row],[Monto Total]]-BD[[#This Row],[Abonos]]</f>
        <v>0</v>
      </c>
      <c r="O912" s="93" t="str">
        <f>IF(BD[[#This Row],[Saldo Actual]]=0,"PAGADO",IF(BD[[#This Row],[Saldo Actual]]&lt;0,"A Favor","Pendiente"))</f>
        <v>PAGADO</v>
      </c>
      <c r="P912" s="97">
        <f>+BD[[#This Row],[Fecha Doc.]]+7</f>
        <v>45449</v>
      </c>
      <c r="Q912" s="96" t="str">
        <f ca="1">IF(TODAY()&gt;BD[[#This Row],[Fecha Venc.]],"VENCIDO","")</f>
        <v>VENCIDO</v>
      </c>
      <c r="R912" s="83"/>
    </row>
    <row r="913" spans="3:18" s="4" customFormat="1" hidden="1" x14ac:dyDescent="0.25">
      <c r="C913" s="85" t="s">
        <v>2384</v>
      </c>
      <c r="D913" s="86">
        <v>45442</v>
      </c>
      <c r="E913" s="87" t="s">
        <v>8</v>
      </c>
      <c r="F913" s="88" t="s">
        <v>20</v>
      </c>
      <c r="G913" s="87" t="s">
        <v>2211</v>
      </c>
      <c r="H913" s="89" t="s">
        <v>12</v>
      </c>
      <c r="I913" s="121">
        <v>890.9</v>
      </c>
      <c r="J913" s="121">
        <v>847.8</v>
      </c>
      <c r="K913" s="84">
        <v>0.5</v>
      </c>
      <c r="L913" s="105">
        <f>+BD[[#This Row],[Kg. Recibidos]]*BD[[#This Row],[Precio]]</f>
        <v>423.9</v>
      </c>
      <c r="M913" s="105">
        <f>+BD[[#This Row],[Kg. Recibidos]]*BD[[#This Row],[Precio]]</f>
        <v>423.9</v>
      </c>
      <c r="N913" s="91">
        <f>+BD[[#This Row],[Monto Total]]-BD[[#This Row],[Abonos]]</f>
        <v>0</v>
      </c>
      <c r="O913" s="93" t="str">
        <f>IF(BD[[#This Row],[Saldo Actual]]=0,"PAGADO",IF(BD[[#This Row],[Saldo Actual]]&lt;0,"A Favor","Pendiente"))</f>
        <v>PAGADO</v>
      </c>
      <c r="P913" s="97">
        <f>+BD[[#This Row],[Fecha Doc.]]+7</f>
        <v>45449</v>
      </c>
      <c r="Q913" s="96" t="str">
        <f ca="1">IF(TODAY()&gt;BD[[#This Row],[Fecha Venc.]],"VENCIDO","")</f>
        <v>VENCIDO</v>
      </c>
      <c r="R913" s="83"/>
    </row>
    <row r="914" spans="3:18" s="4" customFormat="1" hidden="1" x14ac:dyDescent="0.25">
      <c r="C914" s="85" t="s">
        <v>2383</v>
      </c>
      <c r="D914" s="86">
        <v>45442</v>
      </c>
      <c r="E914" s="87" t="s">
        <v>8</v>
      </c>
      <c r="F914" s="88" t="s">
        <v>20</v>
      </c>
      <c r="G914" s="87" t="s">
        <v>2211</v>
      </c>
      <c r="H914" s="89" t="s">
        <v>15</v>
      </c>
      <c r="I914" s="121">
        <v>4279.6000000000004</v>
      </c>
      <c r="J914" s="121">
        <v>3999.5</v>
      </c>
      <c r="K914" s="84">
        <v>2.77</v>
      </c>
      <c r="L914" s="105">
        <f>+BD[[#This Row],[Kg. Recibidos]]*BD[[#This Row],[Precio]]</f>
        <v>11078.615</v>
      </c>
      <c r="M914" s="105">
        <f>+BD[[#This Row],[Kg. Recibidos]]*BD[[#This Row],[Precio]]</f>
        <v>11078.615</v>
      </c>
      <c r="N914" s="91">
        <f>+BD[[#This Row],[Monto Total]]-BD[[#This Row],[Abonos]]</f>
        <v>0</v>
      </c>
      <c r="O914" s="93" t="str">
        <f>IF(BD[[#This Row],[Saldo Actual]]=0,"PAGADO",IF(BD[[#This Row],[Saldo Actual]]&lt;0,"A Favor","Pendiente"))</f>
        <v>PAGADO</v>
      </c>
      <c r="P914" s="97">
        <f>+BD[[#This Row],[Fecha Doc.]]+7</f>
        <v>45449</v>
      </c>
      <c r="Q914" s="96" t="str">
        <f ca="1">IF(TODAY()&gt;BD[[#This Row],[Fecha Venc.]],"VENCIDO","")</f>
        <v>VENCIDO</v>
      </c>
      <c r="R914" s="83"/>
    </row>
    <row r="915" spans="3:18" s="4" customFormat="1" hidden="1" x14ac:dyDescent="0.25">
      <c r="C915" s="85" t="s">
        <v>2381</v>
      </c>
      <c r="D915" s="86">
        <v>45442</v>
      </c>
      <c r="E915" s="87" t="s">
        <v>670</v>
      </c>
      <c r="F915" s="88" t="s">
        <v>883</v>
      </c>
      <c r="G915" s="87" t="s">
        <v>670</v>
      </c>
      <c r="H915" s="89" t="s">
        <v>1727</v>
      </c>
      <c r="I915" s="121">
        <v>509.1</v>
      </c>
      <c r="J915" s="121">
        <v>502.8</v>
      </c>
      <c r="K915" s="84">
        <v>1.1000000000000001</v>
      </c>
      <c r="L915" s="105">
        <f>+BD[[#This Row],[Kg. Recibidos]]*BD[[#This Row],[Precio]]</f>
        <v>553.08000000000004</v>
      </c>
      <c r="M915" s="105">
        <f>+BD[[#This Row],[Kg. Recibidos]]*BD[[#This Row],[Precio]]</f>
        <v>553.08000000000004</v>
      </c>
      <c r="N915" s="91">
        <f>+BD[[#This Row],[Monto Total]]-BD[[#This Row],[Abonos]]</f>
        <v>0</v>
      </c>
      <c r="O915" s="93" t="str">
        <f>IF(BD[[#This Row],[Saldo Actual]]=0,"PAGADO",IF(BD[[#This Row],[Saldo Actual]]&lt;0,"A Favor","Pendiente"))</f>
        <v>PAGADO</v>
      </c>
      <c r="P915" s="97">
        <f>+BD[[#This Row],[Fecha Doc.]]+7</f>
        <v>45449</v>
      </c>
      <c r="Q915" s="96" t="str">
        <f ca="1">IF(TODAY()&gt;BD[[#This Row],[Fecha Venc.]],"VENCIDO","")</f>
        <v>VENCIDO</v>
      </c>
      <c r="R915" s="83"/>
    </row>
    <row r="916" spans="3:18" s="4" customFormat="1" hidden="1" x14ac:dyDescent="0.25">
      <c r="C916" s="85" t="s">
        <v>2381</v>
      </c>
      <c r="D916" s="86">
        <v>45442</v>
      </c>
      <c r="E916" s="87" t="s">
        <v>670</v>
      </c>
      <c r="F916" s="88" t="s">
        <v>883</v>
      </c>
      <c r="G916" s="87" t="s">
        <v>670</v>
      </c>
      <c r="H916" s="89" t="s">
        <v>1848</v>
      </c>
      <c r="I916" s="121">
        <v>511.7</v>
      </c>
      <c r="J916" s="121">
        <v>511</v>
      </c>
      <c r="K916" s="84">
        <v>1.6</v>
      </c>
      <c r="L916" s="105">
        <f>+BD[[#This Row],[Kg. Recibidos]]*BD[[#This Row],[Precio]]</f>
        <v>817.6</v>
      </c>
      <c r="M916" s="105">
        <f>+BD[[#This Row],[Kg. Recibidos]]*BD[[#This Row],[Precio]]</f>
        <v>817.6</v>
      </c>
      <c r="N916" s="91">
        <f>+BD[[#This Row],[Monto Total]]-BD[[#This Row],[Abonos]]</f>
        <v>0</v>
      </c>
      <c r="O916" s="93" t="str">
        <f>IF(BD[[#This Row],[Saldo Actual]]=0,"PAGADO",IF(BD[[#This Row],[Saldo Actual]]&lt;0,"A Favor","Pendiente"))</f>
        <v>PAGADO</v>
      </c>
      <c r="P916" s="97">
        <f>+BD[[#This Row],[Fecha Doc.]]+7</f>
        <v>45449</v>
      </c>
      <c r="Q916" s="96" t="str">
        <f ca="1">IF(TODAY()&gt;BD[[#This Row],[Fecha Venc.]],"VENCIDO","")</f>
        <v>VENCIDO</v>
      </c>
      <c r="R916" s="83"/>
    </row>
    <row r="917" spans="3:18" s="4" customFormat="1" hidden="1" x14ac:dyDescent="0.25">
      <c r="C917" s="85" t="s">
        <v>2381</v>
      </c>
      <c r="D917" s="86">
        <v>45442</v>
      </c>
      <c r="E917" s="87" t="s">
        <v>670</v>
      </c>
      <c r="F917" s="88" t="s">
        <v>883</v>
      </c>
      <c r="G917" s="87" t="s">
        <v>670</v>
      </c>
      <c r="H917" s="89" t="s">
        <v>872</v>
      </c>
      <c r="I917" s="121">
        <v>5369.2999999999993</v>
      </c>
      <c r="J917" s="121">
        <v>5169</v>
      </c>
      <c r="K917" s="84">
        <v>2.48</v>
      </c>
      <c r="L917" s="105">
        <f>+BD[[#This Row],[Kg. Recibidos]]*BD[[#This Row],[Precio]]</f>
        <v>12819.12</v>
      </c>
      <c r="M917" s="105">
        <f>+BD[[#This Row],[Kg. Recibidos]]*BD[[#This Row],[Precio]]</f>
        <v>12819.12</v>
      </c>
      <c r="N917" s="91">
        <f>+BD[[#This Row],[Monto Total]]-BD[[#This Row],[Abonos]]</f>
        <v>0</v>
      </c>
      <c r="O917" s="93" t="str">
        <f>IF(BD[[#This Row],[Saldo Actual]]=0,"PAGADO",IF(BD[[#This Row],[Saldo Actual]]&lt;0,"A Favor","Pendiente"))</f>
        <v>PAGADO</v>
      </c>
      <c r="P917" s="97">
        <f>+BD[[#This Row],[Fecha Doc.]]+7</f>
        <v>45449</v>
      </c>
      <c r="Q917" s="96" t="str">
        <f ca="1">IF(TODAY()&gt;BD[[#This Row],[Fecha Venc.]],"VENCIDO","")</f>
        <v>VENCIDO</v>
      </c>
      <c r="R917" s="83"/>
    </row>
    <row r="918" spans="3:18" s="4" customFormat="1" hidden="1" x14ac:dyDescent="0.25">
      <c r="C918" s="85" t="s">
        <v>2380</v>
      </c>
      <c r="D918" s="86">
        <v>45442</v>
      </c>
      <c r="E918" s="87" t="s">
        <v>89</v>
      </c>
      <c r="F918" s="88" t="s">
        <v>47</v>
      </c>
      <c r="G918" s="87" t="s">
        <v>2544</v>
      </c>
      <c r="H918" s="89" t="s">
        <v>872</v>
      </c>
      <c r="I918" s="121">
        <v>8933.4</v>
      </c>
      <c r="J918" s="121">
        <v>8806.4</v>
      </c>
      <c r="K918" s="84">
        <v>1.9</v>
      </c>
      <c r="L918" s="105">
        <f>+BD[[#This Row],[Kg. Recibidos]]*BD[[#This Row],[Precio]]</f>
        <v>16732.16</v>
      </c>
      <c r="M918" s="105">
        <f>+BD[[#This Row],[Kg. Recibidos]]*BD[[#This Row],[Precio]]</f>
        <v>16732.16</v>
      </c>
      <c r="N918" s="91">
        <f>+BD[[#This Row],[Monto Total]]-BD[[#This Row],[Abonos]]</f>
        <v>0</v>
      </c>
      <c r="O918" s="93" t="str">
        <f>IF(BD[[#This Row],[Saldo Actual]]=0,"PAGADO",IF(BD[[#This Row],[Saldo Actual]]&lt;0,"A Favor","Pendiente"))</f>
        <v>PAGADO</v>
      </c>
      <c r="P918" s="97">
        <f>+BD[[#This Row],[Fecha Doc.]]+7</f>
        <v>45449</v>
      </c>
      <c r="Q918" s="96" t="str">
        <f ca="1">IF(TODAY()&gt;BD[[#This Row],[Fecha Venc.]],"VENCIDO","")</f>
        <v>VENCIDO</v>
      </c>
      <c r="R918" s="83"/>
    </row>
    <row r="919" spans="3:18" s="4" customFormat="1" hidden="1" x14ac:dyDescent="0.25">
      <c r="C919" s="85" t="s">
        <v>2379</v>
      </c>
      <c r="D919" s="86">
        <v>45442</v>
      </c>
      <c r="E919" s="87" t="s">
        <v>89</v>
      </c>
      <c r="F919" s="88" t="s">
        <v>47</v>
      </c>
      <c r="G919" s="87" t="s">
        <v>2544</v>
      </c>
      <c r="H919" s="89" t="s">
        <v>872</v>
      </c>
      <c r="I919" s="121">
        <v>2289.9</v>
      </c>
      <c r="J919" s="121">
        <v>2287.4</v>
      </c>
      <c r="K919" s="84">
        <v>1.9</v>
      </c>
      <c r="L919" s="105">
        <f>+BD[[#This Row],[Kg. Recibidos]]*BD[[#This Row],[Precio]]</f>
        <v>4346.0600000000004</v>
      </c>
      <c r="M919" s="105">
        <f>+BD[[#This Row],[Kg. Recibidos]]*BD[[#This Row],[Precio]]</f>
        <v>4346.0600000000004</v>
      </c>
      <c r="N919" s="91">
        <f>+BD[[#This Row],[Monto Total]]-BD[[#This Row],[Abonos]]</f>
        <v>0</v>
      </c>
      <c r="O919" s="93" t="str">
        <f>IF(BD[[#This Row],[Saldo Actual]]=0,"PAGADO",IF(BD[[#This Row],[Saldo Actual]]&lt;0,"A Favor","Pendiente"))</f>
        <v>PAGADO</v>
      </c>
      <c r="P919" s="97">
        <f>+BD[[#This Row],[Fecha Doc.]]+7</f>
        <v>45449</v>
      </c>
      <c r="Q919" s="96" t="str">
        <f ca="1">IF(TODAY()&gt;BD[[#This Row],[Fecha Venc.]],"VENCIDO","")</f>
        <v>VENCIDO</v>
      </c>
      <c r="R919" s="83"/>
    </row>
    <row r="920" spans="3:18" s="4" customFormat="1" hidden="1" x14ac:dyDescent="0.25">
      <c r="C920" s="85" t="s">
        <v>2382</v>
      </c>
      <c r="D920" s="86">
        <v>45442</v>
      </c>
      <c r="E920" s="87" t="s">
        <v>8</v>
      </c>
      <c r="F920" s="88" t="s">
        <v>20</v>
      </c>
      <c r="G920" s="87" t="s">
        <v>180</v>
      </c>
      <c r="H920" s="89" t="s">
        <v>15</v>
      </c>
      <c r="I920" s="121">
        <v>515.4</v>
      </c>
      <c r="J920" s="121">
        <v>494.2</v>
      </c>
      <c r="K920" s="84">
        <v>2.77</v>
      </c>
      <c r="L920" s="105">
        <f>+BD[[#This Row],[Kg. Recibidos]]*BD[[#This Row],[Precio]]</f>
        <v>1368.934</v>
      </c>
      <c r="M920" s="105">
        <f>+BD[[#This Row],[Kg. Recibidos]]*BD[[#This Row],[Precio]]</f>
        <v>1368.934</v>
      </c>
      <c r="N920" s="91">
        <f>+BD[[#This Row],[Monto Total]]-BD[[#This Row],[Abonos]]</f>
        <v>0</v>
      </c>
      <c r="O920" s="93" t="str">
        <f>IF(BD[[#This Row],[Saldo Actual]]=0,"PAGADO",IF(BD[[#This Row],[Saldo Actual]]&lt;0,"A Favor","Pendiente"))</f>
        <v>PAGADO</v>
      </c>
      <c r="P920" s="97">
        <f>+BD[[#This Row],[Fecha Doc.]]+7</f>
        <v>45449</v>
      </c>
      <c r="Q920" s="96" t="str">
        <f ca="1">IF(TODAY()&gt;BD[[#This Row],[Fecha Venc.]],"VENCIDO","")</f>
        <v>VENCIDO</v>
      </c>
      <c r="R920" s="83"/>
    </row>
    <row r="921" spans="3:18" s="4" customFormat="1" hidden="1" x14ac:dyDescent="0.25">
      <c r="C921" s="85" t="s">
        <v>2378</v>
      </c>
      <c r="D921" s="86">
        <v>45442</v>
      </c>
      <c r="E921" s="87" t="s">
        <v>1887</v>
      </c>
      <c r="F921" s="88" t="s">
        <v>1886</v>
      </c>
      <c r="G921" s="87" t="s">
        <v>1284</v>
      </c>
      <c r="H921" s="89" t="s">
        <v>3</v>
      </c>
      <c r="I921" s="121">
        <v>1603.65</v>
      </c>
      <c r="J921" s="121">
        <v>654</v>
      </c>
      <c r="K921" s="84">
        <v>1.65</v>
      </c>
      <c r="L921" s="105">
        <f>+BD[[#This Row],[Kg. Recibidos]]*BD[[#This Row],[Precio]]</f>
        <v>1079.0999999999999</v>
      </c>
      <c r="M921" s="105">
        <f>+BD[[#This Row],[Kg. Recibidos]]*BD[[#This Row],[Precio]]</f>
        <v>1079.0999999999999</v>
      </c>
      <c r="N921" s="91">
        <f>+BD[[#This Row],[Monto Total]]-BD[[#This Row],[Abonos]]</f>
        <v>0</v>
      </c>
      <c r="O921" s="93" t="str">
        <f>IF(BD[[#This Row],[Saldo Actual]]=0,"PAGADO",IF(BD[[#This Row],[Saldo Actual]]&lt;0,"A Favor","Pendiente"))</f>
        <v>PAGADO</v>
      </c>
      <c r="P921" s="97">
        <f>+BD[[#This Row],[Fecha Doc.]]+7</f>
        <v>45449</v>
      </c>
      <c r="Q921" s="96" t="str">
        <f ca="1">IF(TODAY()&gt;BD[[#This Row],[Fecha Venc.]],"VENCIDO","")</f>
        <v>VENCIDO</v>
      </c>
      <c r="R921" s="83"/>
    </row>
    <row r="922" spans="3:18" s="4" customFormat="1" hidden="1" x14ac:dyDescent="0.25">
      <c r="C922" s="85" t="s">
        <v>2377</v>
      </c>
      <c r="D922" s="86">
        <v>45442</v>
      </c>
      <c r="E922" s="87" t="s">
        <v>1887</v>
      </c>
      <c r="F922" s="88" t="s">
        <v>1886</v>
      </c>
      <c r="G922" s="87" t="s">
        <v>1284</v>
      </c>
      <c r="H922" s="89" t="s">
        <v>1984</v>
      </c>
      <c r="I922" s="121">
        <v>501.48</v>
      </c>
      <c r="J922" s="121">
        <v>301</v>
      </c>
      <c r="K922" s="84">
        <v>1.2</v>
      </c>
      <c r="L922" s="105">
        <f>+BD[[#This Row],[Kg. Recibidos]]*BD[[#This Row],[Precio]]</f>
        <v>361.2</v>
      </c>
      <c r="M922" s="105">
        <f>+BD[[#This Row],[Kg. Recibidos]]*BD[[#This Row],[Precio]]</f>
        <v>361.2</v>
      </c>
      <c r="N922" s="91">
        <f>+BD[[#This Row],[Monto Total]]-BD[[#This Row],[Abonos]]</f>
        <v>0</v>
      </c>
      <c r="O922" s="93" t="str">
        <f>IF(BD[[#This Row],[Saldo Actual]]=0,"PAGADO",IF(BD[[#This Row],[Saldo Actual]]&lt;0,"A Favor","Pendiente"))</f>
        <v>PAGADO</v>
      </c>
      <c r="P922" s="97">
        <f>+BD[[#This Row],[Fecha Doc.]]+7</f>
        <v>45449</v>
      </c>
      <c r="Q922" s="96" t="str">
        <f ca="1">IF(TODAY()&gt;BD[[#This Row],[Fecha Venc.]],"VENCIDO","")</f>
        <v>VENCIDO</v>
      </c>
      <c r="R922" s="83"/>
    </row>
    <row r="923" spans="3:18" s="4" customFormat="1" hidden="1" x14ac:dyDescent="0.25">
      <c r="C923" s="85" t="s">
        <v>2360</v>
      </c>
      <c r="D923" s="86">
        <v>45441</v>
      </c>
      <c r="E923" s="87" t="s">
        <v>8</v>
      </c>
      <c r="F923" s="88" t="s">
        <v>20</v>
      </c>
      <c r="G923" s="87" t="s">
        <v>2211</v>
      </c>
      <c r="H923" s="89" t="s">
        <v>1847</v>
      </c>
      <c r="I923" s="121">
        <v>1082</v>
      </c>
      <c r="J923" s="121">
        <v>1079.7</v>
      </c>
      <c r="K923" s="84">
        <v>0.5</v>
      </c>
      <c r="L923" s="105">
        <f>+BD[[#This Row],[Kg. Recibidos]]*BD[[#This Row],[Precio]]</f>
        <v>539.85</v>
      </c>
      <c r="M923" s="105">
        <f>+BD[[#This Row],[Kg. Recibidos]]*BD[[#This Row],[Precio]]</f>
        <v>539.85</v>
      </c>
      <c r="N923" s="91">
        <f>+BD[[#This Row],[Monto Total]]-BD[[#This Row],[Abonos]]</f>
        <v>0</v>
      </c>
      <c r="O923" s="93" t="str">
        <f>IF(BD[[#This Row],[Saldo Actual]]=0,"PAGADO",IF(BD[[#This Row],[Saldo Actual]]&lt;0,"A Favor","Pendiente"))</f>
        <v>PAGADO</v>
      </c>
      <c r="P923" s="97">
        <f>+BD[[#This Row],[Fecha Doc.]]+7</f>
        <v>45448</v>
      </c>
      <c r="Q923" s="96" t="str">
        <f ca="1">IF(TODAY()&gt;BD[[#This Row],[Fecha Venc.]],"VENCIDO","")</f>
        <v>VENCIDO</v>
      </c>
      <c r="R923" s="83"/>
    </row>
    <row r="924" spans="3:18" s="4" customFormat="1" hidden="1" x14ac:dyDescent="0.25">
      <c r="C924" s="85" t="s">
        <v>2360</v>
      </c>
      <c r="D924" s="86">
        <v>45441</v>
      </c>
      <c r="E924" s="87" t="s">
        <v>8</v>
      </c>
      <c r="F924" s="88" t="s">
        <v>20</v>
      </c>
      <c r="G924" s="87" t="s">
        <v>2211</v>
      </c>
      <c r="H924" s="89" t="s">
        <v>1848</v>
      </c>
      <c r="I924" s="121">
        <v>1284.5</v>
      </c>
      <c r="J924" s="121">
        <v>1284</v>
      </c>
      <c r="K924" s="84">
        <v>1.2</v>
      </c>
      <c r="L924" s="105">
        <f>+BD[[#This Row],[Kg. Recibidos]]*BD[[#This Row],[Precio]]</f>
        <v>1540.8</v>
      </c>
      <c r="M924" s="105">
        <f>+BD[[#This Row],[Kg. Recibidos]]*BD[[#This Row],[Precio]]</f>
        <v>1540.8</v>
      </c>
      <c r="N924" s="91">
        <f>+BD[[#This Row],[Monto Total]]-BD[[#This Row],[Abonos]]</f>
        <v>0</v>
      </c>
      <c r="O924" s="93" t="str">
        <f>IF(BD[[#This Row],[Saldo Actual]]=0,"PAGADO",IF(BD[[#This Row],[Saldo Actual]]&lt;0,"A Favor","Pendiente"))</f>
        <v>PAGADO</v>
      </c>
      <c r="P924" s="97">
        <f>+BD[[#This Row],[Fecha Doc.]]+7</f>
        <v>45448</v>
      </c>
      <c r="Q924" s="96" t="str">
        <f ca="1">IF(TODAY()&gt;BD[[#This Row],[Fecha Venc.]],"VENCIDO","")</f>
        <v>VENCIDO</v>
      </c>
      <c r="R924" s="83"/>
    </row>
    <row r="925" spans="3:18" s="4" customFormat="1" hidden="1" x14ac:dyDescent="0.25">
      <c r="C925" s="85" t="s">
        <v>2360</v>
      </c>
      <c r="D925" s="86">
        <v>45441</v>
      </c>
      <c r="E925" s="87" t="s">
        <v>8</v>
      </c>
      <c r="F925" s="88" t="s">
        <v>20</v>
      </c>
      <c r="G925" s="87" t="s">
        <v>2211</v>
      </c>
      <c r="H925" s="89" t="s">
        <v>1727</v>
      </c>
      <c r="I925" s="121">
        <v>2888.6</v>
      </c>
      <c r="J925" s="121">
        <v>2880.8</v>
      </c>
      <c r="K925" s="84">
        <v>0.5</v>
      </c>
      <c r="L925" s="105">
        <f>+BD[[#This Row],[Kg. Recibidos]]*BD[[#This Row],[Precio]]</f>
        <v>1440.4</v>
      </c>
      <c r="M925" s="105">
        <f>+BD[[#This Row],[Kg. Recibidos]]*BD[[#This Row],[Precio]]</f>
        <v>1440.4</v>
      </c>
      <c r="N925" s="91">
        <f>+BD[[#This Row],[Monto Total]]-BD[[#This Row],[Abonos]]</f>
        <v>0</v>
      </c>
      <c r="O925" s="93" t="str">
        <f>IF(BD[[#This Row],[Saldo Actual]]=0,"PAGADO",IF(BD[[#This Row],[Saldo Actual]]&lt;0,"A Favor","Pendiente"))</f>
        <v>PAGADO</v>
      </c>
      <c r="P925" s="97">
        <f>+BD[[#This Row],[Fecha Doc.]]+7</f>
        <v>45448</v>
      </c>
      <c r="Q925" s="96" t="str">
        <f ca="1">IF(TODAY()&gt;BD[[#This Row],[Fecha Venc.]],"VENCIDO","")</f>
        <v>VENCIDO</v>
      </c>
      <c r="R925" s="83"/>
    </row>
    <row r="926" spans="3:18" s="4" customFormat="1" hidden="1" x14ac:dyDescent="0.25">
      <c r="C926" s="85" t="s">
        <v>2371</v>
      </c>
      <c r="D926" s="86">
        <v>45441</v>
      </c>
      <c r="E926" s="87" t="s">
        <v>670</v>
      </c>
      <c r="F926" s="88" t="s">
        <v>883</v>
      </c>
      <c r="G926" s="87" t="s">
        <v>670</v>
      </c>
      <c r="H926" s="89" t="s">
        <v>872</v>
      </c>
      <c r="I926" s="121">
        <v>4686.8999999999996</v>
      </c>
      <c r="J926" s="121">
        <v>4555</v>
      </c>
      <c r="K926" s="84">
        <v>2.48</v>
      </c>
      <c r="L926" s="105">
        <f>+BD[[#This Row],[Kg. Recibidos]]*BD[[#This Row],[Precio]]</f>
        <v>11296.4</v>
      </c>
      <c r="M926" s="105">
        <f>+BD[[#This Row],[Kg. Recibidos]]*BD[[#This Row],[Precio]]</f>
        <v>11296.4</v>
      </c>
      <c r="N926" s="91">
        <f>+BD[[#This Row],[Monto Total]]-BD[[#This Row],[Abonos]]</f>
        <v>0</v>
      </c>
      <c r="O926" s="93" t="str">
        <f>IF(BD[[#This Row],[Saldo Actual]]=0,"PAGADO",IF(BD[[#This Row],[Saldo Actual]]&lt;0,"A Favor","Pendiente"))</f>
        <v>PAGADO</v>
      </c>
      <c r="P926" s="97">
        <f>+BD[[#This Row],[Fecha Doc.]]+7</f>
        <v>45448</v>
      </c>
      <c r="Q926" s="96" t="str">
        <f ca="1">IF(TODAY()&gt;BD[[#This Row],[Fecha Venc.]],"VENCIDO","")</f>
        <v>VENCIDO</v>
      </c>
      <c r="R926" s="83"/>
    </row>
    <row r="927" spans="3:18" s="4" customFormat="1" hidden="1" x14ac:dyDescent="0.25">
      <c r="C927" s="85" t="s">
        <v>2370</v>
      </c>
      <c r="D927" s="86">
        <v>45441</v>
      </c>
      <c r="E927" s="87" t="s">
        <v>670</v>
      </c>
      <c r="F927" s="88" t="s">
        <v>883</v>
      </c>
      <c r="G927" s="87" t="s">
        <v>670</v>
      </c>
      <c r="H927" s="89" t="s">
        <v>872</v>
      </c>
      <c r="I927" s="121">
        <v>4522</v>
      </c>
      <c r="J927" s="121">
        <v>4420.5</v>
      </c>
      <c r="K927" s="84">
        <v>2.48</v>
      </c>
      <c r="L927" s="105">
        <f>+BD[[#This Row],[Kg. Recibidos]]*BD[[#This Row],[Precio]]</f>
        <v>10962.84</v>
      </c>
      <c r="M927" s="105">
        <f>+BD[[#This Row],[Kg. Recibidos]]*BD[[#This Row],[Precio]]</f>
        <v>10962.84</v>
      </c>
      <c r="N927" s="91">
        <f>+BD[[#This Row],[Monto Total]]-BD[[#This Row],[Abonos]]</f>
        <v>0</v>
      </c>
      <c r="O927" s="93" t="str">
        <f>IF(BD[[#This Row],[Saldo Actual]]=0,"PAGADO",IF(BD[[#This Row],[Saldo Actual]]&lt;0,"A Favor","Pendiente"))</f>
        <v>PAGADO</v>
      </c>
      <c r="P927" s="97">
        <f>+BD[[#This Row],[Fecha Doc.]]+7</f>
        <v>45448</v>
      </c>
      <c r="Q927" s="96" t="str">
        <f ca="1">IF(TODAY()&gt;BD[[#This Row],[Fecha Venc.]],"VENCIDO","")</f>
        <v>VENCIDO</v>
      </c>
      <c r="R927" s="83"/>
    </row>
    <row r="928" spans="3:18" s="4" customFormat="1" hidden="1" x14ac:dyDescent="0.25">
      <c r="C928" s="85" t="s">
        <v>2373</v>
      </c>
      <c r="D928" s="86">
        <v>45441</v>
      </c>
      <c r="E928" s="87" t="s">
        <v>91</v>
      </c>
      <c r="F928" s="88" t="s">
        <v>49</v>
      </c>
      <c r="G928" s="87" t="s">
        <v>91</v>
      </c>
      <c r="H928" s="89" t="s">
        <v>12</v>
      </c>
      <c r="I928" s="121">
        <v>172.3</v>
      </c>
      <c r="J928" s="121">
        <v>172.3</v>
      </c>
      <c r="K928" s="84">
        <v>1</v>
      </c>
      <c r="L928" s="105">
        <f>+BD[[#This Row],[Kg. Recibidos]]*BD[[#This Row],[Precio]]</f>
        <v>172.3</v>
      </c>
      <c r="M928" s="105">
        <f>+BD[[#This Row],[Kg. Recibidos]]*BD[[#This Row],[Precio]]</f>
        <v>172.3</v>
      </c>
      <c r="N928" s="91">
        <f>+BD[[#This Row],[Monto Total]]-BD[[#This Row],[Abonos]]</f>
        <v>0</v>
      </c>
      <c r="O928" s="93" t="str">
        <f>IF(BD[[#This Row],[Saldo Actual]]=0,"PAGADO",IF(BD[[#This Row],[Saldo Actual]]&lt;0,"A Favor","Pendiente"))</f>
        <v>PAGADO</v>
      </c>
      <c r="P928" s="97">
        <f>+BD[[#This Row],[Fecha Doc.]]+7</f>
        <v>45448</v>
      </c>
      <c r="Q928" s="96" t="str">
        <f ca="1">IF(TODAY()&gt;BD[[#This Row],[Fecha Venc.]],"VENCIDO","")</f>
        <v>VENCIDO</v>
      </c>
      <c r="R928" s="83"/>
    </row>
    <row r="929" spans="3:18" s="4" customFormat="1" hidden="1" x14ac:dyDescent="0.25">
      <c r="C929" s="85" t="s">
        <v>2373</v>
      </c>
      <c r="D929" s="86">
        <v>45441</v>
      </c>
      <c r="E929" s="87" t="s">
        <v>91</v>
      </c>
      <c r="F929" s="88" t="s">
        <v>49</v>
      </c>
      <c r="G929" s="87" t="s">
        <v>91</v>
      </c>
      <c r="H929" s="89" t="s">
        <v>13</v>
      </c>
      <c r="I929" s="121">
        <v>64.2</v>
      </c>
      <c r="J929" s="121">
        <v>64.2</v>
      </c>
      <c r="K929" s="84">
        <v>1</v>
      </c>
      <c r="L929" s="105">
        <f>+BD[[#This Row],[Kg. Recibidos]]*BD[[#This Row],[Precio]]</f>
        <v>64.2</v>
      </c>
      <c r="M929" s="105">
        <f>+BD[[#This Row],[Kg. Recibidos]]*BD[[#This Row],[Precio]]</f>
        <v>64.2</v>
      </c>
      <c r="N929" s="91">
        <f>+BD[[#This Row],[Monto Total]]-BD[[#This Row],[Abonos]]</f>
        <v>0</v>
      </c>
      <c r="O929" s="93" t="str">
        <f>IF(BD[[#This Row],[Saldo Actual]]=0,"PAGADO",IF(BD[[#This Row],[Saldo Actual]]&lt;0,"A Favor","Pendiente"))</f>
        <v>PAGADO</v>
      </c>
      <c r="P929" s="97">
        <f>+BD[[#This Row],[Fecha Doc.]]+7</f>
        <v>45448</v>
      </c>
      <c r="Q929" s="96" t="str">
        <f ca="1">IF(TODAY()&gt;BD[[#This Row],[Fecha Venc.]],"VENCIDO","")</f>
        <v>VENCIDO</v>
      </c>
      <c r="R929" s="83"/>
    </row>
    <row r="930" spans="3:18" s="4" customFormat="1" hidden="1" x14ac:dyDescent="0.25">
      <c r="C930" s="85" t="s">
        <v>2372</v>
      </c>
      <c r="D930" s="86">
        <v>45441</v>
      </c>
      <c r="E930" s="87" t="s">
        <v>1887</v>
      </c>
      <c r="F930" s="88" t="s">
        <v>1886</v>
      </c>
      <c r="G930" s="87" t="s">
        <v>140</v>
      </c>
      <c r="H930" s="89" t="s">
        <v>3</v>
      </c>
      <c r="I930" s="121">
        <v>458.8</v>
      </c>
      <c r="J930" s="121">
        <v>458.8</v>
      </c>
      <c r="K930" s="84">
        <v>2.2999999999999998</v>
      </c>
      <c r="L930" s="105">
        <f>+BD[[#This Row],[Kg. Recibidos]]*BD[[#This Row],[Precio]]</f>
        <v>1055.24</v>
      </c>
      <c r="M930" s="105">
        <f>+BD[[#This Row],[Kg. Recibidos]]*BD[[#This Row],[Precio]]</f>
        <v>1055.24</v>
      </c>
      <c r="N930" s="91">
        <f>+BD[[#This Row],[Monto Total]]-BD[[#This Row],[Abonos]]</f>
        <v>0</v>
      </c>
      <c r="O930" s="93" t="str">
        <f>IF(BD[[#This Row],[Saldo Actual]]=0,"PAGADO",IF(BD[[#This Row],[Saldo Actual]]&lt;0,"A Favor","Pendiente"))</f>
        <v>PAGADO</v>
      </c>
      <c r="P930" s="97">
        <f>+BD[[#This Row],[Fecha Doc.]]+7</f>
        <v>45448</v>
      </c>
      <c r="Q930" s="96" t="str">
        <f ca="1">IF(TODAY()&gt;BD[[#This Row],[Fecha Venc.]],"VENCIDO","")</f>
        <v>VENCIDO</v>
      </c>
      <c r="R930" s="83"/>
    </row>
    <row r="931" spans="3:18" s="4" customFormat="1" hidden="1" x14ac:dyDescent="0.25">
      <c r="C931" s="85" t="s">
        <v>2374</v>
      </c>
      <c r="D931" s="86">
        <v>45441</v>
      </c>
      <c r="E931" s="87" t="s">
        <v>108</v>
      </c>
      <c r="F931" s="88" t="s">
        <v>120</v>
      </c>
      <c r="G931" s="87" t="s">
        <v>108</v>
      </c>
      <c r="H931" s="89" t="s">
        <v>15</v>
      </c>
      <c r="I931" s="121">
        <v>9858</v>
      </c>
      <c r="J931" s="121">
        <v>9455.2999999999993</v>
      </c>
      <c r="K931" s="84">
        <v>2.86</v>
      </c>
      <c r="L931" s="105">
        <f>+BD[[#This Row],[Kg. Recibidos]]*BD[[#This Row],[Precio]]</f>
        <v>27042.157999999996</v>
      </c>
      <c r="M931" s="105">
        <f>2660.16+5352+6200+12830</f>
        <v>27042.16</v>
      </c>
      <c r="N931" s="91">
        <v>0</v>
      </c>
      <c r="O931" s="93" t="str">
        <f>IF(BD[[#This Row],[Saldo Actual]]=0,"PAGADO",IF(BD[[#This Row],[Saldo Actual]]&lt;0,"A Favor","Pendiente"))</f>
        <v>PAGADO</v>
      </c>
      <c r="P931" s="97">
        <f>+BD[[#This Row],[Fecha Doc.]]+7</f>
        <v>45448</v>
      </c>
      <c r="Q931" s="96" t="str">
        <f ca="1">IF(TODAY()&gt;BD[[#This Row],[Fecha Venc.]],"VENCIDO","")</f>
        <v>VENCIDO</v>
      </c>
      <c r="R931" s="83"/>
    </row>
    <row r="932" spans="3:18" s="4" customFormat="1" hidden="1" x14ac:dyDescent="0.25">
      <c r="C932" s="85" t="s">
        <v>2362</v>
      </c>
      <c r="D932" s="86">
        <v>45440</v>
      </c>
      <c r="E932" s="87" t="s">
        <v>2321</v>
      </c>
      <c r="F932" s="88" t="s">
        <v>21</v>
      </c>
      <c r="G932" s="87" t="s">
        <v>183</v>
      </c>
      <c r="H932" s="89" t="s">
        <v>15</v>
      </c>
      <c r="I932" s="121">
        <v>1904.1</v>
      </c>
      <c r="J932" s="121">
        <v>1873.7</v>
      </c>
      <c r="K932" s="84">
        <v>2.8</v>
      </c>
      <c r="L932" s="105">
        <f>+BD[[#This Row],[Kg. Recibidos]]*BD[[#This Row],[Precio]]</f>
        <v>5246.36</v>
      </c>
      <c r="M932" s="105">
        <f>+BD[[#This Row],[Kg. Recibidos]]*BD[[#This Row],[Precio]]</f>
        <v>5246.36</v>
      </c>
      <c r="N932" s="91">
        <f>+BD[[#This Row],[Monto Total]]-BD[[#This Row],[Abonos]]</f>
        <v>0</v>
      </c>
      <c r="O932" s="93" t="str">
        <f>IF(BD[[#This Row],[Saldo Actual]]=0,"PAGADO",IF(BD[[#This Row],[Saldo Actual]]&lt;0,"A Favor","Pendiente"))</f>
        <v>PAGADO</v>
      </c>
      <c r="P932" s="97">
        <f>+BD[[#This Row],[Fecha Doc.]]+7</f>
        <v>45447</v>
      </c>
      <c r="Q932" s="96" t="str">
        <f ca="1">IF(TODAY()&gt;BD[[#This Row],[Fecha Venc.]],"VENCIDO","")</f>
        <v>VENCIDO</v>
      </c>
      <c r="R932" s="83"/>
    </row>
    <row r="933" spans="3:18" s="4" customFormat="1" hidden="1" x14ac:dyDescent="0.25">
      <c r="C933" s="85" t="s">
        <v>2369</v>
      </c>
      <c r="D933" s="86">
        <v>45440</v>
      </c>
      <c r="E933" s="87" t="s">
        <v>1730</v>
      </c>
      <c r="F933" s="88" t="s">
        <v>892</v>
      </c>
      <c r="G933" s="87" t="s">
        <v>1730</v>
      </c>
      <c r="H933" s="89" t="s">
        <v>1853</v>
      </c>
      <c r="I933" s="121">
        <v>2228.6999999999998</v>
      </c>
      <c r="J933" s="121">
        <v>2228.6999999999998</v>
      </c>
      <c r="K933" s="84">
        <v>0.3</v>
      </c>
      <c r="L933" s="105">
        <f>+BD[[#This Row],[Kg. Recibidos]]*BD[[#This Row],[Precio]]</f>
        <v>668.6099999999999</v>
      </c>
      <c r="M933" s="105">
        <v>668.61</v>
      </c>
      <c r="N933" s="91">
        <f>+BD[[#This Row],[Monto Total]]-BD[[#This Row],[Abonos]]</f>
        <v>0</v>
      </c>
      <c r="O933" s="93" t="str">
        <f>IF(BD[[#This Row],[Saldo Actual]]=0,"PAGADO",IF(BD[[#This Row],[Saldo Actual]]&lt;0,"A Favor","Pendiente"))</f>
        <v>PAGADO</v>
      </c>
      <c r="P933" s="97">
        <f>+BD[[#This Row],[Fecha Doc.]]+7</f>
        <v>45447</v>
      </c>
      <c r="Q933" s="96" t="str">
        <f ca="1">IF(TODAY()&gt;BD[[#This Row],[Fecha Venc.]],"VENCIDO","")</f>
        <v>VENCIDO</v>
      </c>
      <c r="R933" s="83"/>
    </row>
    <row r="934" spans="3:18" s="4" customFormat="1" hidden="1" x14ac:dyDescent="0.25">
      <c r="C934" s="85" t="s">
        <v>2364</v>
      </c>
      <c r="D934" s="86">
        <v>45440</v>
      </c>
      <c r="E934" s="87" t="s">
        <v>2321</v>
      </c>
      <c r="F934" s="88" t="s">
        <v>21</v>
      </c>
      <c r="G934" s="87" t="s">
        <v>184</v>
      </c>
      <c r="H934" s="89" t="s">
        <v>15</v>
      </c>
      <c r="I934" s="121">
        <v>1873</v>
      </c>
      <c r="J934" s="121">
        <v>1850</v>
      </c>
      <c r="K934" s="84">
        <v>2.8</v>
      </c>
      <c r="L934" s="105">
        <f>+BD[[#This Row],[Kg. Recibidos]]*BD[[#This Row],[Precio]]</f>
        <v>5180</v>
      </c>
      <c r="M934" s="105">
        <f>+BD[[#This Row],[Kg. Recibidos]]*BD[[#This Row],[Precio]]</f>
        <v>5180</v>
      </c>
      <c r="N934" s="91">
        <f>+BD[[#This Row],[Monto Total]]-BD[[#This Row],[Abonos]]</f>
        <v>0</v>
      </c>
      <c r="O934" s="93" t="str">
        <f>IF(BD[[#This Row],[Saldo Actual]]=0,"PAGADO",IF(BD[[#This Row],[Saldo Actual]]&lt;0,"A Favor","Pendiente"))</f>
        <v>PAGADO</v>
      </c>
      <c r="P934" s="97">
        <f>+BD[[#This Row],[Fecha Doc.]]+7</f>
        <v>45447</v>
      </c>
      <c r="Q934" s="96" t="str">
        <f ca="1">IF(TODAY()&gt;BD[[#This Row],[Fecha Venc.]],"VENCIDO","")</f>
        <v>VENCIDO</v>
      </c>
      <c r="R934" s="83"/>
    </row>
    <row r="935" spans="3:18" s="4" customFormat="1" hidden="1" x14ac:dyDescent="0.25">
      <c r="C935" s="85" t="s">
        <v>2367</v>
      </c>
      <c r="D935" s="86">
        <v>45440</v>
      </c>
      <c r="E935" s="87" t="s">
        <v>8</v>
      </c>
      <c r="F935" s="88" t="s">
        <v>20</v>
      </c>
      <c r="G935" s="87" t="s">
        <v>2211</v>
      </c>
      <c r="H935" s="89" t="s">
        <v>15</v>
      </c>
      <c r="I935" s="121">
        <v>4218.7</v>
      </c>
      <c r="J935" s="121">
        <v>3972.1</v>
      </c>
      <c r="K935" s="84">
        <v>2.77</v>
      </c>
      <c r="L935" s="105">
        <f>+BD[[#This Row],[Kg. Recibidos]]*BD[[#This Row],[Precio]]</f>
        <v>11002.717000000001</v>
      </c>
      <c r="M935" s="105">
        <v>11002.72</v>
      </c>
      <c r="N935" s="91">
        <v>0</v>
      </c>
      <c r="O935" s="93" t="str">
        <f>IF(BD[[#This Row],[Saldo Actual]]=0,"PAGADO",IF(BD[[#This Row],[Saldo Actual]]&lt;0,"A Favor","Pendiente"))</f>
        <v>PAGADO</v>
      </c>
      <c r="P935" s="97">
        <f>+BD[[#This Row],[Fecha Doc.]]+7</f>
        <v>45447</v>
      </c>
      <c r="Q935" s="96" t="str">
        <f ca="1">IF(TODAY()&gt;BD[[#This Row],[Fecha Venc.]],"VENCIDO","")</f>
        <v>VENCIDO</v>
      </c>
      <c r="R935" s="83"/>
    </row>
    <row r="936" spans="3:18" s="4" customFormat="1" hidden="1" x14ac:dyDescent="0.25">
      <c r="C936" s="85" t="s">
        <v>2361</v>
      </c>
      <c r="D936" s="86">
        <v>45440</v>
      </c>
      <c r="E936" s="87" t="s">
        <v>1887</v>
      </c>
      <c r="F936" s="88" t="s">
        <v>1886</v>
      </c>
      <c r="G936" s="87" t="s">
        <v>142</v>
      </c>
      <c r="H936" s="89" t="s">
        <v>3</v>
      </c>
      <c r="I936" s="121">
        <v>21.5</v>
      </c>
      <c r="J936" s="121">
        <v>21.5</v>
      </c>
      <c r="K936" s="84">
        <v>2.6</v>
      </c>
      <c r="L936" s="105">
        <f>+BD[[#This Row],[Kg. Recibidos]]*BD[[#This Row],[Precio]]</f>
        <v>55.9</v>
      </c>
      <c r="M936" s="105">
        <f>+BD[[#This Row],[Kg. Recibidos]]*BD[[#This Row],[Precio]]</f>
        <v>55.9</v>
      </c>
      <c r="N936" s="91">
        <f>+BD[[#This Row],[Monto Total]]-BD[[#This Row],[Abonos]]</f>
        <v>0</v>
      </c>
      <c r="O936" s="93" t="str">
        <f>IF(BD[[#This Row],[Saldo Actual]]=0,"PAGADO",IF(BD[[#This Row],[Saldo Actual]]&lt;0,"A Favor","Pendiente"))</f>
        <v>PAGADO</v>
      </c>
      <c r="P936" s="97">
        <f>+BD[[#This Row],[Fecha Doc.]]+7</f>
        <v>45447</v>
      </c>
      <c r="Q936" s="96" t="str">
        <f ca="1">IF(TODAY()&gt;BD[[#This Row],[Fecha Venc.]],"VENCIDO","")</f>
        <v>VENCIDO</v>
      </c>
      <c r="R936" s="83"/>
    </row>
    <row r="937" spans="3:18" s="4" customFormat="1" hidden="1" x14ac:dyDescent="0.25">
      <c r="C937" s="85" t="s">
        <v>2363</v>
      </c>
      <c r="D937" s="86">
        <v>45440</v>
      </c>
      <c r="E937" s="87" t="s">
        <v>2321</v>
      </c>
      <c r="F937" s="88" t="s">
        <v>21</v>
      </c>
      <c r="G937" s="87" t="s">
        <v>185</v>
      </c>
      <c r="H937" s="89" t="s">
        <v>15</v>
      </c>
      <c r="I937" s="121">
        <v>1247.4000000000001</v>
      </c>
      <c r="J937" s="121">
        <v>1241</v>
      </c>
      <c r="K937" s="84">
        <v>2.8</v>
      </c>
      <c r="L937" s="105">
        <f>+BD[[#This Row],[Kg. Recibidos]]*BD[[#This Row],[Precio]]</f>
        <v>3474.7999999999997</v>
      </c>
      <c r="M937" s="105">
        <f>+BD[[#This Row],[Kg. Recibidos]]*BD[[#This Row],[Precio]]</f>
        <v>3474.7999999999997</v>
      </c>
      <c r="N937" s="91">
        <f>+BD[[#This Row],[Monto Total]]-BD[[#This Row],[Abonos]]</f>
        <v>0</v>
      </c>
      <c r="O937" s="93" t="str">
        <f>IF(BD[[#This Row],[Saldo Actual]]=0,"PAGADO",IF(BD[[#This Row],[Saldo Actual]]&lt;0,"A Favor","Pendiente"))</f>
        <v>PAGADO</v>
      </c>
      <c r="P937" s="97">
        <f>+BD[[#This Row],[Fecha Doc.]]+7</f>
        <v>45447</v>
      </c>
      <c r="Q937" s="96" t="str">
        <f ca="1">IF(TODAY()&gt;BD[[#This Row],[Fecha Venc.]],"VENCIDO","")</f>
        <v>VENCIDO</v>
      </c>
      <c r="R937" s="83"/>
    </row>
    <row r="938" spans="3:18" s="4" customFormat="1" ht="30" hidden="1" x14ac:dyDescent="0.25">
      <c r="C938" s="85"/>
      <c r="D938" s="86"/>
      <c r="E938" s="87"/>
      <c r="F938" s="88" t="s">
        <v>1780</v>
      </c>
      <c r="G938" s="87"/>
      <c r="H938" s="89"/>
      <c r="I938" s="121"/>
      <c r="J938" s="121">
        <v>0</v>
      </c>
      <c r="K938" s="84"/>
      <c r="L938" s="105">
        <f>+BD[[#This Row],[Kg. Recibidos]]*BD[[#This Row],[Precio]]</f>
        <v>0</v>
      </c>
      <c r="M938" s="105"/>
      <c r="N938" s="91">
        <f>+BD[[#This Row],[Monto Total]]-BD[[#This Row],[Abonos]]</f>
        <v>0</v>
      </c>
      <c r="O938" s="93" t="str">
        <f>IF(BD[[#This Row],[Saldo Actual]]=0,"PAGADO",IF(BD[[#This Row],[Saldo Actual]]&lt;0,"A Favor","Pendiente"))</f>
        <v>PAGADO</v>
      </c>
      <c r="P938" s="97">
        <f>+BD[[#This Row],[Fecha Doc.]]+7</f>
        <v>7</v>
      </c>
      <c r="Q938" s="96" t="str">
        <f ca="1">IF(TODAY()&gt;BD[[#This Row],[Fecha Venc.]],"VENCIDO","")</f>
        <v>VENCIDO</v>
      </c>
      <c r="R938" s="83"/>
    </row>
    <row r="939" spans="3:18" s="4" customFormat="1" hidden="1" x14ac:dyDescent="0.25">
      <c r="C939" s="85" t="s">
        <v>2359</v>
      </c>
      <c r="D939" s="86">
        <v>45440</v>
      </c>
      <c r="E939" s="87" t="s">
        <v>670</v>
      </c>
      <c r="F939" s="88" t="s">
        <v>883</v>
      </c>
      <c r="G939" s="87" t="s">
        <v>670</v>
      </c>
      <c r="H939" s="89" t="s">
        <v>872</v>
      </c>
      <c r="I939" s="121">
        <v>8383</v>
      </c>
      <c r="J939" s="121">
        <v>8296.1</v>
      </c>
      <c r="K939" s="84">
        <v>2.48</v>
      </c>
      <c r="L939" s="105">
        <f>+BD[[#This Row],[Kg. Recibidos]]*BD[[#This Row],[Precio]]</f>
        <v>20574.328000000001</v>
      </c>
      <c r="M939" s="105">
        <f>+BD[[#This Row],[Kg. Recibidos]]*BD[[#This Row],[Precio]]</f>
        <v>20574.328000000001</v>
      </c>
      <c r="N939" s="91">
        <f>+BD[[#This Row],[Monto Total]]-BD[[#This Row],[Abonos]]</f>
        <v>0</v>
      </c>
      <c r="O939" s="93" t="str">
        <f>IF(BD[[#This Row],[Saldo Actual]]=0,"PAGADO",IF(BD[[#This Row],[Saldo Actual]]&lt;0,"A Favor","Pendiente"))</f>
        <v>PAGADO</v>
      </c>
      <c r="P939" s="97">
        <f>+BD[[#This Row],[Fecha Doc.]]+7</f>
        <v>45447</v>
      </c>
      <c r="Q939" s="96" t="str">
        <f ca="1">IF(TODAY()&gt;BD[[#This Row],[Fecha Venc.]],"VENCIDO","")</f>
        <v>VENCIDO</v>
      </c>
      <c r="R939" s="83"/>
    </row>
    <row r="940" spans="3:18" s="4" customFormat="1" hidden="1" x14ac:dyDescent="0.25">
      <c r="C940" s="85" t="s">
        <v>2365</v>
      </c>
      <c r="D940" s="86">
        <v>45440</v>
      </c>
      <c r="E940" s="87" t="s">
        <v>87</v>
      </c>
      <c r="F940" s="88" t="s">
        <v>116</v>
      </c>
      <c r="G940" s="87" t="s">
        <v>87</v>
      </c>
      <c r="H940" s="89" t="s">
        <v>872</v>
      </c>
      <c r="I940" s="121">
        <v>23.5</v>
      </c>
      <c r="J940" s="121">
        <v>23.5</v>
      </c>
      <c r="K940" s="84">
        <v>2.5499999999999998</v>
      </c>
      <c r="L940" s="105">
        <f>+BD[[#This Row],[Kg. Recibidos]]*BD[[#This Row],[Precio]]</f>
        <v>59.924999999999997</v>
      </c>
      <c r="M940" s="105">
        <f>+BD[[#This Row],[Kg. Recibidos]]*BD[[#This Row],[Precio]]</f>
        <v>59.924999999999997</v>
      </c>
      <c r="N940" s="91">
        <f>+BD[[#This Row],[Monto Total]]-BD[[#This Row],[Abonos]]</f>
        <v>0</v>
      </c>
      <c r="O940" s="93" t="str">
        <f>IF(BD[[#This Row],[Saldo Actual]]=0,"PAGADO",IF(BD[[#This Row],[Saldo Actual]]&lt;0,"A Favor","Pendiente"))</f>
        <v>PAGADO</v>
      </c>
      <c r="P940" s="97">
        <f>+BD[[#This Row],[Fecha Doc.]]+7</f>
        <v>45447</v>
      </c>
      <c r="Q940" s="96" t="str">
        <f ca="1">IF(TODAY()&gt;BD[[#This Row],[Fecha Venc.]],"VENCIDO","")</f>
        <v>VENCIDO</v>
      </c>
      <c r="R940" s="83"/>
    </row>
    <row r="941" spans="3:18" s="4" customFormat="1" hidden="1" x14ac:dyDescent="0.25">
      <c r="C941" s="85" t="s">
        <v>2365</v>
      </c>
      <c r="D941" s="86">
        <v>45440</v>
      </c>
      <c r="E941" s="87" t="s">
        <v>87</v>
      </c>
      <c r="F941" s="88" t="s">
        <v>116</v>
      </c>
      <c r="G941" s="87" t="s">
        <v>87</v>
      </c>
      <c r="H941" s="89" t="s">
        <v>1727</v>
      </c>
      <c r="I941" s="121">
        <v>228.5</v>
      </c>
      <c r="J941" s="121">
        <v>228.5</v>
      </c>
      <c r="K941" s="84">
        <v>1</v>
      </c>
      <c r="L941" s="105">
        <f>+BD[[#This Row],[Kg. Recibidos]]*BD[[#This Row],[Precio]]</f>
        <v>228.5</v>
      </c>
      <c r="M941" s="105">
        <f>+BD[[#This Row],[Kg. Recibidos]]*BD[[#This Row],[Precio]]</f>
        <v>228.5</v>
      </c>
      <c r="N941" s="91">
        <f>+BD[[#This Row],[Monto Total]]-BD[[#This Row],[Abonos]]</f>
        <v>0</v>
      </c>
      <c r="O941" s="93" t="str">
        <f>IF(BD[[#This Row],[Saldo Actual]]=0,"PAGADO",IF(BD[[#This Row],[Saldo Actual]]&lt;0,"A Favor","Pendiente"))</f>
        <v>PAGADO</v>
      </c>
      <c r="P941" s="97">
        <f>+BD[[#This Row],[Fecha Doc.]]+7</f>
        <v>45447</v>
      </c>
      <c r="Q941" s="96" t="str">
        <f ca="1">IF(TODAY()&gt;BD[[#This Row],[Fecha Venc.]],"VENCIDO","")</f>
        <v>VENCIDO</v>
      </c>
      <c r="R941" s="83"/>
    </row>
    <row r="942" spans="3:18" s="4" customFormat="1" hidden="1" x14ac:dyDescent="0.25">
      <c r="C942" s="85" t="s">
        <v>2366</v>
      </c>
      <c r="D942" s="86">
        <v>45440</v>
      </c>
      <c r="E942" s="87" t="s">
        <v>1887</v>
      </c>
      <c r="F942" s="88" t="s">
        <v>1886</v>
      </c>
      <c r="G942" s="87" t="s">
        <v>90</v>
      </c>
      <c r="H942" s="89" t="s">
        <v>3</v>
      </c>
      <c r="I942" s="121">
        <v>247.2</v>
      </c>
      <c r="J942" s="121">
        <v>247.2</v>
      </c>
      <c r="K942" s="84">
        <v>2.6</v>
      </c>
      <c r="L942" s="105">
        <f>+BD[[#This Row],[Kg. Recibidos]]*BD[[#This Row],[Precio]]</f>
        <v>642.72</v>
      </c>
      <c r="M942" s="105">
        <f>+BD[[#This Row],[Kg. Recibidos]]*BD[[#This Row],[Precio]]</f>
        <v>642.72</v>
      </c>
      <c r="N942" s="91">
        <f>+BD[[#This Row],[Monto Total]]-BD[[#This Row],[Abonos]]</f>
        <v>0</v>
      </c>
      <c r="O942" s="93" t="str">
        <f>IF(BD[[#This Row],[Saldo Actual]]=0,"PAGADO",IF(BD[[#This Row],[Saldo Actual]]&lt;0,"A Favor","Pendiente"))</f>
        <v>PAGADO</v>
      </c>
      <c r="P942" s="97">
        <f>+BD[[#This Row],[Fecha Doc.]]+7</f>
        <v>45447</v>
      </c>
      <c r="Q942" s="96" t="str">
        <f ca="1">IF(TODAY()&gt;BD[[#This Row],[Fecha Venc.]],"VENCIDO","")</f>
        <v>VENCIDO</v>
      </c>
      <c r="R942" s="83"/>
    </row>
    <row r="943" spans="3:18" s="4" customFormat="1" hidden="1" x14ac:dyDescent="0.25">
      <c r="C943" s="85" t="s">
        <v>2355</v>
      </c>
      <c r="D943" s="86">
        <v>45439</v>
      </c>
      <c r="E943" s="87" t="s">
        <v>1730</v>
      </c>
      <c r="F943" s="88" t="s">
        <v>892</v>
      </c>
      <c r="G943" s="87" t="s">
        <v>1730</v>
      </c>
      <c r="H943" s="89" t="s">
        <v>1853</v>
      </c>
      <c r="I943" s="121">
        <v>1989.6</v>
      </c>
      <c r="J943" s="121">
        <v>1989.6</v>
      </c>
      <c r="K943" s="84">
        <v>0.3</v>
      </c>
      <c r="L943" s="105">
        <f>+BD[[#This Row],[Kg. Recibidos]]*BD[[#This Row],[Precio]]</f>
        <v>596.88</v>
      </c>
      <c r="M943" s="105">
        <v>596.88</v>
      </c>
      <c r="N943" s="91">
        <f>+BD[[#This Row],[Monto Total]]-BD[[#This Row],[Abonos]]</f>
        <v>0</v>
      </c>
      <c r="O943" s="93" t="str">
        <f>IF(BD[[#This Row],[Saldo Actual]]=0,"PAGADO",IF(BD[[#This Row],[Saldo Actual]]&lt;0,"A Favor","Pendiente"))</f>
        <v>PAGADO</v>
      </c>
      <c r="P943" s="97">
        <f>+BD[[#This Row],[Fecha Doc.]]+7</f>
        <v>45446</v>
      </c>
      <c r="Q943" s="96" t="str">
        <f ca="1">IF(TODAY()&gt;BD[[#This Row],[Fecha Venc.]],"VENCIDO","")</f>
        <v>VENCIDO</v>
      </c>
      <c r="R943" s="83"/>
    </row>
    <row r="944" spans="3:18" s="4" customFormat="1" hidden="1" x14ac:dyDescent="0.25">
      <c r="C944" s="85" t="s">
        <v>2358</v>
      </c>
      <c r="D944" s="86">
        <v>45439</v>
      </c>
      <c r="E944" s="87" t="s">
        <v>1887</v>
      </c>
      <c r="F944" s="88" t="s">
        <v>1886</v>
      </c>
      <c r="G944" s="87" t="s">
        <v>200</v>
      </c>
      <c r="H944" s="89" t="s">
        <v>1727</v>
      </c>
      <c r="I944" s="121">
        <v>29.2</v>
      </c>
      <c r="J944" s="121">
        <v>29.2</v>
      </c>
      <c r="K944" s="84">
        <v>1.3</v>
      </c>
      <c r="L944" s="105">
        <f>+BD[[#This Row],[Kg. Recibidos]]*BD[[#This Row],[Precio]]</f>
        <v>37.96</v>
      </c>
      <c r="M944" s="105">
        <f>+BD[[#This Row],[Kg. Recibidos]]*BD[[#This Row],[Precio]]</f>
        <v>37.96</v>
      </c>
      <c r="N944" s="91">
        <f>+BD[[#This Row],[Monto Total]]-BD[[#This Row],[Abonos]]</f>
        <v>0</v>
      </c>
      <c r="O944" s="93" t="str">
        <f>IF(BD[[#This Row],[Saldo Actual]]=0,"PAGADO",IF(BD[[#This Row],[Saldo Actual]]&lt;0,"A Favor","Pendiente"))</f>
        <v>PAGADO</v>
      </c>
      <c r="P944" s="97">
        <f>+BD[[#This Row],[Fecha Doc.]]+7</f>
        <v>45446</v>
      </c>
      <c r="Q944" s="96" t="str">
        <f ca="1">IF(TODAY()&gt;BD[[#This Row],[Fecha Venc.]],"VENCIDO","")</f>
        <v>VENCIDO</v>
      </c>
      <c r="R944" s="83"/>
    </row>
    <row r="945" spans="3:18" s="4" customFormat="1" hidden="1" x14ac:dyDescent="0.25">
      <c r="C945" s="85" t="s">
        <v>2358</v>
      </c>
      <c r="D945" s="86">
        <v>45439</v>
      </c>
      <c r="E945" s="87" t="s">
        <v>1887</v>
      </c>
      <c r="F945" s="88" t="s">
        <v>1886</v>
      </c>
      <c r="G945" s="87" t="s">
        <v>200</v>
      </c>
      <c r="H945" s="89" t="s">
        <v>872</v>
      </c>
      <c r="I945" s="121">
        <v>316</v>
      </c>
      <c r="J945" s="121">
        <v>316</v>
      </c>
      <c r="K945" s="84">
        <v>2.6</v>
      </c>
      <c r="L945" s="105">
        <f>+BD[[#This Row],[Kg. Recibidos]]*BD[[#This Row],[Precio]]</f>
        <v>821.6</v>
      </c>
      <c r="M945" s="105">
        <f>+BD[[#This Row],[Kg. Recibidos]]*BD[[#This Row],[Precio]]</f>
        <v>821.6</v>
      </c>
      <c r="N945" s="91">
        <f>+BD[[#This Row],[Monto Total]]-BD[[#This Row],[Abonos]]</f>
        <v>0</v>
      </c>
      <c r="O945" s="93" t="str">
        <f>IF(BD[[#This Row],[Saldo Actual]]=0,"PAGADO",IF(BD[[#This Row],[Saldo Actual]]&lt;0,"A Favor","Pendiente"))</f>
        <v>PAGADO</v>
      </c>
      <c r="P945" s="97">
        <f>+BD[[#This Row],[Fecha Doc.]]+7</f>
        <v>45446</v>
      </c>
      <c r="Q945" s="96" t="str">
        <f ca="1">IF(TODAY()&gt;BD[[#This Row],[Fecha Venc.]],"VENCIDO","")</f>
        <v>VENCIDO</v>
      </c>
      <c r="R945" s="83"/>
    </row>
    <row r="946" spans="3:18" s="4" customFormat="1" hidden="1" x14ac:dyDescent="0.25">
      <c r="C946" s="85" t="s">
        <v>2356</v>
      </c>
      <c r="D946" s="86">
        <v>45439</v>
      </c>
      <c r="E946" s="87" t="s">
        <v>1887</v>
      </c>
      <c r="F946" s="88" t="s">
        <v>1886</v>
      </c>
      <c r="G946" s="87" t="s">
        <v>145</v>
      </c>
      <c r="H946" s="89" t="s">
        <v>872</v>
      </c>
      <c r="I946" s="121">
        <v>294.3</v>
      </c>
      <c r="J946" s="121">
        <v>294.3</v>
      </c>
      <c r="K946" s="84">
        <v>2.6</v>
      </c>
      <c r="L946" s="105">
        <f>+BD[[#This Row],[Kg. Recibidos]]*BD[[#This Row],[Precio]]</f>
        <v>765.18000000000006</v>
      </c>
      <c r="M946" s="105">
        <f>+BD[[#This Row],[Kg. Recibidos]]*BD[[#This Row],[Precio]]</f>
        <v>765.18000000000006</v>
      </c>
      <c r="N946" s="91">
        <f>+BD[[#This Row],[Monto Total]]-BD[[#This Row],[Abonos]]</f>
        <v>0</v>
      </c>
      <c r="O946" s="93" t="str">
        <f>IF(BD[[#This Row],[Saldo Actual]]=0,"PAGADO",IF(BD[[#This Row],[Saldo Actual]]&lt;0,"A Favor","Pendiente"))</f>
        <v>PAGADO</v>
      </c>
      <c r="P946" s="97">
        <f>+BD[[#This Row],[Fecha Doc.]]+7</f>
        <v>45446</v>
      </c>
      <c r="Q946" s="96" t="str">
        <f ca="1">IF(TODAY()&gt;BD[[#This Row],[Fecha Venc.]],"VENCIDO","")</f>
        <v>VENCIDO</v>
      </c>
      <c r="R946" s="83"/>
    </row>
    <row r="947" spans="3:18" s="4" customFormat="1" hidden="1" x14ac:dyDescent="0.25">
      <c r="C947" s="85" t="s">
        <v>2353</v>
      </c>
      <c r="D947" s="86">
        <v>45439</v>
      </c>
      <c r="E947" s="87" t="s">
        <v>87</v>
      </c>
      <c r="F947" s="88" t="s">
        <v>116</v>
      </c>
      <c r="G947" s="87" t="s">
        <v>87</v>
      </c>
      <c r="H947" s="89" t="s">
        <v>1727</v>
      </c>
      <c r="I947" s="121">
        <v>58.7</v>
      </c>
      <c r="J947" s="121">
        <v>58.7</v>
      </c>
      <c r="K947" s="84">
        <v>1</v>
      </c>
      <c r="L947" s="105">
        <f>+BD[[#This Row],[Kg. Recibidos]]*BD[[#This Row],[Precio]]</f>
        <v>58.7</v>
      </c>
      <c r="M947" s="105">
        <f>+BD[[#This Row],[Kg. Recibidos]]*BD[[#This Row],[Precio]]</f>
        <v>58.7</v>
      </c>
      <c r="N947" s="91">
        <f>+BD[[#This Row],[Monto Total]]-BD[[#This Row],[Abonos]]</f>
        <v>0</v>
      </c>
      <c r="O947" s="93" t="str">
        <f>IF(BD[[#This Row],[Saldo Actual]]=0,"PAGADO",IF(BD[[#This Row],[Saldo Actual]]&lt;0,"A Favor","Pendiente"))</f>
        <v>PAGADO</v>
      </c>
      <c r="P947" s="97">
        <f>+BD[[#This Row],[Fecha Doc.]]+7</f>
        <v>45446</v>
      </c>
      <c r="Q947" s="96" t="str">
        <f ca="1">IF(TODAY()&gt;BD[[#This Row],[Fecha Venc.]],"VENCIDO","")</f>
        <v>VENCIDO</v>
      </c>
      <c r="R947" s="83"/>
    </row>
    <row r="948" spans="3:18" s="4" customFormat="1" hidden="1" x14ac:dyDescent="0.25">
      <c r="C948" s="85" t="s">
        <v>2353</v>
      </c>
      <c r="D948" s="86">
        <v>45439</v>
      </c>
      <c r="E948" s="87" t="s">
        <v>87</v>
      </c>
      <c r="F948" s="88" t="s">
        <v>116</v>
      </c>
      <c r="G948" s="87" t="s">
        <v>87</v>
      </c>
      <c r="H948" s="89" t="s">
        <v>1848</v>
      </c>
      <c r="I948" s="121">
        <v>73.099999999999994</v>
      </c>
      <c r="J948" s="121">
        <v>73.099999999999994</v>
      </c>
      <c r="K948" s="84">
        <v>1.8</v>
      </c>
      <c r="L948" s="105">
        <f>+BD[[#This Row],[Kg. Recibidos]]*BD[[#This Row],[Precio]]</f>
        <v>131.57999999999998</v>
      </c>
      <c r="M948" s="105">
        <f>+BD[[#This Row],[Kg. Recibidos]]*BD[[#This Row],[Precio]]</f>
        <v>131.57999999999998</v>
      </c>
      <c r="N948" s="91">
        <f>+BD[[#This Row],[Monto Total]]-BD[[#This Row],[Abonos]]</f>
        <v>0</v>
      </c>
      <c r="O948" s="93" t="str">
        <f>IF(BD[[#This Row],[Saldo Actual]]=0,"PAGADO",IF(BD[[#This Row],[Saldo Actual]]&lt;0,"A Favor","Pendiente"))</f>
        <v>PAGADO</v>
      </c>
      <c r="P948" s="97">
        <f>+BD[[#This Row],[Fecha Doc.]]+7</f>
        <v>45446</v>
      </c>
      <c r="Q948" s="96" t="str">
        <f ca="1">IF(TODAY()&gt;BD[[#This Row],[Fecha Venc.]],"VENCIDO","")</f>
        <v>VENCIDO</v>
      </c>
      <c r="R948" s="83"/>
    </row>
    <row r="949" spans="3:18" s="4" customFormat="1" hidden="1" x14ac:dyDescent="0.25">
      <c r="C949" s="85" t="s">
        <v>2353</v>
      </c>
      <c r="D949" s="86">
        <v>45439</v>
      </c>
      <c r="E949" s="87" t="s">
        <v>87</v>
      </c>
      <c r="F949" s="88" t="s">
        <v>116</v>
      </c>
      <c r="G949" s="87" t="s">
        <v>87</v>
      </c>
      <c r="H949" s="89" t="s">
        <v>872</v>
      </c>
      <c r="I949" s="121">
        <v>140.19999999999999</v>
      </c>
      <c r="J949" s="121">
        <v>140.19999999999999</v>
      </c>
      <c r="K949" s="84">
        <v>2.5499999999999998</v>
      </c>
      <c r="L949" s="105">
        <f>+BD[[#This Row],[Kg. Recibidos]]*BD[[#This Row],[Precio]]</f>
        <v>357.50999999999993</v>
      </c>
      <c r="M949" s="105">
        <f>+BD[[#This Row],[Kg. Recibidos]]*BD[[#This Row],[Precio]]</f>
        <v>357.50999999999993</v>
      </c>
      <c r="N949" s="91">
        <f>+BD[[#This Row],[Monto Total]]-BD[[#This Row],[Abonos]]</f>
        <v>0</v>
      </c>
      <c r="O949" s="93" t="str">
        <f>IF(BD[[#This Row],[Saldo Actual]]=0,"PAGADO",IF(BD[[#This Row],[Saldo Actual]]&lt;0,"A Favor","Pendiente"))</f>
        <v>PAGADO</v>
      </c>
      <c r="P949" s="97">
        <f>+BD[[#This Row],[Fecha Doc.]]+7</f>
        <v>45446</v>
      </c>
      <c r="Q949" s="96" t="str">
        <f ca="1">IF(TODAY()&gt;BD[[#This Row],[Fecha Venc.]],"VENCIDO","")</f>
        <v>VENCIDO</v>
      </c>
      <c r="R949" s="83"/>
    </row>
    <row r="950" spans="3:18" s="4" customFormat="1" hidden="1" x14ac:dyDescent="0.25">
      <c r="C950" s="85" t="s">
        <v>2352</v>
      </c>
      <c r="D950" s="86">
        <v>45439</v>
      </c>
      <c r="E950" s="87" t="s">
        <v>89</v>
      </c>
      <c r="F950" s="88" t="s">
        <v>47</v>
      </c>
      <c r="G950" s="87" t="s">
        <v>2544</v>
      </c>
      <c r="H950" s="89" t="s">
        <v>872</v>
      </c>
      <c r="I950" s="121">
        <v>3902.5</v>
      </c>
      <c r="J950" s="121">
        <v>4099</v>
      </c>
      <c r="K950" s="84">
        <v>1.9</v>
      </c>
      <c r="L950" s="105">
        <f>+BD[[#This Row],[Kg. Recibidos]]*BD[[#This Row],[Precio]]</f>
        <v>7788.0999999999995</v>
      </c>
      <c r="M950" s="105">
        <f>+BD[[#This Row],[Kg. Recibidos]]*BD[[#This Row],[Precio]]</f>
        <v>7788.0999999999995</v>
      </c>
      <c r="N950" s="91">
        <f>+BD[[#This Row],[Monto Total]]-BD[[#This Row],[Abonos]]</f>
        <v>0</v>
      </c>
      <c r="O950" s="93" t="str">
        <f>IF(BD[[#This Row],[Saldo Actual]]=0,"PAGADO",IF(BD[[#This Row],[Saldo Actual]]&lt;0,"A Favor","Pendiente"))</f>
        <v>PAGADO</v>
      </c>
      <c r="P950" s="97">
        <f>+BD[[#This Row],[Fecha Doc.]]+7</f>
        <v>45446</v>
      </c>
      <c r="Q950" s="96" t="str">
        <f ca="1">IF(TODAY()&gt;BD[[#This Row],[Fecha Venc.]],"VENCIDO","")</f>
        <v>VENCIDO</v>
      </c>
      <c r="R950" s="83"/>
    </row>
    <row r="951" spans="3:18" s="4" customFormat="1" hidden="1" x14ac:dyDescent="0.25">
      <c r="C951" s="85" t="s">
        <v>2354</v>
      </c>
      <c r="D951" s="86">
        <v>45439</v>
      </c>
      <c r="E951" s="87" t="s">
        <v>89</v>
      </c>
      <c r="F951" s="88" t="s">
        <v>47</v>
      </c>
      <c r="G951" s="87" t="s">
        <v>2544</v>
      </c>
      <c r="H951" s="89" t="s">
        <v>872</v>
      </c>
      <c r="I951" s="121">
        <v>1464.3</v>
      </c>
      <c r="J951" s="121">
        <v>1172.4000000000001</v>
      </c>
      <c r="K951" s="84">
        <v>1.9</v>
      </c>
      <c r="L951" s="105">
        <f>+BD[[#This Row],[Kg. Recibidos]]*BD[[#This Row],[Precio]]</f>
        <v>2227.56</v>
      </c>
      <c r="M951" s="105">
        <f>+BD[[#This Row],[Kg. Recibidos]]*BD[[#This Row],[Precio]]</f>
        <v>2227.56</v>
      </c>
      <c r="N951" s="91">
        <f>+BD[[#This Row],[Monto Total]]-BD[[#This Row],[Abonos]]</f>
        <v>0</v>
      </c>
      <c r="O951" s="93" t="str">
        <f>IF(BD[[#This Row],[Saldo Actual]]=0,"PAGADO",IF(BD[[#This Row],[Saldo Actual]]&lt;0,"A Favor","Pendiente"))</f>
        <v>PAGADO</v>
      </c>
      <c r="P951" s="97">
        <f>+BD[[#This Row],[Fecha Doc.]]+7</f>
        <v>45446</v>
      </c>
      <c r="Q951" s="96" t="str">
        <f ca="1">IF(TODAY()&gt;BD[[#This Row],[Fecha Venc.]],"VENCIDO","")</f>
        <v>VENCIDO</v>
      </c>
      <c r="R951" s="83"/>
    </row>
    <row r="952" spans="3:18" s="4" customFormat="1" hidden="1" x14ac:dyDescent="0.25">
      <c r="C952" s="85" t="s">
        <v>2351</v>
      </c>
      <c r="D952" s="86">
        <v>45439</v>
      </c>
      <c r="E952" s="87" t="s">
        <v>86</v>
      </c>
      <c r="F952" s="88" t="s">
        <v>45</v>
      </c>
      <c r="G952" s="87" t="s">
        <v>1419</v>
      </c>
      <c r="H952" s="89" t="s">
        <v>1727</v>
      </c>
      <c r="I952" s="121">
        <v>47.7</v>
      </c>
      <c r="J952" s="121">
        <v>47.7</v>
      </c>
      <c r="K952" s="84">
        <v>1.3</v>
      </c>
      <c r="L952" s="105">
        <f>+BD[[#This Row],[Kg. Recibidos]]*BD[[#This Row],[Precio]]</f>
        <v>62.010000000000005</v>
      </c>
      <c r="M952" s="105"/>
      <c r="N952" s="91">
        <f>+BD[[#This Row],[Monto Total]]-BD[[#This Row],[Abonos]]</f>
        <v>62.010000000000005</v>
      </c>
      <c r="O952" s="93" t="str">
        <f>IF(BD[[#This Row],[Saldo Actual]]=0,"PAGADO",IF(BD[[#This Row],[Saldo Actual]]&lt;0,"A Favor","Pendiente"))</f>
        <v>Pendiente</v>
      </c>
      <c r="P952" s="97">
        <f>+BD[[#This Row],[Fecha Doc.]]+7</f>
        <v>45446</v>
      </c>
      <c r="Q952" s="96" t="str">
        <f ca="1">IF(TODAY()&gt;BD[[#This Row],[Fecha Venc.]],"VENCIDO","")</f>
        <v>VENCIDO</v>
      </c>
      <c r="R952" s="83"/>
    </row>
    <row r="953" spans="3:18" s="4" customFormat="1" hidden="1" x14ac:dyDescent="0.25">
      <c r="C953" s="85" t="s">
        <v>2351</v>
      </c>
      <c r="D953" s="86">
        <v>45439</v>
      </c>
      <c r="E953" s="87" t="s">
        <v>86</v>
      </c>
      <c r="F953" s="88" t="s">
        <v>45</v>
      </c>
      <c r="G953" s="87" t="s">
        <v>1419</v>
      </c>
      <c r="H953" s="89" t="s">
        <v>1847</v>
      </c>
      <c r="I953" s="121">
        <v>49.3</v>
      </c>
      <c r="J953" s="121">
        <v>49.3</v>
      </c>
      <c r="K953" s="84">
        <v>1.3</v>
      </c>
      <c r="L953" s="105">
        <f>+BD[[#This Row],[Kg. Recibidos]]*BD[[#This Row],[Precio]]</f>
        <v>64.09</v>
      </c>
      <c r="M953" s="105"/>
      <c r="N953" s="91">
        <f>+BD[[#This Row],[Monto Total]]-BD[[#This Row],[Abonos]]</f>
        <v>64.09</v>
      </c>
      <c r="O953" s="93" t="str">
        <f>IF(BD[[#This Row],[Saldo Actual]]=0,"PAGADO",IF(BD[[#This Row],[Saldo Actual]]&lt;0,"A Favor","Pendiente"))</f>
        <v>Pendiente</v>
      </c>
      <c r="P953" s="97">
        <f>+BD[[#This Row],[Fecha Doc.]]+7</f>
        <v>45446</v>
      </c>
      <c r="Q953" s="96" t="str">
        <f ca="1">IF(TODAY()&gt;BD[[#This Row],[Fecha Venc.]],"VENCIDO","")</f>
        <v>VENCIDO</v>
      </c>
      <c r="R953" s="83"/>
    </row>
    <row r="954" spans="3:18" s="4" customFormat="1" hidden="1" x14ac:dyDescent="0.25">
      <c r="C954" s="85" t="s">
        <v>2350</v>
      </c>
      <c r="D954" s="86">
        <v>45439</v>
      </c>
      <c r="E954" s="87" t="s">
        <v>86</v>
      </c>
      <c r="F954" s="88" t="s">
        <v>45</v>
      </c>
      <c r="G954" s="87" t="s">
        <v>1419</v>
      </c>
      <c r="H954" s="89" t="s">
        <v>3</v>
      </c>
      <c r="I954" s="121">
        <v>1198.5999999999999</v>
      </c>
      <c r="J954" s="121">
        <v>1198.5999999999999</v>
      </c>
      <c r="K954" s="84">
        <v>2.5499999999999998</v>
      </c>
      <c r="L954" s="105">
        <f>+BD[[#This Row],[Kg. Recibidos]]*BD[[#This Row],[Precio]]</f>
        <v>3056.4299999999994</v>
      </c>
      <c r="M954" s="105"/>
      <c r="N954" s="91">
        <f>+BD[[#This Row],[Monto Total]]-BD[[#This Row],[Abonos]]</f>
        <v>3056.4299999999994</v>
      </c>
      <c r="O954" s="93" t="str">
        <f>IF(BD[[#This Row],[Saldo Actual]]=0,"PAGADO",IF(BD[[#This Row],[Saldo Actual]]&lt;0,"A Favor","Pendiente"))</f>
        <v>Pendiente</v>
      </c>
      <c r="P954" s="97">
        <f>+BD[[#This Row],[Fecha Doc.]]+7</f>
        <v>45446</v>
      </c>
      <c r="Q954" s="96" t="str">
        <f ca="1">IF(TODAY()&gt;BD[[#This Row],[Fecha Venc.]],"VENCIDO","")</f>
        <v>VENCIDO</v>
      </c>
      <c r="R954" s="83"/>
    </row>
    <row r="955" spans="3:18" s="4" customFormat="1" hidden="1" x14ac:dyDescent="0.25">
      <c r="C955" s="85" t="s">
        <v>2357</v>
      </c>
      <c r="D955" s="86">
        <v>45439</v>
      </c>
      <c r="E955" s="87" t="s">
        <v>108</v>
      </c>
      <c r="F955" s="88" t="s">
        <v>120</v>
      </c>
      <c r="G955" s="87" t="s">
        <v>108</v>
      </c>
      <c r="H955" s="89" t="s">
        <v>15</v>
      </c>
      <c r="I955" s="121">
        <v>9246</v>
      </c>
      <c r="J955" s="121">
        <v>8683.2000000000007</v>
      </c>
      <c r="K955" s="84">
        <v>2.86</v>
      </c>
      <c r="L955" s="105">
        <f>+BD[[#This Row],[Kg. Recibidos]]*BD[[#This Row],[Precio]]</f>
        <v>24833.952000000001</v>
      </c>
      <c r="M955" s="105">
        <f>5453.95+1108.76+8571.24+8350+1350</f>
        <v>24833.95</v>
      </c>
      <c r="N955" s="91">
        <v>0</v>
      </c>
      <c r="O955" s="93" t="str">
        <f>IF(BD[[#This Row],[Saldo Actual]]=0,"PAGADO",IF(BD[[#This Row],[Saldo Actual]]&lt;0,"A Favor","Pendiente"))</f>
        <v>PAGADO</v>
      </c>
      <c r="P955" s="97">
        <f>+BD[[#This Row],[Fecha Doc.]]+7</f>
        <v>45446</v>
      </c>
      <c r="Q955" s="96" t="str">
        <f ca="1">IF(TODAY()&gt;BD[[#This Row],[Fecha Venc.]],"VENCIDO","")</f>
        <v>VENCIDO</v>
      </c>
      <c r="R955" s="83"/>
    </row>
    <row r="956" spans="3:18" s="4" customFormat="1" hidden="1" x14ac:dyDescent="0.25">
      <c r="C956" s="85" t="s">
        <v>2346</v>
      </c>
      <c r="D956" s="86">
        <v>45437</v>
      </c>
      <c r="E956" s="87" t="s">
        <v>1887</v>
      </c>
      <c r="F956" s="88" t="s">
        <v>1886</v>
      </c>
      <c r="G956" s="87" t="s">
        <v>130</v>
      </c>
      <c r="H956" s="89" t="s">
        <v>1847</v>
      </c>
      <c r="I956" s="121">
        <v>49.5</v>
      </c>
      <c r="J956" s="121">
        <v>49.5</v>
      </c>
      <c r="K956" s="84">
        <v>1.3</v>
      </c>
      <c r="L956" s="105">
        <f>+BD[[#This Row],[Kg. Recibidos]]*BD[[#This Row],[Precio]]</f>
        <v>64.350000000000009</v>
      </c>
      <c r="M956" s="105">
        <f>+BD[[#This Row],[Kg. Recibidos]]*BD[[#This Row],[Precio]]</f>
        <v>64.350000000000009</v>
      </c>
      <c r="N956" s="91">
        <f>+BD[[#This Row],[Monto Total]]-BD[[#This Row],[Abonos]]</f>
        <v>0</v>
      </c>
      <c r="O956" s="93" t="str">
        <f>IF(BD[[#This Row],[Saldo Actual]]=0,"PAGADO",IF(BD[[#This Row],[Saldo Actual]]&lt;0,"A Favor","Pendiente"))</f>
        <v>PAGADO</v>
      </c>
      <c r="P956" s="97">
        <f>+BD[[#This Row],[Fecha Doc.]]+7</f>
        <v>45444</v>
      </c>
      <c r="Q956" s="96" t="str">
        <f ca="1">IF(TODAY()&gt;BD[[#This Row],[Fecha Venc.]],"VENCIDO","")</f>
        <v>VENCIDO</v>
      </c>
      <c r="R956" s="83"/>
    </row>
    <row r="957" spans="3:18" s="4" customFormat="1" hidden="1" x14ac:dyDescent="0.25">
      <c r="C957" s="85" t="s">
        <v>2346</v>
      </c>
      <c r="D957" s="86">
        <v>45437</v>
      </c>
      <c r="E957" s="87" t="s">
        <v>1887</v>
      </c>
      <c r="F957" s="88" t="s">
        <v>1886</v>
      </c>
      <c r="G957" s="87" t="s">
        <v>130</v>
      </c>
      <c r="H957" s="89" t="s">
        <v>1727</v>
      </c>
      <c r="I957" s="121">
        <v>50.1</v>
      </c>
      <c r="J957" s="121">
        <v>50.1</v>
      </c>
      <c r="K957" s="84">
        <v>1.3</v>
      </c>
      <c r="L957" s="105">
        <f>+BD[[#This Row],[Kg. Recibidos]]*BD[[#This Row],[Precio]]</f>
        <v>65.13000000000001</v>
      </c>
      <c r="M957" s="105">
        <f>+BD[[#This Row],[Kg. Recibidos]]*BD[[#This Row],[Precio]]</f>
        <v>65.13000000000001</v>
      </c>
      <c r="N957" s="91">
        <f>+BD[[#This Row],[Monto Total]]-BD[[#This Row],[Abonos]]</f>
        <v>0</v>
      </c>
      <c r="O957" s="93" t="str">
        <f>IF(BD[[#This Row],[Saldo Actual]]=0,"PAGADO",IF(BD[[#This Row],[Saldo Actual]]&lt;0,"A Favor","Pendiente"))</f>
        <v>PAGADO</v>
      </c>
      <c r="P957" s="97">
        <f>+BD[[#This Row],[Fecha Doc.]]+7</f>
        <v>45444</v>
      </c>
      <c r="Q957" s="96" t="str">
        <f ca="1">IF(TODAY()&gt;BD[[#This Row],[Fecha Venc.]],"VENCIDO","")</f>
        <v>VENCIDO</v>
      </c>
      <c r="R957" s="83"/>
    </row>
    <row r="958" spans="3:18" s="4" customFormat="1" hidden="1" x14ac:dyDescent="0.25">
      <c r="C958" s="85" t="s">
        <v>2340</v>
      </c>
      <c r="D958" s="86">
        <v>45437</v>
      </c>
      <c r="E958" s="87" t="s">
        <v>670</v>
      </c>
      <c r="F958" s="88" t="s">
        <v>883</v>
      </c>
      <c r="G958" s="87" t="s">
        <v>670</v>
      </c>
      <c r="H958" s="89" t="s">
        <v>872</v>
      </c>
      <c r="I958" s="121">
        <v>3979</v>
      </c>
      <c r="J958" s="121">
        <v>3757</v>
      </c>
      <c r="K958" s="84">
        <v>2.35</v>
      </c>
      <c r="L958" s="105">
        <f>+BD[[#This Row],[Kg. Recibidos]]*BD[[#This Row],[Precio]]</f>
        <v>8828.9500000000007</v>
      </c>
      <c r="M958" s="105">
        <f>+BD[[#This Row],[Kg. Recibidos]]*BD[[#This Row],[Precio]]</f>
        <v>8828.9500000000007</v>
      </c>
      <c r="N958" s="91">
        <f>+BD[[#This Row],[Monto Total]]-BD[[#This Row],[Abonos]]</f>
        <v>0</v>
      </c>
      <c r="O958" s="93" t="str">
        <f>IF(BD[[#This Row],[Saldo Actual]]=0,"PAGADO",IF(BD[[#This Row],[Saldo Actual]]&lt;0,"A Favor","Pendiente"))</f>
        <v>PAGADO</v>
      </c>
      <c r="P958" s="97">
        <f>+BD[[#This Row],[Fecha Doc.]]+7</f>
        <v>45444</v>
      </c>
      <c r="Q958" s="96" t="str">
        <f ca="1">IF(TODAY()&gt;BD[[#This Row],[Fecha Venc.]],"VENCIDO","")</f>
        <v>VENCIDO</v>
      </c>
      <c r="R958" s="83"/>
    </row>
    <row r="959" spans="3:18" s="4" customFormat="1" hidden="1" x14ac:dyDescent="0.25">
      <c r="C959" s="85" t="s">
        <v>2341</v>
      </c>
      <c r="D959" s="86">
        <v>45437</v>
      </c>
      <c r="E959" s="87" t="s">
        <v>670</v>
      </c>
      <c r="F959" s="88" t="s">
        <v>883</v>
      </c>
      <c r="G959" s="87" t="s">
        <v>670</v>
      </c>
      <c r="H959" s="89" t="s">
        <v>872</v>
      </c>
      <c r="I959" s="121">
        <v>2270</v>
      </c>
      <c r="J959" s="121">
        <v>2243.9</v>
      </c>
      <c r="K959" s="84">
        <v>2.35</v>
      </c>
      <c r="L959" s="105">
        <f>+BD[[#This Row],[Kg. Recibidos]]*BD[[#This Row],[Precio]]</f>
        <v>5273.165</v>
      </c>
      <c r="M959" s="105">
        <f>+BD[[#This Row],[Kg. Recibidos]]*BD[[#This Row],[Precio]]</f>
        <v>5273.165</v>
      </c>
      <c r="N959" s="91">
        <f>+BD[[#This Row],[Monto Total]]-BD[[#This Row],[Abonos]]</f>
        <v>0</v>
      </c>
      <c r="O959" s="93" t="str">
        <f>IF(BD[[#This Row],[Saldo Actual]]=0,"PAGADO",IF(BD[[#This Row],[Saldo Actual]]&lt;0,"A Favor","Pendiente"))</f>
        <v>PAGADO</v>
      </c>
      <c r="P959" s="97">
        <f>+BD[[#This Row],[Fecha Doc.]]+7</f>
        <v>45444</v>
      </c>
      <c r="Q959" s="96" t="str">
        <f ca="1">IF(TODAY()&gt;BD[[#This Row],[Fecha Venc.]],"VENCIDO","")</f>
        <v>VENCIDO</v>
      </c>
      <c r="R959" s="83"/>
    </row>
    <row r="960" spans="3:18" s="4" customFormat="1" hidden="1" x14ac:dyDescent="0.25">
      <c r="C960" s="85" t="s">
        <v>2347</v>
      </c>
      <c r="D960" s="86">
        <v>45437</v>
      </c>
      <c r="E960" s="87" t="s">
        <v>87</v>
      </c>
      <c r="F960" s="88" t="s">
        <v>116</v>
      </c>
      <c r="G960" s="87" t="s">
        <v>87</v>
      </c>
      <c r="H960" s="89" t="s">
        <v>872</v>
      </c>
      <c r="I960" s="121">
        <v>971.4</v>
      </c>
      <c r="J960" s="121">
        <v>971.4</v>
      </c>
      <c r="K960" s="84">
        <v>2.5499999999999998</v>
      </c>
      <c r="L960" s="105">
        <f>+BD[[#This Row],[Kg. Recibidos]]*BD[[#This Row],[Precio]]</f>
        <v>2477.0699999999997</v>
      </c>
      <c r="M960" s="105">
        <v>2477.0700000000002</v>
      </c>
      <c r="N960" s="91">
        <f>+BD[[#This Row],[Monto Total]]-BD[[#This Row],[Abonos]]</f>
        <v>0</v>
      </c>
      <c r="O960" s="93" t="str">
        <f>IF(BD[[#This Row],[Saldo Actual]]=0,"PAGADO",IF(BD[[#This Row],[Saldo Actual]]&lt;0,"A Favor","Pendiente"))</f>
        <v>PAGADO</v>
      </c>
      <c r="P960" s="97">
        <f>+BD[[#This Row],[Fecha Doc.]]+7</f>
        <v>45444</v>
      </c>
      <c r="Q960" s="96" t="str">
        <f ca="1">IF(TODAY()&gt;BD[[#This Row],[Fecha Venc.]],"VENCIDO","")</f>
        <v>VENCIDO</v>
      </c>
      <c r="R960" s="83"/>
    </row>
    <row r="961" spans="3:18" s="4" customFormat="1" hidden="1" x14ac:dyDescent="0.25">
      <c r="C961" s="85" t="s">
        <v>2343</v>
      </c>
      <c r="D961" s="86">
        <v>45437</v>
      </c>
      <c r="E961" s="87" t="s">
        <v>87</v>
      </c>
      <c r="F961" s="88" t="s">
        <v>116</v>
      </c>
      <c r="G961" s="87" t="s">
        <v>87</v>
      </c>
      <c r="H961" s="89" t="s">
        <v>1848</v>
      </c>
      <c r="I961" s="121">
        <v>268.5</v>
      </c>
      <c r="J961" s="121">
        <v>268.5</v>
      </c>
      <c r="K961" s="84">
        <v>1.8</v>
      </c>
      <c r="L961" s="105">
        <f>+BD[[#This Row],[Kg. Recibidos]]*BD[[#This Row],[Precio]]</f>
        <v>483.3</v>
      </c>
      <c r="M961" s="105">
        <f>+BD[[#This Row],[Kg. Recibidos]]*BD[[#This Row],[Precio]]</f>
        <v>483.3</v>
      </c>
      <c r="N961" s="91">
        <f>+BD[[#This Row],[Monto Total]]-BD[[#This Row],[Abonos]]</f>
        <v>0</v>
      </c>
      <c r="O961" s="93" t="str">
        <f>IF(BD[[#This Row],[Saldo Actual]]=0,"PAGADO",IF(BD[[#This Row],[Saldo Actual]]&lt;0,"A Favor","Pendiente"))</f>
        <v>PAGADO</v>
      </c>
      <c r="P961" s="97">
        <f>+BD[[#This Row],[Fecha Doc.]]+7</f>
        <v>45444</v>
      </c>
      <c r="Q961" s="96" t="str">
        <f ca="1">IF(TODAY()&gt;BD[[#This Row],[Fecha Venc.]],"VENCIDO","")</f>
        <v>VENCIDO</v>
      </c>
      <c r="R961" s="83"/>
    </row>
    <row r="962" spans="3:18" s="4" customFormat="1" hidden="1" x14ac:dyDescent="0.25">
      <c r="C962" s="85" t="s">
        <v>2343</v>
      </c>
      <c r="D962" s="86">
        <v>45437</v>
      </c>
      <c r="E962" s="87" t="s">
        <v>87</v>
      </c>
      <c r="F962" s="88" t="s">
        <v>116</v>
      </c>
      <c r="G962" s="87" t="s">
        <v>87</v>
      </c>
      <c r="H962" s="89" t="s">
        <v>1727</v>
      </c>
      <c r="I962" s="121">
        <v>501</v>
      </c>
      <c r="J962" s="121">
        <v>501</v>
      </c>
      <c r="K962" s="84">
        <v>1</v>
      </c>
      <c r="L962" s="105">
        <f>+BD[[#This Row],[Kg. Recibidos]]*BD[[#This Row],[Precio]]</f>
        <v>501</v>
      </c>
      <c r="M962" s="105">
        <f>+BD[[#This Row],[Kg. Recibidos]]*BD[[#This Row],[Precio]]</f>
        <v>501</v>
      </c>
      <c r="N962" s="91">
        <f>+BD[[#This Row],[Monto Total]]-BD[[#This Row],[Abonos]]</f>
        <v>0</v>
      </c>
      <c r="O962" s="93" t="str">
        <f>IF(BD[[#This Row],[Saldo Actual]]=0,"PAGADO",IF(BD[[#This Row],[Saldo Actual]]&lt;0,"A Favor","Pendiente"))</f>
        <v>PAGADO</v>
      </c>
      <c r="P962" s="97">
        <f>+BD[[#This Row],[Fecha Doc.]]+7</f>
        <v>45444</v>
      </c>
      <c r="Q962" s="96" t="str">
        <f ca="1">IF(TODAY()&gt;BD[[#This Row],[Fecha Venc.]],"VENCIDO","")</f>
        <v>VENCIDO</v>
      </c>
      <c r="R962" s="83"/>
    </row>
    <row r="963" spans="3:18" s="4" customFormat="1" hidden="1" x14ac:dyDescent="0.25">
      <c r="C963" s="85" t="s">
        <v>2343</v>
      </c>
      <c r="D963" s="86">
        <v>45437</v>
      </c>
      <c r="E963" s="87" t="s">
        <v>87</v>
      </c>
      <c r="F963" s="88" t="s">
        <v>116</v>
      </c>
      <c r="G963" s="87" t="s">
        <v>87</v>
      </c>
      <c r="H963" s="89" t="s">
        <v>1847</v>
      </c>
      <c r="I963" s="121">
        <v>379.8</v>
      </c>
      <c r="J963" s="121">
        <v>379.8</v>
      </c>
      <c r="K963" s="84">
        <v>1.3</v>
      </c>
      <c r="L963" s="105">
        <f>+BD[[#This Row],[Kg. Recibidos]]*BD[[#This Row],[Precio]]</f>
        <v>493.74</v>
      </c>
      <c r="M963" s="105">
        <f>+BD[[#This Row],[Kg. Recibidos]]*BD[[#This Row],[Precio]]</f>
        <v>493.74</v>
      </c>
      <c r="N963" s="91">
        <f>+BD[[#This Row],[Monto Total]]-BD[[#This Row],[Abonos]]</f>
        <v>0</v>
      </c>
      <c r="O963" s="93" t="str">
        <f>IF(BD[[#This Row],[Saldo Actual]]=0,"PAGADO",IF(BD[[#This Row],[Saldo Actual]]&lt;0,"A Favor","Pendiente"))</f>
        <v>PAGADO</v>
      </c>
      <c r="P963" s="97">
        <f>+BD[[#This Row],[Fecha Doc.]]+7</f>
        <v>45444</v>
      </c>
      <c r="Q963" s="96" t="str">
        <f ca="1">IF(TODAY()&gt;BD[[#This Row],[Fecha Venc.]],"VENCIDO","")</f>
        <v>VENCIDO</v>
      </c>
      <c r="R963" s="83"/>
    </row>
    <row r="964" spans="3:18" s="4" customFormat="1" hidden="1" x14ac:dyDescent="0.25">
      <c r="C964" s="85" t="s">
        <v>2345</v>
      </c>
      <c r="D964" s="86">
        <v>45437</v>
      </c>
      <c r="E964" s="87" t="s">
        <v>91</v>
      </c>
      <c r="F964" s="88" t="s">
        <v>49</v>
      </c>
      <c r="G964" s="87" t="s">
        <v>91</v>
      </c>
      <c r="H964" s="89" t="s">
        <v>1727</v>
      </c>
      <c r="I964" s="121">
        <v>196.5</v>
      </c>
      <c r="J964" s="121">
        <v>196.5</v>
      </c>
      <c r="K964" s="84">
        <v>1</v>
      </c>
      <c r="L964" s="105">
        <f>+BD[[#This Row],[Kg. Recibidos]]*BD[[#This Row],[Precio]]</f>
        <v>196.5</v>
      </c>
      <c r="M964" s="105">
        <f>+BD[[#This Row],[Kg. Recibidos]]*BD[[#This Row],[Precio]]</f>
        <v>196.5</v>
      </c>
      <c r="N964" s="91">
        <f>+BD[[#This Row],[Monto Total]]-BD[[#This Row],[Abonos]]</f>
        <v>0</v>
      </c>
      <c r="O964" s="93" t="str">
        <f>IF(BD[[#This Row],[Saldo Actual]]=0,"PAGADO",IF(BD[[#This Row],[Saldo Actual]]&lt;0,"A Favor","Pendiente"))</f>
        <v>PAGADO</v>
      </c>
      <c r="P964" s="97">
        <f>+BD[[#This Row],[Fecha Doc.]]+7</f>
        <v>45444</v>
      </c>
      <c r="Q964" s="96" t="str">
        <f ca="1">IF(TODAY()&gt;BD[[#This Row],[Fecha Venc.]],"VENCIDO","")</f>
        <v>VENCIDO</v>
      </c>
      <c r="R964" s="83"/>
    </row>
    <row r="965" spans="3:18" s="4" customFormat="1" hidden="1" x14ac:dyDescent="0.25">
      <c r="C965" s="85" t="s">
        <v>2342</v>
      </c>
      <c r="D965" s="86">
        <v>45437</v>
      </c>
      <c r="E965" s="87" t="s">
        <v>91</v>
      </c>
      <c r="F965" s="88" t="s">
        <v>49</v>
      </c>
      <c r="G965" s="87" t="s">
        <v>91</v>
      </c>
      <c r="H965" s="89" t="s">
        <v>1727</v>
      </c>
      <c r="I965" s="121">
        <v>144.5</v>
      </c>
      <c r="J965" s="121">
        <v>144.5</v>
      </c>
      <c r="K965" s="84">
        <v>0.7</v>
      </c>
      <c r="L965" s="105">
        <f>+BD[[#This Row],[Kg. Recibidos]]*BD[[#This Row],[Precio]]</f>
        <v>101.14999999999999</v>
      </c>
      <c r="M965" s="105">
        <f>+BD[[#This Row],[Kg. Recibidos]]*BD[[#This Row],[Precio]]</f>
        <v>101.14999999999999</v>
      </c>
      <c r="N965" s="91">
        <f>+BD[[#This Row],[Monto Total]]-BD[[#This Row],[Abonos]]</f>
        <v>0</v>
      </c>
      <c r="O965" s="93" t="str">
        <f>IF(BD[[#This Row],[Saldo Actual]]=0,"PAGADO",IF(BD[[#This Row],[Saldo Actual]]&lt;0,"A Favor","Pendiente"))</f>
        <v>PAGADO</v>
      </c>
      <c r="P965" s="97">
        <f>+BD[[#This Row],[Fecha Doc.]]+7</f>
        <v>45444</v>
      </c>
      <c r="Q965" s="96" t="str">
        <f ca="1">IF(TODAY()&gt;BD[[#This Row],[Fecha Venc.]],"VENCIDO","")</f>
        <v>VENCIDO</v>
      </c>
      <c r="R965" s="83"/>
    </row>
    <row r="966" spans="3:18" s="4" customFormat="1" hidden="1" x14ac:dyDescent="0.25">
      <c r="C966" s="85" t="s">
        <v>2342</v>
      </c>
      <c r="D966" s="86">
        <v>45437</v>
      </c>
      <c r="E966" s="87" t="s">
        <v>91</v>
      </c>
      <c r="F966" s="88" t="s">
        <v>49</v>
      </c>
      <c r="G966" s="87" t="s">
        <v>91</v>
      </c>
      <c r="H966" s="89" t="s">
        <v>1847</v>
      </c>
      <c r="I966" s="121">
        <v>62.1</v>
      </c>
      <c r="J966" s="121">
        <v>62.1</v>
      </c>
      <c r="K966" s="84">
        <v>0.7</v>
      </c>
      <c r="L966" s="105">
        <f>+BD[[#This Row],[Kg. Recibidos]]*BD[[#This Row],[Precio]]</f>
        <v>43.47</v>
      </c>
      <c r="M966" s="105">
        <f>+BD[[#This Row],[Kg. Recibidos]]*BD[[#This Row],[Precio]]</f>
        <v>43.47</v>
      </c>
      <c r="N966" s="91">
        <f>+BD[[#This Row],[Monto Total]]-BD[[#This Row],[Abonos]]</f>
        <v>0</v>
      </c>
      <c r="O966" s="93" t="str">
        <f>IF(BD[[#This Row],[Saldo Actual]]=0,"PAGADO",IF(BD[[#This Row],[Saldo Actual]]&lt;0,"A Favor","Pendiente"))</f>
        <v>PAGADO</v>
      </c>
      <c r="P966" s="97">
        <f>+BD[[#This Row],[Fecha Doc.]]+7</f>
        <v>45444</v>
      </c>
      <c r="Q966" s="96" t="str">
        <f ca="1">IF(TODAY()&gt;BD[[#This Row],[Fecha Venc.]],"VENCIDO","")</f>
        <v>VENCIDO</v>
      </c>
      <c r="R966" s="83"/>
    </row>
    <row r="967" spans="3:18" s="4" customFormat="1" hidden="1" x14ac:dyDescent="0.25">
      <c r="C967" s="85" t="s">
        <v>2342</v>
      </c>
      <c r="D967" s="86">
        <v>45437</v>
      </c>
      <c r="E967" s="87" t="s">
        <v>91</v>
      </c>
      <c r="F967" s="88" t="s">
        <v>49</v>
      </c>
      <c r="G967" s="87" t="s">
        <v>91</v>
      </c>
      <c r="H967" s="89" t="s">
        <v>1848</v>
      </c>
      <c r="I967" s="121">
        <v>49.7</v>
      </c>
      <c r="J967" s="121">
        <v>49.7</v>
      </c>
      <c r="K967" s="84">
        <v>1.4</v>
      </c>
      <c r="L967" s="105">
        <f>+BD[[#This Row],[Kg. Recibidos]]*BD[[#This Row],[Precio]]</f>
        <v>69.58</v>
      </c>
      <c r="M967" s="105">
        <f>+BD[[#This Row],[Kg. Recibidos]]*BD[[#This Row],[Precio]]</f>
        <v>69.58</v>
      </c>
      <c r="N967" s="91">
        <f>+BD[[#This Row],[Monto Total]]-BD[[#This Row],[Abonos]]</f>
        <v>0</v>
      </c>
      <c r="O967" s="93" t="str">
        <f>IF(BD[[#This Row],[Saldo Actual]]=0,"PAGADO",IF(BD[[#This Row],[Saldo Actual]]&lt;0,"A Favor","Pendiente"))</f>
        <v>PAGADO</v>
      </c>
      <c r="P967" s="97">
        <f>+BD[[#This Row],[Fecha Doc.]]+7</f>
        <v>45444</v>
      </c>
      <c r="Q967" s="96" t="str">
        <f ca="1">IF(TODAY()&gt;BD[[#This Row],[Fecha Venc.]],"VENCIDO","")</f>
        <v>VENCIDO</v>
      </c>
      <c r="R967" s="83" t="s">
        <v>2057</v>
      </c>
    </row>
    <row r="968" spans="3:18" s="4" customFormat="1" hidden="1" x14ac:dyDescent="0.25">
      <c r="C968" s="85" t="s">
        <v>2339</v>
      </c>
      <c r="D968" s="86">
        <v>45437</v>
      </c>
      <c r="E968" s="87" t="s">
        <v>1887</v>
      </c>
      <c r="F968" s="88" t="s">
        <v>1886</v>
      </c>
      <c r="G968" s="87" t="s">
        <v>125</v>
      </c>
      <c r="H968" s="89" t="s">
        <v>872</v>
      </c>
      <c r="I968" s="121">
        <v>107.4</v>
      </c>
      <c r="J968" s="121">
        <v>107.4</v>
      </c>
      <c r="K968" s="84">
        <v>2.6</v>
      </c>
      <c r="L968" s="105">
        <f>+BD[[#This Row],[Kg. Recibidos]]*BD[[#This Row],[Precio]]</f>
        <v>279.24</v>
      </c>
      <c r="M968" s="105">
        <f>+BD[[#This Row],[Kg. Recibidos]]*BD[[#This Row],[Precio]]</f>
        <v>279.24</v>
      </c>
      <c r="N968" s="91">
        <f>+BD[[#This Row],[Monto Total]]-BD[[#This Row],[Abonos]]</f>
        <v>0</v>
      </c>
      <c r="O968" s="93" t="str">
        <f>IF(BD[[#This Row],[Saldo Actual]]=0,"PAGADO",IF(BD[[#This Row],[Saldo Actual]]&lt;0,"A Favor","Pendiente"))</f>
        <v>PAGADO</v>
      </c>
      <c r="P968" s="97">
        <f>+BD[[#This Row],[Fecha Doc.]]+7</f>
        <v>45444</v>
      </c>
      <c r="Q968" s="96" t="str">
        <f ca="1">IF(TODAY()&gt;BD[[#This Row],[Fecha Venc.]],"VENCIDO","")</f>
        <v>VENCIDO</v>
      </c>
      <c r="R968" s="83"/>
    </row>
    <row r="969" spans="3:18" s="4" customFormat="1" hidden="1" x14ac:dyDescent="0.25">
      <c r="C969" s="85" t="s">
        <v>2344</v>
      </c>
      <c r="D969" s="86">
        <v>45437</v>
      </c>
      <c r="E969" s="87" t="s">
        <v>1887</v>
      </c>
      <c r="F969" s="88" t="s">
        <v>1886</v>
      </c>
      <c r="G969" s="87" t="s">
        <v>1531</v>
      </c>
      <c r="H969" s="89" t="s">
        <v>1727</v>
      </c>
      <c r="I969" s="121">
        <v>23.9</v>
      </c>
      <c r="J969" s="121">
        <v>23.9</v>
      </c>
      <c r="K969" s="84">
        <v>1.3</v>
      </c>
      <c r="L969" s="105">
        <f>+BD[[#This Row],[Kg. Recibidos]]*BD[[#This Row],[Precio]]</f>
        <v>31.07</v>
      </c>
      <c r="M969" s="105">
        <f>+BD[[#This Row],[Kg. Recibidos]]*BD[[#This Row],[Precio]]</f>
        <v>31.07</v>
      </c>
      <c r="N969" s="91">
        <f>+BD[[#This Row],[Monto Total]]-BD[[#This Row],[Abonos]]</f>
        <v>0</v>
      </c>
      <c r="O969" s="93" t="str">
        <f>IF(BD[[#This Row],[Saldo Actual]]=0,"PAGADO",IF(BD[[#This Row],[Saldo Actual]]&lt;0,"A Favor","Pendiente"))</f>
        <v>PAGADO</v>
      </c>
      <c r="P969" s="97">
        <f>+BD[[#This Row],[Fecha Doc.]]+7</f>
        <v>45444</v>
      </c>
      <c r="Q969" s="96" t="str">
        <f ca="1">IF(TODAY()&gt;BD[[#This Row],[Fecha Venc.]],"VENCIDO","")</f>
        <v>VENCIDO</v>
      </c>
      <c r="R969" s="83"/>
    </row>
    <row r="970" spans="3:18" s="4" customFormat="1" hidden="1" x14ac:dyDescent="0.25">
      <c r="C970" s="85" t="s">
        <v>2348</v>
      </c>
      <c r="D970" s="86">
        <v>45436</v>
      </c>
      <c r="E970" s="87" t="s">
        <v>77</v>
      </c>
      <c r="F970" s="88" t="s">
        <v>35</v>
      </c>
      <c r="G970" s="87" t="s">
        <v>77</v>
      </c>
      <c r="H970" s="89" t="s">
        <v>1727</v>
      </c>
      <c r="I970" s="121">
        <v>5562.7999999999993</v>
      </c>
      <c r="J970" s="121">
        <v>5562.7999999999993</v>
      </c>
      <c r="K970" s="84">
        <v>0.6</v>
      </c>
      <c r="L970" s="105">
        <f>+BD[[#This Row],[Kg. Recibidos]]*BD[[#This Row],[Precio]]</f>
        <v>3337.6799999999994</v>
      </c>
      <c r="M970" s="105">
        <f>+BD[[#This Row],[Kg. Recibidos]]*BD[[#This Row],[Precio]]</f>
        <v>3337.6799999999994</v>
      </c>
      <c r="N970" s="91">
        <f>+BD[[#This Row],[Monto Total]]-BD[[#This Row],[Abonos]]</f>
        <v>0</v>
      </c>
      <c r="O970" s="93" t="str">
        <f>IF(BD[[#This Row],[Saldo Actual]]=0,"PAGADO",IF(BD[[#This Row],[Saldo Actual]]&lt;0,"A Favor","Pendiente"))</f>
        <v>PAGADO</v>
      </c>
      <c r="P970" s="97">
        <f>+BD[[#This Row],[Fecha Doc.]]+7</f>
        <v>45443</v>
      </c>
      <c r="Q970" s="96" t="str">
        <f ca="1">IF(TODAY()&gt;BD[[#This Row],[Fecha Venc.]],"VENCIDO","")</f>
        <v>VENCIDO</v>
      </c>
      <c r="R970" s="83"/>
    </row>
    <row r="971" spans="3:18" s="4" customFormat="1" hidden="1" x14ac:dyDescent="0.25">
      <c r="C971" s="85" t="s">
        <v>2348</v>
      </c>
      <c r="D971" s="86">
        <v>45436</v>
      </c>
      <c r="E971" s="87" t="s">
        <v>77</v>
      </c>
      <c r="F971" s="88" t="s">
        <v>35</v>
      </c>
      <c r="G971" s="87" t="s">
        <v>77</v>
      </c>
      <c r="H971" s="89" t="s">
        <v>1847</v>
      </c>
      <c r="I971" s="121">
        <v>4249.8999999999996</v>
      </c>
      <c r="J971" s="121">
        <v>4249.8999999999996</v>
      </c>
      <c r="K971" s="84">
        <v>0.6</v>
      </c>
      <c r="L971" s="105">
        <f>+BD[[#This Row],[Kg. Recibidos]]*BD[[#This Row],[Precio]]</f>
        <v>2549.9399999999996</v>
      </c>
      <c r="M971" s="105">
        <f>+BD[[#This Row],[Kg. Recibidos]]*BD[[#This Row],[Precio]]</f>
        <v>2549.9399999999996</v>
      </c>
      <c r="N971" s="91">
        <f>+BD[[#This Row],[Monto Total]]-BD[[#This Row],[Abonos]]</f>
        <v>0</v>
      </c>
      <c r="O971" s="93" t="str">
        <f>IF(BD[[#This Row],[Saldo Actual]]=0,"PAGADO",IF(BD[[#This Row],[Saldo Actual]]&lt;0,"A Favor","Pendiente"))</f>
        <v>PAGADO</v>
      </c>
      <c r="P971" s="97">
        <f>+BD[[#This Row],[Fecha Doc.]]+7</f>
        <v>45443</v>
      </c>
      <c r="Q971" s="96" t="str">
        <f ca="1">IF(TODAY()&gt;BD[[#This Row],[Fecha Venc.]],"VENCIDO","")</f>
        <v>VENCIDO</v>
      </c>
      <c r="R971" s="83"/>
    </row>
    <row r="972" spans="3:18" s="4" customFormat="1" hidden="1" x14ac:dyDescent="0.25">
      <c r="C972" s="85" t="s">
        <v>2348</v>
      </c>
      <c r="D972" s="86">
        <v>45436</v>
      </c>
      <c r="E972" s="87" t="s">
        <v>77</v>
      </c>
      <c r="F972" s="88" t="s">
        <v>35</v>
      </c>
      <c r="G972" s="87" t="s">
        <v>77</v>
      </c>
      <c r="H972" s="89" t="s">
        <v>1848</v>
      </c>
      <c r="I972" s="121">
        <v>3412.7999999999993</v>
      </c>
      <c r="J972" s="121">
        <v>3412.7999999999993</v>
      </c>
      <c r="K972" s="84">
        <v>1.3</v>
      </c>
      <c r="L972" s="105">
        <f>+BD[[#This Row],[Kg. Recibidos]]*BD[[#This Row],[Precio]]</f>
        <v>4436.6399999999994</v>
      </c>
      <c r="M972" s="105">
        <f>+BD[[#This Row],[Kg. Recibidos]]*BD[[#This Row],[Precio]]</f>
        <v>4436.6399999999994</v>
      </c>
      <c r="N972" s="91">
        <f>+BD[[#This Row],[Monto Total]]-BD[[#This Row],[Abonos]]</f>
        <v>0</v>
      </c>
      <c r="O972" s="93" t="str">
        <f>IF(BD[[#This Row],[Saldo Actual]]=0,"PAGADO",IF(BD[[#This Row],[Saldo Actual]]&lt;0,"A Favor","Pendiente"))</f>
        <v>PAGADO</v>
      </c>
      <c r="P972" s="97">
        <f>+BD[[#This Row],[Fecha Doc.]]+7</f>
        <v>45443</v>
      </c>
      <c r="Q972" s="96" t="str">
        <f ca="1">IF(TODAY()&gt;BD[[#This Row],[Fecha Venc.]],"VENCIDO","")</f>
        <v>VENCIDO</v>
      </c>
      <c r="R972" s="83"/>
    </row>
    <row r="973" spans="3:18" s="4" customFormat="1" hidden="1" x14ac:dyDescent="0.25">
      <c r="C973" s="85"/>
      <c r="D973" s="86"/>
      <c r="E973" s="87"/>
      <c r="F973" s="88"/>
      <c r="G973" s="87"/>
      <c r="H973" s="89"/>
      <c r="I973" s="121"/>
      <c r="J973" s="121"/>
      <c r="K973" s="84"/>
      <c r="L973" s="105"/>
      <c r="M973" s="105"/>
      <c r="N973" s="91"/>
      <c r="O973" s="93"/>
      <c r="P973" s="97"/>
      <c r="Q973" s="96"/>
      <c r="R973" s="83"/>
    </row>
    <row r="974" spans="3:18" s="4" customFormat="1" hidden="1" x14ac:dyDescent="0.25">
      <c r="C974" s="85" t="s">
        <v>2338</v>
      </c>
      <c r="D974" s="86">
        <v>45436</v>
      </c>
      <c r="E974" s="87" t="s">
        <v>104</v>
      </c>
      <c r="F974" s="88" t="s">
        <v>57</v>
      </c>
      <c r="G974" s="87" t="s">
        <v>104</v>
      </c>
      <c r="H974" s="89" t="s">
        <v>1727</v>
      </c>
      <c r="I974" s="121">
        <v>790.1</v>
      </c>
      <c r="J974" s="121">
        <v>790.1</v>
      </c>
      <c r="K974" s="84">
        <v>0.7</v>
      </c>
      <c r="L974" s="105">
        <f>+BD[[#This Row],[Kg. Recibidos]]*BD[[#This Row],[Precio]]</f>
        <v>553.06999999999994</v>
      </c>
      <c r="M974" s="105">
        <f>+BD[[#This Row],[Kg. Recibidos]]*BD[[#This Row],[Precio]]</f>
        <v>553.06999999999994</v>
      </c>
      <c r="N974" s="91">
        <f>+BD[[#This Row],[Monto Total]]-BD[[#This Row],[Abonos]]</f>
        <v>0</v>
      </c>
      <c r="O974" s="93" t="str">
        <f>IF(BD[[#This Row],[Saldo Actual]]=0,"PAGADO",IF(BD[[#This Row],[Saldo Actual]]&lt;0,"A Favor","Pendiente"))</f>
        <v>PAGADO</v>
      </c>
      <c r="P974" s="97">
        <f>+BD[[#This Row],[Fecha Doc.]]+7</f>
        <v>45443</v>
      </c>
      <c r="Q974" s="96" t="str">
        <f ca="1">IF(TODAY()&gt;BD[[#This Row],[Fecha Venc.]],"VENCIDO","")</f>
        <v>VENCIDO</v>
      </c>
      <c r="R974" s="83"/>
    </row>
    <row r="975" spans="3:18" s="4" customFormat="1" hidden="1" x14ac:dyDescent="0.25">
      <c r="C975" s="85" t="s">
        <v>2338</v>
      </c>
      <c r="D975" s="86">
        <v>45436</v>
      </c>
      <c r="E975" s="87" t="s">
        <v>104</v>
      </c>
      <c r="F975" s="88" t="s">
        <v>57</v>
      </c>
      <c r="G975" s="87" t="s">
        <v>104</v>
      </c>
      <c r="H975" s="89" t="s">
        <v>1848</v>
      </c>
      <c r="I975" s="121">
        <v>400.1</v>
      </c>
      <c r="J975" s="121">
        <v>400.1</v>
      </c>
      <c r="K975" s="84">
        <v>1.4</v>
      </c>
      <c r="L975" s="105">
        <f>+BD[[#This Row],[Kg. Recibidos]]*BD[[#This Row],[Precio]]</f>
        <v>560.14</v>
      </c>
      <c r="M975" s="105">
        <f>+BD[[#This Row],[Kg. Recibidos]]*BD[[#This Row],[Precio]]</f>
        <v>560.14</v>
      </c>
      <c r="N975" s="91">
        <f>+BD[[#This Row],[Monto Total]]-BD[[#This Row],[Abonos]]</f>
        <v>0</v>
      </c>
      <c r="O975" s="93" t="str">
        <f>IF(BD[[#This Row],[Saldo Actual]]=0,"PAGADO",IF(BD[[#This Row],[Saldo Actual]]&lt;0,"A Favor","Pendiente"))</f>
        <v>PAGADO</v>
      </c>
      <c r="P975" s="97">
        <f>+BD[[#This Row],[Fecha Doc.]]+7</f>
        <v>45443</v>
      </c>
      <c r="Q975" s="96" t="str">
        <f ca="1">IF(TODAY()&gt;BD[[#This Row],[Fecha Venc.]],"VENCIDO","")</f>
        <v>VENCIDO</v>
      </c>
      <c r="R975" s="83"/>
    </row>
    <row r="976" spans="3:18" s="4" customFormat="1" hidden="1" x14ac:dyDescent="0.25">
      <c r="C976" s="85" t="s">
        <v>2334</v>
      </c>
      <c r="D976" s="86">
        <v>45433</v>
      </c>
      <c r="E976" s="87" t="s">
        <v>1730</v>
      </c>
      <c r="F976" s="88" t="s">
        <v>892</v>
      </c>
      <c r="G976" s="87" t="s">
        <v>1730</v>
      </c>
      <c r="H976" s="89" t="s">
        <v>1853</v>
      </c>
      <c r="I976" s="121">
        <v>2649.9</v>
      </c>
      <c r="J976" s="121">
        <v>2649.9</v>
      </c>
      <c r="K976" s="84">
        <v>0.3</v>
      </c>
      <c r="L976" s="105">
        <f>+BD[[#This Row],[Kg. Recibidos]]*BD[[#This Row],[Precio]]</f>
        <v>794.97</v>
      </c>
      <c r="M976" s="105">
        <f>+BD[[#This Row],[Kg. Recibidos]]*BD[[#This Row],[Precio]]</f>
        <v>794.97</v>
      </c>
      <c r="N976" s="91">
        <f>+BD[[#This Row],[Monto Total]]-BD[[#This Row],[Abonos]]</f>
        <v>0</v>
      </c>
      <c r="O976" s="93" t="str">
        <f>IF(BD[[#This Row],[Saldo Actual]]=0,"PAGADO",IF(BD[[#This Row],[Saldo Actual]]&lt;0,"A Favor","Pendiente"))</f>
        <v>PAGADO</v>
      </c>
      <c r="P976" s="97">
        <f>+BD[[#This Row],[Fecha Doc.]]+7</f>
        <v>45440</v>
      </c>
      <c r="Q976" s="96" t="str">
        <f ca="1">IF(TODAY()&gt;BD[[#This Row],[Fecha Venc.]],"VENCIDO","")</f>
        <v>VENCIDO</v>
      </c>
      <c r="R976" s="83"/>
    </row>
    <row r="977" spans="3:18" s="4" customFormat="1" hidden="1" x14ac:dyDescent="0.25">
      <c r="C977" s="85" t="s">
        <v>2336</v>
      </c>
      <c r="D977" s="86">
        <v>45433</v>
      </c>
      <c r="E977" s="87" t="s">
        <v>8</v>
      </c>
      <c r="F977" s="88" t="s">
        <v>20</v>
      </c>
      <c r="G977" s="87" t="s">
        <v>172</v>
      </c>
      <c r="H977" s="89" t="s">
        <v>15</v>
      </c>
      <c r="I977" s="121">
        <v>1495</v>
      </c>
      <c r="J977" s="121">
        <v>1446.4</v>
      </c>
      <c r="K977" s="84">
        <v>2.65</v>
      </c>
      <c r="L977" s="105">
        <f>+BD[[#This Row],[Kg. Recibidos]]*BD[[#This Row],[Precio]]</f>
        <v>3832.96</v>
      </c>
      <c r="M977" s="105">
        <f>+BD[[#This Row],[Kg. Recibidos]]*BD[[#This Row],[Precio]]</f>
        <v>3832.96</v>
      </c>
      <c r="N977" s="91">
        <f>+BD[[#This Row],[Monto Total]]-BD[[#This Row],[Abonos]]</f>
        <v>0</v>
      </c>
      <c r="O977" s="93" t="str">
        <f>IF(BD[[#This Row],[Saldo Actual]]=0,"PAGADO",IF(BD[[#This Row],[Saldo Actual]]&lt;0,"A Favor","Pendiente"))</f>
        <v>PAGADO</v>
      </c>
      <c r="P977" s="97">
        <f>+BD[[#This Row],[Fecha Doc.]]+7</f>
        <v>45440</v>
      </c>
      <c r="Q977" s="96" t="str">
        <f ca="1">IF(TODAY()&gt;BD[[#This Row],[Fecha Venc.]],"VENCIDO","")</f>
        <v>VENCIDO</v>
      </c>
      <c r="R977" s="83"/>
    </row>
    <row r="978" spans="3:18" s="4" customFormat="1" hidden="1" x14ac:dyDescent="0.25">
      <c r="C978" s="85" t="s">
        <v>2327</v>
      </c>
      <c r="D978" s="86">
        <v>45433</v>
      </c>
      <c r="E978" s="87" t="s">
        <v>8</v>
      </c>
      <c r="F978" s="88" t="s">
        <v>20</v>
      </c>
      <c r="G978" s="87" t="s">
        <v>689</v>
      </c>
      <c r="H978" s="89" t="s">
        <v>15</v>
      </c>
      <c r="I978" s="121">
        <v>2492.8000000000002</v>
      </c>
      <c r="J978" s="121">
        <v>2366.8000000000002</v>
      </c>
      <c r="K978" s="84">
        <v>2.65</v>
      </c>
      <c r="L978" s="105">
        <f>+BD[[#This Row],[Kg. Recibidos]]*BD[[#This Row],[Precio]]</f>
        <v>6272.02</v>
      </c>
      <c r="M978" s="105">
        <f>+BD[[#This Row],[Kg. Recibidos]]*BD[[#This Row],[Precio]]</f>
        <v>6272.02</v>
      </c>
      <c r="N978" s="91">
        <f>+BD[[#This Row],[Monto Total]]-BD[[#This Row],[Abonos]]</f>
        <v>0</v>
      </c>
      <c r="O978" s="93" t="str">
        <f>IF(BD[[#This Row],[Saldo Actual]]=0,"PAGADO",IF(BD[[#This Row],[Saldo Actual]]&lt;0,"A Favor","Pendiente"))</f>
        <v>PAGADO</v>
      </c>
      <c r="P978" s="97">
        <f>+BD[[#This Row],[Fecha Doc.]]+7</f>
        <v>45440</v>
      </c>
      <c r="Q978" s="96" t="str">
        <f ca="1">IF(TODAY()&gt;BD[[#This Row],[Fecha Venc.]],"VENCIDO","")</f>
        <v>VENCIDO</v>
      </c>
      <c r="R978" s="83"/>
    </row>
    <row r="979" spans="3:18" s="4" customFormat="1" hidden="1" x14ac:dyDescent="0.25">
      <c r="C979" s="85" t="s">
        <v>2328</v>
      </c>
      <c r="D979" s="86">
        <v>45433</v>
      </c>
      <c r="E979" s="87" t="s">
        <v>8</v>
      </c>
      <c r="F979" s="88" t="s">
        <v>20</v>
      </c>
      <c r="G979" s="87" t="s">
        <v>174</v>
      </c>
      <c r="H979" s="89" t="s">
        <v>15</v>
      </c>
      <c r="I979" s="121">
        <v>3777</v>
      </c>
      <c r="J979" s="121">
        <v>3600</v>
      </c>
      <c r="K979" s="84">
        <v>2.65</v>
      </c>
      <c r="L979" s="105">
        <f>+BD[[#This Row],[Kg. Recibidos]]*BD[[#This Row],[Precio]]</f>
        <v>9540</v>
      </c>
      <c r="M979" s="105">
        <f>+BD[[#This Row],[Kg. Recibidos]]*BD[[#This Row],[Precio]]</f>
        <v>9540</v>
      </c>
      <c r="N979" s="91">
        <f>+BD[[#This Row],[Monto Total]]-BD[[#This Row],[Abonos]]</f>
        <v>0</v>
      </c>
      <c r="O979" s="93" t="str">
        <f>IF(BD[[#This Row],[Saldo Actual]]=0,"PAGADO",IF(BD[[#This Row],[Saldo Actual]]&lt;0,"A Favor","Pendiente"))</f>
        <v>PAGADO</v>
      </c>
      <c r="P979" s="97">
        <f>+BD[[#This Row],[Fecha Doc.]]+7</f>
        <v>45440</v>
      </c>
      <c r="Q979" s="96" t="str">
        <f ca="1">IF(TODAY()&gt;BD[[#This Row],[Fecha Venc.]],"VENCIDO","")</f>
        <v>VENCIDO</v>
      </c>
      <c r="R979" s="83"/>
    </row>
    <row r="980" spans="3:18" s="4" customFormat="1" hidden="1" x14ac:dyDescent="0.25">
      <c r="C980" s="85" t="s">
        <v>2337</v>
      </c>
      <c r="D980" s="86">
        <v>45433</v>
      </c>
      <c r="E980" s="87" t="s">
        <v>1887</v>
      </c>
      <c r="F980" s="88" t="s">
        <v>1886</v>
      </c>
      <c r="G980" s="87" t="s">
        <v>195</v>
      </c>
      <c r="H980" s="89" t="s">
        <v>1848</v>
      </c>
      <c r="I980" s="121">
        <v>120.9</v>
      </c>
      <c r="J980" s="121">
        <v>120.9</v>
      </c>
      <c r="K980" s="84">
        <v>1.8</v>
      </c>
      <c r="L980" s="105">
        <f>+BD[[#This Row],[Kg. Recibidos]]*BD[[#This Row],[Precio]]</f>
        <v>217.62</v>
      </c>
      <c r="M980" s="105">
        <f>+BD[[#This Row],[Kg. Recibidos]]*BD[[#This Row],[Precio]]</f>
        <v>217.62</v>
      </c>
      <c r="N980" s="91">
        <f>+BD[[#This Row],[Monto Total]]-BD[[#This Row],[Abonos]]</f>
        <v>0</v>
      </c>
      <c r="O980" s="93" t="str">
        <f>IF(BD[[#This Row],[Saldo Actual]]=0,"PAGADO",IF(BD[[#This Row],[Saldo Actual]]&lt;0,"A Favor","Pendiente"))</f>
        <v>PAGADO</v>
      </c>
      <c r="P980" s="97">
        <f>+BD[[#This Row],[Fecha Doc.]]+7</f>
        <v>45440</v>
      </c>
      <c r="Q980" s="96" t="str">
        <f ca="1">IF(TODAY()&gt;BD[[#This Row],[Fecha Venc.]],"VENCIDO","")</f>
        <v>VENCIDO</v>
      </c>
      <c r="R980" s="83"/>
    </row>
    <row r="981" spans="3:18" s="4" customFormat="1" hidden="1" x14ac:dyDescent="0.25">
      <c r="C981" s="85" t="s">
        <v>2337</v>
      </c>
      <c r="D981" s="86">
        <v>45433</v>
      </c>
      <c r="E981" s="87" t="s">
        <v>1887</v>
      </c>
      <c r="F981" s="88" t="s">
        <v>1886</v>
      </c>
      <c r="G981" s="87" t="s">
        <v>195</v>
      </c>
      <c r="H981" s="89" t="s">
        <v>3</v>
      </c>
      <c r="I981" s="121">
        <v>92.9</v>
      </c>
      <c r="J981" s="121">
        <v>92.9</v>
      </c>
      <c r="K981" s="84">
        <v>2.5499999999999998</v>
      </c>
      <c r="L981" s="105">
        <f>+BD[[#This Row],[Kg. Recibidos]]*BD[[#This Row],[Precio]]</f>
        <v>236.89500000000001</v>
      </c>
      <c r="M981" s="105">
        <f>+BD[[#This Row],[Kg. Recibidos]]*BD[[#This Row],[Precio]]</f>
        <v>236.89500000000001</v>
      </c>
      <c r="N981" s="91">
        <f>+BD[[#This Row],[Monto Total]]-BD[[#This Row],[Abonos]]</f>
        <v>0</v>
      </c>
      <c r="O981" s="93" t="str">
        <f>IF(BD[[#This Row],[Saldo Actual]]=0,"PAGADO",IF(BD[[#This Row],[Saldo Actual]]&lt;0,"A Favor","Pendiente"))</f>
        <v>PAGADO</v>
      </c>
      <c r="P981" s="97">
        <f>+BD[[#This Row],[Fecha Doc.]]+7</f>
        <v>45440</v>
      </c>
      <c r="Q981" s="96" t="str">
        <f ca="1">IF(TODAY()&gt;BD[[#This Row],[Fecha Venc.]],"VENCIDO","")</f>
        <v>VENCIDO</v>
      </c>
      <c r="R981" s="83"/>
    </row>
    <row r="982" spans="3:18" s="4" customFormat="1" hidden="1" x14ac:dyDescent="0.25">
      <c r="C982" s="85" t="s">
        <v>2337</v>
      </c>
      <c r="D982" s="86">
        <v>45433</v>
      </c>
      <c r="E982" s="87" t="s">
        <v>1887</v>
      </c>
      <c r="F982" s="88" t="s">
        <v>1886</v>
      </c>
      <c r="G982" s="87" t="s">
        <v>195</v>
      </c>
      <c r="H982" s="89" t="s">
        <v>1727</v>
      </c>
      <c r="I982" s="121">
        <v>231.70000000000002</v>
      </c>
      <c r="J982" s="121">
        <v>231.70000000000002</v>
      </c>
      <c r="K982" s="84">
        <v>1</v>
      </c>
      <c r="L982" s="105">
        <f>+BD[[#This Row],[Kg. Recibidos]]*BD[[#This Row],[Precio]]</f>
        <v>231.70000000000002</v>
      </c>
      <c r="M982" s="105">
        <f>+BD[[#This Row],[Kg. Recibidos]]*BD[[#This Row],[Precio]]</f>
        <v>231.70000000000002</v>
      </c>
      <c r="N982" s="91">
        <f>+BD[[#This Row],[Monto Total]]-BD[[#This Row],[Abonos]]</f>
        <v>0</v>
      </c>
      <c r="O982" s="93" t="str">
        <f>IF(BD[[#This Row],[Saldo Actual]]=0,"PAGADO",IF(BD[[#This Row],[Saldo Actual]]&lt;0,"A Favor","Pendiente"))</f>
        <v>PAGADO</v>
      </c>
      <c r="P982" s="97">
        <f>+BD[[#This Row],[Fecha Doc.]]+7</f>
        <v>45440</v>
      </c>
      <c r="Q982" s="96" t="str">
        <f ca="1">IF(TODAY()&gt;BD[[#This Row],[Fecha Venc.]],"VENCIDO","")</f>
        <v>VENCIDO</v>
      </c>
      <c r="R982" s="83"/>
    </row>
    <row r="983" spans="3:18" s="4" customFormat="1" hidden="1" x14ac:dyDescent="0.25">
      <c r="C983" s="85" t="s">
        <v>2337</v>
      </c>
      <c r="D983" s="86">
        <v>45433</v>
      </c>
      <c r="E983" s="87" t="s">
        <v>1887</v>
      </c>
      <c r="F983" s="88" t="s">
        <v>1886</v>
      </c>
      <c r="G983" s="87" t="s">
        <v>195</v>
      </c>
      <c r="H983" s="89" t="s">
        <v>1847</v>
      </c>
      <c r="I983" s="121">
        <v>129.80000000000001</v>
      </c>
      <c r="J983" s="121">
        <v>129.80000000000001</v>
      </c>
      <c r="K983" s="84">
        <v>1.3</v>
      </c>
      <c r="L983" s="105">
        <f>+BD[[#This Row],[Kg. Recibidos]]*BD[[#This Row],[Precio]]</f>
        <v>168.74</v>
      </c>
      <c r="M983" s="105">
        <f>+BD[[#This Row],[Kg. Recibidos]]*BD[[#This Row],[Precio]]</f>
        <v>168.74</v>
      </c>
      <c r="N983" s="91">
        <f>+BD[[#This Row],[Monto Total]]-BD[[#This Row],[Abonos]]</f>
        <v>0</v>
      </c>
      <c r="O983" s="93" t="str">
        <f>IF(BD[[#This Row],[Saldo Actual]]=0,"PAGADO",IF(BD[[#This Row],[Saldo Actual]]&lt;0,"A Favor","Pendiente"))</f>
        <v>PAGADO</v>
      </c>
      <c r="P983" s="97">
        <f>+BD[[#This Row],[Fecha Doc.]]+7</f>
        <v>45440</v>
      </c>
      <c r="Q983" s="96" t="str">
        <f ca="1">IF(TODAY()&gt;BD[[#This Row],[Fecha Venc.]],"VENCIDO","")</f>
        <v>VENCIDO</v>
      </c>
      <c r="R983" s="83"/>
    </row>
    <row r="984" spans="3:18" s="4" customFormat="1" hidden="1" x14ac:dyDescent="0.25">
      <c r="C984" s="85" t="s">
        <v>2335</v>
      </c>
      <c r="D984" s="86">
        <v>45433</v>
      </c>
      <c r="E984" s="87" t="s">
        <v>8</v>
      </c>
      <c r="F984" s="88" t="s">
        <v>20</v>
      </c>
      <c r="G984" s="87" t="s">
        <v>2211</v>
      </c>
      <c r="H984" s="89" t="s">
        <v>1727</v>
      </c>
      <c r="I984" s="121">
        <v>1847.7</v>
      </c>
      <c r="J984" s="121">
        <v>1816.9</v>
      </c>
      <c r="K984" s="84">
        <v>0.5</v>
      </c>
      <c r="L984" s="105">
        <f>+BD[[#This Row],[Kg. Recibidos]]*BD[[#This Row],[Precio]]</f>
        <v>908.45</v>
      </c>
      <c r="M984" s="105">
        <f>+BD[[#This Row],[Kg. Recibidos]]*BD[[#This Row],[Precio]]</f>
        <v>908.45</v>
      </c>
      <c r="N984" s="91">
        <f>+BD[[#This Row],[Monto Total]]-BD[[#This Row],[Abonos]]</f>
        <v>0</v>
      </c>
      <c r="O984" s="93" t="str">
        <f>IF(BD[[#This Row],[Saldo Actual]]=0,"PAGADO",IF(BD[[#This Row],[Saldo Actual]]&lt;0,"A Favor","Pendiente"))</f>
        <v>PAGADO</v>
      </c>
      <c r="P984" s="97">
        <f>+BD[[#This Row],[Fecha Doc.]]+7</f>
        <v>45440</v>
      </c>
      <c r="Q984" s="96" t="str">
        <f ca="1">IF(TODAY()&gt;BD[[#This Row],[Fecha Venc.]],"VENCIDO","")</f>
        <v>VENCIDO</v>
      </c>
      <c r="R984" s="83"/>
    </row>
    <row r="985" spans="3:18" s="4" customFormat="1" hidden="1" x14ac:dyDescent="0.25">
      <c r="C985" s="85" t="s">
        <v>2335</v>
      </c>
      <c r="D985" s="86">
        <v>45433</v>
      </c>
      <c r="E985" s="87" t="s">
        <v>8</v>
      </c>
      <c r="F985" s="88" t="s">
        <v>20</v>
      </c>
      <c r="G985" s="87" t="s">
        <v>2211</v>
      </c>
      <c r="H985" s="89" t="s">
        <v>1847</v>
      </c>
      <c r="I985" s="121">
        <v>2362.5</v>
      </c>
      <c r="J985" s="121">
        <v>2338</v>
      </c>
      <c r="K985" s="84">
        <v>0.5</v>
      </c>
      <c r="L985" s="105">
        <f>+BD[[#This Row],[Kg. Recibidos]]*BD[[#This Row],[Precio]]</f>
        <v>1169</v>
      </c>
      <c r="M985" s="105">
        <f>+BD[[#This Row],[Kg. Recibidos]]*BD[[#This Row],[Precio]]</f>
        <v>1169</v>
      </c>
      <c r="N985" s="91">
        <f>+BD[[#This Row],[Monto Total]]-BD[[#This Row],[Abonos]]</f>
        <v>0</v>
      </c>
      <c r="O985" s="93" t="str">
        <f>IF(BD[[#This Row],[Saldo Actual]]=0,"PAGADO",IF(BD[[#This Row],[Saldo Actual]]&lt;0,"A Favor","Pendiente"))</f>
        <v>PAGADO</v>
      </c>
      <c r="P985" s="97">
        <f>+BD[[#This Row],[Fecha Doc.]]+7</f>
        <v>45440</v>
      </c>
      <c r="Q985" s="96" t="str">
        <f ca="1">IF(TODAY()&gt;BD[[#This Row],[Fecha Venc.]],"VENCIDO","")</f>
        <v>VENCIDO</v>
      </c>
      <c r="R985" s="83"/>
    </row>
    <row r="986" spans="3:18" s="4" customFormat="1" hidden="1" x14ac:dyDescent="0.25">
      <c r="C986" s="85" t="s">
        <v>2335</v>
      </c>
      <c r="D986" s="86">
        <v>45433</v>
      </c>
      <c r="E986" s="87" t="s">
        <v>8</v>
      </c>
      <c r="F986" s="88" t="s">
        <v>20</v>
      </c>
      <c r="G986" s="87" t="s">
        <v>2211</v>
      </c>
      <c r="H986" s="89" t="s">
        <v>1848</v>
      </c>
      <c r="I986" s="121">
        <v>371.3</v>
      </c>
      <c r="J986" s="121">
        <v>363.3</v>
      </c>
      <c r="K986" s="84">
        <v>1.2</v>
      </c>
      <c r="L986" s="105">
        <f>+BD[[#This Row],[Kg. Recibidos]]*BD[[#This Row],[Precio]]</f>
        <v>435.96</v>
      </c>
      <c r="M986" s="105">
        <f>+BD[[#This Row],[Kg. Recibidos]]*BD[[#This Row],[Precio]]</f>
        <v>435.96</v>
      </c>
      <c r="N986" s="91">
        <f>+BD[[#This Row],[Monto Total]]-BD[[#This Row],[Abonos]]</f>
        <v>0</v>
      </c>
      <c r="O986" s="93" t="str">
        <f>IF(BD[[#This Row],[Saldo Actual]]=0,"PAGADO",IF(BD[[#This Row],[Saldo Actual]]&lt;0,"A Favor","Pendiente"))</f>
        <v>PAGADO</v>
      </c>
      <c r="P986" s="97">
        <f>+BD[[#This Row],[Fecha Doc.]]+7</f>
        <v>45440</v>
      </c>
      <c r="Q986" s="96" t="str">
        <f ca="1">IF(TODAY()&gt;BD[[#This Row],[Fecha Venc.]],"VENCIDO","")</f>
        <v>VENCIDO</v>
      </c>
      <c r="R986" s="83"/>
    </row>
    <row r="987" spans="3:18" s="4" customFormat="1" hidden="1" x14ac:dyDescent="0.25">
      <c r="C987" s="85" t="s">
        <v>2325</v>
      </c>
      <c r="D987" s="86">
        <v>45433</v>
      </c>
      <c r="E987" s="87" t="s">
        <v>1887</v>
      </c>
      <c r="F987" s="88" t="s">
        <v>1886</v>
      </c>
      <c r="G987" s="87" t="s">
        <v>142</v>
      </c>
      <c r="H987" s="89" t="s">
        <v>3</v>
      </c>
      <c r="I987" s="121">
        <v>21.9</v>
      </c>
      <c r="J987" s="121">
        <v>21.9</v>
      </c>
      <c r="K987" s="84">
        <v>2.4</v>
      </c>
      <c r="L987" s="105">
        <f>+BD[[#This Row],[Kg. Recibidos]]*BD[[#This Row],[Precio]]</f>
        <v>52.559999999999995</v>
      </c>
      <c r="M987" s="105">
        <f>+BD[[#This Row],[Kg. Recibidos]]*BD[[#This Row],[Precio]]</f>
        <v>52.559999999999995</v>
      </c>
      <c r="N987" s="91">
        <f>+BD[[#This Row],[Monto Total]]-BD[[#This Row],[Abonos]]</f>
        <v>0</v>
      </c>
      <c r="O987" s="93" t="str">
        <f>IF(BD[[#This Row],[Saldo Actual]]=0,"PAGADO",IF(BD[[#This Row],[Saldo Actual]]&lt;0,"A Favor","Pendiente"))</f>
        <v>PAGADO</v>
      </c>
      <c r="P987" s="97">
        <f>+BD[[#This Row],[Fecha Doc.]]+7</f>
        <v>45440</v>
      </c>
      <c r="Q987" s="96" t="str">
        <f ca="1">IF(TODAY()&gt;BD[[#This Row],[Fecha Venc.]],"VENCIDO","")</f>
        <v>VENCIDO</v>
      </c>
      <c r="R987" s="83"/>
    </row>
    <row r="988" spans="3:18" s="4" customFormat="1" hidden="1" x14ac:dyDescent="0.25">
      <c r="C988" s="85" t="s">
        <v>2330</v>
      </c>
      <c r="D988" s="86">
        <v>45433</v>
      </c>
      <c r="E988" s="87" t="s">
        <v>670</v>
      </c>
      <c r="F988" s="88" t="s">
        <v>883</v>
      </c>
      <c r="G988" s="87" t="s">
        <v>670</v>
      </c>
      <c r="H988" s="89" t="s">
        <v>872</v>
      </c>
      <c r="I988" s="121">
        <v>8280</v>
      </c>
      <c r="J988" s="121">
        <v>8113.5</v>
      </c>
      <c r="K988" s="84">
        <v>2.35</v>
      </c>
      <c r="L988" s="105">
        <f>+BD[[#This Row],[Kg. Recibidos]]*BD[[#This Row],[Precio]]</f>
        <v>19066.725000000002</v>
      </c>
      <c r="M988" s="105">
        <f>+BD[[#This Row],[Kg. Recibidos]]*BD[[#This Row],[Precio]]</f>
        <v>19066.725000000002</v>
      </c>
      <c r="N988" s="91">
        <f>+BD[[#This Row],[Monto Total]]-BD[[#This Row],[Abonos]]</f>
        <v>0</v>
      </c>
      <c r="O988" s="93" t="str">
        <f>IF(BD[[#This Row],[Saldo Actual]]=0,"PAGADO",IF(BD[[#This Row],[Saldo Actual]]&lt;0,"A Favor","Pendiente"))</f>
        <v>PAGADO</v>
      </c>
      <c r="P988" s="97">
        <f>+BD[[#This Row],[Fecha Doc.]]+7</f>
        <v>45440</v>
      </c>
      <c r="Q988" s="96" t="str">
        <f ca="1">IF(TODAY()&gt;BD[[#This Row],[Fecha Venc.]],"VENCIDO","")</f>
        <v>VENCIDO</v>
      </c>
      <c r="R988" s="83"/>
    </row>
    <row r="989" spans="3:18" s="4" customFormat="1" hidden="1" x14ac:dyDescent="0.25">
      <c r="C989" s="85" t="s">
        <v>2329</v>
      </c>
      <c r="D989" s="86">
        <v>45433</v>
      </c>
      <c r="E989" s="87" t="s">
        <v>670</v>
      </c>
      <c r="F989" s="88" t="s">
        <v>883</v>
      </c>
      <c r="G989" s="87" t="s">
        <v>670</v>
      </c>
      <c r="H989" s="89" t="s">
        <v>872</v>
      </c>
      <c r="I989" s="121">
        <v>541.5</v>
      </c>
      <c r="J989" s="121">
        <v>527.4</v>
      </c>
      <c r="K989" s="84">
        <v>2.35</v>
      </c>
      <c r="L989" s="105">
        <f>+BD[[#This Row],[Kg. Recibidos]]*BD[[#This Row],[Precio]]</f>
        <v>1239.3900000000001</v>
      </c>
      <c r="M989" s="105">
        <f>+BD[[#This Row],[Kg. Recibidos]]*BD[[#This Row],[Precio]]</f>
        <v>1239.3900000000001</v>
      </c>
      <c r="N989" s="91">
        <f>+BD[[#This Row],[Monto Total]]-BD[[#This Row],[Abonos]]</f>
        <v>0</v>
      </c>
      <c r="O989" s="93" t="str">
        <f>IF(BD[[#This Row],[Saldo Actual]]=0,"PAGADO",IF(BD[[#This Row],[Saldo Actual]]&lt;0,"A Favor","Pendiente"))</f>
        <v>PAGADO</v>
      </c>
      <c r="P989" s="97">
        <f>+BD[[#This Row],[Fecha Doc.]]+7</f>
        <v>45440</v>
      </c>
      <c r="Q989" s="96" t="str">
        <f ca="1">IF(TODAY()&gt;BD[[#This Row],[Fecha Venc.]],"VENCIDO","")</f>
        <v>VENCIDO</v>
      </c>
      <c r="R989" s="83"/>
    </row>
    <row r="990" spans="3:18" s="4" customFormat="1" hidden="1" x14ac:dyDescent="0.25">
      <c r="C990" s="85" t="s">
        <v>2324</v>
      </c>
      <c r="D990" s="86">
        <v>45433</v>
      </c>
      <c r="E990" s="87" t="s">
        <v>87</v>
      </c>
      <c r="F990" s="88" t="s">
        <v>116</v>
      </c>
      <c r="G990" s="87" t="s">
        <v>87</v>
      </c>
      <c r="H990" s="89" t="s">
        <v>872</v>
      </c>
      <c r="I990" s="121">
        <v>547.70000000000005</v>
      </c>
      <c r="J990" s="121">
        <v>547.70000000000005</v>
      </c>
      <c r="K990" s="84">
        <v>2.4</v>
      </c>
      <c r="L990" s="105">
        <f>+BD[[#This Row],[Kg. Recibidos]]*BD[[#This Row],[Precio]]</f>
        <v>1314.48</v>
      </c>
      <c r="M990" s="105">
        <f>+BD[[#This Row],[Kg. Recibidos]]*BD[[#This Row],[Precio]]</f>
        <v>1314.48</v>
      </c>
      <c r="N990" s="91">
        <f>+BD[[#This Row],[Monto Total]]-BD[[#This Row],[Abonos]]</f>
        <v>0</v>
      </c>
      <c r="O990" s="93" t="str">
        <f>IF(BD[[#This Row],[Saldo Actual]]=0,"PAGADO",IF(BD[[#This Row],[Saldo Actual]]&lt;0,"A Favor","Pendiente"))</f>
        <v>PAGADO</v>
      </c>
      <c r="P990" s="97">
        <f>+BD[[#This Row],[Fecha Doc.]]+7</f>
        <v>45440</v>
      </c>
      <c r="Q990" s="96" t="str">
        <f ca="1">IF(TODAY()&gt;BD[[#This Row],[Fecha Venc.]],"VENCIDO","")</f>
        <v>VENCIDO</v>
      </c>
      <c r="R990" s="83"/>
    </row>
    <row r="991" spans="3:18" s="4" customFormat="1" hidden="1" x14ac:dyDescent="0.25">
      <c r="C991" s="85" t="s">
        <v>2323</v>
      </c>
      <c r="D991" s="86">
        <v>45433</v>
      </c>
      <c r="E991" s="87" t="s">
        <v>87</v>
      </c>
      <c r="F991" s="88" t="s">
        <v>116</v>
      </c>
      <c r="G991" s="87" t="s">
        <v>87</v>
      </c>
      <c r="H991" s="89" t="s">
        <v>1848</v>
      </c>
      <c r="I991" s="121">
        <v>99.3</v>
      </c>
      <c r="J991" s="121">
        <v>99.3</v>
      </c>
      <c r="K991" s="84">
        <v>1.4</v>
      </c>
      <c r="L991" s="105">
        <f>+BD[[#This Row],[Kg. Recibidos]]*BD[[#This Row],[Precio]]</f>
        <v>139.01999999999998</v>
      </c>
      <c r="M991" s="105">
        <f>+BD[[#This Row],[Kg. Recibidos]]*BD[[#This Row],[Precio]]</f>
        <v>139.01999999999998</v>
      </c>
      <c r="N991" s="91">
        <f>+BD[[#This Row],[Monto Total]]-BD[[#This Row],[Abonos]]</f>
        <v>0</v>
      </c>
      <c r="O991" s="93" t="str">
        <f>IF(BD[[#This Row],[Saldo Actual]]=0,"PAGADO",IF(BD[[#This Row],[Saldo Actual]]&lt;0,"A Favor","Pendiente"))</f>
        <v>PAGADO</v>
      </c>
      <c r="P991" s="97">
        <f>+BD[[#This Row],[Fecha Doc.]]+7</f>
        <v>45440</v>
      </c>
      <c r="Q991" s="96" t="str">
        <f ca="1">IF(TODAY()&gt;BD[[#This Row],[Fecha Venc.]],"VENCIDO","")</f>
        <v>VENCIDO</v>
      </c>
      <c r="R991" s="83"/>
    </row>
    <row r="992" spans="3:18" s="4" customFormat="1" hidden="1" x14ac:dyDescent="0.25">
      <c r="C992" s="85" t="s">
        <v>2323</v>
      </c>
      <c r="D992" s="86">
        <v>45433</v>
      </c>
      <c r="E992" s="87" t="s">
        <v>87</v>
      </c>
      <c r="F992" s="88" t="s">
        <v>116</v>
      </c>
      <c r="G992" s="87" t="s">
        <v>87</v>
      </c>
      <c r="H992" s="89" t="s">
        <v>1727</v>
      </c>
      <c r="I992" s="121">
        <v>200.39999999999998</v>
      </c>
      <c r="J992" s="121">
        <v>200.39999999999998</v>
      </c>
      <c r="K992" s="84">
        <v>0.7</v>
      </c>
      <c r="L992" s="105">
        <f>+BD[[#This Row],[Kg. Recibidos]]*BD[[#This Row],[Precio]]</f>
        <v>140.27999999999997</v>
      </c>
      <c r="M992" s="105">
        <f>+BD[[#This Row],[Kg. Recibidos]]*BD[[#This Row],[Precio]]</f>
        <v>140.27999999999997</v>
      </c>
      <c r="N992" s="91">
        <f>+BD[[#This Row],[Monto Total]]-BD[[#This Row],[Abonos]]</f>
        <v>0</v>
      </c>
      <c r="O992" s="93" t="str">
        <f>IF(BD[[#This Row],[Saldo Actual]]=0,"PAGADO",IF(BD[[#This Row],[Saldo Actual]]&lt;0,"A Favor","Pendiente"))</f>
        <v>PAGADO</v>
      </c>
      <c r="P992" s="97">
        <f>+BD[[#This Row],[Fecha Doc.]]+7</f>
        <v>45440</v>
      </c>
      <c r="Q992" s="96" t="str">
        <f ca="1">IF(TODAY()&gt;BD[[#This Row],[Fecha Venc.]],"VENCIDO","")</f>
        <v>VENCIDO</v>
      </c>
      <c r="R992" s="83"/>
    </row>
    <row r="993" spans="3:18" s="4" customFormat="1" hidden="1" x14ac:dyDescent="0.25">
      <c r="C993" s="85" t="s">
        <v>2323</v>
      </c>
      <c r="D993" s="86">
        <v>45433</v>
      </c>
      <c r="E993" s="87" t="s">
        <v>87</v>
      </c>
      <c r="F993" s="88" t="s">
        <v>116</v>
      </c>
      <c r="G993" s="87" t="s">
        <v>87</v>
      </c>
      <c r="H993" s="89" t="s">
        <v>1847</v>
      </c>
      <c r="I993" s="121">
        <v>172.4</v>
      </c>
      <c r="J993" s="121">
        <v>172.4</v>
      </c>
      <c r="K993" s="84">
        <v>0.7</v>
      </c>
      <c r="L993" s="105">
        <f>+BD[[#This Row],[Kg. Recibidos]]*BD[[#This Row],[Precio]]</f>
        <v>120.67999999999999</v>
      </c>
      <c r="M993" s="105">
        <f>+BD[[#This Row],[Kg. Recibidos]]*BD[[#This Row],[Precio]]</f>
        <v>120.67999999999999</v>
      </c>
      <c r="N993" s="91">
        <f>+BD[[#This Row],[Monto Total]]-BD[[#This Row],[Abonos]]</f>
        <v>0</v>
      </c>
      <c r="O993" s="93" t="str">
        <f>IF(BD[[#This Row],[Saldo Actual]]=0,"PAGADO",IF(BD[[#This Row],[Saldo Actual]]&lt;0,"A Favor","Pendiente"))</f>
        <v>PAGADO</v>
      </c>
      <c r="P993" s="97">
        <f>+BD[[#This Row],[Fecha Doc.]]+7</f>
        <v>45440</v>
      </c>
      <c r="Q993" s="96" t="str">
        <f ca="1">IF(TODAY()&gt;BD[[#This Row],[Fecha Venc.]],"VENCIDO","")</f>
        <v>VENCIDO</v>
      </c>
      <c r="R993" s="83"/>
    </row>
    <row r="994" spans="3:18" s="4" customFormat="1" hidden="1" x14ac:dyDescent="0.25">
      <c r="C994" s="85" t="s">
        <v>2333</v>
      </c>
      <c r="D994" s="86">
        <v>45433</v>
      </c>
      <c r="E994" s="87" t="s">
        <v>8</v>
      </c>
      <c r="F994" s="88" t="s">
        <v>20</v>
      </c>
      <c r="G994" s="87" t="s">
        <v>180</v>
      </c>
      <c r="H994" s="89" t="s">
        <v>15</v>
      </c>
      <c r="I994" s="121">
        <v>1507</v>
      </c>
      <c r="J994" s="121">
        <v>1447</v>
      </c>
      <c r="K994" s="84">
        <v>2.65</v>
      </c>
      <c r="L994" s="105">
        <f>+BD[[#This Row],[Kg. Recibidos]]*BD[[#This Row],[Precio]]</f>
        <v>3834.5499999999997</v>
      </c>
      <c r="M994" s="105">
        <f>+BD[[#This Row],[Kg. Recibidos]]*BD[[#This Row],[Precio]]</f>
        <v>3834.5499999999997</v>
      </c>
      <c r="N994" s="91">
        <f>+BD[[#This Row],[Monto Total]]-BD[[#This Row],[Abonos]]</f>
        <v>0</v>
      </c>
      <c r="O994" s="93" t="str">
        <f>IF(BD[[#This Row],[Saldo Actual]]=0,"PAGADO",IF(BD[[#This Row],[Saldo Actual]]&lt;0,"A Favor","Pendiente"))</f>
        <v>PAGADO</v>
      </c>
      <c r="P994" s="97">
        <f>+BD[[#This Row],[Fecha Doc.]]+7</f>
        <v>45440</v>
      </c>
      <c r="Q994" s="96" t="str">
        <f ca="1">IF(TODAY()&gt;BD[[#This Row],[Fecha Venc.]],"VENCIDO","")</f>
        <v>VENCIDO</v>
      </c>
      <c r="R994" s="83"/>
    </row>
    <row r="995" spans="3:18" s="4" customFormat="1" hidden="1" x14ac:dyDescent="0.25">
      <c r="C995" s="85" t="s">
        <v>2332</v>
      </c>
      <c r="D995" s="86">
        <v>45433</v>
      </c>
      <c r="E995" s="87" t="s">
        <v>1887</v>
      </c>
      <c r="F995" s="88" t="s">
        <v>1886</v>
      </c>
      <c r="G995" s="87" t="s">
        <v>92</v>
      </c>
      <c r="H995" s="89" t="s">
        <v>872</v>
      </c>
      <c r="I995" s="121">
        <v>217.2</v>
      </c>
      <c r="J995" s="121">
        <v>217.2</v>
      </c>
      <c r="K995" s="84">
        <v>2.6</v>
      </c>
      <c r="L995" s="105">
        <f>+BD[[#This Row],[Kg. Recibidos]]*BD[[#This Row],[Precio]]</f>
        <v>564.72</v>
      </c>
      <c r="M995" s="105">
        <f>+BD[[#This Row],[Kg. Recibidos]]*BD[[#This Row],[Precio]]</f>
        <v>564.72</v>
      </c>
      <c r="N995" s="91">
        <f>+BD[[#This Row],[Monto Total]]-BD[[#This Row],[Abonos]]</f>
        <v>0</v>
      </c>
      <c r="O995" s="93" t="str">
        <f>IF(BD[[#This Row],[Saldo Actual]]=0,"PAGADO",IF(BD[[#This Row],[Saldo Actual]]&lt;0,"A Favor","Pendiente"))</f>
        <v>PAGADO</v>
      </c>
      <c r="P995" s="97">
        <f>+BD[[#This Row],[Fecha Doc.]]+7</f>
        <v>45440</v>
      </c>
      <c r="Q995" s="96" t="str">
        <f ca="1">IF(TODAY()&gt;BD[[#This Row],[Fecha Venc.]],"VENCIDO","")</f>
        <v>VENCIDO</v>
      </c>
      <c r="R995" s="83"/>
    </row>
    <row r="996" spans="3:18" s="4" customFormat="1" ht="30" hidden="1" x14ac:dyDescent="0.25">
      <c r="C996" s="85"/>
      <c r="D996" s="86"/>
      <c r="E996" s="87"/>
      <c r="F996" s="88" t="s">
        <v>1780</v>
      </c>
      <c r="G996" s="87"/>
      <c r="H996" s="89"/>
      <c r="I996" s="121"/>
      <c r="J996" s="121">
        <v>0</v>
      </c>
      <c r="K996" s="84"/>
      <c r="L996" s="105">
        <f>+BD[[#This Row],[Kg. Recibidos]]*BD[[#This Row],[Precio]]</f>
        <v>0</v>
      </c>
      <c r="M996" s="105"/>
      <c r="N996" s="91">
        <f>+BD[[#This Row],[Monto Total]]-BD[[#This Row],[Abonos]]</f>
        <v>0</v>
      </c>
      <c r="O996" s="93" t="str">
        <f>IF(BD[[#This Row],[Saldo Actual]]=0,"PAGADO",IF(BD[[#This Row],[Saldo Actual]]&lt;0,"A Favor","Pendiente"))</f>
        <v>PAGADO</v>
      </c>
      <c r="P996" s="97">
        <f>+BD[[#This Row],[Fecha Doc.]]+7</f>
        <v>7</v>
      </c>
      <c r="Q996" s="96" t="str">
        <f ca="1">IF(TODAY()&gt;BD[[#This Row],[Fecha Venc.]],"VENCIDO","")</f>
        <v>VENCIDO</v>
      </c>
      <c r="R996" s="83"/>
    </row>
    <row r="997" spans="3:18" s="4" customFormat="1" hidden="1" x14ac:dyDescent="0.25">
      <c r="C997" s="85" t="s">
        <v>2331</v>
      </c>
      <c r="D997" s="86">
        <v>45433</v>
      </c>
      <c r="E997" s="87" t="s">
        <v>1887</v>
      </c>
      <c r="F997" s="88" t="s">
        <v>1886</v>
      </c>
      <c r="G997" s="87" t="s">
        <v>92</v>
      </c>
      <c r="H997" s="89" t="s">
        <v>1727</v>
      </c>
      <c r="I997" s="121">
        <v>87.2</v>
      </c>
      <c r="J997" s="121">
        <v>87.2</v>
      </c>
      <c r="K997" s="84">
        <v>1.3</v>
      </c>
      <c r="L997" s="105">
        <f>+BD[[#This Row],[Kg. Recibidos]]*BD[[#This Row],[Precio]]</f>
        <v>113.36000000000001</v>
      </c>
      <c r="M997" s="105">
        <f>+BD[[#This Row],[Kg. Recibidos]]*BD[[#This Row],[Precio]]</f>
        <v>113.36000000000001</v>
      </c>
      <c r="N997" s="91">
        <f>+BD[[#This Row],[Monto Total]]-BD[[#This Row],[Abonos]]</f>
        <v>0</v>
      </c>
      <c r="O997" s="93" t="str">
        <f>IF(BD[[#This Row],[Saldo Actual]]=0,"PAGADO",IF(BD[[#This Row],[Saldo Actual]]&lt;0,"A Favor","Pendiente"))</f>
        <v>PAGADO</v>
      </c>
      <c r="P997" s="97">
        <f>+BD[[#This Row],[Fecha Doc.]]+7</f>
        <v>45440</v>
      </c>
      <c r="Q997" s="96" t="str">
        <f ca="1">IF(TODAY()&gt;BD[[#This Row],[Fecha Venc.]],"VENCIDO","")</f>
        <v>VENCIDO</v>
      </c>
      <c r="R997" s="83"/>
    </row>
    <row r="998" spans="3:18" s="4" customFormat="1" hidden="1" x14ac:dyDescent="0.25">
      <c r="C998" s="85" t="s">
        <v>2331</v>
      </c>
      <c r="D998" s="86">
        <v>45433</v>
      </c>
      <c r="E998" s="87" t="s">
        <v>1887</v>
      </c>
      <c r="F998" s="88" t="s">
        <v>1886</v>
      </c>
      <c r="G998" s="87" t="s">
        <v>92</v>
      </c>
      <c r="H998" s="89" t="s">
        <v>1847</v>
      </c>
      <c r="I998" s="121">
        <v>68.3</v>
      </c>
      <c r="J998" s="121">
        <v>68.3</v>
      </c>
      <c r="K998" s="84">
        <v>1.3</v>
      </c>
      <c r="L998" s="105">
        <f>+BD[[#This Row],[Kg. Recibidos]]*BD[[#This Row],[Precio]]</f>
        <v>88.79</v>
      </c>
      <c r="M998" s="105">
        <f>+BD[[#This Row],[Kg. Recibidos]]*BD[[#This Row],[Precio]]</f>
        <v>88.79</v>
      </c>
      <c r="N998" s="91">
        <f>+BD[[#This Row],[Monto Total]]-BD[[#This Row],[Abonos]]</f>
        <v>0</v>
      </c>
      <c r="O998" s="93" t="str">
        <f>IF(BD[[#This Row],[Saldo Actual]]=0,"PAGADO",IF(BD[[#This Row],[Saldo Actual]]&lt;0,"A Favor","Pendiente"))</f>
        <v>PAGADO</v>
      </c>
      <c r="P998" s="97">
        <f>+BD[[#This Row],[Fecha Doc.]]+7</f>
        <v>45440</v>
      </c>
      <c r="Q998" s="96" t="str">
        <f ca="1">IF(TODAY()&gt;BD[[#This Row],[Fecha Venc.]],"VENCIDO","")</f>
        <v>VENCIDO</v>
      </c>
      <c r="R998" s="83"/>
    </row>
    <row r="999" spans="3:18" s="4" customFormat="1" hidden="1" x14ac:dyDescent="0.25">
      <c r="C999" s="85" t="s">
        <v>2326</v>
      </c>
      <c r="D999" s="86">
        <v>45433</v>
      </c>
      <c r="E999" s="87" t="s">
        <v>93</v>
      </c>
      <c r="F999" s="88" t="s">
        <v>50</v>
      </c>
      <c r="G999" s="87" t="s">
        <v>93</v>
      </c>
      <c r="H999" s="89" t="s">
        <v>1984</v>
      </c>
      <c r="I999" s="121">
        <v>1609.98</v>
      </c>
      <c r="J999" s="121">
        <v>1609.98</v>
      </c>
      <c r="K999" s="84">
        <v>1.85</v>
      </c>
      <c r="L999" s="105">
        <f>+BD[[#This Row],[Kg. Recibidos]]*BD[[#This Row],[Precio]]</f>
        <v>2978.4630000000002</v>
      </c>
      <c r="M999" s="105">
        <f>+BD[[#This Row],[Kg. Recibidos]]*BD[[#This Row],[Precio]]</f>
        <v>2978.4630000000002</v>
      </c>
      <c r="N999" s="91">
        <f>+BD[[#This Row],[Monto Total]]-BD[[#This Row],[Abonos]]</f>
        <v>0</v>
      </c>
      <c r="O999" s="93" t="str">
        <f>IF(BD[[#This Row],[Saldo Actual]]=0,"PAGADO",IF(BD[[#This Row],[Saldo Actual]]&lt;0,"A Favor","Pendiente"))</f>
        <v>PAGADO</v>
      </c>
      <c r="P999" s="97">
        <f>+BD[[#This Row],[Fecha Doc.]]+7</f>
        <v>45440</v>
      </c>
      <c r="Q999" s="96" t="str">
        <f ca="1">IF(TODAY()&gt;BD[[#This Row],[Fecha Venc.]],"VENCIDO","")</f>
        <v>VENCIDO</v>
      </c>
      <c r="R999" s="83"/>
    </row>
    <row r="1000" spans="3:18" s="4" customFormat="1" hidden="1" x14ac:dyDescent="0.25">
      <c r="C1000" s="85" t="s">
        <v>2322</v>
      </c>
      <c r="D1000" s="86">
        <v>45433</v>
      </c>
      <c r="E1000" s="87" t="s">
        <v>93</v>
      </c>
      <c r="F1000" s="88" t="s">
        <v>50</v>
      </c>
      <c r="G1000" s="87" t="s">
        <v>93</v>
      </c>
      <c r="H1000" s="89" t="s">
        <v>3</v>
      </c>
      <c r="I1000" s="121">
        <v>18023.5</v>
      </c>
      <c r="J1000" s="121">
        <v>17583.099999999999</v>
      </c>
      <c r="K1000" s="84">
        <v>2.15</v>
      </c>
      <c r="L1000" s="105">
        <f>+BD[[#This Row],[Kg. Recibidos]]*BD[[#This Row],[Precio]]</f>
        <v>37803.664999999994</v>
      </c>
      <c r="M1000" s="105">
        <f>+BD[[#This Row],[Kg. Recibidos]]*BD[[#This Row],[Precio]]</f>
        <v>37803.664999999994</v>
      </c>
      <c r="N1000" s="91">
        <f>+BD[[#This Row],[Monto Total]]-BD[[#This Row],[Abonos]]</f>
        <v>0</v>
      </c>
      <c r="O1000" s="93" t="str">
        <f>IF(BD[[#This Row],[Saldo Actual]]=0,"PAGADO",IF(BD[[#This Row],[Saldo Actual]]&lt;0,"A Favor","Pendiente"))</f>
        <v>PAGADO</v>
      </c>
      <c r="P1000" s="97">
        <f>+BD[[#This Row],[Fecha Doc.]]+7</f>
        <v>45440</v>
      </c>
      <c r="Q1000" s="96" t="str">
        <f ca="1">IF(TODAY()&gt;BD[[#This Row],[Fecha Venc.]],"VENCIDO","")</f>
        <v>VENCIDO</v>
      </c>
      <c r="R1000" s="83"/>
    </row>
    <row r="1001" spans="3:18" s="4" customFormat="1" hidden="1" x14ac:dyDescent="0.25">
      <c r="C1001" s="85" t="s">
        <v>2320</v>
      </c>
      <c r="D1001" s="86">
        <v>45432</v>
      </c>
      <c r="E1001" s="87" t="s">
        <v>1730</v>
      </c>
      <c r="F1001" s="88" t="s">
        <v>892</v>
      </c>
      <c r="G1001" s="87" t="s">
        <v>1730</v>
      </c>
      <c r="H1001" s="89" t="s">
        <v>1853</v>
      </c>
      <c r="I1001" s="121">
        <v>2417.8000000000002</v>
      </c>
      <c r="J1001" s="121">
        <v>2417.8000000000002</v>
      </c>
      <c r="K1001" s="84">
        <v>0.3</v>
      </c>
      <c r="L1001" s="105">
        <f>+BD[[#This Row],[Kg. Recibidos]]*BD[[#This Row],[Precio]]</f>
        <v>725.34</v>
      </c>
      <c r="M1001" s="105">
        <f>+BD[[#This Row],[Kg. Recibidos]]*BD[[#This Row],[Precio]]</f>
        <v>725.34</v>
      </c>
      <c r="N1001" s="91">
        <f>+BD[[#This Row],[Monto Total]]-BD[[#This Row],[Abonos]]</f>
        <v>0</v>
      </c>
      <c r="O1001" s="93" t="str">
        <f>IF(BD[[#This Row],[Saldo Actual]]=0,"PAGADO",IF(BD[[#This Row],[Saldo Actual]]&lt;0,"A Favor","Pendiente"))</f>
        <v>PAGADO</v>
      </c>
      <c r="P1001" s="97">
        <f>+BD[[#This Row],[Fecha Doc.]]+7</f>
        <v>45439</v>
      </c>
      <c r="Q1001" s="96" t="str">
        <f ca="1">IF(TODAY()&gt;BD[[#This Row],[Fecha Venc.]],"VENCIDO","")</f>
        <v>VENCIDO</v>
      </c>
      <c r="R1001" s="83"/>
    </row>
    <row r="1002" spans="3:18" s="4" customFormat="1" hidden="1" x14ac:dyDescent="0.25">
      <c r="C1002" s="85" t="s">
        <v>2317</v>
      </c>
      <c r="D1002" s="86">
        <v>45432</v>
      </c>
      <c r="E1002" s="87" t="s">
        <v>1887</v>
      </c>
      <c r="F1002" s="88" t="s">
        <v>1886</v>
      </c>
      <c r="G1002" s="87" t="s">
        <v>200</v>
      </c>
      <c r="H1002" s="89" t="s">
        <v>872</v>
      </c>
      <c r="I1002" s="121">
        <v>347.9</v>
      </c>
      <c r="J1002" s="121">
        <v>347.9</v>
      </c>
      <c r="K1002" s="84">
        <v>2.4500000000000002</v>
      </c>
      <c r="L1002" s="105">
        <f>+BD[[#This Row],[Kg. Recibidos]]*BD[[#This Row],[Precio]]</f>
        <v>852.35500000000002</v>
      </c>
      <c r="M1002" s="105">
        <f>+BD[[#This Row],[Kg. Recibidos]]*BD[[#This Row],[Precio]]</f>
        <v>852.35500000000002</v>
      </c>
      <c r="N1002" s="91">
        <f>+BD[[#This Row],[Monto Total]]-BD[[#This Row],[Abonos]]</f>
        <v>0</v>
      </c>
      <c r="O1002" s="93" t="str">
        <f>IF(BD[[#This Row],[Saldo Actual]]=0,"PAGADO",IF(BD[[#This Row],[Saldo Actual]]&lt;0,"A Favor","Pendiente"))</f>
        <v>PAGADO</v>
      </c>
      <c r="P1002" s="97">
        <f>+BD[[#This Row],[Fecha Doc.]]+7</f>
        <v>45439</v>
      </c>
      <c r="Q1002" s="96" t="str">
        <f ca="1">IF(TODAY()&gt;BD[[#This Row],[Fecha Venc.]],"VENCIDO","")</f>
        <v>VENCIDO</v>
      </c>
      <c r="R1002" s="83"/>
    </row>
    <row r="1003" spans="3:18" s="4" customFormat="1" hidden="1" x14ac:dyDescent="0.25">
      <c r="C1003" s="85" t="s">
        <v>2317</v>
      </c>
      <c r="D1003" s="86">
        <v>45432</v>
      </c>
      <c r="E1003" s="87" t="s">
        <v>1887</v>
      </c>
      <c r="F1003" s="88" t="s">
        <v>1886</v>
      </c>
      <c r="G1003" s="87" t="s">
        <v>200</v>
      </c>
      <c r="H1003" s="89" t="s">
        <v>1727</v>
      </c>
      <c r="I1003" s="121">
        <v>28.8</v>
      </c>
      <c r="J1003" s="121">
        <v>28.8</v>
      </c>
      <c r="K1003" s="84">
        <v>1.3</v>
      </c>
      <c r="L1003" s="105">
        <f>+BD[[#This Row],[Kg. Recibidos]]*BD[[#This Row],[Precio]]</f>
        <v>37.440000000000005</v>
      </c>
      <c r="M1003" s="105">
        <f>+BD[[#This Row],[Kg. Recibidos]]*BD[[#This Row],[Precio]]</f>
        <v>37.440000000000005</v>
      </c>
      <c r="N1003" s="91">
        <f>+BD[[#This Row],[Monto Total]]-BD[[#This Row],[Abonos]]</f>
        <v>0</v>
      </c>
      <c r="O1003" s="93" t="str">
        <f>IF(BD[[#This Row],[Saldo Actual]]=0,"PAGADO",IF(BD[[#This Row],[Saldo Actual]]&lt;0,"A Favor","Pendiente"))</f>
        <v>PAGADO</v>
      </c>
      <c r="P1003" s="97">
        <f>+BD[[#This Row],[Fecha Doc.]]+7</f>
        <v>45439</v>
      </c>
      <c r="Q1003" s="96" t="str">
        <f ca="1">IF(TODAY()&gt;BD[[#This Row],[Fecha Venc.]],"VENCIDO","")</f>
        <v>VENCIDO</v>
      </c>
      <c r="R1003" s="83"/>
    </row>
    <row r="1004" spans="3:18" s="4" customFormat="1" hidden="1" x14ac:dyDescent="0.25">
      <c r="C1004" s="85" t="s">
        <v>2318</v>
      </c>
      <c r="D1004" s="86">
        <v>45432</v>
      </c>
      <c r="E1004" s="87" t="s">
        <v>8</v>
      </c>
      <c r="F1004" s="88" t="s">
        <v>20</v>
      </c>
      <c r="G1004" s="87" t="s">
        <v>2211</v>
      </c>
      <c r="H1004" s="89" t="s">
        <v>15</v>
      </c>
      <c r="I1004" s="121">
        <v>9915</v>
      </c>
      <c r="J1004" s="121">
        <v>9522.9</v>
      </c>
      <c r="K1004" s="84">
        <v>2.65</v>
      </c>
      <c r="L1004" s="105">
        <f>+BD[[#This Row],[Kg. Recibidos]]*BD[[#This Row],[Precio]]</f>
        <v>25235.684999999998</v>
      </c>
      <c r="M1004" s="105">
        <f>+BD[[#This Row],[Kg. Recibidos]]*BD[[#This Row],[Precio]]</f>
        <v>25235.684999999998</v>
      </c>
      <c r="N1004" s="91">
        <f>+BD[[#This Row],[Monto Total]]-BD[[#This Row],[Abonos]]</f>
        <v>0</v>
      </c>
      <c r="O1004" s="93" t="str">
        <f>IF(BD[[#This Row],[Saldo Actual]]=0,"PAGADO",IF(BD[[#This Row],[Saldo Actual]]&lt;0,"A Favor","Pendiente"))</f>
        <v>PAGADO</v>
      </c>
      <c r="P1004" s="97">
        <f>+BD[[#This Row],[Fecha Doc.]]+7</f>
        <v>45439</v>
      </c>
      <c r="Q1004" s="96" t="str">
        <f ca="1">IF(TODAY()&gt;BD[[#This Row],[Fecha Venc.]],"VENCIDO","")</f>
        <v>VENCIDO</v>
      </c>
      <c r="R1004" s="83"/>
    </row>
    <row r="1005" spans="3:18" s="4" customFormat="1" hidden="1" x14ac:dyDescent="0.25">
      <c r="C1005" s="85" t="s">
        <v>2316</v>
      </c>
      <c r="D1005" s="86">
        <v>45432</v>
      </c>
      <c r="E1005" s="87" t="s">
        <v>89</v>
      </c>
      <c r="F1005" s="88" t="s">
        <v>47</v>
      </c>
      <c r="G1005" s="87" t="s">
        <v>2544</v>
      </c>
      <c r="H1005" s="89" t="s">
        <v>872</v>
      </c>
      <c r="I1005" s="121">
        <v>6401.2</v>
      </c>
      <c r="J1005" s="121">
        <v>6219.5</v>
      </c>
      <c r="K1005" s="84">
        <v>1.9</v>
      </c>
      <c r="L1005" s="105">
        <f>+BD[[#This Row],[Kg. Recibidos]]*BD[[#This Row],[Precio]]</f>
        <v>11817.05</v>
      </c>
      <c r="M1005" s="105">
        <f>+BD[[#This Row],[Kg. Recibidos]]*BD[[#This Row],[Precio]]</f>
        <v>11817.05</v>
      </c>
      <c r="N1005" s="91">
        <f>+BD[[#This Row],[Monto Total]]-BD[[#This Row],[Abonos]]</f>
        <v>0</v>
      </c>
      <c r="O1005" s="93" t="str">
        <f>IF(BD[[#This Row],[Saldo Actual]]=0,"PAGADO",IF(BD[[#This Row],[Saldo Actual]]&lt;0,"A Favor","Pendiente"))</f>
        <v>PAGADO</v>
      </c>
      <c r="P1005" s="97">
        <f>+BD[[#This Row],[Fecha Doc.]]+7</f>
        <v>45439</v>
      </c>
      <c r="Q1005" s="96" t="str">
        <f ca="1">IF(TODAY()&gt;BD[[#This Row],[Fecha Venc.]],"VENCIDO","")</f>
        <v>VENCIDO</v>
      </c>
      <c r="R1005" s="83"/>
    </row>
    <row r="1006" spans="3:18" s="4" customFormat="1" ht="30" hidden="1" x14ac:dyDescent="0.25">
      <c r="C1006" s="85"/>
      <c r="D1006" s="86"/>
      <c r="E1006" s="87"/>
      <c r="F1006" s="88" t="s">
        <v>1780</v>
      </c>
      <c r="G1006" s="87"/>
      <c r="H1006" s="89"/>
      <c r="I1006" s="121"/>
      <c r="J1006" s="121">
        <v>0</v>
      </c>
      <c r="K1006" s="84"/>
      <c r="L1006" s="105">
        <f>+BD[[#This Row],[Kg. Recibidos]]*BD[[#This Row],[Precio]]</f>
        <v>0</v>
      </c>
      <c r="M1006" s="105"/>
      <c r="N1006" s="91">
        <f>+BD[[#This Row],[Monto Total]]-BD[[#This Row],[Abonos]]</f>
        <v>0</v>
      </c>
      <c r="O1006" s="93" t="str">
        <f>IF(BD[[#This Row],[Saldo Actual]]=0,"PAGADO",IF(BD[[#This Row],[Saldo Actual]]&lt;0,"A Favor","Pendiente"))</f>
        <v>PAGADO</v>
      </c>
      <c r="P1006" s="97">
        <f>+BD[[#This Row],[Fecha Doc.]]+7</f>
        <v>7</v>
      </c>
      <c r="Q1006" s="96" t="str">
        <f ca="1">IF(TODAY()&gt;BD[[#This Row],[Fecha Venc.]],"VENCIDO","")</f>
        <v>VENCIDO</v>
      </c>
      <c r="R1006" s="83"/>
    </row>
    <row r="1007" spans="3:18" s="4" customFormat="1" hidden="1" x14ac:dyDescent="0.25">
      <c r="C1007" s="85" t="s">
        <v>2315</v>
      </c>
      <c r="D1007" s="86">
        <v>45432</v>
      </c>
      <c r="E1007" s="87" t="s">
        <v>1887</v>
      </c>
      <c r="F1007" s="88" t="s">
        <v>1886</v>
      </c>
      <c r="G1007" s="87" t="s">
        <v>132</v>
      </c>
      <c r="H1007" s="89" t="s">
        <v>3</v>
      </c>
      <c r="I1007" s="121">
        <v>28.1</v>
      </c>
      <c r="J1007" s="121">
        <v>28.1</v>
      </c>
      <c r="K1007" s="84">
        <v>2.4</v>
      </c>
      <c r="L1007" s="105">
        <f>+BD[[#This Row],[Kg. Recibidos]]*BD[[#This Row],[Precio]]</f>
        <v>67.44</v>
      </c>
      <c r="M1007" s="105">
        <f>+BD[[#This Row],[Kg. Recibidos]]*BD[[#This Row],[Precio]]</f>
        <v>67.44</v>
      </c>
      <c r="N1007" s="91">
        <f>+BD[[#This Row],[Monto Total]]-BD[[#This Row],[Abonos]]</f>
        <v>0</v>
      </c>
      <c r="O1007" s="93" t="str">
        <f>IF(BD[[#This Row],[Saldo Actual]]=0,"PAGADO",IF(BD[[#This Row],[Saldo Actual]]&lt;0,"A Favor","Pendiente"))</f>
        <v>PAGADO</v>
      </c>
      <c r="P1007" s="97">
        <f>+BD[[#This Row],[Fecha Doc.]]+7</f>
        <v>45439</v>
      </c>
      <c r="Q1007" s="96" t="str">
        <f ca="1">IF(TODAY()&gt;BD[[#This Row],[Fecha Venc.]],"VENCIDO","")</f>
        <v>VENCIDO</v>
      </c>
      <c r="R1007" s="83"/>
    </row>
    <row r="1008" spans="3:18" s="4" customFormat="1" hidden="1" x14ac:dyDescent="0.25">
      <c r="C1008" s="85" t="s">
        <v>2314</v>
      </c>
      <c r="D1008" s="86">
        <v>45432</v>
      </c>
      <c r="E1008" s="87" t="s">
        <v>86</v>
      </c>
      <c r="F1008" s="88" t="s">
        <v>45</v>
      </c>
      <c r="G1008" s="87" t="s">
        <v>1419</v>
      </c>
      <c r="H1008" s="89" t="s">
        <v>3</v>
      </c>
      <c r="I1008" s="121">
        <v>1097.7</v>
      </c>
      <c r="J1008" s="121">
        <v>1097.7</v>
      </c>
      <c r="K1008" s="84">
        <v>2.4</v>
      </c>
      <c r="L1008" s="105">
        <f>+BD[[#This Row],[Kg. Recibidos]]*BD[[#This Row],[Precio]]</f>
        <v>2634.48</v>
      </c>
      <c r="M1008" s="105">
        <v>2196.9</v>
      </c>
      <c r="N1008" s="91">
        <f>+BD[[#This Row],[Monto Total]]-BD[[#This Row],[Abonos]]</f>
        <v>437.57999999999993</v>
      </c>
      <c r="O1008" s="93" t="str">
        <f>IF(BD[[#This Row],[Saldo Actual]]=0,"PAGADO",IF(BD[[#This Row],[Saldo Actual]]&lt;0,"A Favor","Pendiente"))</f>
        <v>Pendiente</v>
      </c>
      <c r="P1008" s="97">
        <f>+BD[[#This Row],[Fecha Doc.]]+7</f>
        <v>45439</v>
      </c>
      <c r="Q1008" s="96" t="str">
        <f ca="1">IF(TODAY()&gt;BD[[#This Row],[Fecha Venc.]],"VENCIDO","")</f>
        <v>VENCIDO</v>
      </c>
      <c r="R1008" s="83"/>
    </row>
    <row r="1009" spans="3:18" s="4" customFormat="1" hidden="1" x14ac:dyDescent="0.25">
      <c r="C1009" s="85" t="s">
        <v>2319</v>
      </c>
      <c r="D1009" s="86">
        <v>45432</v>
      </c>
      <c r="E1009" s="87" t="s">
        <v>1887</v>
      </c>
      <c r="F1009" s="88" t="s">
        <v>1886</v>
      </c>
      <c r="G1009" s="87" t="s">
        <v>1531</v>
      </c>
      <c r="H1009" s="89" t="s">
        <v>1727</v>
      </c>
      <c r="I1009" s="121">
        <v>50.6</v>
      </c>
      <c r="J1009" s="121">
        <v>50.6</v>
      </c>
      <c r="K1009" s="84">
        <v>1.3</v>
      </c>
      <c r="L1009" s="105">
        <f>+BD[[#This Row],[Kg. Recibidos]]*BD[[#This Row],[Precio]]</f>
        <v>65.78</v>
      </c>
      <c r="M1009" s="105">
        <f>+BD[[#This Row],[Kg. Recibidos]]*BD[[#This Row],[Precio]]</f>
        <v>65.78</v>
      </c>
      <c r="N1009" s="91">
        <f>+BD[[#This Row],[Monto Total]]-BD[[#This Row],[Abonos]]</f>
        <v>0</v>
      </c>
      <c r="O1009" s="93" t="str">
        <f>IF(BD[[#This Row],[Saldo Actual]]=0,"PAGADO",IF(BD[[#This Row],[Saldo Actual]]&lt;0,"A Favor","Pendiente"))</f>
        <v>PAGADO</v>
      </c>
      <c r="P1009" s="97">
        <f>+BD[[#This Row],[Fecha Doc.]]+7</f>
        <v>45439</v>
      </c>
      <c r="Q1009" s="96" t="str">
        <f ca="1">IF(TODAY()&gt;BD[[#This Row],[Fecha Venc.]],"VENCIDO","")</f>
        <v>VENCIDO</v>
      </c>
      <c r="R1009" s="83"/>
    </row>
    <row r="1010" spans="3:18" s="4" customFormat="1" hidden="1" x14ac:dyDescent="0.25">
      <c r="C1010" s="85" t="s">
        <v>2349</v>
      </c>
      <c r="D1010" s="86">
        <v>45429</v>
      </c>
      <c r="E1010" s="87" t="s">
        <v>1781</v>
      </c>
      <c r="F1010" s="88" t="s">
        <v>893</v>
      </c>
      <c r="G1010" s="87" t="s">
        <v>1781</v>
      </c>
      <c r="H1010" s="89" t="s">
        <v>3</v>
      </c>
      <c r="I1010" s="121">
        <v>247.6</v>
      </c>
      <c r="J1010" s="121">
        <v>121.29</v>
      </c>
      <c r="K1010" s="84">
        <v>2.35</v>
      </c>
      <c r="L1010" s="105">
        <f>+BD[[#This Row],[Kg. Recibidos]]*BD[[#This Row],[Precio]]</f>
        <v>285.03150000000005</v>
      </c>
      <c r="M1010" s="105">
        <f>+BD[[#This Row],[Kg. Recibidos]]*BD[[#This Row],[Precio]]</f>
        <v>285.03150000000005</v>
      </c>
      <c r="N1010" s="91">
        <f>+BD[[#This Row],[Monto Total]]-BD[[#This Row],[Abonos]]</f>
        <v>0</v>
      </c>
      <c r="O1010" s="93" t="str">
        <f>IF(BD[[#This Row],[Saldo Actual]]=0,"PAGADO",IF(BD[[#This Row],[Saldo Actual]]&lt;0,"A Favor","Pendiente"))</f>
        <v>PAGADO</v>
      </c>
      <c r="P1010" s="97">
        <f>+BD[[#This Row],[Fecha Doc.]]+7</f>
        <v>45436</v>
      </c>
      <c r="Q1010" s="96" t="str">
        <f ca="1">IF(TODAY()&gt;BD[[#This Row],[Fecha Venc.]],"VENCIDO","")</f>
        <v>VENCIDO</v>
      </c>
      <c r="R1010" s="83"/>
    </row>
    <row r="1011" spans="3:18" s="4" customFormat="1" hidden="1" x14ac:dyDescent="0.25">
      <c r="C1011" s="85" t="s">
        <v>2309</v>
      </c>
      <c r="D1011" s="86">
        <v>45429</v>
      </c>
      <c r="E1011" s="87" t="s">
        <v>1730</v>
      </c>
      <c r="F1011" s="88" t="s">
        <v>892</v>
      </c>
      <c r="G1011" s="87" t="s">
        <v>1730</v>
      </c>
      <c r="H1011" s="89" t="s">
        <v>1853</v>
      </c>
      <c r="I1011" s="121">
        <v>897.5</v>
      </c>
      <c r="J1011" s="121">
        <v>897.5</v>
      </c>
      <c r="K1011" s="84">
        <v>0.3</v>
      </c>
      <c r="L1011" s="105">
        <f>+BD[[#This Row],[Kg. Recibidos]]*BD[[#This Row],[Precio]]</f>
        <v>269.25</v>
      </c>
      <c r="M1011" s="105">
        <f>+BD[[#This Row],[Kg. Recibidos]]*BD[[#This Row],[Precio]]</f>
        <v>269.25</v>
      </c>
      <c r="N1011" s="91">
        <f>+BD[[#This Row],[Monto Total]]-BD[[#This Row],[Abonos]]</f>
        <v>0</v>
      </c>
      <c r="O1011" s="93" t="str">
        <f>IF(BD[[#This Row],[Saldo Actual]]=0,"PAGADO",IF(BD[[#This Row],[Saldo Actual]]&lt;0,"A Favor","Pendiente"))</f>
        <v>PAGADO</v>
      </c>
      <c r="P1011" s="97">
        <f>+BD[[#This Row],[Fecha Doc.]]+7</f>
        <v>45436</v>
      </c>
      <c r="Q1011" s="96" t="str">
        <f ca="1">IF(TODAY()&gt;BD[[#This Row],[Fecha Venc.]],"VENCIDO","")</f>
        <v>VENCIDO</v>
      </c>
      <c r="R1011" s="83"/>
    </row>
    <row r="1012" spans="3:18" s="4" customFormat="1" hidden="1" x14ac:dyDescent="0.25">
      <c r="C1012" s="85" t="s">
        <v>2310</v>
      </c>
      <c r="D1012" s="86">
        <v>45429</v>
      </c>
      <c r="E1012" s="87" t="s">
        <v>8</v>
      </c>
      <c r="F1012" s="88" t="s">
        <v>20</v>
      </c>
      <c r="G1012" s="87" t="s">
        <v>2211</v>
      </c>
      <c r="H1012" s="89" t="s">
        <v>15</v>
      </c>
      <c r="I1012" s="121">
        <v>7115.6</v>
      </c>
      <c r="J1012" s="121">
        <v>6710.2</v>
      </c>
      <c r="K1012" s="84">
        <v>2.59</v>
      </c>
      <c r="L1012" s="105">
        <f>+BD[[#This Row],[Kg. Recibidos]]*BD[[#This Row],[Precio]]</f>
        <v>17379.417999999998</v>
      </c>
      <c r="M1012" s="105">
        <f>+BD[[#This Row],[Kg. Recibidos]]*BD[[#This Row],[Precio]]</f>
        <v>17379.417999999998</v>
      </c>
      <c r="N1012" s="91">
        <f>+BD[[#This Row],[Monto Total]]-BD[[#This Row],[Abonos]]</f>
        <v>0</v>
      </c>
      <c r="O1012" s="93" t="str">
        <f>IF(BD[[#This Row],[Saldo Actual]]=0,"PAGADO",IF(BD[[#This Row],[Saldo Actual]]&lt;0,"A Favor","Pendiente"))</f>
        <v>PAGADO</v>
      </c>
      <c r="P1012" s="97">
        <f>+BD[[#This Row],[Fecha Doc.]]+7</f>
        <v>45436</v>
      </c>
      <c r="Q1012" s="96" t="str">
        <f ca="1">IF(TODAY()&gt;BD[[#This Row],[Fecha Venc.]],"VENCIDO","")</f>
        <v>VENCIDO</v>
      </c>
      <c r="R1012" s="83"/>
    </row>
    <row r="1013" spans="3:18" s="4" customFormat="1" hidden="1" x14ac:dyDescent="0.25">
      <c r="C1013" s="85" t="s">
        <v>2295</v>
      </c>
      <c r="D1013" s="86">
        <v>45429</v>
      </c>
      <c r="E1013" s="87" t="s">
        <v>8</v>
      </c>
      <c r="F1013" s="88" t="s">
        <v>20</v>
      </c>
      <c r="G1013" s="87" t="s">
        <v>2211</v>
      </c>
      <c r="H1013" s="89" t="s">
        <v>1847</v>
      </c>
      <c r="I1013" s="121">
        <v>1265.9000000000001</v>
      </c>
      <c r="J1013" s="121">
        <v>1265.9000000000001</v>
      </c>
      <c r="K1013" s="84">
        <v>0.5</v>
      </c>
      <c r="L1013" s="105">
        <f>+BD[[#This Row],[Kg. Recibidos]]*BD[[#This Row],[Precio]]</f>
        <v>632.95000000000005</v>
      </c>
      <c r="M1013" s="105">
        <f>+BD[[#This Row],[Kg. Recibidos]]*BD[[#This Row],[Precio]]</f>
        <v>632.95000000000005</v>
      </c>
      <c r="N1013" s="91">
        <f>+BD[[#This Row],[Monto Total]]-BD[[#This Row],[Abonos]]</f>
        <v>0</v>
      </c>
      <c r="O1013" s="93" t="str">
        <f>IF(BD[[#This Row],[Saldo Actual]]=0,"PAGADO",IF(BD[[#This Row],[Saldo Actual]]&lt;0,"A Favor","Pendiente"))</f>
        <v>PAGADO</v>
      </c>
      <c r="P1013" s="97">
        <f>+BD[[#This Row],[Fecha Doc.]]+7</f>
        <v>45436</v>
      </c>
      <c r="Q1013" s="96" t="str">
        <f ca="1">IF(TODAY()&gt;BD[[#This Row],[Fecha Venc.]],"VENCIDO","")</f>
        <v>VENCIDO</v>
      </c>
      <c r="R1013" s="83"/>
    </row>
    <row r="1014" spans="3:18" s="4" customFormat="1" hidden="1" x14ac:dyDescent="0.25">
      <c r="C1014" s="85" t="s">
        <v>2294</v>
      </c>
      <c r="D1014" s="86">
        <v>45429</v>
      </c>
      <c r="E1014" s="87" t="s">
        <v>8</v>
      </c>
      <c r="F1014" s="88" t="s">
        <v>20</v>
      </c>
      <c r="G1014" s="87" t="s">
        <v>2211</v>
      </c>
      <c r="H1014" s="89" t="s">
        <v>1847</v>
      </c>
      <c r="I1014" s="121">
        <v>974.1</v>
      </c>
      <c r="J1014" s="121">
        <v>947.5</v>
      </c>
      <c r="K1014" s="84">
        <v>0.5</v>
      </c>
      <c r="L1014" s="105">
        <f>+BD[[#This Row],[Kg. Recibidos]]*BD[[#This Row],[Precio]]</f>
        <v>473.75</v>
      </c>
      <c r="M1014" s="105">
        <f>+BD[[#This Row],[Kg. Recibidos]]*BD[[#This Row],[Precio]]</f>
        <v>473.75</v>
      </c>
      <c r="N1014" s="91">
        <f>+BD[[#This Row],[Monto Total]]-BD[[#This Row],[Abonos]]</f>
        <v>0</v>
      </c>
      <c r="O1014" s="93" t="str">
        <f>IF(BD[[#This Row],[Saldo Actual]]=0,"PAGADO",IF(BD[[#This Row],[Saldo Actual]]&lt;0,"A Favor","Pendiente"))</f>
        <v>PAGADO</v>
      </c>
      <c r="P1014" s="97">
        <f>+BD[[#This Row],[Fecha Doc.]]+7</f>
        <v>45436</v>
      </c>
      <c r="Q1014" s="96" t="str">
        <f ca="1">IF(TODAY()&gt;BD[[#This Row],[Fecha Venc.]],"VENCIDO","")</f>
        <v>VENCIDO</v>
      </c>
      <c r="R1014" s="83"/>
    </row>
    <row r="1015" spans="3:18" s="4" customFormat="1" hidden="1" x14ac:dyDescent="0.25">
      <c r="C1015" s="85" t="s">
        <v>2294</v>
      </c>
      <c r="D1015" s="86">
        <v>45429</v>
      </c>
      <c r="E1015" s="87" t="s">
        <v>8</v>
      </c>
      <c r="F1015" s="88" t="s">
        <v>20</v>
      </c>
      <c r="G1015" s="87" t="s">
        <v>2211</v>
      </c>
      <c r="H1015" s="89" t="s">
        <v>1848</v>
      </c>
      <c r="I1015" s="121">
        <v>285.8</v>
      </c>
      <c r="J1015" s="121">
        <v>282.95999999999998</v>
      </c>
      <c r="K1015" s="84">
        <v>1.2</v>
      </c>
      <c r="L1015" s="105">
        <f>+BD[[#This Row],[Kg. Recibidos]]*BD[[#This Row],[Precio]]</f>
        <v>339.55199999999996</v>
      </c>
      <c r="M1015" s="105">
        <f>+BD[[#This Row],[Kg. Recibidos]]*BD[[#This Row],[Precio]]</f>
        <v>339.55199999999996</v>
      </c>
      <c r="N1015" s="91">
        <f>+BD[[#This Row],[Monto Total]]-BD[[#This Row],[Abonos]]</f>
        <v>0</v>
      </c>
      <c r="O1015" s="93" t="str">
        <f>IF(BD[[#This Row],[Saldo Actual]]=0,"PAGADO",IF(BD[[#This Row],[Saldo Actual]]&lt;0,"A Favor","Pendiente"))</f>
        <v>PAGADO</v>
      </c>
      <c r="P1015" s="97">
        <f>+BD[[#This Row],[Fecha Doc.]]+7</f>
        <v>45436</v>
      </c>
      <c r="Q1015" s="96" t="str">
        <f ca="1">IF(TODAY()&gt;BD[[#This Row],[Fecha Venc.]],"VENCIDO","")</f>
        <v>VENCIDO</v>
      </c>
      <c r="R1015" s="83"/>
    </row>
    <row r="1016" spans="3:18" s="4" customFormat="1" hidden="1" x14ac:dyDescent="0.25">
      <c r="C1016" s="85" t="s">
        <v>2294</v>
      </c>
      <c r="D1016" s="86">
        <v>45429</v>
      </c>
      <c r="E1016" s="87" t="s">
        <v>8</v>
      </c>
      <c r="F1016" s="88" t="s">
        <v>20</v>
      </c>
      <c r="G1016" s="87" t="s">
        <v>2211</v>
      </c>
      <c r="H1016" s="89" t="s">
        <v>1727</v>
      </c>
      <c r="I1016" s="121">
        <v>573.70000000000005</v>
      </c>
      <c r="J1016" s="121">
        <v>558.6</v>
      </c>
      <c r="K1016" s="84">
        <v>0.5</v>
      </c>
      <c r="L1016" s="105">
        <f>+BD[[#This Row],[Kg. Recibidos]]*BD[[#This Row],[Precio]]</f>
        <v>279.3</v>
      </c>
      <c r="M1016" s="105">
        <f>+BD[[#This Row],[Kg. Recibidos]]*BD[[#This Row],[Precio]]</f>
        <v>279.3</v>
      </c>
      <c r="N1016" s="91">
        <f>+BD[[#This Row],[Monto Total]]-BD[[#This Row],[Abonos]]</f>
        <v>0</v>
      </c>
      <c r="O1016" s="93" t="str">
        <f>IF(BD[[#This Row],[Saldo Actual]]=0,"PAGADO",IF(BD[[#This Row],[Saldo Actual]]&lt;0,"A Favor","Pendiente"))</f>
        <v>PAGADO</v>
      </c>
      <c r="P1016" s="97">
        <f>+BD[[#This Row],[Fecha Doc.]]+7</f>
        <v>45436</v>
      </c>
      <c r="Q1016" s="96" t="str">
        <f ca="1">IF(TODAY()&gt;BD[[#This Row],[Fecha Venc.]],"VENCIDO","")</f>
        <v>VENCIDO</v>
      </c>
      <c r="R1016" s="83"/>
    </row>
    <row r="1017" spans="3:18" s="4" customFormat="1" hidden="1" x14ac:dyDescent="0.25">
      <c r="C1017" s="85" t="s">
        <v>2303</v>
      </c>
      <c r="D1017" s="86">
        <v>45429</v>
      </c>
      <c r="E1017" s="87" t="s">
        <v>1887</v>
      </c>
      <c r="F1017" s="88" t="s">
        <v>1886</v>
      </c>
      <c r="G1017" s="87" t="s">
        <v>2304</v>
      </c>
      <c r="H1017" s="89" t="s">
        <v>3</v>
      </c>
      <c r="I1017" s="121">
        <v>35.6</v>
      </c>
      <c r="J1017" s="121">
        <v>35.6</v>
      </c>
      <c r="K1017" s="84">
        <v>2.4500000000000002</v>
      </c>
      <c r="L1017" s="105">
        <f>+BD[[#This Row],[Kg. Recibidos]]*BD[[#This Row],[Precio]]</f>
        <v>87.220000000000013</v>
      </c>
      <c r="M1017" s="105">
        <f>+BD[[#This Row],[Kg. Recibidos]]*BD[[#This Row],[Precio]]</f>
        <v>87.220000000000013</v>
      </c>
      <c r="N1017" s="91">
        <f>+BD[[#This Row],[Monto Total]]-BD[[#This Row],[Abonos]]</f>
        <v>0</v>
      </c>
      <c r="O1017" s="93" t="str">
        <f>IF(BD[[#This Row],[Saldo Actual]]=0,"PAGADO",IF(BD[[#This Row],[Saldo Actual]]&lt;0,"A Favor","Pendiente"))</f>
        <v>PAGADO</v>
      </c>
      <c r="P1017" s="97">
        <f>+BD[[#This Row],[Fecha Doc.]]+7</f>
        <v>45436</v>
      </c>
      <c r="Q1017" s="96" t="str">
        <f ca="1">IF(TODAY()&gt;BD[[#This Row],[Fecha Venc.]],"VENCIDO","")</f>
        <v>VENCIDO</v>
      </c>
      <c r="R1017" s="83"/>
    </row>
    <row r="1018" spans="3:18" s="4" customFormat="1" hidden="1" x14ac:dyDescent="0.25">
      <c r="C1018" s="85" t="s">
        <v>2303</v>
      </c>
      <c r="D1018" s="86">
        <v>45429</v>
      </c>
      <c r="E1018" s="87" t="s">
        <v>1887</v>
      </c>
      <c r="F1018" s="88" t="s">
        <v>1886</v>
      </c>
      <c r="G1018" s="87" t="s">
        <v>2304</v>
      </c>
      <c r="H1018" s="89" t="s">
        <v>1727</v>
      </c>
      <c r="I1018" s="121">
        <v>2</v>
      </c>
      <c r="J1018" s="121">
        <v>2</v>
      </c>
      <c r="K1018" s="84">
        <v>1.3</v>
      </c>
      <c r="L1018" s="105">
        <f>+BD[[#This Row],[Kg. Recibidos]]*BD[[#This Row],[Precio]]</f>
        <v>2.6</v>
      </c>
      <c r="M1018" s="105">
        <f>+BD[[#This Row],[Kg. Recibidos]]*BD[[#This Row],[Precio]]</f>
        <v>2.6</v>
      </c>
      <c r="N1018" s="91">
        <f>+BD[[#This Row],[Monto Total]]-BD[[#This Row],[Abonos]]</f>
        <v>0</v>
      </c>
      <c r="O1018" s="93" t="str">
        <f>IF(BD[[#This Row],[Saldo Actual]]=0,"PAGADO",IF(BD[[#This Row],[Saldo Actual]]&lt;0,"A Favor","Pendiente"))</f>
        <v>PAGADO</v>
      </c>
      <c r="P1018" s="97">
        <f>+BD[[#This Row],[Fecha Doc.]]+7</f>
        <v>45436</v>
      </c>
      <c r="Q1018" s="96" t="str">
        <f ca="1">IF(TODAY()&gt;BD[[#This Row],[Fecha Venc.]],"VENCIDO","")</f>
        <v>VENCIDO</v>
      </c>
      <c r="R1018" s="83"/>
    </row>
    <row r="1019" spans="3:18" s="4" customFormat="1" hidden="1" x14ac:dyDescent="0.25">
      <c r="C1019" s="85" t="s">
        <v>2302</v>
      </c>
      <c r="D1019" s="86">
        <v>45429</v>
      </c>
      <c r="E1019" s="87" t="s">
        <v>87</v>
      </c>
      <c r="F1019" s="88" t="s">
        <v>116</v>
      </c>
      <c r="G1019" s="87" t="s">
        <v>87</v>
      </c>
      <c r="H1019" s="89" t="s">
        <v>1848</v>
      </c>
      <c r="I1019" s="121">
        <v>50.6</v>
      </c>
      <c r="J1019" s="121">
        <v>50.6</v>
      </c>
      <c r="K1019" s="84">
        <v>1.4</v>
      </c>
      <c r="L1019" s="105">
        <f>+BD[[#This Row],[Kg. Recibidos]]*BD[[#This Row],[Precio]]</f>
        <v>70.84</v>
      </c>
      <c r="M1019" s="105">
        <f>+BD[[#This Row],[Kg. Recibidos]]*BD[[#This Row],[Precio]]</f>
        <v>70.84</v>
      </c>
      <c r="N1019" s="91">
        <f>+BD[[#This Row],[Monto Total]]-BD[[#This Row],[Abonos]]</f>
        <v>0</v>
      </c>
      <c r="O1019" s="93" t="str">
        <f>IF(BD[[#This Row],[Saldo Actual]]=0,"PAGADO",IF(BD[[#This Row],[Saldo Actual]]&lt;0,"A Favor","Pendiente"))</f>
        <v>PAGADO</v>
      </c>
      <c r="P1019" s="97">
        <f>+BD[[#This Row],[Fecha Doc.]]+7</f>
        <v>45436</v>
      </c>
      <c r="Q1019" s="96" t="str">
        <f ca="1">IF(TODAY()&gt;BD[[#This Row],[Fecha Venc.]],"VENCIDO","")</f>
        <v>VENCIDO</v>
      </c>
      <c r="R1019" s="83"/>
    </row>
    <row r="1020" spans="3:18" s="4" customFormat="1" hidden="1" x14ac:dyDescent="0.25">
      <c r="C1020" s="85" t="s">
        <v>2302</v>
      </c>
      <c r="D1020" s="86">
        <v>45429</v>
      </c>
      <c r="E1020" s="87" t="s">
        <v>87</v>
      </c>
      <c r="F1020" s="88" t="s">
        <v>116</v>
      </c>
      <c r="G1020" s="87" t="s">
        <v>87</v>
      </c>
      <c r="H1020" s="89" t="s">
        <v>1727</v>
      </c>
      <c r="I1020" s="121">
        <v>204.4</v>
      </c>
      <c r="J1020" s="121">
        <v>204.4</v>
      </c>
      <c r="K1020" s="84">
        <v>0.7</v>
      </c>
      <c r="L1020" s="105">
        <f>+BD[[#This Row],[Kg. Recibidos]]*BD[[#This Row],[Precio]]</f>
        <v>143.07999999999998</v>
      </c>
      <c r="M1020" s="105">
        <f>+BD[[#This Row],[Kg. Recibidos]]*BD[[#This Row],[Precio]]</f>
        <v>143.07999999999998</v>
      </c>
      <c r="N1020" s="91">
        <f>+BD[[#This Row],[Monto Total]]-BD[[#This Row],[Abonos]]</f>
        <v>0</v>
      </c>
      <c r="O1020" s="93" t="str">
        <f>IF(BD[[#This Row],[Saldo Actual]]=0,"PAGADO",IF(BD[[#This Row],[Saldo Actual]]&lt;0,"A Favor","Pendiente"))</f>
        <v>PAGADO</v>
      </c>
      <c r="P1020" s="97">
        <f>+BD[[#This Row],[Fecha Doc.]]+7</f>
        <v>45436</v>
      </c>
      <c r="Q1020" s="96" t="str">
        <f ca="1">IF(TODAY()&gt;BD[[#This Row],[Fecha Venc.]],"VENCIDO","")</f>
        <v>VENCIDO</v>
      </c>
      <c r="R1020" s="83"/>
    </row>
    <row r="1021" spans="3:18" s="4" customFormat="1" hidden="1" x14ac:dyDescent="0.25">
      <c r="C1021" s="85" t="s">
        <v>2302</v>
      </c>
      <c r="D1021" s="86">
        <v>45429</v>
      </c>
      <c r="E1021" s="87" t="s">
        <v>87</v>
      </c>
      <c r="F1021" s="88" t="s">
        <v>116</v>
      </c>
      <c r="G1021" s="87" t="s">
        <v>87</v>
      </c>
      <c r="H1021" s="89" t="s">
        <v>1847</v>
      </c>
      <c r="I1021" s="121">
        <v>128.6</v>
      </c>
      <c r="J1021" s="121">
        <v>128.6</v>
      </c>
      <c r="K1021" s="84">
        <v>0.7</v>
      </c>
      <c r="L1021" s="105">
        <f>+BD[[#This Row],[Kg. Recibidos]]*BD[[#This Row],[Precio]]</f>
        <v>90.02</v>
      </c>
      <c r="M1021" s="105">
        <f>+BD[[#This Row],[Kg. Recibidos]]*BD[[#This Row],[Precio]]</f>
        <v>90.02</v>
      </c>
      <c r="N1021" s="91">
        <f>+BD[[#This Row],[Monto Total]]-BD[[#This Row],[Abonos]]</f>
        <v>0</v>
      </c>
      <c r="O1021" s="93" t="str">
        <f>IF(BD[[#This Row],[Saldo Actual]]=0,"PAGADO",IF(BD[[#This Row],[Saldo Actual]]&lt;0,"A Favor","Pendiente"))</f>
        <v>PAGADO</v>
      </c>
      <c r="P1021" s="97">
        <f>+BD[[#This Row],[Fecha Doc.]]+7</f>
        <v>45436</v>
      </c>
      <c r="Q1021" s="96" t="str">
        <f ca="1">IF(TODAY()&gt;BD[[#This Row],[Fecha Venc.]],"VENCIDO","")</f>
        <v>VENCIDO</v>
      </c>
      <c r="R1021" s="83"/>
    </row>
    <row r="1022" spans="3:18" s="4" customFormat="1" hidden="1" x14ac:dyDescent="0.25">
      <c r="C1022" s="85" t="s">
        <v>2301</v>
      </c>
      <c r="D1022" s="86">
        <v>45429</v>
      </c>
      <c r="E1022" s="87" t="s">
        <v>87</v>
      </c>
      <c r="F1022" s="88" t="s">
        <v>116</v>
      </c>
      <c r="G1022" s="87" t="s">
        <v>87</v>
      </c>
      <c r="H1022" s="89" t="s">
        <v>1847</v>
      </c>
      <c r="I1022" s="121">
        <v>580.70000000000005</v>
      </c>
      <c r="J1022" s="121">
        <v>580.70000000000005</v>
      </c>
      <c r="K1022" s="84">
        <v>0.7</v>
      </c>
      <c r="L1022" s="105">
        <f>+BD[[#This Row],[Kg. Recibidos]]*BD[[#This Row],[Precio]]</f>
        <v>406.49</v>
      </c>
      <c r="M1022" s="105">
        <f>+BD[[#This Row],[Kg. Recibidos]]*BD[[#This Row],[Precio]]</f>
        <v>406.49</v>
      </c>
      <c r="N1022" s="91">
        <f>+BD[[#This Row],[Monto Total]]-BD[[#This Row],[Abonos]]</f>
        <v>0</v>
      </c>
      <c r="O1022" s="93" t="str">
        <f>IF(BD[[#This Row],[Saldo Actual]]=0,"PAGADO",IF(BD[[#This Row],[Saldo Actual]]&lt;0,"A Favor","Pendiente"))</f>
        <v>PAGADO</v>
      </c>
      <c r="P1022" s="97">
        <f>+BD[[#This Row],[Fecha Doc.]]+7</f>
        <v>45436</v>
      </c>
      <c r="Q1022" s="96" t="str">
        <f ca="1">IF(TODAY()&gt;BD[[#This Row],[Fecha Venc.]],"VENCIDO","")</f>
        <v>VENCIDO</v>
      </c>
      <c r="R1022" s="83"/>
    </row>
    <row r="1023" spans="3:18" s="4" customFormat="1" hidden="1" x14ac:dyDescent="0.25">
      <c r="C1023" s="85" t="s">
        <v>2301</v>
      </c>
      <c r="D1023" s="86">
        <v>45429</v>
      </c>
      <c r="E1023" s="87" t="s">
        <v>87</v>
      </c>
      <c r="F1023" s="88" t="s">
        <v>116</v>
      </c>
      <c r="G1023" s="87" t="s">
        <v>87</v>
      </c>
      <c r="H1023" s="89" t="s">
        <v>1848</v>
      </c>
      <c r="I1023" s="121">
        <v>171.2</v>
      </c>
      <c r="J1023" s="121">
        <v>171.2</v>
      </c>
      <c r="K1023" s="84">
        <v>1.4</v>
      </c>
      <c r="L1023" s="105">
        <f>+BD[[#This Row],[Kg. Recibidos]]*BD[[#This Row],[Precio]]</f>
        <v>239.67999999999998</v>
      </c>
      <c r="M1023" s="105">
        <f>+BD[[#This Row],[Kg. Recibidos]]*BD[[#This Row],[Precio]]</f>
        <v>239.67999999999998</v>
      </c>
      <c r="N1023" s="91">
        <f>+BD[[#This Row],[Monto Total]]-BD[[#This Row],[Abonos]]</f>
        <v>0</v>
      </c>
      <c r="O1023" s="93" t="str">
        <f>IF(BD[[#This Row],[Saldo Actual]]=0,"PAGADO",IF(BD[[#This Row],[Saldo Actual]]&lt;0,"A Favor","Pendiente"))</f>
        <v>PAGADO</v>
      </c>
      <c r="P1023" s="97">
        <f>+BD[[#This Row],[Fecha Doc.]]+7</f>
        <v>45436</v>
      </c>
      <c r="Q1023" s="96" t="str">
        <f ca="1">IF(TODAY()&gt;BD[[#This Row],[Fecha Venc.]],"VENCIDO","")</f>
        <v>VENCIDO</v>
      </c>
      <c r="R1023" s="83"/>
    </row>
    <row r="1024" spans="3:18" s="4" customFormat="1" hidden="1" x14ac:dyDescent="0.25">
      <c r="C1024" s="85" t="s">
        <v>2301</v>
      </c>
      <c r="D1024" s="86">
        <v>45429</v>
      </c>
      <c r="E1024" s="87" t="s">
        <v>87</v>
      </c>
      <c r="F1024" s="88" t="s">
        <v>116</v>
      </c>
      <c r="G1024" s="87" t="s">
        <v>87</v>
      </c>
      <c r="H1024" s="89" t="s">
        <v>1727</v>
      </c>
      <c r="I1024" s="121">
        <v>704</v>
      </c>
      <c r="J1024" s="121">
        <v>704</v>
      </c>
      <c r="K1024" s="84">
        <v>0.7</v>
      </c>
      <c r="L1024" s="105">
        <f>+BD[[#This Row],[Kg. Recibidos]]*BD[[#This Row],[Precio]]</f>
        <v>492.79999999999995</v>
      </c>
      <c r="M1024" s="105">
        <f>+BD[[#This Row],[Kg. Recibidos]]*BD[[#This Row],[Precio]]</f>
        <v>492.79999999999995</v>
      </c>
      <c r="N1024" s="91">
        <f>+BD[[#This Row],[Monto Total]]-BD[[#This Row],[Abonos]]</f>
        <v>0</v>
      </c>
      <c r="O1024" s="93" t="str">
        <f>IF(BD[[#This Row],[Saldo Actual]]=0,"PAGADO",IF(BD[[#This Row],[Saldo Actual]]&lt;0,"A Favor","Pendiente"))</f>
        <v>PAGADO</v>
      </c>
      <c r="P1024" s="97">
        <f>+BD[[#This Row],[Fecha Doc.]]+7</f>
        <v>45436</v>
      </c>
      <c r="Q1024" s="96" t="str">
        <f ca="1">IF(TODAY()&gt;BD[[#This Row],[Fecha Venc.]],"VENCIDO","")</f>
        <v>VENCIDO</v>
      </c>
      <c r="R1024" s="83"/>
    </row>
    <row r="1025" spans="3:18" s="4" customFormat="1" hidden="1" x14ac:dyDescent="0.25">
      <c r="C1025" s="85" t="s">
        <v>2300</v>
      </c>
      <c r="D1025" s="86">
        <v>45429</v>
      </c>
      <c r="E1025" s="87" t="s">
        <v>87</v>
      </c>
      <c r="F1025" s="88" t="s">
        <v>116</v>
      </c>
      <c r="G1025" s="87" t="s">
        <v>87</v>
      </c>
      <c r="H1025" s="89" t="s">
        <v>872</v>
      </c>
      <c r="I1025" s="121">
        <v>1176.0999999999999</v>
      </c>
      <c r="J1025" s="121">
        <v>1176.0999999999999</v>
      </c>
      <c r="K1025" s="84">
        <v>2.4</v>
      </c>
      <c r="L1025" s="105">
        <f>+BD[[#This Row],[Kg. Recibidos]]*BD[[#This Row],[Precio]]</f>
        <v>2822.64</v>
      </c>
      <c r="M1025" s="105">
        <f>+BD[[#This Row],[Kg. Recibidos]]*BD[[#This Row],[Precio]]</f>
        <v>2822.64</v>
      </c>
      <c r="N1025" s="91">
        <f>+BD[[#This Row],[Monto Total]]-BD[[#This Row],[Abonos]]</f>
        <v>0</v>
      </c>
      <c r="O1025" s="93" t="str">
        <f>IF(BD[[#This Row],[Saldo Actual]]=0,"PAGADO",IF(BD[[#This Row],[Saldo Actual]]&lt;0,"A Favor","Pendiente"))</f>
        <v>PAGADO</v>
      </c>
      <c r="P1025" s="97">
        <f>+BD[[#This Row],[Fecha Doc.]]+7</f>
        <v>45436</v>
      </c>
      <c r="Q1025" s="96" t="str">
        <f ca="1">IF(TODAY()&gt;BD[[#This Row],[Fecha Venc.]],"VENCIDO","")</f>
        <v>VENCIDO</v>
      </c>
      <c r="R1025" s="83"/>
    </row>
    <row r="1026" spans="3:18" s="4" customFormat="1" hidden="1" x14ac:dyDescent="0.25">
      <c r="C1026" s="85" t="s">
        <v>2299</v>
      </c>
      <c r="D1026" s="86">
        <v>45429</v>
      </c>
      <c r="E1026" s="87" t="s">
        <v>89</v>
      </c>
      <c r="F1026" s="88" t="s">
        <v>47</v>
      </c>
      <c r="G1026" s="87" t="s">
        <v>89</v>
      </c>
      <c r="H1026" s="89" t="s">
        <v>16</v>
      </c>
      <c r="I1026" s="121">
        <v>984.3</v>
      </c>
      <c r="J1026" s="121">
        <v>961.3</v>
      </c>
      <c r="K1026" s="84">
        <v>1.2</v>
      </c>
      <c r="L1026" s="105">
        <f>+BD[[#This Row],[Kg. Recibidos]]*BD[[#This Row],[Precio]]</f>
        <v>1153.56</v>
      </c>
      <c r="M1026" s="105">
        <f>+BD[[#This Row],[Kg. Recibidos]]*BD[[#This Row],[Precio]]</f>
        <v>1153.56</v>
      </c>
      <c r="N1026" s="91">
        <f>+BD[[#This Row],[Monto Total]]-BD[[#This Row],[Abonos]]</f>
        <v>0</v>
      </c>
      <c r="O1026" s="93" t="str">
        <f>IF(BD[[#This Row],[Saldo Actual]]=0,"PAGADO",IF(BD[[#This Row],[Saldo Actual]]&lt;0,"A Favor","Pendiente"))</f>
        <v>PAGADO</v>
      </c>
      <c r="P1026" s="97">
        <f>+BD[[#This Row],[Fecha Doc.]]+7</f>
        <v>45436</v>
      </c>
      <c r="Q1026" s="96" t="str">
        <f ca="1">IF(TODAY()&gt;BD[[#This Row],[Fecha Venc.]],"VENCIDO","")</f>
        <v>VENCIDO</v>
      </c>
      <c r="R1026" s="83"/>
    </row>
    <row r="1027" spans="3:18" s="4" customFormat="1" hidden="1" x14ac:dyDescent="0.25">
      <c r="C1027" s="85" t="s">
        <v>2298</v>
      </c>
      <c r="D1027" s="86">
        <v>45429</v>
      </c>
      <c r="E1027" s="87" t="s">
        <v>89</v>
      </c>
      <c r="F1027" s="88" t="s">
        <v>47</v>
      </c>
      <c r="G1027" s="87" t="s">
        <v>89</v>
      </c>
      <c r="H1027" s="89" t="s">
        <v>872</v>
      </c>
      <c r="I1027" s="121">
        <v>5461.7</v>
      </c>
      <c r="J1027" s="121">
        <v>5357.2</v>
      </c>
      <c r="K1027" s="84">
        <v>1.9</v>
      </c>
      <c r="L1027" s="105">
        <f>+BD[[#This Row],[Kg. Recibidos]]*BD[[#This Row],[Precio]]</f>
        <v>10178.679999999998</v>
      </c>
      <c r="M1027" s="105">
        <f>+BD[[#This Row],[Kg. Recibidos]]*BD[[#This Row],[Precio]]</f>
        <v>10178.679999999998</v>
      </c>
      <c r="N1027" s="91">
        <f>+BD[[#This Row],[Monto Total]]-BD[[#This Row],[Abonos]]</f>
        <v>0</v>
      </c>
      <c r="O1027" s="93" t="str">
        <f>IF(BD[[#This Row],[Saldo Actual]]=0,"PAGADO",IF(BD[[#This Row],[Saldo Actual]]&lt;0,"A Favor","Pendiente"))</f>
        <v>PAGADO</v>
      </c>
      <c r="P1027" s="97">
        <f>+BD[[#This Row],[Fecha Doc.]]+7</f>
        <v>45436</v>
      </c>
      <c r="Q1027" s="96" t="str">
        <f ca="1">IF(TODAY()&gt;BD[[#This Row],[Fecha Venc.]],"VENCIDO","")</f>
        <v>VENCIDO</v>
      </c>
      <c r="R1027" s="83"/>
    </row>
    <row r="1028" spans="3:18" s="4" customFormat="1" hidden="1" x14ac:dyDescent="0.25">
      <c r="C1028" s="85" t="s">
        <v>2297</v>
      </c>
      <c r="D1028" s="86">
        <v>45429</v>
      </c>
      <c r="E1028" s="87" t="s">
        <v>89</v>
      </c>
      <c r="F1028" s="88" t="s">
        <v>47</v>
      </c>
      <c r="G1028" s="87" t="s">
        <v>89</v>
      </c>
      <c r="H1028" s="89" t="s">
        <v>872</v>
      </c>
      <c r="I1028" s="121">
        <v>2019</v>
      </c>
      <c r="J1028" s="121">
        <v>1985</v>
      </c>
      <c r="K1028" s="84">
        <v>1.9</v>
      </c>
      <c r="L1028" s="105">
        <f>+BD[[#This Row],[Kg. Recibidos]]*BD[[#This Row],[Precio]]</f>
        <v>3771.5</v>
      </c>
      <c r="M1028" s="105">
        <f>+BD[[#This Row],[Kg. Recibidos]]*BD[[#This Row],[Precio]]</f>
        <v>3771.5</v>
      </c>
      <c r="N1028" s="91">
        <f>+BD[[#This Row],[Monto Total]]-BD[[#This Row],[Abonos]]</f>
        <v>0</v>
      </c>
      <c r="O1028" s="93" t="str">
        <f>IF(BD[[#This Row],[Saldo Actual]]=0,"PAGADO",IF(BD[[#This Row],[Saldo Actual]]&lt;0,"A Favor","Pendiente"))</f>
        <v>PAGADO</v>
      </c>
      <c r="P1028" s="97">
        <f>+BD[[#This Row],[Fecha Doc.]]+7</f>
        <v>45436</v>
      </c>
      <c r="Q1028" s="96" t="str">
        <f ca="1">IF(TODAY()&gt;BD[[#This Row],[Fecha Venc.]],"VENCIDO","")</f>
        <v>VENCIDO</v>
      </c>
      <c r="R1028" s="83"/>
    </row>
    <row r="1029" spans="3:18" s="4" customFormat="1" hidden="1" x14ac:dyDescent="0.25">
      <c r="C1029" s="85" t="s">
        <v>2308</v>
      </c>
      <c r="D1029" s="86">
        <v>45429</v>
      </c>
      <c r="E1029" s="87" t="s">
        <v>24</v>
      </c>
      <c r="F1029" s="88" t="s">
        <v>23</v>
      </c>
      <c r="G1029" s="87" t="s">
        <v>191</v>
      </c>
      <c r="H1029" s="89" t="s">
        <v>18</v>
      </c>
      <c r="I1029" s="121">
        <v>515.48</v>
      </c>
      <c r="J1029" s="121">
        <v>515.48</v>
      </c>
      <c r="K1029" s="84">
        <v>1.85</v>
      </c>
      <c r="L1029" s="105">
        <f>+BD[[#This Row],[Kg. Recibidos]]*BD[[#This Row],[Precio]]</f>
        <v>953.63800000000003</v>
      </c>
      <c r="M1029" s="105">
        <f>+BD[[#This Row],[Kg. Recibidos]]*BD[[#This Row],[Precio]]</f>
        <v>953.63800000000003</v>
      </c>
      <c r="N1029" s="91">
        <f>+BD[[#This Row],[Monto Total]]-BD[[#This Row],[Abonos]]</f>
        <v>0</v>
      </c>
      <c r="O1029" s="93" t="str">
        <f>IF(BD[[#This Row],[Saldo Actual]]=0,"PAGADO",IF(BD[[#This Row],[Saldo Actual]]&lt;0,"A Favor","Pendiente"))</f>
        <v>PAGADO</v>
      </c>
      <c r="P1029" s="97">
        <f>+BD[[#This Row],[Fecha Doc.]]+7</f>
        <v>45436</v>
      </c>
      <c r="Q1029" s="96" t="str">
        <f ca="1">IF(TODAY()&gt;BD[[#This Row],[Fecha Venc.]],"VENCIDO","")</f>
        <v>VENCIDO</v>
      </c>
      <c r="R1029" s="83"/>
    </row>
    <row r="1030" spans="3:18" s="4" customFormat="1" hidden="1" x14ac:dyDescent="0.25">
      <c r="C1030" s="85" t="s">
        <v>2307</v>
      </c>
      <c r="D1030" s="86">
        <v>45429</v>
      </c>
      <c r="E1030" s="87" t="s">
        <v>24</v>
      </c>
      <c r="F1030" s="88" t="s">
        <v>23</v>
      </c>
      <c r="G1030" s="87" t="s">
        <v>191</v>
      </c>
      <c r="H1030" s="89" t="s">
        <v>3</v>
      </c>
      <c r="I1030" s="121">
        <v>5056.7</v>
      </c>
      <c r="J1030" s="121">
        <v>5006.13</v>
      </c>
      <c r="K1030" s="84">
        <v>2.35</v>
      </c>
      <c r="L1030" s="105">
        <f>+BD[[#This Row],[Kg. Recibidos]]*BD[[#This Row],[Precio]]</f>
        <v>11764.405500000001</v>
      </c>
      <c r="M1030" s="105">
        <f>+BD[[#This Row],[Kg. Recibidos]]*BD[[#This Row],[Precio]]</f>
        <v>11764.405500000001</v>
      </c>
      <c r="N1030" s="91">
        <f>+BD[[#This Row],[Monto Total]]-BD[[#This Row],[Abonos]]</f>
        <v>0</v>
      </c>
      <c r="O1030" s="93" t="str">
        <f>IF(BD[[#This Row],[Saldo Actual]]=0,"PAGADO",IF(BD[[#This Row],[Saldo Actual]]&lt;0,"A Favor","Pendiente"))</f>
        <v>PAGADO</v>
      </c>
      <c r="P1030" s="97">
        <f>+BD[[#This Row],[Fecha Doc.]]+7</f>
        <v>45436</v>
      </c>
      <c r="Q1030" s="96" t="str">
        <f ca="1">IF(TODAY()&gt;BD[[#This Row],[Fecha Venc.]],"VENCIDO","")</f>
        <v>VENCIDO</v>
      </c>
      <c r="R1030" s="83"/>
    </row>
    <row r="1031" spans="3:18" s="4" customFormat="1" hidden="1" x14ac:dyDescent="0.25">
      <c r="C1031" s="85" t="s">
        <v>2306</v>
      </c>
      <c r="D1031" s="86">
        <v>45429</v>
      </c>
      <c r="E1031" s="87" t="s">
        <v>24</v>
      </c>
      <c r="F1031" s="88" t="s">
        <v>23</v>
      </c>
      <c r="G1031" s="87" t="s">
        <v>191</v>
      </c>
      <c r="H1031" s="89" t="s">
        <v>3</v>
      </c>
      <c r="I1031" s="121">
        <v>12282</v>
      </c>
      <c r="J1031" s="121">
        <v>12159.18</v>
      </c>
      <c r="K1031" s="84">
        <v>2.35</v>
      </c>
      <c r="L1031" s="105">
        <f>+BD[[#This Row],[Kg. Recibidos]]*BD[[#This Row],[Precio]]</f>
        <v>28574.073</v>
      </c>
      <c r="M1031" s="105">
        <f>+BD[[#This Row],[Kg. Recibidos]]*BD[[#This Row],[Precio]]</f>
        <v>28574.073</v>
      </c>
      <c r="N1031" s="91">
        <f>+BD[[#This Row],[Monto Total]]-BD[[#This Row],[Abonos]]</f>
        <v>0</v>
      </c>
      <c r="O1031" s="93" t="str">
        <f>IF(BD[[#This Row],[Saldo Actual]]=0,"PAGADO",IF(BD[[#This Row],[Saldo Actual]]&lt;0,"A Favor","Pendiente"))</f>
        <v>PAGADO</v>
      </c>
      <c r="P1031" s="97">
        <f>+BD[[#This Row],[Fecha Doc.]]+7</f>
        <v>45436</v>
      </c>
      <c r="Q1031" s="96" t="str">
        <f ca="1">IF(TODAY()&gt;BD[[#This Row],[Fecha Venc.]],"VENCIDO","")</f>
        <v>VENCIDO</v>
      </c>
      <c r="R1031" s="83"/>
    </row>
    <row r="1032" spans="3:18" s="4" customFormat="1" hidden="1" x14ac:dyDescent="0.25">
      <c r="C1032" s="85" t="s">
        <v>2296</v>
      </c>
      <c r="D1032" s="86">
        <v>45429</v>
      </c>
      <c r="E1032" s="87" t="s">
        <v>9</v>
      </c>
      <c r="F1032" s="88" t="s">
        <v>19</v>
      </c>
      <c r="G1032" s="87" t="s">
        <v>169</v>
      </c>
      <c r="H1032" s="89" t="s">
        <v>15</v>
      </c>
      <c r="I1032" s="121">
        <v>9729</v>
      </c>
      <c r="J1032" s="121">
        <v>9367.7999999999993</v>
      </c>
      <c r="K1032" s="84">
        <v>2.4500000000000002</v>
      </c>
      <c r="L1032" s="105">
        <f>+BD[[#This Row],[Kg. Recibidos]]*BD[[#This Row],[Precio]]</f>
        <v>22951.11</v>
      </c>
      <c r="M1032" s="105">
        <f>8348.3+14602.81</f>
        <v>22951.11</v>
      </c>
      <c r="N1032" s="91">
        <f>+BD[[#This Row],[Monto Total]]-BD[[#This Row],[Abonos]]</f>
        <v>0</v>
      </c>
      <c r="O1032" s="93" t="str">
        <f>IF(BD[[#This Row],[Saldo Actual]]=0,"PAGADO",IF(BD[[#This Row],[Saldo Actual]]&lt;0,"A Favor","Pendiente"))</f>
        <v>PAGADO</v>
      </c>
      <c r="P1032" s="97">
        <f>+BD[[#This Row],[Fecha Doc.]]+7</f>
        <v>45436</v>
      </c>
      <c r="Q1032" s="96" t="str">
        <f ca="1">IF(TODAY()&gt;BD[[#This Row],[Fecha Venc.]],"VENCIDO","")</f>
        <v>VENCIDO</v>
      </c>
      <c r="R1032" s="83"/>
    </row>
    <row r="1033" spans="3:18" s="4" customFormat="1" hidden="1" x14ac:dyDescent="0.25">
      <c r="C1033" s="85" t="s">
        <v>2290</v>
      </c>
      <c r="D1033" s="86">
        <v>45427</v>
      </c>
      <c r="E1033" s="87" t="s">
        <v>1730</v>
      </c>
      <c r="F1033" s="88" t="s">
        <v>892</v>
      </c>
      <c r="G1033" s="87" t="s">
        <v>1730</v>
      </c>
      <c r="H1033" s="89" t="s">
        <v>1853</v>
      </c>
      <c r="I1033" s="121">
        <v>2042.8</v>
      </c>
      <c r="J1033" s="121">
        <v>2042.8</v>
      </c>
      <c r="K1033" s="84">
        <v>0.3</v>
      </c>
      <c r="L1033" s="105">
        <f>+BD[[#This Row],[Kg. Recibidos]]*BD[[#This Row],[Precio]]</f>
        <v>612.83999999999992</v>
      </c>
      <c r="M1033" s="105">
        <f>+BD[[#This Row],[Kg. Recibidos]]*BD[[#This Row],[Precio]]</f>
        <v>612.83999999999992</v>
      </c>
      <c r="N1033" s="91">
        <f>+BD[[#This Row],[Monto Total]]-BD[[#This Row],[Abonos]]</f>
        <v>0</v>
      </c>
      <c r="O1033" s="93" t="str">
        <f>IF(BD[[#This Row],[Saldo Actual]]=0,"PAGADO",IF(BD[[#This Row],[Saldo Actual]]&lt;0,"A Favor","Pendiente"))</f>
        <v>PAGADO</v>
      </c>
      <c r="P1033" s="97">
        <f>+BD[[#This Row],[Fecha Doc.]]+7</f>
        <v>45434</v>
      </c>
      <c r="Q1033" s="96" t="str">
        <f ca="1">IF(TODAY()&gt;BD[[#This Row],[Fecha Venc.]],"VENCIDO","")</f>
        <v>VENCIDO</v>
      </c>
      <c r="R1033" s="83"/>
    </row>
    <row r="1034" spans="3:18" s="4" customFormat="1" hidden="1" x14ac:dyDescent="0.25">
      <c r="C1034" s="85" t="s">
        <v>2293</v>
      </c>
      <c r="D1034" s="86">
        <v>45427</v>
      </c>
      <c r="E1034" s="87" t="s">
        <v>8</v>
      </c>
      <c r="F1034" s="88" t="s">
        <v>20</v>
      </c>
      <c r="G1034" s="87" t="s">
        <v>2211</v>
      </c>
      <c r="H1034" s="89" t="s">
        <v>15</v>
      </c>
      <c r="I1034" s="121">
        <v>9818.4</v>
      </c>
      <c r="J1034" s="121">
        <v>9444.7000000000007</v>
      </c>
      <c r="K1034" s="84">
        <v>2.59</v>
      </c>
      <c r="L1034" s="105">
        <f>+BD[[#This Row],[Kg. Recibidos]]*BD[[#This Row],[Precio]]</f>
        <v>24461.773000000001</v>
      </c>
      <c r="M1034" s="105">
        <f>+BD[[#This Row],[Kg. Recibidos]]*BD[[#This Row],[Precio]]</f>
        <v>24461.773000000001</v>
      </c>
      <c r="N1034" s="91">
        <f>+BD[[#This Row],[Monto Total]]-BD[[#This Row],[Abonos]]</f>
        <v>0</v>
      </c>
      <c r="O1034" s="93" t="str">
        <f>IF(BD[[#This Row],[Saldo Actual]]=0,"PAGADO",IF(BD[[#This Row],[Saldo Actual]]&lt;0,"A Favor","Pendiente"))</f>
        <v>PAGADO</v>
      </c>
      <c r="P1034" s="97">
        <f>+BD[[#This Row],[Fecha Doc.]]+7</f>
        <v>45434</v>
      </c>
      <c r="Q1034" s="96" t="str">
        <f ca="1">IF(TODAY()&gt;BD[[#This Row],[Fecha Venc.]],"VENCIDO","")</f>
        <v>VENCIDO</v>
      </c>
      <c r="R1034" s="83"/>
    </row>
    <row r="1035" spans="3:18" s="4" customFormat="1" hidden="1" x14ac:dyDescent="0.25">
      <c r="C1035" s="85" t="s">
        <v>2286</v>
      </c>
      <c r="D1035" s="86">
        <v>45427</v>
      </c>
      <c r="E1035" s="87" t="s">
        <v>8</v>
      </c>
      <c r="F1035" s="88" t="s">
        <v>20</v>
      </c>
      <c r="G1035" s="87" t="s">
        <v>2211</v>
      </c>
      <c r="H1035" s="89" t="s">
        <v>1847</v>
      </c>
      <c r="I1035" s="121">
        <v>2501.1999999999998</v>
      </c>
      <c r="J1035" s="121">
        <v>2491.96</v>
      </c>
      <c r="K1035" s="84">
        <v>0.5</v>
      </c>
      <c r="L1035" s="105">
        <f>+BD[[#This Row],[Kg. Recibidos]]*BD[[#This Row],[Precio]]</f>
        <v>1245.98</v>
      </c>
      <c r="M1035" s="105">
        <f>+BD[[#This Row],[Kg. Recibidos]]*BD[[#This Row],[Precio]]</f>
        <v>1245.98</v>
      </c>
      <c r="N1035" s="91">
        <f>+BD[[#This Row],[Monto Total]]-BD[[#This Row],[Abonos]]</f>
        <v>0</v>
      </c>
      <c r="O1035" s="93" t="str">
        <f>IF(BD[[#This Row],[Saldo Actual]]=0,"PAGADO",IF(BD[[#This Row],[Saldo Actual]]&lt;0,"A Favor","Pendiente"))</f>
        <v>PAGADO</v>
      </c>
      <c r="P1035" s="97">
        <f>+BD[[#This Row],[Fecha Doc.]]+7</f>
        <v>45434</v>
      </c>
      <c r="Q1035" s="96" t="str">
        <f ca="1">IF(TODAY()&gt;BD[[#This Row],[Fecha Venc.]],"VENCIDO","")</f>
        <v>VENCIDO</v>
      </c>
      <c r="R1035" s="83"/>
    </row>
    <row r="1036" spans="3:18" s="4" customFormat="1" hidden="1" x14ac:dyDescent="0.25">
      <c r="C1036" s="85" t="s">
        <v>2286</v>
      </c>
      <c r="D1036" s="86">
        <v>45427</v>
      </c>
      <c r="E1036" s="87" t="s">
        <v>8</v>
      </c>
      <c r="F1036" s="88" t="s">
        <v>20</v>
      </c>
      <c r="G1036" s="87" t="s">
        <v>2211</v>
      </c>
      <c r="H1036" s="89" t="s">
        <v>1848</v>
      </c>
      <c r="I1036" s="121">
        <v>453.70000000000005</v>
      </c>
      <c r="J1036" s="121">
        <v>454.8</v>
      </c>
      <c r="K1036" s="84">
        <v>1.2</v>
      </c>
      <c r="L1036" s="105">
        <f>+BD[[#This Row],[Kg. Recibidos]]*BD[[#This Row],[Precio]]</f>
        <v>545.76</v>
      </c>
      <c r="M1036" s="105">
        <f>+BD[[#This Row],[Kg. Recibidos]]*BD[[#This Row],[Precio]]</f>
        <v>545.76</v>
      </c>
      <c r="N1036" s="91">
        <f>+BD[[#This Row],[Monto Total]]-BD[[#This Row],[Abonos]]</f>
        <v>0</v>
      </c>
      <c r="O1036" s="93" t="str">
        <f>IF(BD[[#This Row],[Saldo Actual]]=0,"PAGADO",IF(BD[[#This Row],[Saldo Actual]]&lt;0,"A Favor","Pendiente"))</f>
        <v>PAGADO</v>
      </c>
      <c r="P1036" s="97">
        <f>+BD[[#This Row],[Fecha Doc.]]+7</f>
        <v>45434</v>
      </c>
      <c r="Q1036" s="96" t="str">
        <f ca="1">IF(TODAY()&gt;BD[[#This Row],[Fecha Venc.]],"VENCIDO","")</f>
        <v>VENCIDO</v>
      </c>
      <c r="R1036" s="83"/>
    </row>
    <row r="1037" spans="3:18" s="4" customFormat="1" hidden="1" x14ac:dyDescent="0.25">
      <c r="C1037" s="85" t="s">
        <v>2286</v>
      </c>
      <c r="D1037" s="86">
        <v>45427</v>
      </c>
      <c r="E1037" s="87" t="s">
        <v>8</v>
      </c>
      <c r="F1037" s="88" t="s">
        <v>20</v>
      </c>
      <c r="G1037" s="87" t="s">
        <v>2211</v>
      </c>
      <c r="H1037" s="89" t="s">
        <v>1727</v>
      </c>
      <c r="I1037" s="121">
        <v>670.5</v>
      </c>
      <c r="J1037" s="121">
        <v>665.84</v>
      </c>
      <c r="K1037" s="84">
        <v>0.5</v>
      </c>
      <c r="L1037" s="105">
        <f>+BD[[#This Row],[Kg. Recibidos]]*BD[[#This Row],[Precio]]</f>
        <v>332.92</v>
      </c>
      <c r="M1037" s="105">
        <f>+BD[[#This Row],[Kg. Recibidos]]*BD[[#This Row],[Precio]]</f>
        <v>332.92</v>
      </c>
      <c r="N1037" s="91">
        <f>+BD[[#This Row],[Monto Total]]-BD[[#This Row],[Abonos]]</f>
        <v>0</v>
      </c>
      <c r="O1037" s="93" t="str">
        <f>IF(BD[[#This Row],[Saldo Actual]]=0,"PAGADO",IF(BD[[#This Row],[Saldo Actual]]&lt;0,"A Favor","Pendiente"))</f>
        <v>PAGADO</v>
      </c>
      <c r="P1037" s="97">
        <f>+BD[[#This Row],[Fecha Doc.]]+7</f>
        <v>45434</v>
      </c>
      <c r="Q1037" s="96" t="str">
        <f ca="1">IF(TODAY()&gt;BD[[#This Row],[Fecha Venc.]],"VENCIDO","")</f>
        <v>VENCIDO</v>
      </c>
      <c r="R1037" s="83"/>
    </row>
    <row r="1038" spans="3:18" s="4" customFormat="1" hidden="1" x14ac:dyDescent="0.25">
      <c r="C1038" s="85" t="s">
        <v>2292</v>
      </c>
      <c r="D1038" s="86">
        <v>45427</v>
      </c>
      <c r="E1038" s="87" t="s">
        <v>670</v>
      </c>
      <c r="F1038" s="88" t="s">
        <v>883</v>
      </c>
      <c r="G1038" s="87" t="s">
        <v>670</v>
      </c>
      <c r="H1038" s="89" t="s">
        <v>872</v>
      </c>
      <c r="I1038" s="121">
        <v>8753.9</v>
      </c>
      <c r="J1038" s="121">
        <v>8413.9</v>
      </c>
      <c r="K1038" s="84">
        <v>2.2000000000000002</v>
      </c>
      <c r="L1038" s="105">
        <f>+BD[[#This Row],[Kg. Recibidos]]*BD[[#This Row],[Precio]]</f>
        <v>18510.580000000002</v>
      </c>
      <c r="M1038" s="105">
        <f>+BD[[#This Row],[Kg. Recibidos]]*BD[[#This Row],[Precio]]</f>
        <v>18510.580000000002</v>
      </c>
      <c r="N1038" s="91">
        <f>+BD[[#This Row],[Monto Total]]-BD[[#This Row],[Abonos]]</f>
        <v>0</v>
      </c>
      <c r="O1038" s="93" t="str">
        <f>IF(BD[[#This Row],[Saldo Actual]]=0,"PAGADO",IF(BD[[#This Row],[Saldo Actual]]&lt;0,"A Favor","Pendiente"))</f>
        <v>PAGADO</v>
      </c>
      <c r="P1038" s="97">
        <f>+BD[[#This Row],[Fecha Doc.]]+7</f>
        <v>45434</v>
      </c>
      <c r="Q1038" s="96" t="str">
        <f ca="1">IF(TODAY()&gt;BD[[#This Row],[Fecha Venc.]],"VENCIDO","")</f>
        <v>VENCIDO</v>
      </c>
      <c r="R1038" s="83"/>
    </row>
    <row r="1039" spans="3:18" s="4" customFormat="1" hidden="1" x14ac:dyDescent="0.25">
      <c r="C1039" s="85" t="s">
        <v>2288</v>
      </c>
      <c r="D1039" s="86">
        <v>45427</v>
      </c>
      <c r="E1039" s="87" t="s">
        <v>89</v>
      </c>
      <c r="F1039" s="88" t="s">
        <v>47</v>
      </c>
      <c r="G1039" s="87" t="s">
        <v>89</v>
      </c>
      <c r="H1039" s="89" t="s">
        <v>872</v>
      </c>
      <c r="I1039" s="121">
        <v>8544.1</v>
      </c>
      <c r="J1039" s="121">
        <v>8466.7999999999993</v>
      </c>
      <c r="K1039" s="84">
        <v>1.9</v>
      </c>
      <c r="L1039" s="105">
        <f>+BD[[#This Row],[Kg. Recibidos]]*BD[[#This Row],[Precio]]</f>
        <v>16086.919999999998</v>
      </c>
      <c r="M1039" s="105">
        <f>+BD[[#This Row],[Kg. Recibidos]]*BD[[#This Row],[Precio]]</f>
        <v>16086.919999999998</v>
      </c>
      <c r="N1039" s="91">
        <f>+BD[[#This Row],[Monto Total]]-BD[[#This Row],[Abonos]]</f>
        <v>0</v>
      </c>
      <c r="O1039" s="93" t="str">
        <f>IF(BD[[#This Row],[Saldo Actual]]=0,"PAGADO",IF(BD[[#This Row],[Saldo Actual]]&lt;0,"A Favor","Pendiente"))</f>
        <v>PAGADO</v>
      </c>
      <c r="P1039" s="97">
        <f>+BD[[#This Row],[Fecha Doc.]]+7</f>
        <v>45434</v>
      </c>
      <c r="Q1039" s="96" t="str">
        <f ca="1">IF(TODAY()&gt;BD[[#This Row],[Fecha Venc.]],"VENCIDO","")</f>
        <v>VENCIDO</v>
      </c>
      <c r="R1039" s="83"/>
    </row>
    <row r="1040" spans="3:18" s="4" customFormat="1" hidden="1" x14ac:dyDescent="0.25">
      <c r="C1040" s="85" t="s">
        <v>2287</v>
      </c>
      <c r="D1040" s="86">
        <v>45427</v>
      </c>
      <c r="E1040" s="87" t="s">
        <v>89</v>
      </c>
      <c r="F1040" s="88" t="s">
        <v>47</v>
      </c>
      <c r="G1040" s="87" t="s">
        <v>89</v>
      </c>
      <c r="H1040" s="89" t="s">
        <v>872</v>
      </c>
      <c r="I1040" s="121">
        <v>97.5</v>
      </c>
      <c r="J1040" s="121">
        <v>97.5</v>
      </c>
      <c r="K1040" s="84">
        <v>1.9</v>
      </c>
      <c r="L1040" s="105">
        <f>+BD[[#This Row],[Kg. Recibidos]]*BD[[#This Row],[Precio]]</f>
        <v>185.25</v>
      </c>
      <c r="M1040" s="105">
        <f>+BD[[#This Row],[Kg. Recibidos]]*BD[[#This Row],[Precio]]</f>
        <v>185.25</v>
      </c>
      <c r="N1040" s="91">
        <f>+BD[[#This Row],[Monto Total]]-BD[[#This Row],[Abonos]]</f>
        <v>0</v>
      </c>
      <c r="O1040" s="93" t="str">
        <f>IF(BD[[#This Row],[Saldo Actual]]=0,"PAGADO",IF(BD[[#This Row],[Saldo Actual]]&lt;0,"A Favor","Pendiente"))</f>
        <v>PAGADO</v>
      </c>
      <c r="P1040" s="97">
        <f>+BD[[#This Row],[Fecha Doc.]]+7</f>
        <v>45434</v>
      </c>
      <c r="Q1040" s="96" t="str">
        <f ca="1">IF(TODAY()&gt;BD[[#This Row],[Fecha Venc.]],"VENCIDO","")</f>
        <v>VENCIDO</v>
      </c>
      <c r="R1040" s="83"/>
    </row>
    <row r="1041" spans="3:18" s="4" customFormat="1" hidden="1" x14ac:dyDescent="0.25">
      <c r="C1041" s="85" t="s">
        <v>2289</v>
      </c>
      <c r="D1041" s="86">
        <v>45427</v>
      </c>
      <c r="E1041" s="87" t="s">
        <v>91</v>
      </c>
      <c r="F1041" s="88" t="s">
        <v>49</v>
      </c>
      <c r="G1041" s="87" t="s">
        <v>91</v>
      </c>
      <c r="H1041" s="89" t="s">
        <v>1727</v>
      </c>
      <c r="I1041" s="121">
        <v>140.19999999999999</v>
      </c>
      <c r="J1041" s="121">
        <v>140.19999999999999</v>
      </c>
      <c r="K1041" s="84">
        <v>0.7</v>
      </c>
      <c r="L1041" s="105">
        <f>+BD[[#This Row],[Kg. Recibidos]]*BD[[#This Row],[Precio]]</f>
        <v>98.139999999999986</v>
      </c>
      <c r="M1041" s="105">
        <f>+BD[[#This Row],[Kg. Recibidos]]*BD[[#This Row],[Precio]]</f>
        <v>98.139999999999986</v>
      </c>
      <c r="N1041" s="91">
        <f>+BD[[#This Row],[Monto Total]]-BD[[#This Row],[Abonos]]</f>
        <v>0</v>
      </c>
      <c r="O1041" s="93" t="str">
        <f>IF(BD[[#This Row],[Saldo Actual]]=0,"PAGADO",IF(BD[[#This Row],[Saldo Actual]]&lt;0,"A Favor","Pendiente"))</f>
        <v>PAGADO</v>
      </c>
      <c r="P1041" s="97">
        <f>+BD[[#This Row],[Fecha Doc.]]+7</f>
        <v>45434</v>
      </c>
      <c r="Q1041" s="96" t="str">
        <f ca="1">IF(TODAY()&gt;BD[[#This Row],[Fecha Venc.]],"VENCIDO","")</f>
        <v>VENCIDO</v>
      </c>
      <c r="R1041" s="83"/>
    </row>
    <row r="1042" spans="3:18" s="4" customFormat="1" hidden="1" x14ac:dyDescent="0.25">
      <c r="C1042" s="85" t="s">
        <v>2289</v>
      </c>
      <c r="D1042" s="86">
        <v>45427</v>
      </c>
      <c r="E1042" s="87" t="s">
        <v>91</v>
      </c>
      <c r="F1042" s="88" t="s">
        <v>49</v>
      </c>
      <c r="G1042" s="87" t="s">
        <v>91</v>
      </c>
      <c r="H1042" s="89" t="s">
        <v>1847</v>
      </c>
      <c r="I1042" s="121">
        <v>61.6</v>
      </c>
      <c r="J1042" s="121">
        <v>61.6</v>
      </c>
      <c r="K1042" s="84">
        <v>0.7</v>
      </c>
      <c r="L1042" s="105">
        <f>+BD[[#This Row],[Kg. Recibidos]]*BD[[#This Row],[Precio]]</f>
        <v>43.12</v>
      </c>
      <c r="M1042" s="105">
        <f>+BD[[#This Row],[Kg. Recibidos]]*BD[[#This Row],[Precio]]</f>
        <v>43.12</v>
      </c>
      <c r="N1042" s="91">
        <f>+BD[[#This Row],[Monto Total]]-BD[[#This Row],[Abonos]]</f>
        <v>0</v>
      </c>
      <c r="O1042" s="93" t="str">
        <f>IF(BD[[#This Row],[Saldo Actual]]=0,"PAGADO",IF(BD[[#This Row],[Saldo Actual]]&lt;0,"A Favor","Pendiente"))</f>
        <v>PAGADO</v>
      </c>
      <c r="P1042" s="97">
        <f>+BD[[#This Row],[Fecha Doc.]]+7</f>
        <v>45434</v>
      </c>
      <c r="Q1042" s="96" t="str">
        <f ca="1">IF(TODAY()&gt;BD[[#This Row],[Fecha Venc.]],"VENCIDO","")</f>
        <v>VENCIDO</v>
      </c>
      <c r="R1042" s="83"/>
    </row>
    <row r="1043" spans="3:18" s="4" customFormat="1" hidden="1" x14ac:dyDescent="0.25">
      <c r="C1043" s="85" t="s">
        <v>2289</v>
      </c>
      <c r="D1043" s="86">
        <v>45427</v>
      </c>
      <c r="E1043" s="87" t="s">
        <v>91</v>
      </c>
      <c r="F1043" s="88" t="s">
        <v>49</v>
      </c>
      <c r="G1043" s="87" t="s">
        <v>91</v>
      </c>
      <c r="H1043" s="89" t="s">
        <v>1848</v>
      </c>
      <c r="I1043" s="121">
        <v>23.7</v>
      </c>
      <c r="J1043" s="121">
        <v>23.7</v>
      </c>
      <c r="K1043" s="84">
        <v>1.4</v>
      </c>
      <c r="L1043" s="105">
        <f>+BD[[#This Row],[Kg. Recibidos]]*BD[[#This Row],[Precio]]</f>
        <v>33.18</v>
      </c>
      <c r="M1043" s="105">
        <f>+BD[[#This Row],[Kg. Recibidos]]*BD[[#This Row],[Precio]]</f>
        <v>33.18</v>
      </c>
      <c r="N1043" s="91">
        <f>+BD[[#This Row],[Monto Total]]-BD[[#This Row],[Abonos]]</f>
        <v>0</v>
      </c>
      <c r="O1043" s="93" t="str">
        <f>IF(BD[[#This Row],[Saldo Actual]]=0,"PAGADO",IF(BD[[#This Row],[Saldo Actual]]&lt;0,"A Favor","Pendiente"))</f>
        <v>PAGADO</v>
      </c>
      <c r="P1043" s="97">
        <f>+BD[[#This Row],[Fecha Doc.]]+7</f>
        <v>45434</v>
      </c>
      <c r="Q1043" s="96" t="str">
        <f ca="1">IF(TODAY()&gt;BD[[#This Row],[Fecha Venc.]],"VENCIDO","")</f>
        <v>VENCIDO</v>
      </c>
      <c r="R1043" s="83"/>
    </row>
    <row r="1044" spans="3:18" s="4" customFormat="1" hidden="1" x14ac:dyDescent="0.25">
      <c r="C1044" s="85" t="s">
        <v>2305</v>
      </c>
      <c r="D1044" s="86">
        <v>45427</v>
      </c>
      <c r="E1044" s="87" t="s">
        <v>1887</v>
      </c>
      <c r="F1044" s="88" t="s">
        <v>1886</v>
      </c>
      <c r="G1044" s="87" t="s">
        <v>2257</v>
      </c>
      <c r="H1044" s="89" t="s">
        <v>1848</v>
      </c>
      <c r="I1044" s="121">
        <v>24.1</v>
      </c>
      <c r="J1044" s="121">
        <v>24.1</v>
      </c>
      <c r="K1044" s="84">
        <v>1.8</v>
      </c>
      <c r="L1044" s="105">
        <f>+BD[[#This Row],[Kg. Recibidos]]*BD[[#This Row],[Precio]]</f>
        <v>43.38</v>
      </c>
      <c r="M1044" s="105">
        <f>+BD[[#This Row],[Kg. Recibidos]]*BD[[#This Row],[Precio]]</f>
        <v>43.38</v>
      </c>
      <c r="N1044" s="91">
        <f>+BD[[#This Row],[Monto Total]]-BD[[#This Row],[Abonos]]</f>
        <v>0</v>
      </c>
      <c r="O1044" s="93" t="str">
        <f>IF(BD[[#This Row],[Saldo Actual]]=0,"PAGADO",IF(BD[[#This Row],[Saldo Actual]]&lt;0,"A Favor","Pendiente"))</f>
        <v>PAGADO</v>
      </c>
      <c r="P1044" s="97">
        <f>+BD[[#This Row],[Fecha Doc.]]+7</f>
        <v>45434</v>
      </c>
      <c r="Q1044" s="96" t="str">
        <f ca="1">IF(TODAY()&gt;BD[[#This Row],[Fecha Venc.]],"VENCIDO","")</f>
        <v>VENCIDO</v>
      </c>
      <c r="R1044" s="83"/>
    </row>
    <row r="1045" spans="3:18" s="4" customFormat="1" hidden="1" x14ac:dyDescent="0.25">
      <c r="C1045" s="85" t="s">
        <v>2305</v>
      </c>
      <c r="D1045" s="86">
        <v>45427</v>
      </c>
      <c r="E1045" s="87" t="s">
        <v>1887</v>
      </c>
      <c r="F1045" s="88" t="s">
        <v>1886</v>
      </c>
      <c r="G1045" s="87" t="s">
        <v>2257</v>
      </c>
      <c r="H1045" s="89" t="s">
        <v>1727</v>
      </c>
      <c r="I1045" s="121">
        <v>29.2</v>
      </c>
      <c r="J1045" s="121">
        <v>29.2</v>
      </c>
      <c r="K1045" s="84">
        <v>1.3</v>
      </c>
      <c r="L1045" s="105">
        <f>+BD[[#This Row],[Kg. Recibidos]]*BD[[#This Row],[Precio]]</f>
        <v>37.96</v>
      </c>
      <c r="M1045" s="105">
        <f>+BD[[#This Row],[Kg. Recibidos]]*BD[[#This Row],[Precio]]</f>
        <v>37.96</v>
      </c>
      <c r="N1045" s="91">
        <f>+BD[[#This Row],[Monto Total]]-BD[[#This Row],[Abonos]]</f>
        <v>0</v>
      </c>
      <c r="O1045" s="93" t="str">
        <f>IF(BD[[#This Row],[Saldo Actual]]=0,"PAGADO",IF(BD[[#This Row],[Saldo Actual]]&lt;0,"A Favor","Pendiente"))</f>
        <v>PAGADO</v>
      </c>
      <c r="P1045" s="97">
        <f>+BD[[#This Row],[Fecha Doc.]]+7</f>
        <v>45434</v>
      </c>
      <c r="Q1045" s="96" t="str">
        <f ca="1">IF(TODAY()&gt;BD[[#This Row],[Fecha Venc.]],"VENCIDO","")</f>
        <v>VENCIDO</v>
      </c>
      <c r="R1045" s="83"/>
    </row>
    <row r="1046" spans="3:18" s="4" customFormat="1" hidden="1" x14ac:dyDescent="0.25">
      <c r="C1046" s="85" t="s">
        <v>2305</v>
      </c>
      <c r="D1046" s="86">
        <v>45427</v>
      </c>
      <c r="E1046" s="87" t="s">
        <v>1887</v>
      </c>
      <c r="F1046" s="88" t="s">
        <v>1886</v>
      </c>
      <c r="G1046" s="87" t="s">
        <v>2257</v>
      </c>
      <c r="H1046" s="89" t="s">
        <v>1847</v>
      </c>
      <c r="I1046" s="121">
        <v>23.1</v>
      </c>
      <c r="J1046" s="121">
        <v>23.1</v>
      </c>
      <c r="K1046" s="84">
        <v>1.3</v>
      </c>
      <c r="L1046" s="105">
        <f>+BD[[#This Row],[Kg. Recibidos]]*BD[[#This Row],[Precio]]</f>
        <v>30.03</v>
      </c>
      <c r="M1046" s="105">
        <f>+BD[[#This Row],[Kg. Recibidos]]*BD[[#This Row],[Precio]]</f>
        <v>30.03</v>
      </c>
      <c r="N1046" s="91">
        <f>+BD[[#This Row],[Monto Total]]-BD[[#This Row],[Abonos]]</f>
        <v>0</v>
      </c>
      <c r="O1046" s="93" t="str">
        <f>IF(BD[[#This Row],[Saldo Actual]]=0,"PAGADO",IF(BD[[#This Row],[Saldo Actual]]&lt;0,"A Favor","Pendiente"))</f>
        <v>PAGADO</v>
      </c>
      <c r="P1046" s="97">
        <f>+BD[[#This Row],[Fecha Doc.]]+7</f>
        <v>45434</v>
      </c>
      <c r="Q1046" s="96" t="str">
        <f ca="1">IF(TODAY()&gt;BD[[#This Row],[Fecha Venc.]],"VENCIDO","")</f>
        <v>VENCIDO</v>
      </c>
      <c r="R1046" s="83"/>
    </row>
    <row r="1047" spans="3:18" s="4" customFormat="1" hidden="1" x14ac:dyDescent="0.25">
      <c r="C1047" s="85" t="s">
        <v>2311</v>
      </c>
      <c r="D1047" s="86">
        <v>45427</v>
      </c>
      <c r="E1047" s="87" t="s">
        <v>1887</v>
      </c>
      <c r="F1047" s="88" t="s">
        <v>1886</v>
      </c>
      <c r="G1047" s="87" t="s">
        <v>946</v>
      </c>
      <c r="H1047" s="89" t="s">
        <v>3</v>
      </c>
      <c r="I1047" s="121">
        <v>2.4</v>
      </c>
      <c r="J1047" s="121">
        <v>2.4</v>
      </c>
      <c r="K1047" s="84">
        <v>2.4500000000000002</v>
      </c>
      <c r="L1047" s="105">
        <f>+BD[[#This Row],[Kg. Recibidos]]*BD[[#This Row],[Precio]]</f>
        <v>5.88</v>
      </c>
      <c r="M1047" s="105">
        <v>5.88</v>
      </c>
      <c r="N1047" s="91">
        <f>+BD[[#This Row],[Monto Total]]-BD[[#This Row],[Abonos]]</f>
        <v>0</v>
      </c>
      <c r="O1047" s="93" t="str">
        <f>IF(BD[[#This Row],[Saldo Actual]]=0,"PAGADO",IF(BD[[#This Row],[Saldo Actual]]&lt;0,"A Favor","Pendiente"))</f>
        <v>PAGADO</v>
      </c>
      <c r="P1047" s="97">
        <f>+BD[[#This Row],[Fecha Doc.]]+7</f>
        <v>45434</v>
      </c>
      <c r="Q1047" s="96" t="str">
        <f ca="1">IF(TODAY()&gt;BD[[#This Row],[Fecha Venc.]],"VENCIDO","")</f>
        <v>VENCIDO</v>
      </c>
      <c r="R1047" s="83"/>
    </row>
    <row r="1048" spans="3:18" s="4" customFormat="1" hidden="1" x14ac:dyDescent="0.25">
      <c r="C1048" s="85" t="s">
        <v>2291</v>
      </c>
      <c r="D1048" s="86">
        <v>45427</v>
      </c>
      <c r="E1048" s="87" t="s">
        <v>1887</v>
      </c>
      <c r="F1048" s="88" t="s">
        <v>1886</v>
      </c>
      <c r="G1048" s="87" t="s">
        <v>587</v>
      </c>
      <c r="H1048" s="89" t="s">
        <v>1848</v>
      </c>
      <c r="I1048" s="121">
        <v>6</v>
      </c>
      <c r="J1048" s="121">
        <v>6</v>
      </c>
      <c r="K1048" s="84">
        <v>1.8</v>
      </c>
      <c r="L1048" s="105">
        <f>+BD[[#This Row],[Kg. Recibidos]]*BD[[#This Row],[Precio]]</f>
        <v>10.8</v>
      </c>
      <c r="M1048" s="105">
        <f>+BD[[#This Row],[Kg. Recibidos]]*BD[[#This Row],[Precio]]</f>
        <v>10.8</v>
      </c>
      <c r="N1048" s="91">
        <f>+BD[[#This Row],[Monto Total]]-BD[[#This Row],[Abonos]]</f>
        <v>0</v>
      </c>
      <c r="O1048" s="93" t="str">
        <f>IF(BD[[#This Row],[Saldo Actual]]=0,"PAGADO",IF(BD[[#This Row],[Saldo Actual]]&lt;0,"A Favor","Pendiente"))</f>
        <v>PAGADO</v>
      </c>
      <c r="P1048" s="97">
        <f>+BD[[#This Row],[Fecha Doc.]]+7</f>
        <v>45434</v>
      </c>
      <c r="Q1048" s="96" t="str">
        <f ca="1">IF(TODAY()&gt;BD[[#This Row],[Fecha Venc.]],"VENCIDO","")</f>
        <v>VENCIDO</v>
      </c>
      <c r="R1048" s="83"/>
    </row>
    <row r="1049" spans="3:18" s="4" customFormat="1" hidden="1" x14ac:dyDescent="0.25">
      <c r="C1049" s="85" t="s">
        <v>2279</v>
      </c>
      <c r="D1049" s="86">
        <v>45426</v>
      </c>
      <c r="E1049" s="87" t="s">
        <v>1730</v>
      </c>
      <c r="F1049" s="88" t="s">
        <v>892</v>
      </c>
      <c r="G1049" s="87" t="s">
        <v>1730</v>
      </c>
      <c r="H1049" s="89" t="s">
        <v>1853</v>
      </c>
      <c r="I1049" s="121">
        <v>1717.1</v>
      </c>
      <c r="J1049" s="121">
        <v>1717.1</v>
      </c>
      <c r="K1049" s="84">
        <v>0.3</v>
      </c>
      <c r="L1049" s="105">
        <f>+BD[[#This Row],[Kg. Recibidos]]*BD[[#This Row],[Precio]]</f>
        <v>515.13</v>
      </c>
      <c r="M1049" s="105">
        <f>+BD[[#This Row],[Kg. Recibidos]]*BD[[#This Row],[Precio]]</f>
        <v>515.13</v>
      </c>
      <c r="N1049" s="91">
        <f>+BD[[#This Row],[Monto Total]]-BD[[#This Row],[Abonos]]</f>
        <v>0</v>
      </c>
      <c r="O1049" s="93" t="str">
        <f>IF(BD[[#This Row],[Saldo Actual]]=0,"PAGADO",IF(BD[[#This Row],[Saldo Actual]]&lt;0,"A Favor","Pendiente"))</f>
        <v>PAGADO</v>
      </c>
      <c r="P1049" s="97">
        <f>+BD[[#This Row],[Fecha Doc.]]+7</f>
        <v>45433</v>
      </c>
      <c r="Q1049" s="96" t="str">
        <f ca="1">IF(TODAY()&gt;BD[[#This Row],[Fecha Venc.]],"VENCIDO","")</f>
        <v>VENCIDO</v>
      </c>
      <c r="R1049" s="83"/>
    </row>
    <row r="1050" spans="3:18" s="4" customFormat="1" hidden="1" x14ac:dyDescent="0.25">
      <c r="C1050" s="85" t="s">
        <v>2273</v>
      </c>
      <c r="D1050" s="86">
        <v>45426</v>
      </c>
      <c r="E1050" s="87" t="s">
        <v>66</v>
      </c>
      <c r="F1050" s="88" t="s">
        <v>21</v>
      </c>
      <c r="G1050" s="87" t="s">
        <v>184</v>
      </c>
      <c r="H1050" s="89" t="s">
        <v>15</v>
      </c>
      <c r="I1050" s="121">
        <v>1913.4</v>
      </c>
      <c r="J1050" s="121">
        <v>1887</v>
      </c>
      <c r="K1050" s="84">
        <v>2.63</v>
      </c>
      <c r="L1050" s="105">
        <f>+BD[[#This Row],[Kg. Recibidos]]*BD[[#This Row],[Precio]]</f>
        <v>4962.8099999999995</v>
      </c>
      <c r="M1050" s="105">
        <f>+BD[[#This Row],[Kg. Recibidos]]*BD[[#This Row],[Precio]]</f>
        <v>4962.8099999999995</v>
      </c>
      <c r="N1050" s="91">
        <f>+BD[[#This Row],[Monto Total]]-BD[[#This Row],[Abonos]]</f>
        <v>0</v>
      </c>
      <c r="O1050" s="93" t="str">
        <f>IF(BD[[#This Row],[Saldo Actual]]=0,"PAGADO",IF(BD[[#This Row],[Saldo Actual]]&lt;0,"A Favor","Pendiente"))</f>
        <v>PAGADO</v>
      </c>
      <c r="P1050" s="97">
        <f>+BD[[#This Row],[Fecha Doc.]]+7</f>
        <v>45433</v>
      </c>
      <c r="Q1050" s="96" t="str">
        <f ca="1">IF(TODAY()&gt;BD[[#This Row],[Fecha Venc.]],"VENCIDO","")</f>
        <v>VENCIDO</v>
      </c>
      <c r="R1050" s="83"/>
    </row>
    <row r="1051" spans="3:18" s="4" customFormat="1" hidden="1" x14ac:dyDescent="0.25">
      <c r="C1051" s="85" t="s">
        <v>2280</v>
      </c>
      <c r="D1051" s="86">
        <v>45426</v>
      </c>
      <c r="E1051" s="87" t="s">
        <v>1887</v>
      </c>
      <c r="F1051" s="88" t="s">
        <v>1886</v>
      </c>
      <c r="G1051" s="87" t="s">
        <v>200</v>
      </c>
      <c r="H1051" s="89" t="s">
        <v>872</v>
      </c>
      <c r="I1051" s="121">
        <v>345.9</v>
      </c>
      <c r="J1051" s="121">
        <v>345.9</v>
      </c>
      <c r="K1051" s="84">
        <v>2.4500000000000002</v>
      </c>
      <c r="L1051" s="105">
        <f>+BD[[#This Row],[Kg. Recibidos]]*BD[[#This Row],[Precio]]</f>
        <v>847.45500000000004</v>
      </c>
      <c r="M1051" s="105">
        <f>+BD[[#This Row],[Kg. Recibidos]]*BD[[#This Row],[Precio]]</f>
        <v>847.45500000000004</v>
      </c>
      <c r="N1051" s="91">
        <f>+BD[[#This Row],[Monto Total]]-BD[[#This Row],[Abonos]]</f>
        <v>0</v>
      </c>
      <c r="O1051" s="93" t="str">
        <f>IF(BD[[#This Row],[Saldo Actual]]=0,"PAGADO",IF(BD[[#This Row],[Saldo Actual]]&lt;0,"A Favor","Pendiente"))</f>
        <v>PAGADO</v>
      </c>
      <c r="P1051" s="97">
        <f>+BD[[#This Row],[Fecha Doc.]]+7</f>
        <v>45433</v>
      </c>
      <c r="Q1051" s="96" t="str">
        <f ca="1">IF(TODAY()&gt;BD[[#This Row],[Fecha Venc.]],"VENCIDO","")</f>
        <v>VENCIDO</v>
      </c>
      <c r="R1051" s="83"/>
    </row>
    <row r="1052" spans="3:18" s="4" customFormat="1" hidden="1" x14ac:dyDescent="0.25">
      <c r="C1052" s="85" t="s">
        <v>2285</v>
      </c>
      <c r="D1052" s="86">
        <v>45426</v>
      </c>
      <c r="E1052" s="87" t="s">
        <v>8</v>
      </c>
      <c r="F1052" s="88" t="s">
        <v>20</v>
      </c>
      <c r="G1052" s="87" t="s">
        <v>2211</v>
      </c>
      <c r="H1052" s="89" t="s">
        <v>15</v>
      </c>
      <c r="I1052" s="121">
        <v>10163.200000000001</v>
      </c>
      <c r="J1052" s="121">
        <v>9621.7000000000007</v>
      </c>
      <c r="K1052" s="84">
        <v>2.59</v>
      </c>
      <c r="L1052" s="105">
        <f>+BD[[#This Row],[Kg. Recibidos]]*BD[[#This Row],[Precio]]</f>
        <v>24920.203000000001</v>
      </c>
      <c r="M1052" s="105">
        <f>+BD[[#This Row],[Kg. Recibidos]]*BD[[#This Row],[Precio]]</f>
        <v>24920.203000000001</v>
      </c>
      <c r="N1052" s="91">
        <f>+BD[[#This Row],[Monto Total]]-BD[[#This Row],[Abonos]]</f>
        <v>0</v>
      </c>
      <c r="O1052" s="93" t="str">
        <f>IF(BD[[#This Row],[Saldo Actual]]=0,"PAGADO",IF(BD[[#This Row],[Saldo Actual]]&lt;0,"A Favor","Pendiente"))</f>
        <v>PAGADO</v>
      </c>
      <c r="P1052" s="97">
        <f>+BD[[#This Row],[Fecha Doc.]]+7</f>
        <v>45433</v>
      </c>
      <c r="Q1052" s="96" t="str">
        <f ca="1">IF(TODAY()&gt;BD[[#This Row],[Fecha Venc.]],"VENCIDO","")</f>
        <v>VENCIDO</v>
      </c>
      <c r="R1052" s="83"/>
    </row>
    <row r="1053" spans="3:18" s="4" customFormat="1" hidden="1" x14ac:dyDescent="0.25">
      <c r="C1053" s="85" t="s">
        <v>2284</v>
      </c>
      <c r="D1053" s="86">
        <v>45426</v>
      </c>
      <c r="E1053" s="87" t="s">
        <v>1887</v>
      </c>
      <c r="F1053" s="88" t="s">
        <v>1886</v>
      </c>
      <c r="G1053" s="87" t="s">
        <v>142</v>
      </c>
      <c r="H1053" s="89" t="s">
        <v>3</v>
      </c>
      <c r="I1053" s="121">
        <v>4.5</v>
      </c>
      <c r="J1053" s="121">
        <v>4.5</v>
      </c>
      <c r="K1053" s="84">
        <v>2.4</v>
      </c>
      <c r="L1053" s="105">
        <f>+BD[[#This Row],[Kg. Recibidos]]*BD[[#This Row],[Precio]]</f>
        <v>10.799999999999999</v>
      </c>
      <c r="M1053" s="105">
        <f>+BD[[#This Row],[Kg. Recibidos]]*BD[[#This Row],[Precio]]</f>
        <v>10.799999999999999</v>
      </c>
      <c r="N1053" s="91">
        <f>+BD[[#This Row],[Monto Total]]-BD[[#This Row],[Abonos]]</f>
        <v>0</v>
      </c>
      <c r="O1053" s="93" t="str">
        <f>IF(BD[[#This Row],[Saldo Actual]]=0,"PAGADO",IF(BD[[#This Row],[Saldo Actual]]&lt;0,"A Favor","Pendiente"))</f>
        <v>PAGADO</v>
      </c>
      <c r="P1053" s="97">
        <f>+BD[[#This Row],[Fecha Doc.]]+7</f>
        <v>45433</v>
      </c>
      <c r="Q1053" s="96" t="str">
        <f ca="1">IF(TODAY()&gt;BD[[#This Row],[Fecha Venc.]],"VENCIDO","")</f>
        <v>VENCIDO</v>
      </c>
      <c r="R1053" s="83"/>
    </row>
    <row r="1054" spans="3:18" s="4" customFormat="1" hidden="1" x14ac:dyDescent="0.25">
      <c r="C1054" s="85" t="s">
        <v>2276</v>
      </c>
      <c r="D1054" s="86">
        <v>45426</v>
      </c>
      <c r="E1054" s="87" t="s">
        <v>1887</v>
      </c>
      <c r="F1054" s="88" t="s">
        <v>1886</v>
      </c>
      <c r="G1054" s="87" t="s">
        <v>142</v>
      </c>
      <c r="H1054" s="89" t="s">
        <v>3</v>
      </c>
      <c r="I1054" s="121">
        <v>21.2</v>
      </c>
      <c r="J1054" s="121">
        <v>21.2</v>
      </c>
      <c r="K1054" s="84">
        <v>2.4</v>
      </c>
      <c r="L1054" s="105">
        <f>+BD[[#This Row],[Kg. Recibidos]]*BD[[#This Row],[Precio]]</f>
        <v>50.879999999999995</v>
      </c>
      <c r="M1054" s="105">
        <f>+BD[[#This Row],[Kg. Recibidos]]*BD[[#This Row],[Precio]]</f>
        <v>50.879999999999995</v>
      </c>
      <c r="N1054" s="91">
        <f>+BD[[#This Row],[Monto Total]]-BD[[#This Row],[Abonos]]</f>
        <v>0</v>
      </c>
      <c r="O1054" s="93" t="str">
        <f>IF(BD[[#This Row],[Saldo Actual]]=0,"PAGADO",IF(BD[[#This Row],[Saldo Actual]]&lt;0,"A Favor","Pendiente"))</f>
        <v>PAGADO</v>
      </c>
      <c r="P1054" s="97">
        <f>+BD[[#This Row],[Fecha Doc.]]+7</f>
        <v>45433</v>
      </c>
      <c r="Q1054" s="96" t="str">
        <f ca="1">IF(TODAY()&gt;BD[[#This Row],[Fecha Venc.]],"VENCIDO","")</f>
        <v>VENCIDO</v>
      </c>
      <c r="R1054" s="83"/>
    </row>
    <row r="1055" spans="3:18" s="4" customFormat="1" hidden="1" x14ac:dyDescent="0.25">
      <c r="C1055" s="85" t="s">
        <v>2278</v>
      </c>
      <c r="D1055" s="86">
        <v>45426</v>
      </c>
      <c r="E1055" s="87" t="s">
        <v>1887</v>
      </c>
      <c r="F1055" s="88" t="s">
        <v>1886</v>
      </c>
      <c r="G1055" s="87" t="s">
        <v>130</v>
      </c>
      <c r="H1055" s="89" t="s">
        <v>1848</v>
      </c>
      <c r="I1055" s="121">
        <v>3.9</v>
      </c>
      <c r="J1055" s="121">
        <v>3.9</v>
      </c>
      <c r="K1055" s="84">
        <v>1.8</v>
      </c>
      <c r="L1055" s="105">
        <f>+BD[[#This Row],[Kg. Recibidos]]*BD[[#This Row],[Precio]]</f>
        <v>7.02</v>
      </c>
      <c r="M1055" s="105">
        <f>+BD[[#This Row],[Kg. Recibidos]]*BD[[#This Row],[Precio]]</f>
        <v>7.02</v>
      </c>
      <c r="N1055" s="91">
        <f>+BD[[#This Row],[Monto Total]]-BD[[#This Row],[Abonos]]</f>
        <v>0</v>
      </c>
      <c r="O1055" s="93" t="str">
        <f>IF(BD[[#This Row],[Saldo Actual]]=0,"PAGADO",IF(BD[[#This Row],[Saldo Actual]]&lt;0,"A Favor","Pendiente"))</f>
        <v>PAGADO</v>
      </c>
      <c r="P1055" s="97">
        <f>+BD[[#This Row],[Fecha Doc.]]+7</f>
        <v>45433</v>
      </c>
      <c r="Q1055" s="96" t="str">
        <f ca="1">IF(TODAY()&gt;BD[[#This Row],[Fecha Venc.]],"VENCIDO","")</f>
        <v>VENCIDO</v>
      </c>
      <c r="R1055" s="83"/>
    </row>
    <row r="1056" spans="3:18" s="4" customFormat="1" hidden="1" x14ac:dyDescent="0.25">
      <c r="C1056" s="85" t="s">
        <v>2278</v>
      </c>
      <c r="D1056" s="86">
        <v>45426</v>
      </c>
      <c r="E1056" s="87" t="s">
        <v>1887</v>
      </c>
      <c r="F1056" s="88" t="s">
        <v>1886</v>
      </c>
      <c r="G1056" s="87" t="s">
        <v>130</v>
      </c>
      <c r="H1056" s="89" t="s">
        <v>1727</v>
      </c>
      <c r="I1056" s="121">
        <v>50.2</v>
      </c>
      <c r="J1056" s="121">
        <v>50.2</v>
      </c>
      <c r="K1056" s="84">
        <v>1.3</v>
      </c>
      <c r="L1056" s="105">
        <f>+BD[[#This Row],[Kg. Recibidos]]*BD[[#This Row],[Precio]]</f>
        <v>65.260000000000005</v>
      </c>
      <c r="M1056" s="105">
        <f>+BD[[#This Row],[Kg. Recibidos]]*BD[[#This Row],[Precio]]</f>
        <v>65.260000000000005</v>
      </c>
      <c r="N1056" s="91">
        <f>+BD[[#This Row],[Monto Total]]-BD[[#This Row],[Abonos]]</f>
        <v>0</v>
      </c>
      <c r="O1056" s="93" t="str">
        <f>IF(BD[[#This Row],[Saldo Actual]]=0,"PAGADO",IF(BD[[#This Row],[Saldo Actual]]&lt;0,"A Favor","Pendiente"))</f>
        <v>PAGADO</v>
      </c>
      <c r="P1056" s="97">
        <f>+BD[[#This Row],[Fecha Doc.]]+7</f>
        <v>45433</v>
      </c>
      <c r="Q1056" s="96" t="str">
        <f ca="1">IF(TODAY()&gt;BD[[#This Row],[Fecha Venc.]],"VENCIDO","")</f>
        <v>VENCIDO</v>
      </c>
      <c r="R1056" s="83"/>
    </row>
    <row r="1057" spans="3:18" s="4" customFormat="1" hidden="1" x14ac:dyDescent="0.25">
      <c r="C1057" s="85" t="s">
        <v>2278</v>
      </c>
      <c r="D1057" s="86">
        <v>45426</v>
      </c>
      <c r="E1057" s="87" t="s">
        <v>1887</v>
      </c>
      <c r="F1057" s="88" t="s">
        <v>1886</v>
      </c>
      <c r="G1057" s="87" t="s">
        <v>130</v>
      </c>
      <c r="H1057" s="89" t="s">
        <v>1847</v>
      </c>
      <c r="I1057" s="121">
        <v>50.4</v>
      </c>
      <c r="J1057" s="121">
        <v>50.4</v>
      </c>
      <c r="K1057" s="84">
        <v>1.3</v>
      </c>
      <c r="L1057" s="105">
        <f>+BD[[#This Row],[Kg. Recibidos]]*BD[[#This Row],[Precio]]</f>
        <v>65.52</v>
      </c>
      <c r="M1057" s="105">
        <f>+BD[[#This Row],[Kg. Recibidos]]*BD[[#This Row],[Precio]]</f>
        <v>65.52</v>
      </c>
      <c r="N1057" s="91">
        <f>+BD[[#This Row],[Monto Total]]-BD[[#This Row],[Abonos]]</f>
        <v>0</v>
      </c>
      <c r="O1057" s="93" t="str">
        <f>IF(BD[[#This Row],[Saldo Actual]]=0,"PAGADO",IF(BD[[#This Row],[Saldo Actual]]&lt;0,"A Favor","Pendiente"))</f>
        <v>PAGADO</v>
      </c>
      <c r="P1057" s="97">
        <f>+BD[[#This Row],[Fecha Doc.]]+7</f>
        <v>45433</v>
      </c>
      <c r="Q1057" s="96" t="str">
        <f ca="1">IF(TODAY()&gt;BD[[#This Row],[Fecha Venc.]],"VENCIDO","")</f>
        <v>VENCIDO</v>
      </c>
      <c r="R1057" s="83"/>
    </row>
    <row r="1058" spans="3:18" s="4" customFormat="1" hidden="1" x14ac:dyDescent="0.25">
      <c r="C1058" s="85" t="s">
        <v>2270</v>
      </c>
      <c r="D1058" s="86">
        <v>45426</v>
      </c>
      <c r="E1058" s="87" t="s">
        <v>670</v>
      </c>
      <c r="F1058" s="88" t="s">
        <v>883</v>
      </c>
      <c r="G1058" s="87" t="s">
        <v>670</v>
      </c>
      <c r="H1058" s="89" t="s">
        <v>872</v>
      </c>
      <c r="I1058" s="121">
        <v>2734.6</v>
      </c>
      <c r="J1058" s="121">
        <v>2652.8</v>
      </c>
      <c r="K1058" s="84">
        <v>2.2000000000000002</v>
      </c>
      <c r="L1058" s="105">
        <f>+BD[[#This Row],[Kg. Recibidos]]*BD[[#This Row],[Precio]]</f>
        <v>5836.1600000000008</v>
      </c>
      <c r="M1058" s="105">
        <f>+BD[[#This Row],[Kg. Recibidos]]*BD[[#This Row],[Precio]]</f>
        <v>5836.1600000000008</v>
      </c>
      <c r="N1058" s="91">
        <f>+BD[[#This Row],[Monto Total]]-BD[[#This Row],[Abonos]]</f>
        <v>0</v>
      </c>
      <c r="O1058" s="93" t="str">
        <f>IF(BD[[#This Row],[Saldo Actual]]=0,"PAGADO",IF(BD[[#This Row],[Saldo Actual]]&lt;0,"A Favor","Pendiente"))</f>
        <v>PAGADO</v>
      </c>
      <c r="P1058" s="97">
        <f>+BD[[#This Row],[Fecha Doc.]]+7</f>
        <v>45433</v>
      </c>
      <c r="Q1058" s="96" t="str">
        <f ca="1">IF(TODAY()&gt;BD[[#This Row],[Fecha Venc.]],"VENCIDO","")</f>
        <v>VENCIDO</v>
      </c>
      <c r="R1058" s="83"/>
    </row>
    <row r="1059" spans="3:18" s="4" customFormat="1" hidden="1" x14ac:dyDescent="0.25">
      <c r="C1059" s="85" t="s">
        <v>2269</v>
      </c>
      <c r="D1059" s="86">
        <v>45426</v>
      </c>
      <c r="E1059" s="87" t="s">
        <v>670</v>
      </c>
      <c r="F1059" s="88" t="s">
        <v>883</v>
      </c>
      <c r="G1059" s="87" t="s">
        <v>670</v>
      </c>
      <c r="H1059" s="89" t="s">
        <v>872</v>
      </c>
      <c r="I1059" s="121">
        <v>7206.6</v>
      </c>
      <c r="J1059" s="121">
        <v>7102.5</v>
      </c>
      <c r="K1059" s="84">
        <v>2.2000000000000002</v>
      </c>
      <c r="L1059" s="105">
        <f>+BD[[#This Row],[Kg. Recibidos]]*BD[[#This Row],[Precio]]</f>
        <v>15625.500000000002</v>
      </c>
      <c r="M1059" s="105">
        <f>+BD[[#This Row],[Kg. Recibidos]]*BD[[#This Row],[Precio]]</f>
        <v>15625.500000000002</v>
      </c>
      <c r="N1059" s="91">
        <f>+BD[[#This Row],[Monto Total]]-BD[[#This Row],[Abonos]]</f>
        <v>0</v>
      </c>
      <c r="O1059" s="93" t="str">
        <f>IF(BD[[#This Row],[Saldo Actual]]=0,"PAGADO",IF(BD[[#This Row],[Saldo Actual]]&lt;0,"A Favor","Pendiente"))</f>
        <v>PAGADO</v>
      </c>
      <c r="P1059" s="97">
        <f>+BD[[#This Row],[Fecha Doc.]]+7</f>
        <v>45433</v>
      </c>
      <c r="Q1059" s="96" t="str">
        <f ca="1">IF(TODAY()&gt;BD[[#This Row],[Fecha Venc.]],"VENCIDO","")</f>
        <v>VENCIDO</v>
      </c>
      <c r="R1059" s="83"/>
    </row>
    <row r="1060" spans="3:18" s="4" customFormat="1" hidden="1" x14ac:dyDescent="0.25">
      <c r="C1060" s="85" t="s">
        <v>2272</v>
      </c>
      <c r="D1060" s="86">
        <v>45426</v>
      </c>
      <c r="E1060" s="87" t="s">
        <v>87</v>
      </c>
      <c r="F1060" s="88" t="s">
        <v>116</v>
      </c>
      <c r="G1060" s="87" t="s">
        <v>87</v>
      </c>
      <c r="H1060" s="89" t="s">
        <v>1727</v>
      </c>
      <c r="I1060" s="121">
        <v>178.7</v>
      </c>
      <c r="J1060" s="121">
        <v>178.7</v>
      </c>
      <c r="K1060" s="84">
        <v>0.7</v>
      </c>
      <c r="L1060" s="105">
        <f>+BD[[#This Row],[Kg. Recibidos]]*BD[[#This Row],[Precio]]</f>
        <v>125.08999999999999</v>
      </c>
      <c r="M1060" s="105">
        <f>+BD[[#This Row],[Kg. Recibidos]]*BD[[#This Row],[Precio]]</f>
        <v>125.08999999999999</v>
      </c>
      <c r="N1060" s="91">
        <f>+BD[[#This Row],[Monto Total]]-BD[[#This Row],[Abonos]]</f>
        <v>0</v>
      </c>
      <c r="O1060" s="93" t="str">
        <f>IF(BD[[#This Row],[Saldo Actual]]=0,"PAGADO",IF(BD[[#This Row],[Saldo Actual]]&lt;0,"A Favor","Pendiente"))</f>
        <v>PAGADO</v>
      </c>
      <c r="P1060" s="97">
        <f>+BD[[#This Row],[Fecha Doc.]]+7</f>
        <v>45433</v>
      </c>
      <c r="Q1060" s="96" t="str">
        <f ca="1">IF(TODAY()&gt;BD[[#This Row],[Fecha Venc.]],"VENCIDO","")</f>
        <v>VENCIDO</v>
      </c>
      <c r="R1060" s="83"/>
    </row>
    <row r="1061" spans="3:18" s="4" customFormat="1" hidden="1" x14ac:dyDescent="0.25">
      <c r="C1061" s="85" t="s">
        <v>2272</v>
      </c>
      <c r="D1061" s="86">
        <v>45426</v>
      </c>
      <c r="E1061" s="87" t="s">
        <v>87</v>
      </c>
      <c r="F1061" s="88" t="s">
        <v>116</v>
      </c>
      <c r="G1061" s="87" t="s">
        <v>87</v>
      </c>
      <c r="H1061" s="89" t="s">
        <v>1847</v>
      </c>
      <c r="I1061" s="121">
        <v>87.2</v>
      </c>
      <c r="J1061" s="121">
        <v>87.2</v>
      </c>
      <c r="K1061" s="84">
        <v>0.7</v>
      </c>
      <c r="L1061" s="105">
        <f>+BD[[#This Row],[Kg. Recibidos]]*BD[[#This Row],[Precio]]</f>
        <v>61.04</v>
      </c>
      <c r="M1061" s="105">
        <f>+BD[[#This Row],[Kg. Recibidos]]*BD[[#This Row],[Precio]]</f>
        <v>61.04</v>
      </c>
      <c r="N1061" s="91">
        <f>+BD[[#This Row],[Monto Total]]-BD[[#This Row],[Abonos]]</f>
        <v>0</v>
      </c>
      <c r="O1061" s="93" t="str">
        <f>IF(BD[[#This Row],[Saldo Actual]]=0,"PAGADO",IF(BD[[#This Row],[Saldo Actual]]&lt;0,"A Favor","Pendiente"))</f>
        <v>PAGADO</v>
      </c>
      <c r="P1061" s="97">
        <f>+BD[[#This Row],[Fecha Doc.]]+7</f>
        <v>45433</v>
      </c>
      <c r="Q1061" s="96" t="str">
        <f ca="1">IF(TODAY()&gt;BD[[#This Row],[Fecha Venc.]],"VENCIDO","")</f>
        <v>VENCIDO</v>
      </c>
      <c r="R1061" s="83"/>
    </row>
    <row r="1062" spans="3:18" s="4" customFormat="1" hidden="1" x14ac:dyDescent="0.25">
      <c r="C1062" s="85" t="s">
        <v>2272</v>
      </c>
      <c r="D1062" s="86">
        <v>45426</v>
      </c>
      <c r="E1062" s="87" t="s">
        <v>87</v>
      </c>
      <c r="F1062" s="88" t="s">
        <v>116</v>
      </c>
      <c r="G1062" s="87" t="s">
        <v>87</v>
      </c>
      <c r="H1062" s="89" t="s">
        <v>1848</v>
      </c>
      <c r="I1062" s="121">
        <v>72.5</v>
      </c>
      <c r="J1062" s="121">
        <v>72.5</v>
      </c>
      <c r="K1062" s="84">
        <v>1.4</v>
      </c>
      <c r="L1062" s="105">
        <f>+BD[[#This Row],[Kg. Recibidos]]*BD[[#This Row],[Precio]]</f>
        <v>101.5</v>
      </c>
      <c r="M1062" s="105">
        <f>+BD[[#This Row],[Kg. Recibidos]]*BD[[#This Row],[Precio]]</f>
        <v>101.5</v>
      </c>
      <c r="N1062" s="91">
        <f>+BD[[#This Row],[Monto Total]]-BD[[#This Row],[Abonos]]</f>
        <v>0</v>
      </c>
      <c r="O1062" s="93" t="str">
        <f>IF(BD[[#This Row],[Saldo Actual]]=0,"PAGADO",IF(BD[[#This Row],[Saldo Actual]]&lt;0,"A Favor","Pendiente"))</f>
        <v>PAGADO</v>
      </c>
      <c r="P1062" s="97">
        <f>+BD[[#This Row],[Fecha Doc.]]+7</f>
        <v>45433</v>
      </c>
      <c r="Q1062" s="96" t="str">
        <f ca="1">IF(TODAY()&gt;BD[[#This Row],[Fecha Venc.]],"VENCIDO","")</f>
        <v>VENCIDO</v>
      </c>
      <c r="R1062" s="83"/>
    </row>
    <row r="1063" spans="3:18" s="4" customFormat="1" hidden="1" x14ac:dyDescent="0.25">
      <c r="C1063" s="85" t="s">
        <v>2271</v>
      </c>
      <c r="D1063" s="86">
        <v>45426</v>
      </c>
      <c r="E1063" s="87" t="s">
        <v>87</v>
      </c>
      <c r="F1063" s="88" t="s">
        <v>116</v>
      </c>
      <c r="G1063" s="87" t="s">
        <v>87</v>
      </c>
      <c r="H1063" s="89" t="s">
        <v>872</v>
      </c>
      <c r="I1063" s="121">
        <v>67.3</v>
      </c>
      <c r="J1063" s="121">
        <v>67.3</v>
      </c>
      <c r="K1063" s="84">
        <v>2.4</v>
      </c>
      <c r="L1063" s="105">
        <f>+BD[[#This Row],[Kg. Recibidos]]*BD[[#This Row],[Precio]]</f>
        <v>161.51999999999998</v>
      </c>
      <c r="M1063" s="105">
        <f>+BD[[#This Row],[Kg. Recibidos]]*BD[[#This Row],[Precio]]</f>
        <v>161.51999999999998</v>
      </c>
      <c r="N1063" s="91">
        <f>+BD[[#This Row],[Monto Total]]-BD[[#This Row],[Abonos]]</f>
        <v>0</v>
      </c>
      <c r="O1063" s="93" t="str">
        <f>IF(BD[[#This Row],[Saldo Actual]]=0,"PAGADO",IF(BD[[#This Row],[Saldo Actual]]&lt;0,"A Favor","Pendiente"))</f>
        <v>PAGADO</v>
      </c>
      <c r="P1063" s="97">
        <f>+BD[[#This Row],[Fecha Doc.]]+7</f>
        <v>45433</v>
      </c>
      <c r="Q1063" s="96" t="str">
        <f ca="1">IF(TODAY()&gt;BD[[#This Row],[Fecha Venc.]],"VENCIDO","")</f>
        <v>VENCIDO</v>
      </c>
      <c r="R1063" s="83"/>
    </row>
    <row r="1064" spans="3:18" s="4" customFormat="1" hidden="1" x14ac:dyDescent="0.25">
      <c r="C1064" s="85" t="s">
        <v>2282</v>
      </c>
      <c r="D1064" s="86">
        <v>45426</v>
      </c>
      <c r="E1064" s="87" t="s">
        <v>93</v>
      </c>
      <c r="F1064" s="88" t="s">
        <v>50</v>
      </c>
      <c r="G1064" s="87" t="s">
        <v>93</v>
      </c>
      <c r="H1064" s="89" t="s">
        <v>3</v>
      </c>
      <c r="I1064" s="121">
        <v>2939.4</v>
      </c>
      <c r="J1064" s="121">
        <v>2939.4</v>
      </c>
      <c r="K1064" s="84">
        <v>2.15</v>
      </c>
      <c r="L1064" s="105">
        <f>+BD[[#This Row],[Kg. Recibidos]]*BD[[#This Row],[Precio]]</f>
        <v>6319.71</v>
      </c>
      <c r="M1064" s="105">
        <f>+BD[[#This Row],[Kg. Recibidos]]*BD[[#This Row],[Precio]]</f>
        <v>6319.71</v>
      </c>
      <c r="N1064" s="91">
        <f>+BD[[#This Row],[Monto Total]]-BD[[#This Row],[Abonos]]</f>
        <v>0</v>
      </c>
      <c r="O1064" s="93" t="str">
        <f>IF(BD[[#This Row],[Saldo Actual]]=0,"PAGADO",IF(BD[[#This Row],[Saldo Actual]]&lt;0,"A Favor","Pendiente"))</f>
        <v>PAGADO</v>
      </c>
      <c r="P1064" s="97">
        <f>+BD[[#This Row],[Fecha Doc.]]+7</f>
        <v>45433</v>
      </c>
      <c r="Q1064" s="96" t="str">
        <f ca="1">IF(TODAY()&gt;BD[[#This Row],[Fecha Venc.]],"VENCIDO","")</f>
        <v>VENCIDO</v>
      </c>
      <c r="R1064" s="83"/>
    </row>
    <row r="1065" spans="3:18" s="4" customFormat="1" hidden="1" x14ac:dyDescent="0.25">
      <c r="C1065" s="85"/>
      <c r="D1065" s="86"/>
      <c r="E1065" s="87"/>
      <c r="F1065" s="88"/>
      <c r="G1065" s="87"/>
      <c r="H1065" s="89"/>
      <c r="I1065" s="121"/>
      <c r="J1065" s="121"/>
      <c r="K1065" s="84"/>
      <c r="L1065" s="105"/>
      <c r="M1065" s="105"/>
      <c r="N1065" s="91"/>
      <c r="O1065" s="93"/>
      <c r="P1065" s="97"/>
      <c r="Q1065" s="96"/>
      <c r="R1065" s="83"/>
    </row>
    <row r="1066" spans="3:18" s="4" customFormat="1" hidden="1" x14ac:dyDescent="0.25">
      <c r="C1066" s="85"/>
      <c r="D1066" s="86"/>
      <c r="E1066" s="87"/>
      <c r="F1066" s="88"/>
      <c r="G1066" s="87"/>
      <c r="H1066" s="89"/>
      <c r="I1066" s="121"/>
      <c r="J1066" s="121"/>
      <c r="K1066" s="84"/>
      <c r="L1066" s="105"/>
      <c r="M1066" s="105"/>
      <c r="N1066" s="91"/>
      <c r="O1066" s="93"/>
      <c r="P1066" s="97"/>
      <c r="Q1066" s="96"/>
      <c r="R1066" s="83"/>
    </row>
    <row r="1067" spans="3:18" s="4" customFormat="1" hidden="1" x14ac:dyDescent="0.25">
      <c r="C1067" s="85"/>
      <c r="D1067" s="86"/>
      <c r="E1067" s="87"/>
      <c r="F1067" s="88"/>
      <c r="G1067" s="87"/>
      <c r="H1067" s="89"/>
      <c r="I1067" s="121"/>
      <c r="J1067" s="121"/>
      <c r="K1067" s="84"/>
      <c r="L1067" s="105"/>
      <c r="M1067" s="105"/>
      <c r="N1067" s="91"/>
      <c r="O1067" s="93"/>
      <c r="P1067" s="97"/>
      <c r="Q1067" s="96"/>
      <c r="R1067" s="83"/>
    </row>
    <row r="1068" spans="3:18" s="4" customFormat="1" hidden="1" x14ac:dyDescent="0.25">
      <c r="C1068" s="85"/>
      <c r="D1068" s="86"/>
      <c r="E1068" s="87"/>
      <c r="F1068" s="88"/>
      <c r="G1068" s="87"/>
      <c r="H1068" s="89"/>
      <c r="I1068" s="121"/>
      <c r="J1068" s="121"/>
      <c r="K1068" s="84"/>
      <c r="L1068" s="105"/>
      <c r="M1068" s="105"/>
      <c r="N1068" s="91"/>
      <c r="O1068" s="93"/>
      <c r="P1068" s="97"/>
      <c r="Q1068" s="96"/>
      <c r="R1068" s="83"/>
    </row>
    <row r="1069" spans="3:18" s="4" customFormat="1" hidden="1" x14ac:dyDescent="0.25">
      <c r="C1069" s="85" t="s">
        <v>2281</v>
      </c>
      <c r="D1069" s="86">
        <v>45426</v>
      </c>
      <c r="E1069" s="87" t="s">
        <v>93</v>
      </c>
      <c r="F1069" s="88" t="s">
        <v>50</v>
      </c>
      <c r="G1069" s="87" t="s">
        <v>93</v>
      </c>
      <c r="H1069" s="89" t="s">
        <v>3</v>
      </c>
      <c r="I1069" s="121">
        <v>14804.7</v>
      </c>
      <c r="J1069" s="121">
        <v>14804.7</v>
      </c>
      <c r="K1069" s="84">
        <v>2.15</v>
      </c>
      <c r="L1069" s="105">
        <f>+BD[[#This Row],[Kg. Recibidos]]*BD[[#This Row],[Precio]]</f>
        <v>31830.105</v>
      </c>
      <c r="M1069" s="105">
        <f>+BD[[#This Row],[Kg. Recibidos]]*BD[[#This Row],[Precio]]</f>
        <v>31830.105</v>
      </c>
      <c r="N1069" s="91">
        <f>+BD[[#This Row],[Monto Total]]-BD[[#This Row],[Abonos]]</f>
        <v>0</v>
      </c>
      <c r="O1069" s="93" t="str">
        <f>IF(BD[[#This Row],[Saldo Actual]]=0,"PAGADO",IF(BD[[#This Row],[Saldo Actual]]&lt;0,"A Favor","Pendiente"))</f>
        <v>PAGADO</v>
      </c>
      <c r="P1069" s="97">
        <f>+BD[[#This Row],[Fecha Doc.]]+7</f>
        <v>45433</v>
      </c>
      <c r="Q1069" s="96" t="str">
        <f ca="1">IF(TODAY()&gt;BD[[#This Row],[Fecha Venc.]],"VENCIDO","")</f>
        <v>VENCIDO</v>
      </c>
      <c r="R1069" s="83"/>
    </row>
    <row r="1070" spans="3:18" s="4" customFormat="1" hidden="1" x14ac:dyDescent="0.25">
      <c r="C1070" s="85" t="s">
        <v>2277</v>
      </c>
      <c r="D1070" s="86">
        <v>45426</v>
      </c>
      <c r="E1070" s="87" t="s">
        <v>9</v>
      </c>
      <c r="F1070" s="88" t="s">
        <v>19</v>
      </c>
      <c r="G1070" s="87" t="s">
        <v>169</v>
      </c>
      <c r="H1070" s="89" t="s">
        <v>15</v>
      </c>
      <c r="I1070" s="121">
        <v>10129.700000000001</v>
      </c>
      <c r="J1070" s="121">
        <v>9646.7999999999993</v>
      </c>
      <c r="K1070" s="84">
        <v>2.4500000000000002</v>
      </c>
      <c r="L1070" s="105">
        <f>+BD[[#This Row],[Kg. Recibidos]]*BD[[#This Row],[Precio]]</f>
        <v>23634.66</v>
      </c>
      <c r="M1070" s="105">
        <f>+BD[[#This Row],[Kg. Recibidos]]*BD[[#This Row],[Precio]]</f>
        <v>23634.66</v>
      </c>
      <c r="N1070" s="91">
        <f>+BD[[#This Row],[Monto Total]]-BD[[#This Row],[Abonos]]</f>
        <v>0</v>
      </c>
      <c r="O1070" s="93" t="str">
        <f>IF(BD[[#This Row],[Saldo Actual]]=0,"PAGADO",IF(BD[[#This Row],[Saldo Actual]]&lt;0,"A Favor","Pendiente"))</f>
        <v>PAGADO</v>
      </c>
      <c r="P1070" s="97">
        <f>+BD[[#This Row],[Fecha Doc.]]+7</f>
        <v>45433</v>
      </c>
      <c r="Q1070" s="96" t="str">
        <f ca="1">IF(TODAY()&gt;BD[[#This Row],[Fecha Venc.]],"VENCIDO","")</f>
        <v>VENCIDO</v>
      </c>
      <c r="R1070" s="83"/>
    </row>
    <row r="1071" spans="3:18" s="4" customFormat="1" hidden="1" x14ac:dyDescent="0.25">
      <c r="C1071" s="85" t="s">
        <v>2264</v>
      </c>
      <c r="D1071" s="86">
        <v>45425</v>
      </c>
      <c r="E1071" s="87" t="s">
        <v>1730</v>
      </c>
      <c r="F1071" s="88" t="s">
        <v>892</v>
      </c>
      <c r="G1071" s="87" t="s">
        <v>1730</v>
      </c>
      <c r="H1071" s="89" t="s">
        <v>1853</v>
      </c>
      <c r="I1071" s="121">
        <v>2106.9</v>
      </c>
      <c r="J1071" s="121">
        <v>2106.9</v>
      </c>
      <c r="K1071" s="84">
        <v>0.3</v>
      </c>
      <c r="L1071" s="105">
        <f>+BD[[#This Row],[Kg. Recibidos]]*BD[[#This Row],[Precio]]</f>
        <v>632.07000000000005</v>
      </c>
      <c r="M1071" s="105">
        <f>+BD[[#This Row],[Kg. Recibidos]]*BD[[#This Row],[Precio]]</f>
        <v>632.07000000000005</v>
      </c>
      <c r="N1071" s="91">
        <f>+BD[[#This Row],[Monto Total]]-BD[[#This Row],[Abonos]]</f>
        <v>0</v>
      </c>
      <c r="O1071" s="93" t="str">
        <f>IF(BD[[#This Row],[Saldo Actual]]=0,"PAGADO",IF(BD[[#This Row],[Saldo Actual]]&lt;0,"A Favor","Pendiente"))</f>
        <v>PAGADO</v>
      </c>
      <c r="P1071" s="97">
        <f>+BD[[#This Row],[Fecha Doc.]]+7</f>
        <v>45432</v>
      </c>
      <c r="Q1071" s="96" t="str">
        <f ca="1">IF(TODAY()&gt;BD[[#This Row],[Fecha Venc.]],"VENCIDO","")</f>
        <v>VENCIDO</v>
      </c>
      <c r="R1071" s="83"/>
    </row>
    <row r="1072" spans="3:18" s="4" customFormat="1" hidden="1" x14ac:dyDescent="0.25">
      <c r="C1072" s="85" t="s">
        <v>2268</v>
      </c>
      <c r="D1072" s="86">
        <v>45425</v>
      </c>
      <c r="E1072" s="87" t="s">
        <v>85</v>
      </c>
      <c r="F1072" s="88" t="s">
        <v>44</v>
      </c>
      <c r="G1072" s="87" t="s">
        <v>85</v>
      </c>
      <c r="H1072" s="89" t="s">
        <v>3</v>
      </c>
      <c r="I1072" s="121">
        <v>20980.5</v>
      </c>
      <c r="J1072" s="121">
        <v>20552.2</v>
      </c>
      <c r="K1072" s="84">
        <v>2.15</v>
      </c>
      <c r="L1072" s="105">
        <f>+BD[[#This Row],[Kg. Recibidos]]*BD[[#This Row],[Precio]]</f>
        <v>44187.23</v>
      </c>
      <c r="M1072" s="105">
        <f>+BD[[#This Row],[Kg. Recibidos]]*BD[[#This Row],[Precio]]</f>
        <v>44187.23</v>
      </c>
      <c r="N1072" s="91">
        <f>+BD[[#This Row],[Monto Total]]-BD[[#This Row],[Abonos]]</f>
        <v>0</v>
      </c>
      <c r="O1072" s="93" t="str">
        <f>IF(BD[[#This Row],[Saldo Actual]]=0,"PAGADO",IF(BD[[#This Row],[Saldo Actual]]&lt;0,"A Favor","Pendiente"))</f>
        <v>PAGADO</v>
      </c>
      <c r="P1072" s="97">
        <f>+BD[[#This Row],[Fecha Doc.]]+7</f>
        <v>45432</v>
      </c>
      <c r="Q1072" s="96" t="str">
        <f ca="1">IF(TODAY()&gt;BD[[#This Row],[Fecha Venc.]],"VENCIDO","")</f>
        <v>VENCIDO</v>
      </c>
      <c r="R1072" s="83"/>
    </row>
    <row r="1073" spans="3:18" s="4" customFormat="1" hidden="1" x14ac:dyDescent="0.25">
      <c r="C1073" s="85" t="s">
        <v>2265</v>
      </c>
      <c r="D1073" s="86">
        <v>45425</v>
      </c>
      <c r="E1073" s="87" t="s">
        <v>78</v>
      </c>
      <c r="F1073" s="88" t="s">
        <v>37</v>
      </c>
      <c r="G1073" s="87" t="s">
        <v>112</v>
      </c>
      <c r="H1073" s="89" t="s">
        <v>3</v>
      </c>
      <c r="I1073" s="121">
        <v>125.3</v>
      </c>
      <c r="J1073" s="121">
        <v>125.3</v>
      </c>
      <c r="K1073" s="84">
        <v>2.35</v>
      </c>
      <c r="L1073" s="105">
        <f>+BD[[#This Row],[Kg. Recibidos]]*BD[[#This Row],[Precio]]</f>
        <v>294.45499999999998</v>
      </c>
      <c r="M1073" s="105">
        <f>+BD[[#This Row],[Kg. Recibidos]]*BD[[#This Row],[Precio]]</f>
        <v>294.45499999999998</v>
      </c>
      <c r="N1073" s="91">
        <f>+BD[[#This Row],[Monto Total]]-BD[[#This Row],[Abonos]]</f>
        <v>0</v>
      </c>
      <c r="O1073" s="93" t="str">
        <f>IF(BD[[#This Row],[Saldo Actual]]=0,"PAGADO",IF(BD[[#This Row],[Saldo Actual]]&lt;0,"A Favor","Pendiente"))</f>
        <v>PAGADO</v>
      </c>
      <c r="P1073" s="97">
        <f>+BD[[#This Row],[Fecha Doc.]]+7</f>
        <v>45432</v>
      </c>
      <c r="Q1073" s="96" t="str">
        <f ca="1">IF(TODAY()&gt;BD[[#This Row],[Fecha Venc.]],"VENCIDO","")</f>
        <v>VENCIDO</v>
      </c>
      <c r="R1073" s="83"/>
    </row>
    <row r="1074" spans="3:18" s="4" customFormat="1" hidden="1" x14ac:dyDescent="0.25">
      <c r="C1074" s="85" t="s">
        <v>2274</v>
      </c>
      <c r="D1074" s="86">
        <v>45425</v>
      </c>
      <c r="E1074" s="87" t="s">
        <v>1887</v>
      </c>
      <c r="F1074" s="88" t="s">
        <v>1886</v>
      </c>
      <c r="G1074" s="87" t="s">
        <v>107</v>
      </c>
      <c r="H1074" s="89" t="s">
        <v>3</v>
      </c>
      <c r="I1074" s="121">
        <v>31.1</v>
      </c>
      <c r="J1074" s="121">
        <v>31.1</v>
      </c>
      <c r="K1074" s="84">
        <v>2.4500000000000002</v>
      </c>
      <c r="L1074" s="105">
        <f>+BD[[#This Row],[Kg. Recibidos]]*BD[[#This Row],[Precio]]</f>
        <v>76.195000000000007</v>
      </c>
      <c r="M1074" s="105">
        <f>+BD[[#This Row],[Kg. Recibidos]]*BD[[#This Row],[Precio]]</f>
        <v>76.195000000000007</v>
      </c>
      <c r="N1074" s="91">
        <f>+BD[[#This Row],[Monto Total]]-BD[[#This Row],[Abonos]]</f>
        <v>0</v>
      </c>
      <c r="O1074" s="93" t="str">
        <f>IF(BD[[#This Row],[Saldo Actual]]=0,"PAGADO",IF(BD[[#This Row],[Saldo Actual]]&lt;0,"A Favor","Pendiente"))</f>
        <v>PAGADO</v>
      </c>
      <c r="P1074" s="97">
        <f>+BD[[#This Row],[Fecha Doc.]]+7</f>
        <v>45432</v>
      </c>
      <c r="Q1074" s="96" t="str">
        <f ca="1">IF(TODAY()&gt;BD[[#This Row],[Fecha Venc.]],"VENCIDO","")</f>
        <v>VENCIDO</v>
      </c>
      <c r="R1074" s="83"/>
    </row>
    <row r="1075" spans="3:18" s="4" customFormat="1" hidden="1" x14ac:dyDescent="0.25">
      <c r="C1075" s="85" t="s">
        <v>2275</v>
      </c>
      <c r="D1075" s="86">
        <v>45425</v>
      </c>
      <c r="E1075" s="87" t="s">
        <v>1887</v>
      </c>
      <c r="F1075" s="88" t="s">
        <v>1886</v>
      </c>
      <c r="G1075" s="87" t="s">
        <v>651</v>
      </c>
      <c r="H1075" s="89" t="s">
        <v>3</v>
      </c>
      <c r="I1075" s="121">
        <v>23.6</v>
      </c>
      <c r="J1075" s="121">
        <v>23.6</v>
      </c>
      <c r="K1075" s="84">
        <v>2.4500000000000002</v>
      </c>
      <c r="L1075" s="105">
        <f>+BD[[#This Row],[Kg. Recibidos]]*BD[[#This Row],[Precio]]</f>
        <v>57.820000000000007</v>
      </c>
      <c r="M1075" s="105">
        <f>+BD[[#This Row],[Kg. Recibidos]]*BD[[#This Row],[Precio]]</f>
        <v>57.820000000000007</v>
      </c>
      <c r="N1075" s="91">
        <f>+BD[[#This Row],[Monto Total]]-BD[[#This Row],[Abonos]]</f>
        <v>0</v>
      </c>
      <c r="O1075" s="93" t="str">
        <f>IF(BD[[#This Row],[Saldo Actual]]=0,"PAGADO",IF(BD[[#This Row],[Saldo Actual]]&lt;0,"A Favor","Pendiente"))</f>
        <v>PAGADO</v>
      </c>
      <c r="P1075" s="97">
        <f>+BD[[#This Row],[Fecha Doc.]]+7</f>
        <v>45432</v>
      </c>
      <c r="Q1075" s="96" t="str">
        <f ca="1">IF(TODAY()&gt;BD[[#This Row],[Fecha Venc.]],"VENCIDO","")</f>
        <v>VENCIDO</v>
      </c>
      <c r="R1075" s="83"/>
    </row>
    <row r="1076" spans="3:18" s="4" customFormat="1" hidden="1" x14ac:dyDescent="0.25">
      <c r="C1076" s="85" t="s">
        <v>2267</v>
      </c>
      <c r="D1076" s="86">
        <v>45425</v>
      </c>
      <c r="E1076" s="87" t="s">
        <v>86</v>
      </c>
      <c r="F1076" s="88" t="s">
        <v>45</v>
      </c>
      <c r="G1076" s="87" t="s">
        <v>1419</v>
      </c>
      <c r="H1076" s="89" t="s">
        <v>1848</v>
      </c>
      <c r="I1076" s="121">
        <v>48.3</v>
      </c>
      <c r="J1076" s="121">
        <v>48.3</v>
      </c>
      <c r="K1076" s="84">
        <v>1.6</v>
      </c>
      <c r="L1076" s="105">
        <f>+BD[[#This Row],[Kg. Recibidos]]*BD[[#This Row],[Precio]]</f>
        <v>77.28</v>
      </c>
      <c r="M1076" s="105">
        <f>+BD[[#This Row],[Kg. Recibidos]]*BD[[#This Row],[Precio]]</f>
        <v>77.28</v>
      </c>
      <c r="N1076" s="91">
        <f>+BD[[#This Row],[Monto Total]]-BD[[#This Row],[Abonos]]</f>
        <v>0</v>
      </c>
      <c r="O1076" s="93" t="str">
        <f>IF(BD[[#This Row],[Saldo Actual]]=0,"PAGADO",IF(BD[[#This Row],[Saldo Actual]]&lt;0,"A Favor","Pendiente"))</f>
        <v>PAGADO</v>
      </c>
      <c r="P1076" s="97">
        <f>+BD[[#This Row],[Fecha Doc.]]+7</f>
        <v>45432</v>
      </c>
      <c r="Q1076" s="96" t="str">
        <f ca="1">IF(TODAY()&gt;BD[[#This Row],[Fecha Venc.]],"VENCIDO","")</f>
        <v>VENCIDO</v>
      </c>
      <c r="R1076" s="83"/>
    </row>
    <row r="1077" spans="3:18" s="4" customFormat="1" hidden="1" x14ac:dyDescent="0.25">
      <c r="C1077" s="85" t="s">
        <v>2267</v>
      </c>
      <c r="D1077" s="86">
        <v>45425</v>
      </c>
      <c r="E1077" s="87" t="s">
        <v>86</v>
      </c>
      <c r="F1077" s="88" t="s">
        <v>45</v>
      </c>
      <c r="G1077" s="87" t="s">
        <v>1419</v>
      </c>
      <c r="H1077" s="89" t="s">
        <v>1727</v>
      </c>
      <c r="I1077" s="121">
        <v>97</v>
      </c>
      <c r="J1077" s="121">
        <v>97</v>
      </c>
      <c r="K1077" s="84">
        <v>1.1000000000000001</v>
      </c>
      <c r="L1077" s="105">
        <f>+BD[[#This Row],[Kg. Recibidos]]*BD[[#This Row],[Precio]]</f>
        <v>106.7</v>
      </c>
      <c r="M1077" s="105">
        <f>+BD[[#This Row],[Kg. Recibidos]]*BD[[#This Row],[Precio]]</f>
        <v>106.7</v>
      </c>
      <c r="N1077" s="91">
        <f>+BD[[#This Row],[Monto Total]]-BD[[#This Row],[Abonos]]</f>
        <v>0</v>
      </c>
      <c r="O1077" s="93" t="str">
        <f>IF(BD[[#This Row],[Saldo Actual]]=0,"PAGADO",IF(BD[[#This Row],[Saldo Actual]]&lt;0,"A Favor","Pendiente"))</f>
        <v>PAGADO</v>
      </c>
      <c r="P1077" s="97">
        <f>+BD[[#This Row],[Fecha Doc.]]+7</f>
        <v>45432</v>
      </c>
      <c r="Q1077" s="96" t="str">
        <f ca="1">IF(TODAY()&gt;BD[[#This Row],[Fecha Venc.]],"VENCIDO","")</f>
        <v>VENCIDO</v>
      </c>
      <c r="R1077" s="83"/>
    </row>
    <row r="1078" spans="3:18" s="4" customFormat="1" hidden="1" x14ac:dyDescent="0.25">
      <c r="C1078" s="85" t="s">
        <v>2267</v>
      </c>
      <c r="D1078" s="86">
        <v>45425</v>
      </c>
      <c r="E1078" s="87" t="s">
        <v>86</v>
      </c>
      <c r="F1078" s="88" t="s">
        <v>45</v>
      </c>
      <c r="G1078" s="87" t="s">
        <v>1419</v>
      </c>
      <c r="H1078" s="89" t="s">
        <v>1847</v>
      </c>
      <c r="I1078" s="121">
        <v>48.9</v>
      </c>
      <c r="J1078" s="121">
        <v>48.9</v>
      </c>
      <c r="K1078" s="84">
        <v>1.1000000000000001</v>
      </c>
      <c r="L1078" s="105">
        <f>+BD[[#This Row],[Kg. Recibidos]]*BD[[#This Row],[Precio]]</f>
        <v>53.790000000000006</v>
      </c>
      <c r="M1078" s="105">
        <f>+BD[[#This Row],[Kg. Recibidos]]*BD[[#This Row],[Precio]]</f>
        <v>53.790000000000006</v>
      </c>
      <c r="N1078" s="91">
        <f>+BD[[#This Row],[Monto Total]]-BD[[#This Row],[Abonos]]</f>
        <v>0</v>
      </c>
      <c r="O1078" s="93" t="str">
        <f>IF(BD[[#This Row],[Saldo Actual]]=0,"PAGADO",IF(BD[[#This Row],[Saldo Actual]]&lt;0,"A Favor","Pendiente"))</f>
        <v>PAGADO</v>
      </c>
      <c r="P1078" s="97">
        <f>+BD[[#This Row],[Fecha Doc.]]+7</f>
        <v>45432</v>
      </c>
      <c r="Q1078" s="96" t="str">
        <f ca="1">IF(TODAY()&gt;BD[[#This Row],[Fecha Venc.]],"VENCIDO","")</f>
        <v>VENCIDO</v>
      </c>
      <c r="R1078" s="83"/>
    </row>
    <row r="1079" spans="3:18" s="4" customFormat="1" hidden="1" x14ac:dyDescent="0.25">
      <c r="C1079" s="85" t="s">
        <v>2266</v>
      </c>
      <c r="D1079" s="86">
        <v>45425</v>
      </c>
      <c r="E1079" s="87" t="s">
        <v>86</v>
      </c>
      <c r="F1079" s="88" t="s">
        <v>45</v>
      </c>
      <c r="G1079" s="87" t="s">
        <v>1419</v>
      </c>
      <c r="H1079" s="89" t="s">
        <v>3</v>
      </c>
      <c r="I1079" s="121">
        <v>996</v>
      </c>
      <c r="J1079" s="121">
        <v>996</v>
      </c>
      <c r="K1079" s="84">
        <v>2.35</v>
      </c>
      <c r="L1079" s="105">
        <f>+BD[[#This Row],[Kg. Recibidos]]*BD[[#This Row],[Precio]]</f>
        <v>2340.6</v>
      </c>
      <c r="M1079" s="105">
        <f>+BD[[#This Row],[Kg. Recibidos]]*BD[[#This Row],[Precio]]</f>
        <v>2340.6</v>
      </c>
      <c r="N1079" s="91">
        <f>+BD[[#This Row],[Monto Total]]-BD[[#This Row],[Abonos]]</f>
        <v>0</v>
      </c>
      <c r="O1079" s="93" t="str">
        <f>IF(BD[[#This Row],[Saldo Actual]]=0,"PAGADO",IF(BD[[#This Row],[Saldo Actual]]&lt;0,"A Favor","Pendiente"))</f>
        <v>PAGADO</v>
      </c>
      <c r="P1079" s="97">
        <f>+BD[[#This Row],[Fecha Doc.]]+7</f>
        <v>45432</v>
      </c>
      <c r="Q1079" s="96" t="str">
        <f ca="1">IF(TODAY()&gt;BD[[#This Row],[Fecha Venc.]],"VENCIDO","")</f>
        <v>VENCIDO</v>
      </c>
      <c r="R1079" s="83"/>
    </row>
    <row r="1080" spans="3:18" s="4" customFormat="1" hidden="1" x14ac:dyDescent="0.25">
      <c r="C1080" s="85" t="s">
        <v>2251</v>
      </c>
      <c r="D1080" s="86">
        <v>45422</v>
      </c>
      <c r="E1080" s="87" t="s">
        <v>1730</v>
      </c>
      <c r="F1080" s="88" t="s">
        <v>892</v>
      </c>
      <c r="G1080" s="87" t="s">
        <v>1730</v>
      </c>
      <c r="H1080" s="89" t="s">
        <v>1853</v>
      </c>
      <c r="I1080" s="121">
        <v>1497.6</v>
      </c>
      <c r="J1080" s="121">
        <v>1497.6</v>
      </c>
      <c r="K1080" s="84">
        <v>0.3</v>
      </c>
      <c r="L1080" s="105">
        <f>+BD[[#This Row],[Kg. Recibidos]]*BD[[#This Row],[Precio]]</f>
        <v>449.28</v>
      </c>
      <c r="M1080" s="105">
        <f>+BD[[#This Row],[Kg. Recibidos]]*BD[[#This Row],[Precio]]</f>
        <v>449.28</v>
      </c>
      <c r="N1080" s="91">
        <f>+BD[[#This Row],[Monto Total]]-BD[[#This Row],[Abonos]]</f>
        <v>0</v>
      </c>
      <c r="O1080" s="93" t="str">
        <f>IF(BD[[#This Row],[Saldo Actual]]=0,"PAGADO",IF(BD[[#This Row],[Saldo Actual]]&lt;0,"A Favor","Pendiente"))</f>
        <v>PAGADO</v>
      </c>
      <c r="P1080" s="97">
        <f>+BD[[#This Row],[Fecha Doc.]]+7</f>
        <v>45429</v>
      </c>
      <c r="Q1080" s="96" t="str">
        <f ca="1">IF(TODAY()&gt;BD[[#This Row],[Fecha Venc.]],"VENCIDO","")</f>
        <v>VENCIDO</v>
      </c>
      <c r="R1080" s="83"/>
    </row>
    <row r="1081" spans="3:18" s="4" customFormat="1" hidden="1" x14ac:dyDescent="0.25">
      <c r="C1081" s="85" t="s">
        <v>2263</v>
      </c>
      <c r="D1081" s="86">
        <v>45422</v>
      </c>
      <c r="E1081" s="87" t="s">
        <v>8</v>
      </c>
      <c r="F1081" s="88" t="s">
        <v>20</v>
      </c>
      <c r="G1081" s="87" t="s">
        <v>2211</v>
      </c>
      <c r="H1081" s="89" t="s">
        <v>15</v>
      </c>
      <c r="I1081" s="121">
        <v>7300.8</v>
      </c>
      <c r="J1081" s="121">
        <v>7042.9</v>
      </c>
      <c r="K1081" s="84">
        <v>2.59</v>
      </c>
      <c r="L1081" s="105">
        <f>+BD[[#This Row],[Kg. Recibidos]]*BD[[#This Row],[Precio]]</f>
        <v>18241.110999999997</v>
      </c>
      <c r="M1081" s="105">
        <f>+BD[[#This Row],[Kg. Recibidos]]*BD[[#This Row],[Precio]]</f>
        <v>18241.110999999997</v>
      </c>
      <c r="N1081" s="91">
        <f>+BD[[#This Row],[Monto Total]]-BD[[#This Row],[Abonos]]</f>
        <v>0</v>
      </c>
      <c r="O1081" s="93" t="str">
        <f>IF(BD[[#This Row],[Saldo Actual]]=0,"PAGADO",IF(BD[[#This Row],[Saldo Actual]]&lt;0,"A Favor","Pendiente"))</f>
        <v>PAGADO</v>
      </c>
      <c r="P1081" s="97">
        <f>+BD[[#This Row],[Fecha Doc.]]+7</f>
        <v>45429</v>
      </c>
      <c r="Q1081" s="96" t="str">
        <f ca="1">IF(TODAY()&gt;BD[[#This Row],[Fecha Venc.]],"VENCIDO","")</f>
        <v>VENCIDO</v>
      </c>
      <c r="R1081" s="83"/>
    </row>
    <row r="1082" spans="3:18" s="4" customFormat="1" hidden="1" x14ac:dyDescent="0.25">
      <c r="C1082" s="85" t="s">
        <v>2262</v>
      </c>
      <c r="D1082" s="86">
        <v>45422</v>
      </c>
      <c r="E1082" s="87" t="s">
        <v>8</v>
      </c>
      <c r="F1082" s="88" t="s">
        <v>20</v>
      </c>
      <c r="G1082" s="87" t="s">
        <v>2211</v>
      </c>
      <c r="H1082" s="89" t="s">
        <v>1848</v>
      </c>
      <c r="I1082" s="121">
        <v>238.9</v>
      </c>
      <c r="J1082" s="121">
        <v>237.1</v>
      </c>
      <c r="K1082" s="84">
        <v>1.2</v>
      </c>
      <c r="L1082" s="105">
        <f>+BD[[#This Row],[Kg. Recibidos]]*BD[[#This Row],[Precio]]</f>
        <v>284.52</v>
      </c>
      <c r="M1082" s="105">
        <f>+BD[[#This Row],[Kg. Recibidos]]*BD[[#This Row],[Precio]]</f>
        <v>284.52</v>
      </c>
      <c r="N1082" s="91">
        <f>+BD[[#This Row],[Monto Total]]-BD[[#This Row],[Abonos]]</f>
        <v>0</v>
      </c>
      <c r="O1082" s="93" t="str">
        <f>IF(BD[[#This Row],[Saldo Actual]]=0,"PAGADO",IF(BD[[#This Row],[Saldo Actual]]&lt;0,"A Favor","Pendiente"))</f>
        <v>PAGADO</v>
      </c>
      <c r="P1082" s="97">
        <f>+BD[[#This Row],[Fecha Doc.]]+7</f>
        <v>45429</v>
      </c>
      <c r="Q1082" s="96" t="str">
        <f ca="1">IF(TODAY()&gt;BD[[#This Row],[Fecha Venc.]],"VENCIDO","")</f>
        <v>VENCIDO</v>
      </c>
      <c r="R1082" s="83"/>
    </row>
    <row r="1083" spans="3:18" s="4" customFormat="1" hidden="1" x14ac:dyDescent="0.25">
      <c r="C1083" s="85" t="s">
        <v>2262</v>
      </c>
      <c r="D1083" s="86">
        <v>45422</v>
      </c>
      <c r="E1083" s="87" t="s">
        <v>8</v>
      </c>
      <c r="F1083" s="88" t="s">
        <v>20</v>
      </c>
      <c r="G1083" s="87" t="s">
        <v>2211</v>
      </c>
      <c r="H1083" s="89" t="s">
        <v>1847</v>
      </c>
      <c r="I1083" s="121">
        <v>699</v>
      </c>
      <c r="J1083" s="121">
        <v>699</v>
      </c>
      <c r="K1083" s="84">
        <v>0.5</v>
      </c>
      <c r="L1083" s="105">
        <f>+BD[[#This Row],[Kg. Recibidos]]*BD[[#This Row],[Precio]]</f>
        <v>349.5</v>
      </c>
      <c r="M1083" s="105">
        <f>+BD[[#This Row],[Kg. Recibidos]]*BD[[#This Row],[Precio]]</f>
        <v>349.5</v>
      </c>
      <c r="N1083" s="91">
        <f>+BD[[#This Row],[Monto Total]]-BD[[#This Row],[Abonos]]</f>
        <v>0</v>
      </c>
      <c r="O1083" s="93" t="str">
        <f>IF(BD[[#This Row],[Saldo Actual]]=0,"PAGADO",IF(BD[[#This Row],[Saldo Actual]]&lt;0,"A Favor","Pendiente"))</f>
        <v>PAGADO</v>
      </c>
      <c r="P1083" s="97">
        <f>+BD[[#This Row],[Fecha Doc.]]+7</f>
        <v>45429</v>
      </c>
      <c r="Q1083" s="96" t="str">
        <f ca="1">IF(TODAY()&gt;BD[[#This Row],[Fecha Venc.]],"VENCIDO","")</f>
        <v>VENCIDO</v>
      </c>
      <c r="R1083" s="83"/>
    </row>
    <row r="1084" spans="3:18" s="4" customFormat="1" hidden="1" x14ac:dyDescent="0.25">
      <c r="C1084" s="85" t="s">
        <v>2259</v>
      </c>
      <c r="D1084" s="86">
        <v>45422</v>
      </c>
      <c r="E1084" s="87" t="s">
        <v>8</v>
      </c>
      <c r="F1084" s="88" t="s">
        <v>20</v>
      </c>
      <c r="G1084" s="87" t="s">
        <v>2211</v>
      </c>
      <c r="H1084" s="89" t="s">
        <v>1847</v>
      </c>
      <c r="I1084" s="121">
        <v>3273.7</v>
      </c>
      <c r="J1084" s="121">
        <v>3251.24</v>
      </c>
      <c r="K1084" s="84">
        <v>0.5</v>
      </c>
      <c r="L1084" s="105">
        <f>+BD[[#This Row],[Kg. Recibidos]]*BD[[#This Row],[Precio]]</f>
        <v>1625.62</v>
      </c>
      <c r="M1084" s="105">
        <f>+BD[[#This Row],[Kg. Recibidos]]*BD[[#This Row],[Precio]]</f>
        <v>1625.62</v>
      </c>
      <c r="N1084" s="91">
        <f>+BD[[#This Row],[Monto Total]]-BD[[#This Row],[Abonos]]</f>
        <v>0</v>
      </c>
      <c r="O1084" s="93" t="str">
        <f>IF(BD[[#This Row],[Saldo Actual]]=0,"PAGADO",IF(BD[[#This Row],[Saldo Actual]]&lt;0,"A Favor","Pendiente"))</f>
        <v>PAGADO</v>
      </c>
      <c r="P1084" s="97">
        <f>+BD[[#This Row],[Fecha Doc.]]+7</f>
        <v>45429</v>
      </c>
      <c r="Q1084" s="96" t="str">
        <f ca="1">IF(TODAY()&gt;BD[[#This Row],[Fecha Venc.]],"VENCIDO","")</f>
        <v>VENCIDO</v>
      </c>
      <c r="R1084" s="83"/>
    </row>
    <row r="1085" spans="3:18" s="4" customFormat="1" hidden="1" x14ac:dyDescent="0.25">
      <c r="C1085" s="85" t="s">
        <v>2259</v>
      </c>
      <c r="D1085" s="86">
        <v>45422</v>
      </c>
      <c r="E1085" s="87" t="s">
        <v>8</v>
      </c>
      <c r="F1085" s="88" t="s">
        <v>20</v>
      </c>
      <c r="G1085" s="87" t="s">
        <v>2211</v>
      </c>
      <c r="H1085" s="89" t="s">
        <v>12</v>
      </c>
      <c r="I1085" s="121">
        <v>1455.5</v>
      </c>
      <c r="J1085" s="121">
        <v>1419.76</v>
      </c>
      <c r="K1085" s="84">
        <v>0.5</v>
      </c>
      <c r="L1085" s="105">
        <f>+BD[[#This Row],[Kg. Recibidos]]*BD[[#This Row],[Precio]]</f>
        <v>709.88</v>
      </c>
      <c r="M1085" s="105">
        <f>+BD[[#This Row],[Kg. Recibidos]]*BD[[#This Row],[Precio]]</f>
        <v>709.88</v>
      </c>
      <c r="N1085" s="91">
        <f>+BD[[#This Row],[Monto Total]]-BD[[#This Row],[Abonos]]</f>
        <v>0</v>
      </c>
      <c r="O1085" s="93" t="str">
        <f>IF(BD[[#This Row],[Saldo Actual]]=0,"PAGADO",IF(BD[[#This Row],[Saldo Actual]]&lt;0,"A Favor","Pendiente"))</f>
        <v>PAGADO</v>
      </c>
      <c r="P1085" s="97">
        <f>+BD[[#This Row],[Fecha Doc.]]+7</f>
        <v>45429</v>
      </c>
      <c r="Q1085" s="96" t="str">
        <f ca="1">IF(TODAY()&gt;BD[[#This Row],[Fecha Venc.]],"VENCIDO","")</f>
        <v>VENCIDO</v>
      </c>
      <c r="R1085" s="83"/>
    </row>
    <row r="1086" spans="3:18" s="4" customFormat="1" hidden="1" x14ac:dyDescent="0.25">
      <c r="C1086" s="85" t="s">
        <v>2243</v>
      </c>
      <c r="D1086" s="86">
        <v>45422</v>
      </c>
      <c r="E1086" s="87" t="s">
        <v>1887</v>
      </c>
      <c r="F1086" s="88" t="s">
        <v>1886</v>
      </c>
      <c r="G1086" s="87" t="s">
        <v>161</v>
      </c>
      <c r="H1086" s="89" t="s">
        <v>3</v>
      </c>
      <c r="I1086" s="121">
        <v>169.5</v>
      </c>
      <c r="J1086" s="121">
        <v>169.5</v>
      </c>
      <c r="K1086" s="84">
        <v>2.4</v>
      </c>
      <c r="L1086" s="105">
        <f>+BD[[#This Row],[Kg. Recibidos]]*BD[[#This Row],[Precio]]</f>
        <v>406.8</v>
      </c>
      <c r="M1086" s="105">
        <f>+BD[[#This Row],[Kg. Recibidos]]*BD[[#This Row],[Precio]]</f>
        <v>406.8</v>
      </c>
      <c r="N1086" s="91">
        <f>+BD[[#This Row],[Monto Total]]-BD[[#This Row],[Abonos]]</f>
        <v>0</v>
      </c>
      <c r="O1086" s="93" t="str">
        <f>IF(BD[[#This Row],[Saldo Actual]]=0,"PAGADO",IF(BD[[#This Row],[Saldo Actual]]&lt;0,"A Favor","Pendiente"))</f>
        <v>PAGADO</v>
      </c>
      <c r="P1086" s="97">
        <f>+BD[[#This Row],[Fecha Doc.]]+7</f>
        <v>45429</v>
      </c>
      <c r="Q1086" s="96" t="str">
        <f ca="1">IF(TODAY()&gt;BD[[#This Row],[Fecha Venc.]],"VENCIDO","")</f>
        <v>VENCIDO</v>
      </c>
      <c r="R1086" s="83"/>
    </row>
    <row r="1087" spans="3:18" s="4" customFormat="1" hidden="1" x14ac:dyDescent="0.25">
      <c r="C1087" s="85" t="s">
        <v>2261</v>
      </c>
      <c r="D1087" s="86">
        <v>45422</v>
      </c>
      <c r="E1087" s="87" t="s">
        <v>1887</v>
      </c>
      <c r="F1087" s="88" t="s">
        <v>1886</v>
      </c>
      <c r="G1087" s="87" t="s">
        <v>1558</v>
      </c>
      <c r="H1087" s="89" t="s">
        <v>3</v>
      </c>
      <c r="I1087" s="121">
        <v>21</v>
      </c>
      <c r="J1087" s="121">
        <v>21</v>
      </c>
      <c r="K1087" s="84">
        <v>2.4500000000000002</v>
      </c>
      <c r="L1087" s="105">
        <f>+BD[[#This Row],[Kg. Recibidos]]*BD[[#This Row],[Precio]]</f>
        <v>51.45</v>
      </c>
      <c r="M1087" s="105">
        <f>+BD[[#This Row],[Kg. Recibidos]]*BD[[#This Row],[Precio]]</f>
        <v>51.45</v>
      </c>
      <c r="N1087" s="91">
        <f>+BD[[#This Row],[Monto Total]]-BD[[#This Row],[Abonos]]</f>
        <v>0</v>
      </c>
      <c r="O1087" s="93" t="str">
        <f>IF(BD[[#This Row],[Saldo Actual]]=0,"PAGADO",IF(BD[[#This Row],[Saldo Actual]]&lt;0,"A Favor","Pendiente"))</f>
        <v>PAGADO</v>
      </c>
      <c r="P1087" s="97">
        <f>+BD[[#This Row],[Fecha Doc.]]+7</f>
        <v>45429</v>
      </c>
      <c r="Q1087" s="96" t="str">
        <f ca="1">IF(TODAY()&gt;BD[[#This Row],[Fecha Venc.]],"VENCIDO","")</f>
        <v>VENCIDO</v>
      </c>
      <c r="R1087" s="83"/>
    </row>
    <row r="1088" spans="3:18" s="4" customFormat="1" hidden="1" x14ac:dyDescent="0.25">
      <c r="C1088" s="85" t="s">
        <v>2260</v>
      </c>
      <c r="D1088" s="86">
        <v>45422</v>
      </c>
      <c r="E1088" s="87" t="s">
        <v>670</v>
      </c>
      <c r="F1088" s="88" t="s">
        <v>883</v>
      </c>
      <c r="G1088" s="87" t="s">
        <v>670</v>
      </c>
      <c r="H1088" s="89" t="s">
        <v>872</v>
      </c>
      <c r="I1088" s="121">
        <v>6251.2</v>
      </c>
      <c r="J1088" s="121">
        <v>6063.9</v>
      </c>
      <c r="K1088" s="84">
        <v>2.2000000000000002</v>
      </c>
      <c r="L1088" s="105">
        <f>+BD[[#This Row],[Kg. Recibidos]]*BD[[#This Row],[Precio]]</f>
        <v>13340.58</v>
      </c>
      <c r="M1088" s="105">
        <f>+BD[[#This Row],[Kg. Recibidos]]*BD[[#This Row],[Precio]]</f>
        <v>13340.58</v>
      </c>
      <c r="N1088" s="91">
        <f>+BD[[#This Row],[Monto Total]]-BD[[#This Row],[Abonos]]</f>
        <v>0</v>
      </c>
      <c r="O1088" s="93" t="str">
        <f>IF(BD[[#This Row],[Saldo Actual]]=0,"PAGADO",IF(BD[[#This Row],[Saldo Actual]]&lt;0,"A Favor","Pendiente"))</f>
        <v>PAGADO</v>
      </c>
      <c r="P1088" s="97">
        <f>+BD[[#This Row],[Fecha Doc.]]+7</f>
        <v>45429</v>
      </c>
      <c r="Q1088" s="96" t="str">
        <f ca="1">IF(TODAY()&gt;BD[[#This Row],[Fecha Venc.]],"VENCIDO","")</f>
        <v>VENCIDO</v>
      </c>
      <c r="R1088" s="83"/>
    </row>
    <row r="1089" spans="3:18" s="4" customFormat="1" hidden="1" x14ac:dyDescent="0.25">
      <c r="C1089" s="85" t="s">
        <v>2258</v>
      </c>
      <c r="D1089" s="86">
        <v>45422</v>
      </c>
      <c r="E1089" s="87" t="s">
        <v>670</v>
      </c>
      <c r="F1089" s="88" t="s">
        <v>883</v>
      </c>
      <c r="G1089" s="87" t="s">
        <v>670</v>
      </c>
      <c r="H1089" s="89" t="s">
        <v>872</v>
      </c>
      <c r="I1089" s="121">
        <v>99</v>
      </c>
      <c r="J1089" s="121">
        <v>101.3</v>
      </c>
      <c r="K1089" s="84">
        <v>2.2000000000000002</v>
      </c>
      <c r="L1089" s="105">
        <f>+BD[[#This Row],[Kg. Recibidos]]*BD[[#This Row],[Precio]]</f>
        <v>222.86</v>
      </c>
      <c r="M1089" s="105">
        <f>+BD[[#This Row],[Kg. Recibidos]]*BD[[#This Row],[Precio]]</f>
        <v>222.86</v>
      </c>
      <c r="N1089" s="91">
        <f>+BD[[#This Row],[Monto Total]]-BD[[#This Row],[Abonos]]</f>
        <v>0</v>
      </c>
      <c r="O1089" s="93" t="str">
        <f>IF(BD[[#This Row],[Saldo Actual]]=0,"PAGADO",IF(BD[[#This Row],[Saldo Actual]]&lt;0,"A Favor","Pendiente"))</f>
        <v>PAGADO</v>
      </c>
      <c r="P1089" s="97">
        <f>+BD[[#This Row],[Fecha Doc.]]+7</f>
        <v>45429</v>
      </c>
      <c r="Q1089" s="96" t="str">
        <f ca="1">IF(TODAY()&gt;BD[[#This Row],[Fecha Venc.]],"VENCIDO","")</f>
        <v>VENCIDO</v>
      </c>
      <c r="R1089" s="83"/>
    </row>
    <row r="1090" spans="3:18" s="4" customFormat="1" hidden="1" x14ac:dyDescent="0.25">
      <c r="C1090" s="85" t="s">
        <v>2246</v>
      </c>
      <c r="D1090" s="86">
        <v>45422</v>
      </c>
      <c r="E1090" s="87" t="s">
        <v>670</v>
      </c>
      <c r="F1090" s="88" t="s">
        <v>883</v>
      </c>
      <c r="G1090" s="87" t="s">
        <v>670</v>
      </c>
      <c r="H1090" s="89" t="s">
        <v>872</v>
      </c>
      <c r="I1090" s="121">
        <v>6294.6</v>
      </c>
      <c r="J1090" s="121">
        <v>6223.7</v>
      </c>
      <c r="K1090" s="84">
        <v>2.2000000000000002</v>
      </c>
      <c r="L1090" s="105">
        <f>+BD[[#This Row],[Kg. Recibidos]]*BD[[#This Row],[Precio]]</f>
        <v>13692.140000000001</v>
      </c>
      <c r="M1090" s="105">
        <f>+BD[[#This Row],[Kg. Recibidos]]*BD[[#This Row],[Precio]]</f>
        <v>13692.140000000001</v>
      </c>
      <c r="N1090" s="91">
        <f>+BD[[#This Row],[Monto Total]]-BD[[#This Row],[Abonos]]</f>
        <v>0</v>
      </c>
      <c r="O1090" s="93" t="str">
        <f>IF(BD[[#This Row],[Saldo Actual]]=0,"PAGADO",IF(BD[[#This Row],[Saldo Actual]]&lt;0,"A Favor","Pendiente"))</f>
        <v>PAGADO</v>
      </c>
      <c r="P1090" s="97">
        <f>+BD[[#This Row],[Fecha Doc.]]+7</f>
        <v>45429</v>
      </c>
      <c r="Q1090" s="96" t="str">
        <f ca="1">IF(TODAY()&gt;BD[[#This Row],[Fecha Venc.]],"VENCIDO","")</f>
        <v>VENCIDO</v>
      </c>
      <c r="R1090" s="83"/>
    </row>
    <row r="1091" spans="3:18" s="4" customFormat="1" hidden="1" x14ac:dyDescent="0.25">
      <c r="C1091" s="85" t="s">
        <v>2254</v>
      </c>
      <c r="D1091" s="86">
        <v>45422</v>
      </c>
      <c r="E1091" s="87" t="s">
        <v>87</v>
      </c>
      <c r="F1091" s="88" t="s">
        <v>116</v>
      </c>
      <c r="G1091" s="87" t="s">
        <v>87</v>
      </c>
      <c r="H1091" s="89" t="s">
        <v>1727</v>
      </c>
      <c r="I1091" s="121">
        <v>291</v>
      </c>
      <c r="J1091" s="121">
        <v>291</v>
      </c>
      <c r="K1091" s="84">
        <v>0.7</v>
      </c>
      <c r="L1091" s="105">
        <f>+BD[[#This Row],[Kg. Recibidos]]*BD[[#This Row],[Precio]]</f>
        <v>203.7</v>
      </c>
      <c r="M1091" s="105">
        <f>+BD[[#This Row],[Kg. Recibidos]]*BD[[#This Row],[Precio]]</f>
        <v>203.7</v>
      </c>
      <c r="N1091" s="91">
        <f>+BD[[#This Row],[Monto Total]]-BD[[#This Row],[Abonos]]</f>
        <v>0</v>
      </c>
      <c r="O1091" s="93" t="str">
        <f>IF(BD[[#This Row],[Saldo Actual]]=0,"PAGADO",IF(BD[[#This Row],[Saldo Actual]]&lt;0,"A Favor","Pendiente"))</f>
        <v>PAGADO</v>
      </c>
      <c r="P1091" s="97">
        <f>+BD[[#This Row],[Fecha Doc.]]+7</f>
        <v>45429</v>
      </c>
      <c r="Q1091" s="96" t="str">
        <f ca="1">IF(TODAY()&gt;BD[[#This Row],[Fecha Venc.]],"VENCIDO","")</f>
        <v>VENCIDO</v>
      </c>
      <c r="R1091" s="83"/>
    </row>
    <row r="1092" spans="3:18" s="4" customFormat="1" hidden="1" x14ac:dyDescent="0.25">
      <c r="C1092" s="85" t="s">
        <v>2254</v>
      </c>
      <c r="D1092" s="86">
        <v>45422</v>
      </c>
      <c r="E1092" s="87" t="s">
        <v>87</v>
      </c>
      <c r="F1092" s="88" t="s">
        <v>116</v>
      </c>
      <c r="G1092" s="87" t="s">
        <v>87</v>
      </c>
      <c r="H1092" s="89" t="s">
        <v>1847</v>
      </c>
      <c r="I1092" s="121">
        <v>204.5</v>
      </c>
      <c r="J1092" s="121">
        <v>204.5</v>
      </c>
      <c r="K1092" s="84">
        <v>0.7</v>
      </c>
      <c r="L1092" s="105">
        <f>+BD[[#This Row],[Kg. Recibidos]]*BD[[#This Row],[Precio]]</f>
        <v>143.14999999999998</v>
      </c>
      <c r="M1092" s="105">
        <f>+BD[[#This Row],[Kg. Recibidos]]*BD[[#This Row],[Precio]]</f>
        <v>143.14999999999998</v>
      </c>
      <c r="N1092" s="91">
        <f>+BD[[#This Row],[Monto Total]]-BD[[#This Row],[Abonos]]</f>
        <v>0</v>
      </c>
      <c r="O1092" s="93" t="str">
        <f>IF(BD[[#This Row],[Saldo Actual]]=0,"PAGADO",IF(BD[[#This Row],[Saldo Actual]]&lt;0,"A Favor","Pendiente"))</f>
        <v>PAGADO</v>
      </c>
      <c r="P1092" s="97">
        <f>+BD[[#This Row],[Fecha Doc.]]+7</f>
        <v>45429</v>
      </c>
      <c r="Q1092" s="96" t="str">
        <f ca="1">IF(TODAY()&gt;BD[[#This Row],[Fecha Venc.]],"VENCIDO","")</f>
        <v>VENCIDO</v>
      </c>
      <c r="R1092" s="83"/>
    </row>
    <row r="1093" spans="3:18" s="4" customFormat="1" hidden="1" x14ac:dyDescent="0.25">
      <c r="C1093" s="85" t="s">
        <v>2253</v>
      </c>
      <c r="D1093" s="86">
        <v>45422</v>
      </c>
      <c r="E1093" s="87" t="s">
        <v>87</v>
      </c>
      <c r="F1093" s="88" t="s">
        <v>116</v>
      </c>
      <c r="G1093" s="87" t="s">
        <v>87</v>
      </c>
      <c r="H1093" s="89" t="s">
        <v>872</v>
      </c>
      <c r="I1093" s="121">
        <v>469</v>
      </c>
      <c r="J1093" s="121">
        <v>469</v>
      </c>
      <c r="K1093" s="84">
        <v>2.4</v>
      </c>
      <c r="L1093" s="105">
        <f>+BD[[#This Row],[Kg. Recibidos]]*BD[[#This Row],[Precio]]</f>
        <v>1125.5999999999999</v>
      </c>
      <c r="M1093" s="105">
        <f>+BD[[#This Row],[Kg. Recibidos]]*BD[[#This Row],[Precio]]</f>
        <v>1125.5999999999999</v>
      </c>
      <c r="N1093" s="91">
        <f>+BD[[#This Row],[Monto Total]]-BD[[#This Row],[Abonos]]</f>
        <v>0</v>
      </c>
      <c r="O1093" s="93" t="str">
        <f>IF(BD[[#This Row],[Saldo Actual]]=0,"PAGADO",IF(BD[[#This Row],[Saldo Actual]]&lt;0,"A Favor","Pendiente"))</f>
        <v>PAGADO</v>
      </c>
      <c r="P1093" s="97">
        <f>+BD[[#This Row],[Fecha Doc.]]+7</f>
        <v>45429</v>
      </c>
      <c r="Q1093" s="96" t="str">
        <f ca="1">IF(TODAY()&gt;BD[[#This Row],[Fecha Venc.]],"VENCIDO","")</f>
        <v>VENCIDO</v>
      </c>
      <c r="R1093" s="83"/>
    </row>
    <row r="1094" spans="3:18" s="4" customFormat="1" hidden="1" x14ac:dyDescent="0.25">
      <c r="C1094" s="85" t="s">
        <v>2253</v>
      </c>
      <c r="D1094" s="86">
        <v>45422</v>
      </c>
      <c r="E1094" s="87" t="s">
        <v>87</v>
      </c>
      <c r="F1094" s="88" t="s">
        <v>116</v>
      </c>
      <c r="G1094" s="87" t="s">
        <v>87</v>
      </c>
      <c r="H1094" s="89" t="s">
        <v>15</v>
      </c>
      <c r="I1094" s="121">
        <v>95.8</v>
      </c>
      <c r="J1094" s="121">
        <v>95.8</v>
      </c>
      <c r="K1094" s="84">
        <v>2.68</v>
      </c>
      <c r="L1094" s="105">
        <f>+BD[[#This Row],[Kg. Recibidos]]*BD[[#This Row],[Precio]]</f>
        <v>256.74400000000003</v>
      </c>
      <c r="M1094" s="105">
        <f>+BD[[#This Row],[Kg. Recibidos]]*BD[[#This Row],[Precio]]</f>
        <v>256.74400000000003</v>
      </c>
      <c r="N1094" s="91">
        <f>+BD[[#This Row],[Monto Total]]-BD[[#This Row],[Abonos]]</f>
        <v>0</v>
      </c>
      <c r="O1094" s="93" t="str">
        <f>IF(BD[[#This Row],[Saldo Actual]]=0,"PAGADO",IF(BD[[#This Row],[Saldo Actual]]&lt;0,"A Favor","Pendiente"))</f>
        <v>PAGADO</v>
      </c>
      <c r="P1094" s="97">
        <f>+BD[[#This Row],[Fecha Doc.]]+7</f>
        <v>45429</v>
      </c>
      <c r="Q1094" s="96" t="str">
        <f ca="1">IF(TODAY()&gt;BD[[#This Row],[Fecha Venc.]],"VENCIDO","")</f>
        <v>VENCIDO</v>
      </c>
      <c r="R1094" s="83"/>
    </row>
    <row r="1095" spans="3:18" s="4" customFormat="1" hidden="1" x14ac:dyDescent="0.25">
      <c r="C1095" s="85" t="s">
        <v>2252</v>
      </c>
      <c r="D1095" s="86">
        <v>45422</v>
      </c>
      <c r="E1095" s="87" t="s">
        <v>89</v>
      </c>
      <c r="F1095" s="88" t="s">
        <v>47</v>
      </c>
      <c r="G1095" s="87" t="s">
        <v>89</v>
      </c>
      <c r="H1095" s="89" t="s">
        <v>872</v>
      </c>
      <c r="I1095" s="121">
        <v>9006.7999999999993</v>
      </c>
      <c r="J1095" s="121">
        <v>8862.2999999999993</v>
      </c>
      <c r="K1095" s="84">
        <v>1.9</v>
      </c>
      <c r="L1095" s="105">
        <f>+BD[[#This Row],[Kg. Recibidos]]*BD[[#This Row],[Precio]]</f>
        <v>16838.37</v>
      </c>
      <c r="M1095" s="105">
        <f>+BD[[#This Row],[Kg. Recibidos]]*BD[[#This Row],[Precio]]</f>
        <v>16838.37</v>
      </c>
      <c r="N1095" s="91">
        <f>+BD[[#This Row],[Monto Total]]-BD[[#This Row],[Abonos]]</f>
        <v>0</v>
      </c>
      <c r="O1095" s="93" t="str">
        <f>IF(BD[[#This Row],[Saldo Actual]]=0,"PAGADO",IF(BD[[#This Row],[Saldo Actual]]&lt;0,"A Favor","Pendiente"))</f>
        <v>PAGADO</v>
      </c>
      <c r="P1095" s="97">
        <f>+BD[[#This Row],[Fecha Doc.]]+7</f>
        <v>45429</v>
      </c>
      <c r="Q1095" s="96" t="str">
        <f ca="1">IF(TODAY()&gt;BD[[#This Row],[Fecha Venc.]],"VENCIDO","")</f>
        <v>VENCIDO</v>
      </c>
      <c r="R1095" s="83"/>
    </row>
    <row r="1096" spans="3:18" s="4" customFormat="1" hidden="1" x14ac:dyDescent="0.25">
      <c r="C1096" s="85" t="s">
        <v>2242</v>
      </c>
      <c r="D1096" s="86">
        <v>45422</v>
      </c>
      <c r="E1096" s="87" t="s">
        <v>1887</v>
      </c>
      <c r="F1096" s="88" t="s">
        <v>1886</v>
      </c>
      <c r="G1096" s="87" t="s">
        <v>103</v>
      </c>
      <c r="H1096" s="89" t="s">
        <v>1727</v>
      </c>
      <c r="I1096" s="121">
        <v>28.8</v>
      </c>
      <c r="J1096" s="121">
        <v>28.8</v>
      </c>
      <c r="K1096" s="84">
        <v>1.1000000000000001</v>
      </c>
      <c r="L1096" s="105">
        <f>+BD[[#This Row],[Kg. Recibidos]]*BD[[#This Row],[Precio]]</f>
        <v>31.680000000000003</v>
      </c>
      <c r="M1096" s="105">
        <f>+BD[[#This Row],[Kg. Recibidos]]*BD[[#This Row],[Precio]]</f>
        <v>31.680000000000003</v>
      </c>
      <c r="N1096" s="91">
        <f>+BD[[#This Row],[Monto Total]]-BD[[#This Row],[Abonos]]</f>
        <v>0</v>
      </c>
      <c r="O1096" s="93" t="str">
        <f>IF(BD[[#This Row],[Saldo Actual]]=0,"PAGADO",IF(BD[[#This Row],[Saldo Actual]]&lt;0,"A Favor","Pendiente"))</f>
        <v>PAGADO</v>
      </c>
      <c r="P1096" s="97">
        <f>+BD[[#This Row],[Fecha Doc.]]+7</f>
        <v>45429</v>
      </c>
      <c r="Q1096" s="96" t="str">
        <f ca="1">IF(TODAY()&gt;BD[[#This Row],[Fecha Venc.]],"VENCIDO","")</f>
        <v>VENCIDO</v>
      </c>
      <c r="R1096" s="83"/>
    </row>
    <row r="1097" spans="3:18" s="4" customFormat="1" hidden="1" x14ac:dyDescent="0.25">
      <c r="C1097" s="85" t="s">
        <v>2242</v>
      </c>
      <c r="D1097" s="86">
        <v>45422</v>
      </c>
      <c r="E1097" s="87" t="s">
        <v>1887</v>
      </c>
      <c r="F1097" s="88" t="s">
        <v>1886</v>
      </c>
      <c r="G1097" s="87" t="s">
        <v>103</v>
      </c>
      <c r="H1097" s="89" t="s">
        <v>1847</v>
      </c>
      <c r="I1097" s="121">
        <v>21.5</v>
      </c>
      <c r="J1097" s="121">
        <v>21.5</v>
      </c>
      <c r="K1097" s="84">
        <v>1.1000000000000001</v>
      </c>
      <c r="L1097" s="105">
        <f>+BD[[#This Row],[Kg. Recibidos]]*BD[[#This Row],[Precio]]</f>
        <v>23.650000000000002</v>
      </c>
      <c r="M1097" s="105">
        <f>+BD[[#This Row],[Kg. Recibidos]]*BD[[#This Row],[Precio]]</f>
        <v>23.650000000000002</v>
      </c>
      <c r="N1097" s="91">
        <f>+BD[[#This Row],[Monto Total]]-BD[[#This Row],[Abonos]]</f>
        <v>0</v>
      </c>
      <c r="O1097" s="93" t="str">
        <f>IF(BD[[#This Row],[Saldo Actual]]=0,"PAGADO",IF(BD[[#This Row],[Saldo Actual]]&lt;0,"A Favor","Pendiente"))</f>
        <v>PAGADO</v>
      </c>
      <c r="P1097" s="97">
        <f>+BD[[#This Row],[Fecha Doc.]]+7</f>
        <v>45429</v>
      </c>
      <c r="Q1097" s="96" t="str">
        <f ca="1">IF(TODAY()&gt;BD[[#This Row],[Fecha Venc.]],"VENCIDO","")</f>
        <v>VENCIDO</v>
      </c>
      <c r="R1097" s="83"/>
    </row>
    <row r="1098" spans="3:18" s="4" customFormat="1" hidden="1" x14ac:dyDescent="0.25">
      <c r="C1098" s="85" t="s">
        <v>2242</v>
      </c>
      <c r="D1098" s="86">
        <v>45422</v>
      </c>
      <c r="E1098" s="87" t="s">
        <v>1887</v>
      </c>
      <c r="F1098" s="88" t="s">
        <v>1886</v>
      </c>
      <c r="G1098" s="87" t="s">
        <v>103</v>
      </c>
      <c r="H1098" s="89" t="s">
        <v>1848</v>
      </c>
      <c r="I1098" s="121">
        <v>23.1</v>
      </c>
      <c r="J1098" s="121">
        <v>23.1</v>
      </c>
      <c r="K1098" s="84">
        <v>1.6</v>
      </c>
      <c r="L1098" s="105">
        <f>+BD[[#This Row],[Kg. Recibidos]]*BD[[#This Row],[Precio]]</f>
        <v>36.96</v>
      </c>
      <c r="M1098" s="105">
        <f>+BD[[#This Row],[Kg. Recibidos]]*BD[[#This Row],[Precio]]</f>
        <v>36.96</v>
      </c>
      <c r="N1098" s="91">
        <f>+BD[[#This Row],[Monto Total]]-BD[[#This Row],[Abonos]]</f>
        <v>0</v>
      </c>
      <c r="O1098" s="93" t="str">
        <f>IF(BD[[#This Row],[Saldo Actual]]=0,"PAGADO",IF(BD[[#This Row],[Saldo Actual]]&lt;0,"A Favor","Pendiente"))</f>
        <v>PAGADO</v>
      </c>
      <c r="P1098" s="97">
        <f>+BD[[#This Row],[Fecha Doc.]]+7</f>
        <v>45429</v>
      </c>
      <c r="Q1098" s="96" t="str">
        <f ca="1">IF(TODAY()&gt;BD[[#This Row],[Fecha Venc.]],"VENCIDO","")</f>
        <v>VENCIDO</v>
      </c>
      <c r="R1098" s="83"/>
    </row>
    <row r="1099" spans="3:18" s="4" customFormat="1" hidden="1" x14ac:dyDescent="0.25">
      <c r="C1099" s="85" t="s">
        <v>2241</v>
      </c>
      <c r="D1099" s="86">
        <v>45422</v>
      </c>
      <c r="E1099" s="87" t="s">
        <v>1887</v>
      </c>
      <c r="F1099" s="88" t="s">
        <v>1886</v>
      </c>
      <c r="G1099" s="87" t="s">
        <v>103</v>
      </c>
      <c r="H1099" s="89" t="s">
        <v>3</v>
      </c>
      <c r="I1099" s="121">
        <v>222.5</v>
      </c>
      <c r="J1099" s="121">
        <v>222.5</v>
      </c>
      <c r="K1099" s="84">
        <v>2.4</v>
      </c>
      <c r="L1099" s="105">
        <f>+BD[[#This Row],[Kg. Recibidos]]*BD[[#This Row],[Precio]]</f>
        <v>534</v>
      </c>
      <c r="M1099" s="105">
        <f>+BD[[#This Row],[Kg. Recibidos]]*BD[[#This Row],[Precio]]</f>
        <v>534</v>
      </c>
      <c r="N1099" s="91">
        <f>+BD[[#This Row],[Monto Total]]-BD[[#This Row],[Abonos]]</f>
        <v>0</v>
      </c>
      <c r="O1099" s="93" t="str">
        <f>IF(BD[[#This Row],[Saldo Actual]]=0,"PAGADO",IF(BD[[#This Row],[Saldo Actual]]&lt;0,"A Favor","Pendiente"))</f>
        <v>PAGADO</v>
      </c>
      <c r="P1099" s="97">
        <f>+BD[[#This Row],[Fecha Doc.]]+7</f>
        <v>45429</v>
      </c>
      <c r="Q1099" s="96" t="str">
        <f ca="1">IF(TODAY()&gt;BD[[#This Row],[Fecha Venc.]],"VENCIDO","")</f>
        <v>VENCIDO</v>
      </c>
      <c r="R1099" s="83"/>
    </row>
    <row r="1100" spans="3:18" s="4" customFormat="1" hidden="1" x14ac:dyDescent="0.25">
      <c r="C1100" s="85" t="s">
        <v>2255</v>
      </c>
      <c r="D1100" s="86">
        <v>45422</v>
      </c>
      <c r="E1100" s="87" t="s">
        <v>1887</v>
      </c>
      <c r="F1100" s="88" t="s">
        <v>1886</v>
      </c>
      <c r="G1100" s="87" t="s">
        <v>125</v>
      </c>
      <c r="H1100" s="89" t="s">
        <v>872</v>
      </c>
      <c r="I1100" s="121">
        <v>93.4</v>
      </c>
      <c r="J1100" s="121">
        <v>93.4</v>
      </c>
      <c r="K1100" s="84">
        <v>2.4500000000000002</v>
      </c>
      <c r="L1100" s="105">
        <f>+BD[[#This Row],[Kg. Recibidos]]*BD[[#This Row],[Precio]]</f>
        <v>228.83000000000004</v>
      </c>
      <c r="M1100" s="105">
        <f>+BD[[#This Row],[Kg. Recibidos]]*BD[[#This Row],[Precio]]</f>
        <v>228.83000000000004</v>
      </c>
      <c r="N1100" s="91">
        <f>+BD[[#This Row],[Monto Total]]-BD[[#This Row],[Abonos]]</f>
        <v>0</v>
      </c>
      <c r="O1100" s="93" t="str">
        <f>IF(BD[[#This Row],[Saldo Actual]]=0,"PAGADO",IF(BD[[#This Row],[Saldo Actual]]&lt;0,"A Favor","Pendiente"))</f>
        <v>PAGADO</v>
      </c>
      <c r="P1100" s="97">
        <f>+BD[[#This Row],[Fecha Doc.]]+7</f>
        <v>45429</v>
      </c>
      <c r="Q1100" s="96" t="str">
        <f ca="1">IF(TODAY()&gt;BD[[#This Row],[Fecha Venc.]],"VENCIDO","")</f>
        <v>VENCIDO</v>
      </c>
      <c r="R1100" s="83"/>
    </row>
    <row r="1101" spans="3:18" s="4" customFormat="1" hidden="1" x14ac:dyDescent="0.25">
      <c r="C1101" s="85" t="s">
        <v>2255</v>
      </c>
      <c r="D1101" s="86">
        <v>45422</v>
      </c>
      <c r="E1101" s="87" t="s">
        <v>1887</v>
      </c>
      <c r="F1101" s="88" t="s">
        <v>1886</v>
      </c>
      <c r="G1101" s="87" t="s">
        <v>125</v>
      </c>
      <c r="H1101" s="89" t="s">
        <v>3</v>
      </c>
      <c r="I1101" s="121">
        <v>34.6</v>
      </c>
      <c r="J1101" s="121">
        <v>34.6</v>
      </c>
      <c r="K1101" s="84">
        <v>2.4500000000000002</v>
      </c>
      <c r="L1101" s="105">
        <f>+BD[[#This Row],[Kg. Recibidos]]*BD[[#This Row],[Precio]]</f>
        <v>84.77000000000001</v>
      </c>
      <c r="M1101" s="105">
        <f>+BD[[#This Row],[Kg. Recibidos]]*BD[[#This Row],[Precio]]</f>
        <v>84.77000000000001</v>
      </c>
      <c r="N1101" s="91">
        <f>+BD[[#This Row],[Monto Total]]-BD[[#This Row],[Abonos]]</f>
        <v>0</v>
      </c>
      <c r="O1101" s="93" t="str">
        <f>IF(BD[[#This Row],[Saldo Actual]]=0,"PAGADO",IF(BD[[#This Row],[Saldo Actual]]&lt;0,"A Favor","Pendiente"))</f>
        <v>PAGADO</v>
      </c>
      <c r="P1101" s="97">
        <f>+BD[[#This Row],[Fecha Doc.]]+7</f>
        <v>45429</v>
      </c>
      <c r="Q1101" s="96" t="str">
        <f ca="1">IF(TODAY()&gt;BD[[#This Row],[Fecha Venc.]],"VENCIDO","")</f>
        <v>VENCIDO</v>
      </c>
      <c r="R1101" s="83"/>
    </row>
    <row r="1102" spans="3:18" s="4" customFormat="1" hidden="1" x14ac:dyDescent="0.25">
      <c r="C1102" s="85" t="s">
        <v>2240</v>
      </c>
      <c r="D1102" s="86">
        <v>45422</v>
      </c>
      <c r="E1102" s="87" t="s">
        <v>93</v>
      </c>
      <c r="F1102" s="88" t="s">
        <v>50</v>
      </c>
      <c r="G1102" s="87" t="s">
        <v>93</v>
      </c>
      <c r="H1102" s="89" t="s">
        <v>3</v>
      </c>
      <c r="I1102" s="121">
        <v>14536.4</v>
      </c>
      <c r="J1102" s="121">
        <v>14075.8</v>
      </c>
      <c r="K1102" s="84">
        <v>2.25</v>
      </c>
      <c r="L1102" s="105">
        <f>+BD[[#This Row],[Kg. Recibidos]]*BD[[#This Row],[Precio]]</f>
        <v>31670.55</v>
      </c>
      <c r="M1102" s="105">
        <f>+BD[[#This Row],[Kg. Recibidos]]*BD[[#This Row],[Precio]]</f>
        <v>31670.55</v>
      </c>
      <c r="N1102" s="91">
        <f>+BD[[#This Row],[Monto Total]]-BD[[#This Row],[Abonos]]</f>
        <v>0</v>
      </c>
      <c r="O1102" s="93" t="str">
        <f>IF(BD[[#This Row],[Saldo Actual]]=0,"PAGADO",IF(BD[[#This Row],[Saldo Actual]]&lt;0,"A Favor","Pendiente"))</f>
        <v>PAGADO</v>
      </c>
      <c r="P1102" s="97">
        <f>+BD[[#This Row],[Fecha Doc.]]+7</f>
        <v>45429</v>
      </c>
      <c r="Q1102" s="96" t="str">
        <f ca="1">IF(TODAY()&gt;BD[[#This Row],[Fecha Venc.]],"VENCIDO","")</f>
        <v>VENCIDO</v>
      </c>
      <c r="R1102" s="83"/>
    </row>
    <row r="1103" spans="3:18" s="4" customFormat="1" hidden="1" x14ac:dyDescent="0.25">
      <c r="C1103" s="85" t="s">
        <v>2239</v>
      </c>
      <c r="D1103" s="86">
        <v>45422</v>
      </c>
      <c r="E1103" s="87" t="s">
        <v>93</v>
      </c>
      <c r="F1103" s="88" t="s">
        <v>50</v>
      </c>
      <c r="G1103" s="87" t="s">
        <v>93</v>
      </c>
      <c r="H1103" s="89" t="s">
        <v>3</v>
      </c>
      <c r="I1103" s="121">
        <v>3583.2</v>
      </c>
      <c r="J1103" s="121">
        <v>3583.2</v>
      </c>
      <c r="K1103" s="84">
        <v>2.15</v>
      </c>
      <c r="L1103" s="105">
        <f>+BD[[#This Row],[Kg. Recibidos]]*BD[[#This Row],[Precio]]</f>
        <v>7703.8799999999992</v>
      </c>
      <c r="M1103" s="105">
        <f>+BD[[#This Row],[Kg. Recibidos]]*BD[[#This Row],[Precio]]</f>
        <v>7703.8799999999992</v>
      </c>
      <c r="N1103" s="91">
        <f>+BD[[#This Row],[Monto Total]]-BD[[#This Row],[Abonos]]</f>
        <v>0</v>
      </c>
      <c r="O1103" s="93" t="str">
        <f>IF(BD[[#This Row],[Saldo Actual]]=0,"PAGADO",IF(BD[[#This Row],[Saldo Actual]]&lt;0,"A Favor","Pendiente"))</f>
        <v>PAGADO</v>
      </c>
      <c r="P1103" s="97">
        <f>+BD[[#This Row],[Fecha Doc.]]+7</f>
        <v>45429</v>
      </c>
      <c r="Q1103" s="96" t="str">
        <f ca="1">IF(TODAY()&gt;BD[[#This Row],[Fecha Venc.]],"VENCIDO","")</f>
        <v>VENCIDO</v>
      </c>
      <c r="R1103" s="83"/>
    </row>
    <row r="1104" spans="3:18" s="4" customFormat="1" hidden="1" x14ac:dyDescent="0.25">
      <c r="C1104" s="85" t="s">
        <v>2256</v>
      </c>
      <c r="D1104" s="86">
        <v>45422</v>
      </c>
      <c r="E1104" s="87" t="s">
        <v>1887</v>
      </c>
      <c r="F1104" s="88" t="s">
        <v>1886</v>
      </c>
      <c r="G1104" s="87" t="s">
        <v>2257</v>
      </c>
      <c r="H1104" s="89" t="s">
        <v>1848</v>
      </c>
      <c r="I1104" s="121">
        <v>23.6</v>
      </c>
      <c r="J1104" s="121">
        <v>23.6</v>
      </c>
      <c r="K1104" s="84">
        <v>1.8</v>
      </c>
      <c r="L1104" s="105">
        <f>+BD[[#This Row],[Kg. Recibidos]]*BD[[#This Row],[Precio]]</f>
        <v>42.480000000000004</v>
      </c>
      <c r="M1104" s="105">
        <f>+BD[[#This Row],[Kg. Recibidos]]*BD[[#This Row],[Precio]]</f>
        <v>42.480000000000004</v>
      </c>
      <c r="N1104" s="91">
        <f>+BD[[#This Row],[Monto Total]]-BD[[#This Row],[Abonos]]</f>
        <v>0</v>
      </c>
      <c r="O1104" s="93" t="str">
        <f>IF(BD[[#This Row],[Saldo Actual]]=0,"PAGADO",IF(BD[[#This Row],[Saldo Actual]]&lt;0,"A Favor","Pendiente"))</f>
        <v>PAGADO</v>
      </c>
      <c r="P1104" s="97">
        <f>+BD[[#This Row],[Fecha Doc.]]+7</f>
        <v>45429</v>
      </c>
      <c r="Q1104" s="96" t="str">
        <f ca="1">IF(TODAY()&gt;BD[[#This Row],[Fecha Venc.]],"VENCIDO","")</f>
        <v>VENCIDO</v>
      </c>
      <c r="R1104" s="83"/>
    </row>
    <row r="1105" spans="3:18" s="4" customFormat="1" hidden="1" x14ac:dyDescent="0.25">
      <c r="C1105" s="85" t="s">
        <v>2256</v>
      </c>
      <c r="D1105" s="86">
        <v>45422</v>
      </c>
      <c r="E1105" s="87" t="s">
        <v>1887</v>
      </c>
      <c r="F1105" s="88" t="s">
        <v>1886</v>
      </c>
      <c r="G1105" s="87" t="s">
        <v>2257</v>
      </c>
      <c r="H1105" s="89" t="s">
        <v>1727</v>
      </c>
      <c r="I1105" s="121">
        <v>29.9</v>
      </c>
      <c r="J1105" s="121">
        <v>29.9</v>
      </c>
      <c r="K1105" s="84">
        <v>1.3</v>
      </c>
      <c r="L1105" s="105">
        <f>+BD[[#This Row],[Kg. Recibidos]]*BD[[#This Row],[Precio]]</f>
        <v>38.869999999999997</v>
      </c>
      <c r="M1105" s="105">
        <f>+BD[[#This Row],[Kg. Recibidos]]*BD[[#This Row],[Precio]]</f>
        <v>38.869999999999997</v>
      </c>
      <c r="N1105" s="91">
        <f>+BD[[#This Row],[Monto Total]]-BD[[#This Row],[Abonos]]</f>
        <v>0</v>
      </c>
      <c r="O1105" s="93" t="str">
        <f>IF(BD[[#This Row],[Saldo Actual]]=0,"PAGADO",IF(BD[[#This Row],[Saldo Actual]]&lt;0,"A Favor","Pendiente"))</f>
        <v>PAGADO</v>
      </c>
      <c r="P1105" s="97">
        <f>+BD[[#This Row],[Fecha Doc.]]+7</f>
        <v>45429</v>
      </c>
      <c r="Q1105" s="96" t="str">
        <f ca="1">IF(TODAY()&gt;BD[[#This Row],[Fecha Venc.]],"VENCIDO","")</f>
        <v>VENCIDO</v>
      </c>
      <c r="R1105" s="83"/>
    </row>
    <row r="1106" spans="3:18" s="4" customFormat="1" hidden="1" x14ac:dyDescent="0.25">
      <c r="C1106" s="85" t="s">
        <v>2256</v>
      </c>
      <c r="D1106" s="86">
        <v>45422</v>
      </c>
      <c r="E1106" s="87" t="s">
        <v>1887</v>
      </c>
      <c r="F1106" s="88" t="s">
        <v>1886</v>
      </c>
      <c r="G1106" s="87" t="s">
        <v>2257</v>
      </c>
      <c r="H1106" s="89" t="s">
        <v>1847</v>
      </c>
      <c r="I1106" s="121">
        <v>22.3</v>
      </c>
      <c r="J1106" s="121">
        <v>22.3</v>
      </c>
      <c r="K1106" s="84">
        <v>1.3</v>
      </c>
      <c r="L1106" s="105">
        <f>+BD[[#This Row],[Kg. Recibidos]]*BD[[#This Row],[Precio]]</f>
        <v>28.990000000000002</v>
      </c>
      <c r="M1106" s="105">
        <f>+BD[[#This Row],[Kg. Recibidos]]*BD[[#This Row],[Precio]]</f>
        <v>28.990000000000002</v>
      </c>
      <c r="N1106" s="91">
        <f>+BD[[#This Row],[Monto Total]]-BD[[#This Row],[Abonos]]</f>
        <v>0</v>
      </c>
      <c r="O1106" s="93" t="str">
        <f>IF(BD[[#This Row],[Saldo Actual]]=0,"PAGADO",IF(BD[[#This Row],[Saldo Actual]]&lt;0,"A Favor","Pendiente"))</f>
        <v>PAGADO</v>
      </c>
      <c r="P1106" s="97">
        <f>+BD[[#This Row],[Fecha Doc.]]+7</f>
        <v>45429</v>
      </c>
      <c r="Q1106" s="96" t="str">
        <f ca="1">IF(TODAY()&gt;BD[[#This Row],[Fecha Venc.]],"VENCIDO","")</f>
        <v>VENCIDO</v>
      </c>
      <c r="R1106" s="83"/>
    </row>
    <row r="1107" spans="3:18" s="4" customFormat="1" hidden="1" x14ac:dyDescent="0.25">
      <c r="C1107" s="85" t="s">
        <v>2247</v>
      </c>
      <c r="D1107" s="86">
        <v>45421</v>
      </c>
      <c r="E1107" s="87" t="s">
        <v>1730</v>
      </c>
      <c r="F1107" s="88" t="s">
        <v>892</v>
      </c>
      <c r="G1107" s="87" t="s">
        <v>1730</v>
      </c>
      <c r="H1107" s="89" t="s">
        <v>1853</v>
      </c>
      <c r="I1107" s="121">
        <v>2007.6</v>
      </c>
      <c r="J1107" s="121">
        <v>2007.6</v>
      </c>
      <c r="K1107" s="84">
        <v>0.3</v>
      </c>
      <c r="L1107" s="105">
        <f>+BD[[#This Row],[Kg. Recibidos]]*BD[[#This Row],[Precio]]</f>
        <v>602.28</v>
      </c>
      <c r="M1107" s="105">
        <f>+BD[[#This Row],[Kg. Recibidos]]*BD[[#This Row],[Precio]]</f>
        <v>602.28</v>
      </c>
      <c r="N1107" s="91">
        <f>+BD[[#This Row],[Monto Total]]-BD[[#This Row],[Abonos]]</f>
        <v>0</v>
      </c>
      <c r="O1107" s="93" t="str">
        <f>IF(BD[[#This Row],[Saldo Actual]]=0,"PAGADO",IF(BD[[#This Row],[Saldo Actual]]&lt;0,"A Favor","Pendiente"))</f>
        <v>PAGADO</v>
      </c>
      <c r="P1107" s="97">
        <f>+BD[[#This Row],[Fecha Doc.]]+7</f>
        <v>45428</v>
      </c>
      <c r="Q1107" s="96" t="str">
        <f ca="1">IF(TODAY()&gt;BD[[#This Row],[Fecha Venc.]],"VENCIDO","")</f>
        <v>VENCIDO</v>
      </c>
      <c r="R1107" s="83"/>
    </row>
    <row r="1108" spans="3:18" s="4" customFormat="1" hidden="1" x14ac:dyDescent="0.25">
      <c r="C1108" s="85" t="s">
        <v>2237</v>
      </c>
      <c r="D1108" s="86">
        <v>45421</v>
      </c>
      <c r="E1108" s="87" t="s">
        <v>1887</v>
      </c>
      <c r="F1108" s="88" t="s">
        <v>1886</v>
      </c>
      <c r="G1108" s="87" t="s">
        <v>200</v>
      </c>
      <c r="H1108" s="89" t="s">
        <v>872</v>
      </c>
      <c r="I1108" s="121">
        <v>263.5</v>
      </c>
      <c r="J1108" s="121">
        <v>263.5</v>
      </c>
      <c r="K1108" s="84">
        <v>2.4500000000000002</v>
      </c>
      <c r="L1108" s="105">
        <f>+BD[[#This Row],[Kg. Recibidos]]*BD[[#This Row],[Precio]]</f>
        <v>645.57500000000005</v>
      </c>
      <c r="M1108" s="105">
        <f>+BD[[#This Row],[Kg. Recibidos]]*BD[[#This Row],[Precio]]</f>
        <v>645.57500000000005</v>
      </c>
      <c r="N1108" s="91">
        <f>+BD[[#This Row],[Monto Total]]-BD[[#This Row],[Abonos]]</f>
        <v>0</v>
      </c>
      <c r="O1108" s="93" t="str">
        <f>IF(BD[[#This Row],[Saldo Actual]]=0,"PAGADO",IF(BD[[#This Row],[Saldo Actual]]&lt;0,"A Favor","Pendiente"))</f>
        <v>PAGADO</v>
      </c>
      <c r="P1108" s="97">
        <f>+BD[[#This Row],[Fecha Doc.]]+7</f>
        <v>45428</v>
      </c>
      <c r="Q1108" s="96" t="str">
        <f ca="1">IF(TODAY()&gt;BD[[#This Row],[Fecha Venc.]],"VENCIDO","")</f>
        <v>VENCIDO</v>
      </c>
      <c r="R1108" s="83"/>
    </row>
    <row r="1109" spans="3:18" s="4" customFormat="1" hidden="1" x14ac:dyDescent="0.25">
      <c r="C1109" s="85" t="s">
        <v>2237</v>
      </c>
      <c r="D1109" s="86">
        <v>45421</v>
      </c>
      <c r="E1109" s="87" t="s">
        <v>1887</v>
      </c>
      <c r="F1109" s="88" t="s">
        <v>1886</v>
      </c>
      <c r="G1109" s="87" t="s">
        <v>200</v>
      </c>
      <c r="H1109" s="89" t="s">
        <v>1727</v>
      </c>
      <c r="I1109" s="121">
        <v>28.7</v>
      </c>
      <c r="J1109" s="121">
        <v>28.7</v>
      </c>
      <c r="K1109" s="84">
        <v>1.3</v>
      </c>
      <c r="L1109" s="105">
        <f>+BD[[#This Row],[Kg. Recibidos]]*BD[[#This Row],[Precio]]</f>
        <v>37.31</v>
      </c>
      <c r="M1109" s="105">
        <f>+BD[[#This Row],[Kg. Recibidos]]*BD[[#This Row],[Precio]]</f>
        <v>37.31</v>
      </c>
      <c r="N1109" s="91">
        <f>+BD[[#This Row],[Monto Total]]-BD[[#This Row],[Abonos]]</f>
        <v>0</v>
      </c>
      <c r="O1109" s="93" t="str">
        <f>IF(BD[[#This Row],[Saldo Actual]]=0,"PAGADO",IF(BD[[#This Row],[Saldo Actual]]&lt;0,"A Favor","Pendiente"))</f>
        <v>PAGADO</v>
      </c>
      <c r="P1109" s="97">
        <f>+BD[[#This Row],[Fecha Doc.]]+7</f>
        <v>45428</v>
      </c>
      <c r="Q1109" s="96" t="str">
        <f ca="1">IF(TODAY()&gt;BD[[#This Row],[Fecha Venc.]],"VENCIDO","")</f>
        <v>VENCIDO</v>
      </c>
      <c r="R1109" s="83"/>
    </row>
    <row r="1110" spans="3:18" s="4" customFormat="1" hidden="1" x14ac:dyDescent="0.25">
      <c r="C1110" s="85" t="s">
        <v>2250</v>
      </c>
      <c r="D1110" s="86">
        <v>45421</v>
      </c>
      <c r="E1110" s="87" t="s">
        <v>1887</v>
      </c>
      <c r="F1110" s="88" t="s">
        <v>1886</v>
      </c>
      <c r="G1110" s="87" t="s">
        <v>195</v>
      </c>
      <c r="H1110" s="89" t="s">
        <v>3</v>
      </c>
      <c r="I1110" s="121">
        <v>109.4</v>
      </c>
      <c r="J1110" s="121">
        <v>109.4</v>
      </c>
      <c r="K1110" s="84">
        <v>2.4</v>
      </c>
      <c r="L1110" s="105">
        <f>+BD[[#This Row],[Kg. Recibidos]]*BD[[#This Row],[Precio]]</f>
        <v>262.56</v>
      </c>
      <c r="M1110" s="105">
        <v>262.56</v>
      </c>
      <c r="N1110" s="91">
        <f>+BD[[#This Row],[Monto Total]]-BD[[#This Row],[Abonos]]</f>
        <v>0</v>
      </c>
      <c r="O1110" s="93" t="str">
        <f>IF(BD[[#This Row],[Saldo Actual]]=0,"PAGADO",IF(BD[[#This Row],[Saldo Actual]]&lt;0,"A Favor","Pendiente"))</f>
        <v>PAGADO</v>
      </c>
      <c r="P1110" s="97">
        <f>+BD[[#This Row],[Fecha Doc.]]+7</f>
        <v>45428</v>
      </c>
      <c r="Q1110" s="96" t="str">
        <f ca="1">IF(TODAY()&gt;BD[[#This Row],[Fecha Venc.]],"VENCIDO","")</f>
        <v>VENCIDO</v>
      </c>
      <c r="R1110" s="83"/>
    </row>
    <row r="1111" spans="3:18" s="4" customFormat="1" hidden="1" x14ac:dyDescent="0.25">
      <c r="C1111" s="85" t="s">
        <v>2250</v>
      </c>
      <c r="D1111" s="86">
        <v>45421</v>
      </c>
      <c r="E1111" s="87" t="s">
        <v>1887</v>
      </c>
      <c r="F1111" s="88" t="s">
        <v>1886</v>
      </c>
      <c r="G1111" s="87" t="s">
        <v>195</v>
      </c>
      <c r="H1111" s="89" t="s">
        <v>1848</v>
      </c>
      <c r="I1111" s="121">
        <v>147.5</v>
      </c>
      <c r="J1111" s="121">
        <v>147.5</v>
      </c>
      <c r="K1111" s="84">
        <v>1.4</v>
      </c>
      <c r="L1111" s="105">
        <f>+BD[[#This Row],[Kg. Recibidos]]*BD[[#This Row],[Precio]]</f>
        <v>206.5</v>
      </c>
      <c r="M1111" s="105">
        <v>206.5</v>
      </c>
      <c r="N1111" s="91">
        <f>+BD[[#This Row],[Monto Total]]-BD[[#This Row],[Abonos]]</f>
        <v>0</v>
      </c>
      <c r="O1111" s="93" t="str">
        <f>IF(BD[[#This Row],[Saldo Actual]]=0,"PAGADO",IF(BD[[#This Row],[Saldo Actual]]&lt;0,"A Favor","Pendiente"))</f>
        <v>PAGADO</v>
      </c>
      <c r="P1111" s="97">
        <f>+BD[[#This Row],[Fecha Doc.]]+7</f>
        <v>45428</v>
      </c>
      <c r="Q1111" s="96" t="str">
        <f ca="1">IF(TODAY()&gt;BD[[#This Row],[Fecha Venc.]],"VENCIDO","")</f>
        <v>VENCIDO</v>
      </c>
      <c r="R1111" s="83"/>
    </row>
    <row r="1112" spans="3:18" s="4" customFormat="1" hidden="1" x14ac:dyDescent="0.25">
      <c r="C1112" s="85" t="s">
        <v>2250</v>
      </c>
      <c r="D1112" s="86">
        <v>45421</v>
      </c>
      <c r="E1112" s="87" t="s">
        <v>1887</v>
      </c>
      <c r="F1112" s="88" t="s">
        <v>1886</v>
      </c>
      <c r="G1112" s="87" t="s">
        <v>195</v>
      </c>
      <c r="H1112" s="89" t="s">
        <v>1727</v>
      </c>
      <c r="I1112" s="121">
        <v>231.2</v>
      </c>
      <c r="J1112" s="121">
        <v>231.2</v>
      </c>
      <c r="K1112" s="84">
        <v>0.7</v>
      </c>
      <c r="L1112" s="105">
        <f>+BD[[#This Row],[Kg. Recibidos]]*BD[[#This Row],[Precio]]</f>
        <v>161.83999999999997</v>
      </c>
      <c r="M1112" s="105">
        <f>+BD[[#This Row],[Kg. Recibidos]]*BD[[#This Row],[Precio]]</f>
        <v>161.83999999999997</v>
      </c>
      <c r="N1112" s="91">
        <f>+BD[[#This Row],[Monto Total]]-BD[[#This Row],[Abonos]]</f>
        <v>0</v>
      </c>
      <c r="O1112" s="93" t="str">
        <f>IF(BD[[#This Row],[Saldo Actual]]=0,"PAGADO",IF(BD[[#This Row],[Saldo Actual]]&lt;0,"A Favor","Pendiente"))</f>
        <v>PAGADO</v>
      </c>
      <c r="P1112" s="97">
        <f>+BD[[#This Row],[Fecha Doc.]]+7</f>
        <v>45428</v>
      </c>
      <c r="Q1112" s="96" t="str">
        <f ca="1">IF(TODAY()&gt;BD[[#This Row],[Fecha Venc.]],"VENCIDO","")</f>
        <v>VENCIDO</v>
      </c>
      <c r="R1112" s="83"/>
    </row>
    <row r="1113" spans="3:18" s="4" customFormat="1" hidden="1" x14ac:dyDescent="0.25">
      <c r="C1113" s="85" t="s">
        <v>2250</v>
      </c>
      <c r="D1113" s="86">
        <v>45421</v>
      </c>
      <c r="E1113" s="87" t="s">
        <v>1887</v>
      </c>
      <c r="F1113" s="88" t="s">
        <v>1886</v>
      </c>
      <c r="G1113" s="87" t="s">
        <v>195</v>
      </c>
      <c r="H1113" s="89" t="s">
        <v>1847</v>
      </c>
      <c r="I1113" s="121">
        <v>117.8</v>
      </c>
      <c r="J1113" s="121">
        <v>117.8</v>
      </c>
      <c r="K1113" s="84">
        <v>0.7</v>
      </c>
      <c r="L1113" s="105">
        <f>+BD[[#This Row],[Kg. Recibidos]]*BD[[#This Row],[Precio]]</f>
        <v>82.46</v>
      </c>
      <c r="M1113" s="105">
        <f>+BD[[#This Row],[Kg. Recibidos]]*BD[[#This Row],[Precio]]</f>
        <v>82.46</v>
      </c>
      <c r="N1113" s="91">
        <f>+BD[[#This Row],[Monto Total]]-BD[[#This Row],[Abonos]]</f>
        <v>0</v>
      </c>
      <c r="O1113" s="93" t="str">
        <f>IF(BD[[#This Row],[Saldo Actual]]=0,"PAGADO",IF(BD[[#This Row],[Saldo Actual]]&lt;0,"A Favor","Pendiente"))</f>
        <v>PAGADO</v>
      </c>
      <c r="P1113" s="97">
        <f>+BD[[#This Row],[Fecha Doc.]]+7</f>
        <v>45428</v>
      </c>
      <c r="Q1113" s="96" t="str">
        <f ca="1">IF(TODAY()&gt;BD[[#This Row],[Fecha Venc.]],"VENCIDO","")</f>
        <v>VENCIDO</v>
      </c>
      <c r="R1113" s="83"/>
    </row>
    <row r="1114" spans="3:18" s="4" customFormat="1" hidden="1" x14ac:dyDescent="0.25">
      <c r="C1114" s="85" t="s">
        <v>2249</v>
      </c>
      <c r="D1114" s="86">
        <v>45421</v>
      </c>
      <c r="E1114" s="87" t="s">
        <v>8</v>
      </c>
      <c r="F1114" s="88" t="s">
        <v>20</v>
      </c>
      <c r="G1114" s="87" t="s">
        <v>2211</v>
      </c>
      <c r="H1114" s="89" t="s">
        <v>15</v>
      </c>
      <c r="I1114" s="121">
        <v>8268.4</v>
      </c>
      <c r="J1114" s="121">
        <v>7661.1</v>
      </c>
      <c r="K1114" s="84">
        <v>2.59</v>
      </c>
      <c r="L1114" s="105">
        <f>+BD[[#This Row],[Kg. Recibidos]]*BD[[#This Row],[Precio]]</f>
        <v>19842.249</v>
      </c>
      <c r="M1114" s="105">
        <f>+BD[[#This Row],[Kg. Recibidos]]*BD[[#This Row],[Precio]]</f>
        <v>19842.249</v>
      </c>
      <c r="N1114" s="91">
        <f>+BD[[#This Row],[Monto Total]]-BD[[#This Row],[Abonos]]</f>
        <v>0</v>
      </c>
      <c r="O1114" s="93" t="str">
        <f>IF(BD[[#This Row],[Saldo Actual]]=0,"PAGADO",IF(BD[[#This Row],[Saldo Actual]]&lt;0,"A Favor","Pendiente"))</f>
        <v>PAGADO</v>
      </c>
      <c r="P1114" s="97">
        <f>+BD[[#This Row],[Fecha Doc.]]+7</f>
        <v>45428</v>
      </c>
      <c r="Q1114" s="96" t="str">
        <f ca="1">IF(TODAY()&gt;BD[[#This Row],[Fecha Venc.]],"VENCIDO","")</f>
        <v>VENCIDO</v>
      </c>
      <c r="R1114" s="83"/>
    </row>
    <row r="1115" spans="3:18" s="4" customFormat="1" hidden="1" x14ac:dyDescent="0.25">
      <c r="C1115" s="85"/>
      <c r="D1115" s="86"/>
      <c r="E1115" s="87"/>
      <c r="F1115" s="88"/>
      <c r="G1115" s="87"/>
      <c r="H1115" s="89"/>
      <c r="I1115" s="121"/>
      <c r="J1115" s="121"/>
      <c r="K1115" s="84"/>
      <c r="L1115" s="105"/>
      <c r="M1115" s="105"/>
      <c r="N1115" s="91"/>
      <c r="O1115" s="93"/>
      <c r="P1115" s="97"/>
      <c r="Q1115" s="96"/>
      <c r="R1115" s="83"/>
    </row>
    <row r="1116" spans="3:18" s="4" customFormat="1" hidden="1" x14ac:dyDescent="0.25">
      <c r="C1116" s="85" t="s">
        <v>2234</v>
      </c>
      <c r="D1116" s="86">
        <v>45421</v>
      </c>
      <c r="E1116" s="87" t="s">
        <v>1887</v>
      </c>
      <c r="F1116" s="88" t="s">
        <v>1886</v>
      </c>
      <c r="G1116" s="87" t="s">
        <v>130</v>
      </c>
      <c r="H1116" s="89" t="s">
        <v>1727</v>
      </c>
      <c r="I1116" s="121">
        <v>49.5</v>
      </c>
      <c r="J1116" s="121">
        <v>49.5</v>
      </c>
      <c r="K1116" s="84">
        <v>1.3</v>
      </c>
      <c r="L1116" s="105">
        <f>+BD[[#This Row],[Kg. Recibidos]]*BD[[#This Row],[Precio]]</f>
        <v>64.350000000000009</v>
      </c>
      <c r="M1116" s="105">
        <f>+BD[[#This Row],[Kg. Recibidos]]*BD[[#This Row],[Precio]]</f>
        <v>64.350000000000009</v>
      </c>
      <c r="N1116" s="91">
        <f>+BD[[#This Row],[Monto Total]]-BD[[#This Row],[Abonos]]</f>
        <v>0</v>
      </c>
      <c r="O1116" s="93" t="str">
        <f>IF(BD[[#This Row],[Saldo Actual]]=0,"PAGADO",IF(BD[[#This Row],[Saldo Actual]]&lt;0,"A Favor","Pendiente"))</f>
        <v>PAGADO</v>
      </c>
      <c r="P1116" s="97">
        <f>+BD[[#This Row],[Fecha Doc.]]+7</f>
        <v>45428</v>
      </c>
      <c r="Q1116" s="96" t="str">
        <f ca="1">IF(TODAY()&gt;BD[[#This Row],[Fecha Venc.]],"VENCIDO","")</f>
        <v>VENCIDO</v>
      </c>
      <c r="R1116" s="83"/>
    </row>
    <row r="1117" spans="3:18" s="4" customFormat="1" hidden="1" x14ac:dyDescent="0.25">
      <c r="C1117" s="85" t="s">
        <v>2232</v>
      </c>
      <c r="D1117" s="86">
        <v>45421</v>
      </c>
      <c r="E1117" s="87" t="s">
        <v>87</v>
      </c>
      <c r="F1117" s="88" t="s">
        <v>116</v>
      </c>
      <c r="G1117" s="87" t="s">
        <v>87</v>
      </c>
      <c r="H1117" s="89" t="s">
        <v>1848</v>
      </c>
      <c r="I1117" s="121">
        <v>48.7</v>
      </c>
      <c r="J1117" s="121">
        <v>48.7</v>
      </c>
      <c r="K1117" s="84">
        <v>1.4</v>
      </c>
      <c r="L1117" s="105">
        <f>+BD[[#This Row],[Kg. Recibidos]]*BD[[#This Row],[Precio]]</f>
        <v>68.179999999999993</v>
      </c>
      <c r="M1117" s="105">
        <f>+BD[[#This Row],[Kg. Recibidos]]*BD[[#This Row],[Precio]]</f>
        <v>68.179999999999993</v>
      </c>
      <c r="N1117" s="91">
        <f>+BD[[#This Row],[Monto Total]]-BD[[#This Row],[Abonos]]</f>
        <v>0</v>
      </c>
      <c r="O1117" s="93" t="str">
        <f>IF(BD[[#This Row],[Saldo Actual]]=0,"PAGADO",IF(BD[[#This Row],[Saldo Actual]]&lt;0,"A Favor","Pendiente"))</f>
        <v>PAGADO</v>
      </c>
      <c r="P1117" s="97">
        <f>+BD[[#This Row],[Fecha Doc.]]+7</f>
        <v>45428</v>
      </c>
      <c r="Q1117" s="96" t="str">
        <f ca="1">IF(TODAY()&gt;BD[[#This Row],[Fecha Venc.]],"VENCIDO","")</f>
        <v>VENCIDO</v>
      </c>
      <c r="R1117" s="83"/>
    </row>
    <row r="1118" spans="3:18" s="4" customFormat="1" hidden="1" x14ac:dyDescent="0.25">
      <c r="C1118" s="85" t="s">
        <v>2232</v>
      </c>
      <c r="D1118" s="86">
        <v>45421</v>
      </c>
      <c r="E1118" s="87" t="s">
        <v>87</v>
      </c>
      <c r="F1118" s="88" t="s">
        <v>116</v>
      </c>
      <c r="G1118" s="87" t="s">
        <v>87</v>
      </c>
      <c r="H1118" s="89" t="s">
        <v>1727</v>
      </c>
      <c r="I1118" s="121">
        <v>147.80000000000001</v>
      </c>
      <c r="J1118" s="121">
        <v>147.80000000000001</v>
      </c>
      <c r="K1118" s="84">
        <v>0.7</v>
      </c>
      <c r="L1118" s="105">
        <f>+BD[[#This Row],[Kg. Recibidos]]*BD[[#This Row],[Precio]]</f>
        <v>103.46000000000001</v>
      </c>
      <c r="M1118" s="105">
        <f>+BD[[#This Row],[Kg. Recibidos]]*BD[[#This Row],[Precio]]</f>
        <v>103.46000000000001</v>
      </c>
      <c r="N1118" s="91">
        <f>+BD[[#This Row],[Monto Total]]-BD[[#This Row],[Abonos]]</f>
        <v>0</v>
      </c>
      <c r="O1118" s="93" t="str">
        <f>IF(BD[[#This Row],[Saldo Actual]]=0,"PAGADO",IF(BD[[#This Row],[Saldo Actual]]&lt;0,"A Favor","Pendiente"))</f>
        <v>PAGADO</v>
      </c>
      <c r="P1118" s="97">
        <f>+BD[[#This Row],[Fecha Doc.]]+7</f>
        <v>45428</v>
      </c>
      <c r="Q1118" s="96" t="str">
        <f ca="1">IF(TODAY()&gt;BD[[#This Row],[Fecha Venc.]],"VENCIDO","")</f>
        <v>VENCIDO</v>
      </c>
      <c r="R1118" s="83"/>
    </row>
    <row r="1119" spans="3:18" s="4" customFormat="1" hidden="1" x14ac:dyDescent="0.25">
      <c r="C1119" s="85" t="s">
        <v>2232</v>
      </c>
      <c r="D1119" s="86">
        <v>45421</v>
      </c>
      <c r="E1119" s="87" t="s">
        <v>87</v>
      </c>
      <c r="F1119" s="88" t="s">
        <v>116</v>
      </c>
      <c r="G1119" s="87" t="s">
        <v>87</v>
      </c>
      <c r="H1119" s="89" t="s">
        <v>1847</v>
      </c>
      <c r="I1119" s="121">
        <v>94.9</v>
      </c>
      <c r="J1119" s="121">
        <v>94.9</v>
      </c>
      <c r="K1119" s="84">
        <v>0.7</v>
      </c>
      <c r="L1119" s="105">
        <f>+BD[[#This Row],[Kg. Recibidos]]*BD[[#This Row],[Precio]]</f>
        <v>66.430000000000007</v>
      </c>
      <c r="M1119" s="105">
        <f>+BD[[#This Row],[Kg. Recibidos]]*BD[[#This Row],[Precio]]</f>
        <v>66.430000000000007</v>
      </c>
      <c r="N1119" s="91">
        <f>+BD[[#This Row],[Monto Total]]-BD[[#This Row],[Abonos]]</f>
        <v>0</v>
      </c>
      <c r="O1119" s="93" t="str">
        <f>IF(BD[[#This Row],[Saldo Actual]]=0,"PAGADO",IF(BD[[#This Row],[Saldo Actual]]&lt;0,"A Favor","Pendiente"))</f>
        <v>PAGADO</v>
      </c>
      <c r="P1119" s="97">
        <f>+BD[[#This Row],[Fecha Doc.]]+7</f>
        <v>45428</v>
      </c>
      <c r="Q1119" s="96" t="str">
        <f ca="1">IF(TODAY()&gt;BD[[#This Row],[Fecha Venc.]],"VENCIDO","")</f>
        <v>VENCIDO</v>
      </c>
      <c r="R1119" s="83"/>
    </row>
    <row r="1120" spans="3:18" s="4" customFormat="1" hidden="1" x14ac:dyDescent="0.25">
      <c r="C1120" s="85" t="s">
        <v>2231</v>
      </c>
      <c r="D1120" s="86">
        <v>45421</v>
      </c>
      <c r="E1120" s="87" t="s">
        <v>87</v>
      </c>
      <c r="F1120" s="88" t="s">
        <v>116</v>
      </c>
      <c r="G1120" s="87" t="s">
        <v>87</v>
      </c>
      <c r="H1120" s="89" t="s">
        <v>15</v>
      </c>
      <c r="I1120" s="121">
        <v>212.7</v>
      </c>
      <c r="J1120" s="121">
        <v>212.7</v>
      </c>
      <c r="K1120" s="84">
        <v>2.68</v>
      </c>
      <c r="L1120" s="105">
        <f>+BD[[#This Row],[Kg. Recibidos]]*BD[[#This Row],[Precio]]</f>
        <v>570.03600000000006</v>
      </c>
      <c r="M1120" s="105">
        <f>+BD[[#This Row],[Kg. Recibidos]]*BD[[#This Row],[Precio]]</f>
        <v>570.03600000000006</v>
      </c>
      <c r="N1120" s="91">
        <f>+BD[[#This Row],[Monto Total]]-BD[[#This Row],[Abonos]]</f>
        <v>0</v>
      </c>
      <c r="O1120" s="93" t="str">
        <f>IF(BD[[#This Row],[Saldo Actual]]=0,"PAGADO",IF(BD[[#This Row],[Saldo Actual]]&lt;0,"A Favor","Pendiente"))</f>
        <v>PAGADO</v>
      </c>
      <c r="P1120" s="97">
        <f>+BD[[#This Row],[Fecha Doc.]]+7</f>
        <v>45428</v>
      </c>
      <c r="Q1120" s="96" t="str">
        <f ca="1">IF(TODAY()&gt;BD[[#This Row],[Fecha Venc.]],"VENCIDO","")</f>
        <v>VENCIDO</v>
      </c>
      <c r="R1120" s="83"/>
    </row>
    <row r="1121" spans="3:18" s="4" customFormat="1" hidden="1" x14ac:dyDescent="0.25">
      <c r="C1121" s="85" t="s">
        <v>2230</v>
      </c>
      <c r="D1121" s="86">
        <v>45421</v>
      </c>
      <c r="E1121" s="87" t="s">
        <v>89</v>
      </c>
      <c r="F1121" s="88" t="s">
        <v>47</v>
      </c>
      <c r="G1121" s="87" t="s">
        <v>89</v>
      </c>
      <c r="H1121" s="89" t="s">
        <v>872</v>
      </c>
      <c r="I1121" s="121">
        <v>4463.1000000000004</v>
      </c>
      <c r="J1121" s="121">
        <v>4220.5</v>
      </c>
      <c r="K1121" s="84">
        <v>1.9</v>
      </c>
      <c r="L1121" s="105">
        <f>+BD[[#This Row],[Kg. Recibidos]]*BD[[#This Row],[Precio]]</f>
        <v>8018.95</v>
      </c>
      <c r="M1121" s="105">
        <f>+BD[[#This Row],[Kg. Recibidos]]*BD[[#This Row],[Precio]]</f>
        <v>8018.95</v>
      </c>
      <c r="N1121" s="91">
        <f>+BD[[#This Row],[Monto Total]]-BD[[#This Row],[Abonos]]</f>
        <v>0</v>
      </c>
      <c r="O1121" s="93" t="str">
        <f>IF(BD[[#This Row],[Saldo Actual]]=0,"PAGADO",IF(BD[[#This Row],[Saldo Actual]]&lt;0,"A Favor","Pendiente"))</f>
        <v>PAGADO</v>
      </c>
      <c r="P1121" s="97">
        <f>+BD[[#This Row],[Fecha Doc.]]+7</f>
        <v>45428</v>
      </c>
      <c r="Q1121" s="96" t="str">
        <f ca="1">IF(TODAY()&gt;BD[[#This Row],[Fecha Venc.]],"VENCIDO","")</f>
        <v>VENCIDO</v>
      </c>
      <c r="R1121" s="83"/>
    </row>
    <row r="1122" spans="3:18" s="4" customFormat="1" hidden="1" x14ac:dyDescent="0.25">
      <c r="C1122" s="85" t="s">
        <v>2229</v>
      </c>
      <c r="D1122" s="86">
        <v>45421</v>
      </c>
      <c r="E1122" s="87" t="s">
        <v>89</v>
      </c>
      <c r="F1122" s="88" t="s">
        <v>47</v>
      </c>
      <c r="G1122" s="87" t="s">
        <v>89</v>
      </c>
      <c r="H1122" s="89" t="s">
        <v>872</v>
      </c>
      <c r="I1122" s="121">
        <v>856.6</v>
      </c>
      <c r="J1122" s="121">
        <v>993.6</v>
      </c>
      <c r="K1122" s="84">
        <v>1.9</v>
      </c>
      <c r="L1122" s="105">
        <f>+BD[[#This Row],[Kg. Recibidos]]*BD[[#This Row],[Precio]]</f>
        <v>1887.84</v>
      </c>
      <c r="M1122" s="105">
        <f>+BD[[#This Row],[Kg. Recibidos]]*BD[[#This Row],[Precio]]</f>
        <v>1887.84</v>
      </c>
      <c r="N1122" s="91">
        <f>+BD[[#This Row],[Monto Total]]-BD[[#This Row],[Abonos]]</f>
        <v>0</v>
      </c>
      <c r="O1122" s="93" t="str">
        <f>IF(BD[[#This Row],[Saldo Actual]]=0,"PAGADO",IF(BD[[#This Row],[Saldo Actual]]&lt;0,"A Favor","Pendiente"))</f>
        <v>PAGADO</v>
      </c>
      <c r="P1122" s="97">
        <f>+BD[[#This Row],[Fecha Doc.]]+7</f>
        <v>45428</v>
      </c>
      <c r="Q1122" s="96" t="str">
        <f ca="1">IF(TODAY()&gt;BD[[#This Row],[Fecha Venc.]],"VENCIDO","")</f>
        <v>VENCIDO</v>
      </c>
      <c r="R1122" s="83"/>
    </row>
    <row r="1123" spans="3:18" s="4" customFormat="1" hidden="1" x14ac:dyDescent="0.25">
      <c r="C1123" s="85" t="s">
        <v>2248</v>
      </c>
      <c r="D1123" s="86">
        <v>45421</v>
      </c>
      <c r="E1123" s="87" t="s">
        <v>1887</v>
      </c>
      <c r="F1123" s="88" t="s">
        <v>1886</v>
      </c>
      <c r="G1123" s="87" t="s">
        <v>155</v>
      </c>
      <c r="H1123" s="89" t="s">
        <v>3</v>
      </c>
      <c r="I1123" s="121">
        <v>7.3</v>
      </c>
      <c r="J1123" s="121">
        <v>7.3</v>
      </c>
      <c r="K1123" s="84">
        <v>2.4500000000000002</v>
      </c>
      <c r="L1123" s="105">
        <f>+BD[[#This Row],[Kg. Recibidos]]*BD[[#This Row],[Precio]]</f>
        <v>17.885000000000002</v>
      </c>
      <c r="M1123" s="105">
        <f>+BD[[#This Row],[Kg. Recibidos]]*BD[[#This Row],[Precio]]</f>
        <v>17.885000000000002</v>
      </c>
      <c r="N1123" s="91">
        <f>+BD[[#This Row],[Monto Total]]-BD[[#This Row],[Abonos]]</f>
        <v>0</v>
      </c>
      <c r="O1123" s="93" t="str">
        <f>IF(BD[[#This Row],[Saldo Actual]]=0,"PAGADO",IF(BD[[#This Row],[Saldo Actual]]&lt;0,"A Favor","Pendiente"))</f>
        <v>PAGADO</v>
      </c>
      <c r="P1123" s="97">
        <f>+BD[[#This Row],[Fecha Doc.]]+7</f>
        <v>45428</v>
      </c>
      <c r="Q1123" s="96" t="str">
        <f ca="1">IF(TODAY()&gt;BD[[#This Row],[Fecha Venc.]],"VENCIDO","")</f>
        <v>VENCIDO</v>
      </c>
      <c r="R1123" s="83"/>
    </row>
    <row r="1124" spans="3:18" s="4" customFormat="1" hidden="1" x14ac:dyDescent="0.25">
      <c r="C1124" s="85" t="s">
        <v>2235</v>
      </c>
      <c r="D1124" s="86">
        <v>45421</v>
      </c>
      <c r="E1124" s="87" t="s">
        <v>93</v>
      </c>
      <c r="F1124" s="88" t="s">
        <v>50</v>
      </c>
      <c r="G1124" s="87" t="s">
        <v>93</v>
      </c>
      <c r="H1124" s="89" t="s">
        <v>3</v>
      </c>
      <c r="I1124" s="121">
        <v>17966.2</v>
      </c>
      <c r="J1124" s="121">
        <v>17678.5</v>
      </c>
      <c r="K1124" s="84">
        <v>2.2000000000000002</v>
      </c>
      <c r="L1124" s="105">
        <f>+BD[[#This Row],[Kg. Recibidos]]*BD[[#This Row],[Precio]]</f>
        <v>38892.700000000004</v>
      </c>
      <c r="M1124" s="105">
        <f>+BD[[#This Row],[Kg. Recibidos]]*BD[[#This Row],[Precio]]</f>
        <v>38892.700000000004</v>
      </c>
      <c r="N1124" s="91">
        <f>+BD[[#This Row],[Monto Total]]-BD[[#This Row],[Abonos]]</f>
        <v>0</v>
      </c>
      <c r="O1124" s="93" t="str">
        <f>IF(BD[[#This Row],[Saldo Actual]]=0,"PAGADO",IF(BD[[#This Row],[Saldo Actual]]&lt;0,"A Favor","Pendiente"))</f>
        <v>PAGADO</v>
      </c>
      <c r="P1124" s="97">
        <f>+BD[[#This Row],[Fecha Doc.]]+7</f>
        <v>45428</v>
      </c>
      <c r="Q1124" s="96" t="str">
        <f ca="1">IF(TODAY()&gt;BD[[#This Row],[Fecha Venc.]],"VENCIDO","")</f>
        <v>VENCIDO</v>
      </c>
      <c r="R1124" s="83"/>
    </row>
    <row r="1125" spans="3:18" s="4" customFormat="1" hidden="1" x14ac:dyDescent="0.25">
      <c r="C1125" s="85" t="s">
        <v>2238</v>
      </c>
      <c r="D1125" s="86">
        <v>45421</v>
      </c>
      <c r="E1125" s="87" t="s">
        <v>108</v>
      </c>
      <c r="F1125" s="88" t="s">
        <v>120</v>
      </c>
      <c r="G1125" s="87" t="s">
        <v>108</v>
      </c>
      <c r="H1125" s="89" t="s">
        <v>15</v>
      </c>
      <c r="I1125" s="121">
        <v>10113.9</v>
      </c>
      <c r="J1125" s="121">
        <v>9684.6</v>
      </c>
      <c r="K1125" s="84">
        <v>2.63</v>
      </c>
      <c r="L1125" s="105">
        <f>+BD[[#This Row],[Kg. Recibidos]]*BD[[#This Row],[Precio]]</f>
        <v>25470.498</v>
      </c>
      <c r="M1125" s="105">
        <f>+BD[[#This Row],[Kg. Recibidos]]*BD[[#This Row],[Precio]]</f>
        <v>25470.498</v>
      </c>
      <c r="N1125" s="91">
        <f>+BD[[#This Row],[Monto Total]]-BD[[#This Row],[Abonos]]</f>
        <v>0</v>
      </c>
      <c r="O1125" s="93" t="str">
        <f>IF(BD[[#This Row],[Saldo Actual]]=0,"PAGADO",IF(BD[[#This Row],[Saldo Actual]]&lt;0,"A Favor","Pendiente"))</f>
        <v>PAGADO</v>
      </c>
      <c r="P1125" s="97">
        <f>+BD[[#This Row],[Fecha Doc.]]+7</f>
        <v>45428</v>
      </c>
      <c r="Q1125" s="96" t="str">
        <f ca="1">IF(TODAY()&gt;BD[[#This Row],[Fecha Venc.]],"VENCIDO","")</f>
        <v>VENCIDO</v>
      </c>
      <c r="R1125" s="83"/>
    </row>
    <row r="1126" spans="3:18" s="4" customFormat="1" hidden="1" x14ac:dyDescent="0.25">
      <c r="C1126" s="85" t="s">
        <v>2233</v>
      </c>
      <c r="D1126" s="86">
        <v>45421</v>
      </c>
      <c r="E1126" s="87" t="s">
        <v>1887</v>
      </c>
      <c r="F1126" s="88" t="s">
        <v>1886</v>
      </c>
      <c r="G1126" s="87" t="s">
        <v>1531</v>
      </c>
      <c r="H1126" s="89" t="s">
        <v>1727</v>
      </c>
      <c r="I1126" s="121">
        <v>23.9</v>
      </c>
      <c r="J1126" s="121">
        <v>23.9</v>
      </c>
      <c r="K1126" s="84">
        <v>1.3</v>
      </c>
      <c r="L1126" s="105">
        <f>+BD[[#This Row],[Kg. Recibidos]]*BD[[#This Row],[Precio]]</f>
        <v>31.07</v>
      </c>
      <c r="M1126" s="105">
        <f>+BD[[#This Row],[Kg. Recibidos]]*BD[[#This Row],[Precio]]</f>
        <v>31.07</v>
      </c>
      <c r="N1126" s="91">
        <f>+BD[[#This Row],[Monto Total]]-BD[[#This Row],[Abonos]]</f>
        <v>0</v>
      </c>
      <c r="O1126" s="93" t="str">
        <f>IF(BD[[#This Row],[Saldo Actual]]=0,"PAGADO",IF(BD[[#This Row],[Saldo Actual]]&lt;0,"A Favor","Pendiente"))</f>
        <v>PAGADO</v>
      </c>
      <c r="P1126" s="97">
        <f>+BD[[#This Row],[Fecha Doc.]]+7</f>
        <v>45428</v>
      </c>
      <c r="Q1126" s="96" t="str">
        <f ca="1">IF(TODAY()&gt;BD[[#This Row],[Fecha Venc.]],"VENCIDO","")</f>
        <v>VENCIDO</v>
      </c>
      <c r="R1126" s="83"/>
    </row>
    <row r="1127" spans="3:18" s="4" customFormat="1" hidden="1" x14ac:dyDescent="0.25">
      <c r="C1127" s="85" t="s">
        <v>2244</v>
      </c>
      <c r="D1127" s="86">
        <v>45421</v>
      </c>
      <c r="E1127" s="87" t="s">
        <v>2313</v>
      </c>
      <c r="F1127" s="88" t="s">
        <v>2312</v>
      </c>
      <c r="G1127" s="87" t="s">
        <v>2245</v>
      </c>
      <c r="H1127" s="89" t="s">
        <v>3</v>
      </c>
      <c r="I1127" s="121">
        <v>1652.8</v>
      </c>
      <c r="J1127" s="121">
        <v>1652.8</v>
      </c>
      <c r="K1127" s="84">
        <v>2.35</v>
      </c>
      <c r="L1127" s="105">
        <f>+BD[[#This Row],[Kg. Recibidos]]*BD[[#This Row],[Precio]]</f>
        <v>3884.08</v>
      </c>
      <c r="M1127" s="105">
        <f>+BD[[#This Row],[Kg. Recibidos]]*BD[[#This Row],[Precio]]</f>
        <v>3884.08</v>
      </c>
      <c r="N1127" s="91">
        <f>+BD[[#This Row],[Monto Total]]-BD[[#This Row],[Abonos]]</f>
        <v>0</v>
      </c>
      <c r="O1127" s="93" t="str">
        <f>IF(BD[[#This Row],[Saldo Actual]]=0,"PAGADO",IF(BD[[#This Row],[Saldo Actual]]&lt;0,"A Favor","Pendiente"))</f>
        <v>PAGADO</v>
      </c>
      <c r="P1127" s="97">
        <f>+BD[[#This Row],[Fecha Doc.]]+7</f>
        <v>45428</v>
      </c>
      <c r="Q1127" s="96" t="str">
        <f ca="1">IF(TODAY()&gt;BD[[#This Row],[Fecha Venc.]],"VENCIDO","")</f>
        <v>VENCIDO</v>
      </c>
      <c r="R1127" s="83"/>
    </row>
    <row r="1128" spans="3:18" s="4" customFormat="1" hidden="1" x14ac:dyDescent="0.25">
      <c r="C1128" s="85" t="s">
        <v>2236</v>
      </c>
      <c r="D1128" s="86">
        <v>45421</v>
      </c>
      <c r="E1128" s="87" t="s">
        <v>1887</v>
      </c>
      <c r="F1128" s="88" t="s">
        <v>1886</v>
      </c>
      <c r="G1128" s="87" t="s">
        <v>1892</v>
      </c>
      <c r="H1128" s="89" t="s">
        <v>3</v>
      </c>
      <c r="I1128" s="121">
        <v>26.4</v>
      </c>
      <c r="J1128" s="121">
        <v>26.4</v>
      </c>
      <c r="K1128" s="84">
        <v>2.4</v>
      </c>
      <c r="L1128" s="105">
        <f>+BD[[#This Row],[Kg. Recibidos]]*BD[[#This Row],[Precio]]</f>
        <v>63.359999999999992</v>
      </c>
      <c r="M1128" s="105"/>
      <c r="N1128" s="91">
        <f>+BD[[#This Row],[Monto Total]]-BD[[#This Row],[Abonos]]</f>
        <v>63.359999999999992</v>
      </c>
      <c r="O1128" s="93" t="str">
        <f>IF(BD[[#This Row],[Saldo Actual]]=0,"PAGADO",IF(BD[[#This Row],[Saldo Actual]]&lt;0,"A Favor","Pendiente"))</f>
        <v>Pendiente</v>
      </c>
      <c r="P1128" s="97">
        <f>+BD[[#This Row],[Fecha Doc.]]+7</f>
        <v>45428</v>
      </c>
      <c r="Q1128" s="96" t="str">
        <f ca="1">IF(TODAY()&gt;BD[[#This Row],[Fecha Venc.]],"VENCIDO","")</f>
        <v>VENCIDO</v>
      </c>
      <c r="R1128" s="83"/>
    </row>
    <row r="1129" spans="3:18" s="4" customFormat="1" hidden="1" x14ac:dyDescent="0.25">
      <c r="C1129" s="85" t="s">
        <v>2227</v>
      </c>
      <c r="D1129" s="86">
        <v>45419</v>
      </c>
      <c r="E1129" s="87" t="s">
        <v>69</v>
      </c>
      <c r="F1129" s="88" t="s">
        <v>31</v>
      </c>
      <c r="G1129" s="87" t="s">
        <v>69</v>
      </c>
      <c r="H1129" s="89" t="s">
        <v>3</v>
      </c>
      <c r="I1129" s="121">
        <v>3072.9</v>
      </c>
      <c r="J1129" s="121">
        <v>3071.6</v>
      </c>
      <c r="K1129" s="84">
        <v>2.35</v>
      </c>
      <c r="L1129" s="105">
        <f>+BD[[#This Row],[Kg. Recibidos]]*BD[[#This Row],[Precio]]</f>
        <v>7218.26</v>
      </c>
      <c r="M1129" s="105"/>
      <c r="N1129" s="91">
        <f>+BD[[#This Row],[Monto Total]]-BD[[#This Row],[Abonos]]</f>
        <v>7218.26</v>
      </c>
      <c r="O1129" s="93" t="str">
        <f>IF(BD[[#This Row],[Saldo Actual]]=0,"PAGADO",IF(BD[[#This Row],[Saldo Actual]]&lt;0,"A Favor","Pendiente"))</f>
        <v>Pendiente</v>
      </c>
      <c r="P1129" s="97">
        <f>+BD[[#This Row],[Fecha Doc.]]+7</f>
        <v>45426</v>
      </c>
      <c r="Q1129" s="96" t="str">
        <f ca="1">IF(TODAY()&gt;BD[[#This Row],[Fecha Venc.]],"VENCIDO","")</f>
        <v>VENCIDO</v>
      </c>
      <c r="R1129" s="83"/>
    </row>
    <row r="1130" spans="3:18" s="4" customFormat="1" hidden="1" x14ac:dyDescent="0.25">
      <c r="C1130" s="85" t="s">
        <v>2228</v>
      </c>
      <c r="D1130" s="86">
        <v>45419</v>
      </c>
      <c r="E1130" s="87" t="s">
        <v>670</v>
      </c>
      <c r="F1130" s="88" t="s">
        <v>883</v>
      </c>
      <c r="G1130" s="87" t="s">
        <v>670</v>
      </c>
      <c r="H1130" s="89" t="s">
        <v>872</v>
      </c>
      <c r="I1130" s="121">
        <v>9139.6</v>
      </c>
      <c r="J1130" s="121">
        <v>9055.7999999999993</v>
      </c>
      <c r="K1130" s="84">
        <v>2.2000000000000002</v>
      </c>
      <c r="L1130" s="105">
        <f>+BD[[#This Row],[Kg. Recibidos]]*BD[[#This Row],[Precio]]</f>
        <v>19922.759999999998</v>
      </c>
      <c r="M1130" s="105">
        <f>+BD[[#This Row],[Kg. Recibidos]]*BD[[#This Row],[Precio]]</f>
        <v>19922.759999999998</v>
      </c>
      <c r="N1130" s="91">
        <f>+BD[[#This Row],[Monto Total]]-BD[[#This Row],[Abonos]]</f>
        <v>0</v>
      </c>
      <c r="O1130" s="93" t="str">
        <f>IF(BD[[#This Row],[Saldo Actual]]=0,"PAGADO",IF(BD[[#This Row],[Saldo Actual]]&lt;0,"A Favor","Pendiente"))</f>
        <v>PAGADO</v>
      </c>
      <c r="P1130" s="97">
        <f>+BD[[#This Row],[Fecha Doc.]]+7</f>
        <v>45426</v>
      </c>
      <c r="Q1130" s="96" t="str">
        <f ca="1">IF(TODAY()&gt;BD[[#This Row],[Fecha Venc.]],"VENCIDO","")</f>
        <v>VENCIDO</v>
      </c>
      <c r="R1130" s="83"/>
    </row>
    <row r="1131" spans="3:18" s="4" customFormat="1" hidden="1" x14ac:dyDescent="0.25">
      <c r="C1131" s="85" t="s">
        <v>2223</v>
      </c>
      <c r="D1131" s="86">
        <v>45418</v>
      </c>
      <c r="E1131" s="87" t="s">
        <v>71</v>
      </c>
      <c r="F1131" s="88" t="s">
        <v>25</v>
      </c>
      <c r="G1131" s="87" t="s">
        <v>71</v>
      </c>
      <c r="H1131" s="89" t="s">
        <v>1848</v>
      </c>
      <c r="I1131" s="121">
        <v>23.45</v>
      </c>
      <c r="J1131" s="121">
        <v>23.45</v>
      </c>
      <c r="K1131" s="84">
        <v>1.8</v>
      </c>
      <c r="L1131" s="105">
        <f>+BD[[#This Row],[Kg. Recibidos]]*BD[[#This Row],[Precio]]</f>
        <v>42.21</v>
      </c>
      <c r="M1131" s="105"/>
      <c r="N1131" s="91">
        <f>+BD[[#This Row],[Monto Total]]-BD[[#This Row],[Abonos]]</f>
        <v>42.21</v>
      </c>
      <c r="O1131" s="93" t="str">
        <f>IF(BD[[#This Row],[Saldo Actual]]=0,"PAGADO",IF(BD[[#This Row],[Saldo Actual]]&lt;0,"A Favor","Pendiente"))</f>
        <v>Pendiente</v>
      </c>
      <c r="P1131" s="97">
        <f>+BD[[#This Row],[Fecha Doc.]]+7</f>
        <v>45425</v>
      </c>
      <c r="Q1131" s="96" t="str">
        <f ca="1">IF(TODAY()&gt;BD[[#This Row],[Fecha Venc.]],"VENCIDO","")</f>
        <v>VENCIDO</v>
      </c>
      <c r="R1131" s="83"/>
    </row>
    <row r="1132" spans="3:18" s="4" customFormat="1" hidden="1" x14ac:dyDescent="0.25">
      <c r="C1132" s="85" t="s">
        <v>2222</v>
      </c>
      <c r="D1132" s="86">
        <v>45418</v>
      </c>
      <c r="E1132" s="87" t="s">
        <v>71</v>
      </c>
      <c r="F1132" s="88" t="s">
        <v>25</v>
      </c>
      <c r="G1132" s="87" t="s">
        <v>71</v>
      </c>
      <c r="H1132" s="89" t="s">
        <v>3</v>
      </c>
      <c r="I1132" s="121">
        <v>608.04999999999995</v>
      </c>
      <c r="J1132" s="121">
        <v>608.04999999999995</v>
      </c>
      <c r="K1132" s="84">
        <v>2.4</v>
      </c>
      <c r="L1132" s="105">
        <f>+BD[[#This Row],[Kg. Recibidos]]*BD[[#This Row],[Precio]]</f>
        <v>1459.32</v>
      </c>
      <c r="M1132" s="105"/>
      <c r="N1132" s="91">
        <f>+BD[[#This Row],[Monto Total]]-BD[[#This Row],[Abonos]]</f>
        <v>1459.32</v>
      </c>
      <c r="O1132" s="93" t="str">
        <f>IF(BD[[#This Row],[Saldo Actual]]=0,"PAGADO",IF(BD[[#This Row],[Saldo Actual]]&lt;0,"A Favor","Pendiente"))</f>
        <v>Pendiente</v>
      </c>
      <c r="P1132" s="97">
        <f>+BD[[#This Row],[Fecha Doc.]]+7</f>
        <v>45425</v>
      </c>
      <c r="Q1132" s="96" t="str">
        <f ca="1">IF(TODAY()&gt;BD[[#This Row],[Fecha Venc.]],"VENCIDO","")</f>
        <v>VENCIDO</v>
      </c>
      <c r="R1132" s="83"/>
    </row>
    <row r="1133" spans="3:18" s="4" customFormat="1" hidden="1" x14ac:dyDescent="0.25">
      <c r="C1133" s="85" t="s">
        <v>2224</v>
      </c>
      <c r="D1133" s="86">
        <v>45418</v>
      </c>
      <c r="E1133" s="87" t="s">
        <v>1730</v>
      </c>
      <c r="F1133" s="88" t="s">
        <v>892</v>
      </c>
      <c r="G1133" s="87" t="s">
        <v>1730</v>
      </c>
      <c r="H1133" s="89" t="s">
        <v>1853</v>
      </c>
      <c r="I1133" s="121">
        <v>2004.3</v>
      </c>
      <c r="J1133" s="121">
        <v>2004.3</v>
      </c>
      <c r="K1133" s="84">
        <v>0.3</v>
      </c>
      <c r="L1133" s="105">
        <f>+BD[[#This Row],[Kg. Recibidos]]*BD[[#This Row],[Precio]]</f>
        <v>601.29</v>
      </c>
      <c r="M1133" s="105">
        <f>+BD[[#This Row],[Kg. Recibidos]]*BD[[#This Row],[Precio]]</f>
        <v>601.29</v>
      </c>
      <c r="N1133" s="91">
        <f>+BD[[#This Row],[Monto Total]]-BD[[#This Row],[Abonos]]</f>
        <v>0</v>
      </c>
      <c r="O1133" s="93" t="str">
        <f>IF(BD[[#This Row],[Saldo Actual]]=0,"PAGADO",IF(BD[[#This Row],[Saldo Actual]]&lt;0,"A Favor","Pendiente"))</f>
        <v>PAGADO</v>
      </c>
      <c r="P1133" s="97">
        <f>+BD[[#This Row],[Fecha Doc.]]+7</f>
        <v>45425</v>
      </c>
      <c r="Q1133" s="96" t="str">
        <f ca="1">IF(TODAY()&gt;BD[[#This Row],[Fecha Venc.]],"VENCIDO","")</f>
        <v>VENCIDO</v>
      </c>
      <c r="R1133" s="83"/>
    </row>
    <row r="1134" spans="3:18" s="4" customFormat="1" hidden="1" x14ac:dyDescent="0.25">
      <c r="C1134" s="85" t="s">
        <v>2216</v>
      </c>
      <c r="D1134" s="86">
        <v>45418</v>
      </c>
      <c r="E1134" s="87" t="s">
        <v>1887</v>
      </c>
      <c r="F1134" s="88" t="s">
        <v>1886</v>
      </c>
      <c r="G1134" s="87" t="s">
        <v>142</v>
      </c>
      <c r="H1134" s="89" t="s">
        <v>3</v>
      </c>
      <c r="I1134" s="121">
        <v>22.1</v>
      </c>
      <c r="J1134" s="121">
        <v>22.1</v>
      </c>
      <c r="K1134" s="84">
        <v>2.4</v>
      </c>
      <c r="L1134" s="105">
        <f>+BD[[#This Row],[Kg. Recibidos]]*BD[[#This Row],[Precio]]</f>
        <v>53.04</v>
      </c>
      <c r="M1134" s="105">
        <f>+BD[[#This Row],[Kg. Recibidos]]*BD[[#This Row],[Precio]]</f>
        <v>53.04</v>
      </c>
      <c r="N1134" s="91">
        <f>+BD[[#This Row],[Monto Total]]-BD[[#This Row],[Abonos]]</f>
        <v>0</v>
      </c>
      <c r="O1134" s="93" t="str">
        <f>IF(BD[[#This Row],[Saldo Actual]]=0,"PAGADO",IF(BD[[#This Row],[Saldo Actual]]&lt;0,"A Favor","Pendiente"))</f>
        <v>PAGADO</v>
      </c>
      <c r="P1134" s="97">
        <f>+BD[[#This Row],[Fecha Doc.]]+7</f>
        <v>45425</v>
      </c>
      <c r="Q1134" s="96" t="str">
        <f ca="1">IF(TODAY()&gt;BD[[#This Row],[Fecha Venc.]],"VENCIDO","")</f>
        <v>VENCIDO</v>
      </c>
      <c r="R1134" s="83"/>
    </row>
    <row r="1135" spans="3:18" s="4" customFormat="1" hidden="1" x14ac:dyDescent="0.25">
      <c r="C1135" s="85" t="s">
        <v>2225</v>
      </c>
      <c r="D1135" s="86">
        <v>45418</v>
      </c>
      <c r="E1135" s="87" t="s">
        <v>85</v>
      </c>
      <c r="F1135" s="88" t="s">
        <v>44</v>
      </c>
      <c r="G1135" s="87" t="s">
        <v>85</v>
      </c>
      <c r="H1135" s="89" t="s">
        <v>3</v>
      </c>
      <c r="I1135" s="121">
        <v>19762.2</v>
      </c>
      <c r="J1135" s="121">
        <v>19423.400000000001</v>
      </c>
      <c r="K1135" s="84">
        <v>2.2000000000000002</v>
      </c>
      <c r="L1135" s="105">
        <f>+BD[[#This Row],[Kg. Recibidos]]*BD[[#This Row],[Precio]]</f>
        <v>42731.48</v>
      </c>
      <c r="M1135" s="105">
        <f>+BD[[#This Row],[Kg. Recibidos]]*BD[[#This Row],[Precio]]</f>
        <v>42731.48</v>
      </c>
      <c r="N1135" s="91">
        <f>+BD[[#This Row],[Monto Total]]-BD[[#This Row],[Abonos]]</f>
        <v>0</v>
      </c>
      <c r="O1135" s="93" t="str">
        <f>IF(BD[[#This Row],[Saldo Actual]]=0,"PAGADO",IF(BD[[#This Row],[Saldo Actual]]&lt;0,"A Favor","Pendiente"))</f>
        <v>PAGADO</v>
      </c>
      <c r="P1135" s="97">
        <f>+BD[[#This Row],[Fecha Doc.]]+7</f>
        <v>45425</v>
      </c>
      <c r="Q1135" s="96" t="str">
        <f ca="1">IF(TODAY()&gt;BD[[#This Row],[Fecha Venc.]],"VENCIDO","")</f>
        <v>VENCIDO</v>
      </c>
      <c r="R1135" s="83"/>
    </row>
    <row r="1136" spans="3:18" s="4" customFormat="1" hidden="1" x14ac:dyDescent="0.25">
      <c r="C1136" s="85"/>
      <c r="D1136" s="86"/>
      <c r="E1136" s="87"/>
      <c r="F1136" s="88"/>
      <c r="G1136" s="87"/>
      <c r="H1136" s="89"/>
      <c r="I1136" s="121"/>
      <c r="J1136" s="121"/>
      <c r="K1136" s="84"/>
      <c r="L1136" s="105"/>
      <c r="M1136" s="105"/>
      <c r="N1136" s="91"/>
      <c r="O1136" s="93"/>
      <c r="P1136" s="97"/>
      <c r="Q1136" s="96"/>
      <c r="R1136" s="83"/>
    </row>
    <row r="1137" spans="3:18" s="4" customFormat="1" hidden="1" x14ac:dyDescent="0.25">
      <c r="C1137" s="85"/>
      <c r="D1137" s="86"/>
      <c r="E1137" s="87"/>
      <c r="F1137" s="88"/>
      <c r="G1137" s="87"/>
      <c r="H1137" s="89"/>
      <c r="I1137" s="121"/>
      <c r="J1137" s="121"/>
      <c r="K1137" s="84"/>
      <c r="L1137" s="105"/>
      <c r="M1137" s="105"/>
      <c r="N1137" s="91"/>
      <c r="O1137" s="93"/>
      <c r="P1137" s="97"/>
      <c r="Q1137" s="96"/>
      <c r="R1137" s="83"/>
    </row>
    <row r="1138" spans="3:18" s="4" customFormat="1" hidden="1" x14ac:dyDescent="0.25">
      <c r="C1138" s="85"/>
      <c r="D1138" s="86"/>
      <c r="E1138" s="87"/>
      <c r="F1138" s="88"/>
      <c r="G1138" s="87"/>
      <c r="H1138" s="89"/>
      <c r="I1138" s="121"/>
      <c r="J1138" s="121"/>
      <c r="K1138" s="84"/>
      <c r="L1138" s="105"/>
      <c r="M1138" s="105"/>
      <c r="N1138" s="91"/>
      <c r="O1138" s="93"/>
      <c r="P1138" s="97"/>
      <c r="Q1138" s="96"/>
      <c r="R1138" s="83"/>
    </row>
    <row r="1139" spans="3:18" s="4" customFormat="1" hidden="1" x14ac:dyDescent="0.25">
      <c r="C1139" s="85"/>
      <c r="D1139" s="86"/>
      <c r="E1139" s="87"/>
      <c r="F1139" s="88"/>
      <c r="G1139" s="87"/>
      <c r="H1139" s="89"/>
      <c r="I1139" s="121"/>
      <c r="J1139" s="121"/>
      <c r="K1139" s="84"/>
      <c r="L1139" s="105"/>
      <c r="M1139" s="105"/>
      <c r="N1139" s="91"/>
      <c r="O1139" s="93"/>
      <c r="P1139" s="97"/>
      <c r="Q1139" s="96"/>
      <c r="R1139" s="83"/>
    </row>
    <row r="1140" spans="3:18" s="4" customFormat="1" hidden="1" x14ac:dyDescent="0.25">
      <c r="C1140" s="85"/>
      <c r="D1140" s="86"/>
      <c r="E1140" s="87"/>
      <c r="F1140" s="88"/>
      <c r="G1140" s="87"/>
      <c r="H1140" s="89"/>
      <c r="I1140" s="121"/>
      <c r="J1140" s="121"/>
      <c r="K1140" s="84"/>
      <c r="L1140" s="105"/>
      <c r="M1140" s="105"/>
      <c r="N1140" s="91"/>
      <c r="O1140" s="93"/>
      <c r="P1140" s="97"/>
      <c r="Q1140" s="96"/>
      <c r="R1140" s="83"/>
    </row>
    <row r="1141" spans="3:18" s="4" customFormat="1" hidden="1" x14ac:dyDescent="0.25">
      <c r="C1141" s="85" t="s">
        <v>2218</v>
      </c>
      <c r="D1141" s="86">
        <v>45418</v>
      </c>
      <c r="E1141" s="87" t="s">
        <v>89</v>
      </c>
      <c r="F1141" s="88" t="s">
        <v>47</v>
      </c>
      <c r="G1141" s="87" t="s">
        <v>89</v>
      </c>
      <c r="H1141" s="89" t="s">
        <v>872</v>
      </c>
      <c r="I1141" s="121">
        <v>5380</v>
      </c>
      <c r="J1141" s="121">
        <v>4879.5</v>
      </c>
      <c r="K1141" s="84">
        <v>1.9</v>
      </c>
      <c r="L1141" s="105">
        <f>+BD[[#This Row],[Kg. Recibidos]]*BD[[#This Row],[Precio]]</f>
        <v>9271.0499999999993</v>
      </c>
      <c r="M1141" s="105">
        <f>+BD[[#This Row],[Kg. Recibidos]]*BD[[#This Row],[Precio]]</f>
        <v>9271.0499999999993</v>
      </c>
      <c r="N1141" s="91">
        <f>+BD[[#This Row],[Monto Total]]-BD[[#This Row],[Abonos]]</f>
        <v>0</v>
      </c>
      <c r="O1141" s="93" t="str">
        <f>IF(BD[[#This Row],[Saldo Actual]]=0,"PAGADO",IF(BD[[#This Row],[Saldo Actual]]&lt;0,"A Favor","Pendiente"))</f>
        <v>PAGADO</v>
      </c>
      <c r="P1141" s="97">
        <f>+BD[[#This Row],[Fecha Doc.]]+7</f>
        <v>45425</v>
      </c>
      <c r="Q1141" s="96" t="str">
        <f ca="1">IF(TODAY()&gt;BD[[#This Row],[Fecha Venc.]],"VENCIDO","")</f>
        <v>VENCIDO</v>
      </c>
      <c r="R1141" s="83"/>
    </row>
    <row r="1142" spans="3:18" s="4" customFormat="1" hidden="1" x14ac:dyDescent="0.25">
      <c r="C1142" s="85" t="s">
        <v>2217</v>
      </c>
      <c r="D1142" s="86">
        <v>45418</v>
      </c>
      <c r="E1142" s="87" t="s">
        <v>89</v>
      </c>
      <c r="F1142" s="88" t="s">
        <v>47</v>
      </c>
      <c r="G1142" s="87" t="s">
        <v>89</v>
      </c>
      <c r="H1142" s="89" t="s">
        <v>872</v>
      </c>
      <c r="I1142" s="121">
        <v>3472.8</v>
      </c>
      <c r="J1142" s="121">
        <v>3790.8</v>
      </c>
      <c r="K1142" s="84">
        <v>1.9</v>
      </c>
      <c r="L1142" s="105">
        <f>+BD[[#This Row],[Kg. Recibidos]]*BD[[#This Row],[Precio]]</f>
        <v>7202.52</v>
      </c>
      <c r="M1142" s="105">
        <f>+BD[[#This Row],[Kg. Recibidos]]*BD[[#This Row],[Precio]]</f>
        <v>7202.52</v>
      </c>
      <c r="N1142" s="91">
        <f>+BD[[#This Row],[Monto Total]]-BD[[#This Row],[Abonos]]</f>
        <v>0</v>
      </c>
      <c r="O1142" s="93" t="str">
        <f>IF(BD[[#This Row],[Saldo Actual]]=0,"PAGADO",IF(BD[[#This Row],[Saldo Actual]]&lt;0,"A Favor","Pendiente"))</f>
        <v>PAGADO</v>
      </c>
      <c r="P1142" s="97">
        <f>+BD[[#This Row],[Fecha Doc.]]+7</f>
        <v>45425</v>
      </c>
      <c r="Q1142" s="96" t="str">
        <f ca="1">IF(TODAY()&gt;BD[[#This Row],[Fecha Venc.]],"VENCIDO","")</f>
        <v>VENCIDO</v>
      </c>
      <c r="R1142" s="83"/>
    </row>
    <row r="1143" spans="3:18" s="4" customFormat="1" hidden="1" x14ac:dyDescent="0.25">
      <c r="C1143" s="85" t="s">
        <v>2215</v>
      </c>
      <c r="D1143" s="86">
        <v>45418</v>
      </c>
      <c r="E1143" s="87" t="s">
        <v>86</v>
      </c>
      <c r="F1143" s="88" t="s">
        <v>45</v>
      </c>
      <c r="G1143" s="87" t="s">
        <v>1419</v>
      </c>
      <c r="H1143" s="89" t="s">
        <v>3</v>
      </c>
      <c r="I1143" s="121">
        <v>1021.5</v>
      </c>
      <c r="J1143" s="121">
        <v>1021.5</v>
      </c>
      <c r="K1143" s="84">
        <v>2.35</v>
      </c>
      <c r="L1143" s="105">
        <f>+BD[[#This Row],[Kg. Recibidos]]*BD[[#This Row],[Precio]]</f>
        <v>2400.5250000000001</v>
      </c>
      <c r="M1143" s="105">
        <f>+BD[[#This Row],[Kg. Recibidos]]*BD[[#This Row],[Precio]]</f>
        <v>2400.5250000000001</v>
      </c>
      <c r="N1143" s="91">
        <f>+BD[[#This Row],[Monto Total]]-BD[[#This Row],[Abonos]]</f>
        <v>0</v>
      </c>
      <c r="O1143" s="93" t="str">
        <f>IF(BD[[#This Row],[Saldo Actual]]=0,"PAGADO",IF(BD[[#This Row],[Saldo Actual]]&lt;0,"A Favor","Pendiente"))</f>
        <v>PAGADO</v>
      </c>
      <c r="P1143" s="97">
        <f>+BD[[#This Row],[Fecha Doc.]]+7</f>
        <v>45425</v>
      </c>
      <c r="Q1143" s="96" t="str">
        <f ca="1">IF(TODAY()&gt;BD[[#This Row],[Fecha Venc.]],"VENCIDO","")</f>
        <v>VENCIDO</v>
      </c>
      <c r="R1143" s="83"/>
    </row>
    <row r="1144" spans="3:18" s="4" customFormat="1" hidden="1" x14ac:dyDescent="0.25">
      <c r="C1144" s="85" t="s">
        <v>2219</v>
      </c>
      <c r="D1144" s="86">
        <v>45418</v>
      </c>
      <c r="E1144" s="87" t="s">
        <v>1887</v>
      </c>
      <c r="F1144" s="88" t="s">
        <v>1886</v>
      </c>
      <c r="G1144" s="87" t="s">
        <v>1531</v>
      </c>
      <c r="H1144" s="89" t="s">
        <v>1727</v>
      </c>
      <c r="I1144" s="121">
        <v>49.9</v>
      </c>
      <c r="J1144" s="121">
        <v>49.9</v>
      </c>
      <c r="K1144" s="84">
        <v>1.3</v>
      </c>
      <c r="L1144" s="105">
        <f>+BD[[#This Row],[Kg. Recibidos]]*BD[[#This Row],[Precio]]</f>
        <v>64.87</v>
      </c>
      <c r="M1144" s="105">
        <f>+BD[[#This Row],[Kg. Recibidos]]*BD[[#This Row],[Precio]]</f>
        <v>64.87</v>
      </c>
      <c r="N1144" s="91">
        <f>+BD[[#This Row],[Monto Total]]-BD[[#This Row],[Abonos]]</f>
        <v>0</v>
      </c>
      <c r="O1144" s="93" t="str">
        <f>IF(BD[[#This Row],[Saldo Actual]]=0,"PAGADO",IF(BD[[#This Row],[Saldo Actual]]&lt;0,"A Favor","Pendiente"))</f>
        <v>PAGADO</v>
      </c>
      <c r="P1144" s="97">
        <f>+BD[[#This Row],[Fecha Doc.]]+7</f>
        <v>45425</v>
      </c>
      <c r="Q1144" s="96" t="str">
        <f ca="1">IF(TODAY()&gt;BD[[#This Row],[Fecha Venc.]],"VENCIDO","")</f>
        <v>VENCIDO</v>
      </c>
      <c r="R1144" s="83"/>
    </row>
    <row r="1145" spans="3:18" s="4" customFormat="1" hidden="1" x14ac:dyDescent="0.25">
      <c r="C1145" s="85" t="s">
        <v>2201</v>
      </c>
      <c r="D1145" s="86">
        <v>45415</v>
      </c>
      <c r="E1145" s="87" t="s">
        <v>66</v>
      </c>
      <c r="F1145" s="88" t="s">
        <v>21</v>
      </c>
      <c r="G1145" s="87" t="s">
        <v>183</v>
      </c>
      <c r="H1145" s="89" t="s">
        <v>15</v>
      </c>
      <c r="I1145" s="121">
        <v>1084.7</v>
      </c>
      <c r="J1145" s="121">
        <v>1065.5999999999999</v>
      </c>
      <c r="K1145" s="84">
        <v>2.63</v>
      </c>
      <c r="L1145" s="105">
        <f>+BD[[#This Row],[Kg. Recibidos]]*BD[[#This Row],[Precio]]</f>
        <v>2802.5279999999998</v>
      </c>
      <c r="M1145" s="105">
        <f>+BD[[#This Row],[Kg. Recibidos]]*BD[[#This Row],[Precio]]</f>
        <v>2802.5279999999998</v>
      </c>
      <c r="N1145" s="91">
        <f>+BD[[#This Row],[Monto Total]]-BD[[#This Row],[Abonos]]</f>
        <v>0</v>
      </c>
      <c r="O1145" s="93" t="str">
        <f>IF(BD[[#This Row],[Saldo Actual]]=0,"PAGADO",IF(BD[[#This Row],[Saldo Actual]]&lt;0,"A Favor","Pendiente"))</f>
        <v>PAGADO</v>
      </c>
      <c r="P1145" s="97">
        <f>+BD[[#This Row],[Fecha Doc.]]+7</f>
        <v>45422</v>
      </c>
      <c r="Q1145" s="96" t="str">
        <f ca="1">IF(TODAY()&gt;BD[[#This Row],[Fecha Venc.]],"VENCIDO","")</f>
        <v>VENCIDO</v>
      </c>
      <c r="R1145" s="83"/>
    </row>
    <row r="1146" spans="3:18" s="4" customFormat="1" hidden="1" x14ac:dyDescent="0.25">
      <c r="C1146" s="85" t="s">
        <v>2206</v>
      </c>
      <c r="D1146" s="86">
        <v>45415</v>
      </c>
      <c r="E1146" s="87" t="s">
        <v>1730</v>
      </c>
      <c r="F1146" s="88" t="s">
        <v>892</v>
      </c>
      <c r="G1146" s="87" t="s">
        <v>1730</v>
      </c>
      <c r="H1146" s="89" t="s">
        <v>1853</v>
      </c>
      <c r="I1146" s="121">
        <v>1679.4</v>
      </c>
      <c r="J1146" s="121">
        <v>1679.4</v>
      </c>
      <c r="K1146" s="84">
        <v>0.25</v>
      </c>
      <c r="L1146" s="105">
        <f>+BD[[#This Row],[Kg. Recibidos]]*BD[[#This Row],[Precio]]</f>
        <v>419.85</v>
      </c>
      <c r="M1146" s="105">
        <f>+BD[[#This Row],[Kg. Recibidos]]*BD[[#This Row],[Precio]]</f>
        <v>419.85</v>
      </c>
      <c r="N1146" s="91">
        <f>+BD[[#This Row],[Monto Total]]-BD[[#This Row],[Abonos]]</f>
        <v>0</v>
      </c>
      <c r="O1146" s="93" t="str">
        <f>IF(BD[[#This Row],[Saldo Actual]]=0,"PAGADO",IF(BD[[#This Row],[Saldo Actual]]&lt;0,"A Favor","Pendiente"))</f>
        <v>PAGADO</v>
      </c>
      <c r="P1146" s="97">
        <f>+BD[[#This Row],[Fecha Doc.]]+7</f>
        <v>45422</v>
      </c>
      <c r="Q1146" s="96" t="str">
        <f ca="1">IF(TODAY()&gt;BD[[#This Row],[Fecha Venc.]],"VENCIDO","")</f>
        <v>VENCIDO</v>
      </c>
      <c r="R1146" s="83"/>
    </row>
    <row r="1147" spans="3:18" s="4" customFormat="1" hidden="1" x14ac:dyDescent="0.25">
      <c r="C1147" s="85" t="s">
        <v>2200</v>
      </c>
      <c r="D1147" s="86">
        <v>45415</v>
      </c>
      <c r="E1147" s="87" t="s">
        <v>66</v>
      </c>
      <c r="F1147" s="88" t="s">
        <v>21</v>
      </c>
      <c r="G1147" s="87" t="s">
        <v>184</v>
      </c>
      <c r="H1147" s="89" t="s">
        <v>15</v>
      </c>
      <c r="I1147" s="121">
        <v>1950.5</v>
      </c>
      <c r="J1147" s="121">
        <v>1935.5</v>
      </c>
      <c r="K1147" s="84">
        <v>2.63</v>
      </c>
      <c r="L1147" s="105">
        <f>+BD[[#This Row],[Kg. Recibidos]]*BD[[#This Row],[Precio]]</f>
        <v>5090.3649999999998</v>
      </c>
      <c r="M1147" s="105">
        <f>+BD[[#This Row],[Kg. Recibidos]]*BD[[#This Row],[Precio]]</f>
        <v>5090.3649999999998</v>
      </c>
      <c r="N1147" s="91">
        <f>+BD[[#This Row],[Monto Total]]-BD[[#This Row],[Abonos]]</f>
        <v>0</v>
      </c>
      <c r="O1147" s="93" t="str">
        <f>IF(BD[[#This Row],[Saldo Actual]]=0,"PAGADO",IF(BD[[#This Row],[Saldo Actual]]&lt;0,"A Favor","Pendiente"))</f>
        <v>PAGADO</v>
      </c>
      <c r="P1147" s="97">
        <f>+BD[[#This Row],[Fecha Doc.]]+7</f>
        <v>45422</v>
      </c>
      <c r="Q1147" s="96" t="str">
        <f ca="1">IF(TODAY()&gt;BD[[#This Row],[Fecha Venc.]],"VENCIDO","")</f>
        <v>VENCIDO</v>
      </c>
      <c r="R1147" s="83"/>
    </row>
    <row r="1148" spans="3:18" s="4" customFormat="1" hidden="1" x14ac:dyDescent="0.25">
      <c r="C1148" s="85" t="s">
        <v>2204</v>
      </c>
      <c r="D1148" s="86">
        <v>45415</v>
      </c>
      <c r="E1148" s="87" t="s">
        <v>1887</v>
      </c>
      <c r="F1148" s="88" t="s">
        <v>1886</v>
      </c>
      <c r="G1148" s="87" t="s">
        <v>200</v>
      </c>
      <c r="H1148" s="89" t="s">
        <v>872</v>
      </c>
      <c r="I1148" s="121">
        <v>239.7</v>
      </c>
      <c r="J1148" s="121">
        <v>239.7</v>
      </c>
      <c r="K1148" s="84">
        <v>2.4500000000000002</v>
      </c>
      <c r="L1148" s="105">
        <f>+BD[[#This Row],[Kg. Recibidos]]*BD[[#This Row],[Precio]]</f>
        <v>587.26499999999999</v>
      </c>
      <c r="M1148" s="105">
        <f>+BD[[#This Row],[Kg. Recibidos]]*BD[[#This Row],[Precio]]</f>
        <v>587.26499999999999</v>
      </c>
      <c r="N1148" s="91">
        <f>+BD[[#This Row],[Monto Total]]-BD[[#This Row],[Abonos]]</f>
        <v>0</v>
      </c>
      <c r="O1148" s="93" t="str">
        <f>IF(BD[[#This Row],[Saldo Actual]]=0,"PAGADO",IF(BD[[#This Row],[Saldo Actual]]&lt;0,"A Favor","Pendiente"))</f>
        <v>PAGADO</v>
      </c>
      <c r="P1148" s="97">
        <f>+BD[[#This Row],[Fecha Doc.]]+7</f>
        <v>45422</v>
      </c>
      <c r="Q1148" s="96" t="str">
        <f ca="1">IF(TODAY()&gt;BD[[#This Row],[Fecha Venc.]],"VENCIDO","")</f>
        <v>VENCIDO</v>
      </c>
      <c r="R1148" s="83"/>
    </row>
    <row r="1149" spans="3:18" s="4" customFormat="1" hidden="1" x14ac:dyDescent="0.25">
      <c r="C1149" s="85" t="s">
        <v>2208</v>
      </c>
      <c r="D1149" s="86">
        <v>45415</v>
      </c>
      <c r="E1149" s="87" t="s">
        <v>77</v>
      </c>
      <c r="F1149" s="88" t="s">
        <v>35</v>
      </c>
      <c r="G1149" s="87" t="s">
        <v>77</v>
      </c>
      <c r="H1149" s="89" t="s">
        <v>1847</v>
      </c>
      <c r="I1149" s="121">
        <v>3118.9</v>
      </c>
      <c r="J1149" s="121">
        <v>3118.9</v>
      </c>
      <c r="K1149" s="84">
        <v>0.6</v>
      </c>
      <c r="L1149" s="105">
        <f>+BD[[#This Row],[Kg. Recibidos]]*BD[[#This Row],[Precio]]</f>
        <v>1871.34</v>
      </c>
      <c r="M1149" s="105">
        <v>1871.34</v>
      </c>
      <c r="N1149" s="91">
        <f>+BD[[#This Row],[Monto Total]]-BD[[#This Row],[Abonos]]</f>
        <v>0</v>
      </c>
      <c r="O1149" s="93" t="str">
        <f>IF(BD[[#This Row],[Saldo Actual]]=0,"PAGADO",IF(BD[[#This Row],[Saldo Actual]]&lt;0,"A Favor","Pendiente"))</f>
        <v>PAGADO</v>
      </c>
      <c r="P1149" s="97">
        <f>+BD[[#This Row],[Fecha Doc.]]+7</f>
        <v>45422</v>
      </c>
      <c r="Q1149" s="96" t="str">
        <f ca="1">IF(TODAY()&gt;BD[[#This Row],[Fecha Venc.]],"VENCIDO","")</f>
        <v>VENCIDO</v>
      </c>
      <c r="R1149" s="83"/>
    </row>
    <row r="1150" spans="3:18" s="4" customFormat="1" hidden="1" x14ac:dyDescent="0.25">
      <c r="C1150" s="85" t="s">
        <v>2208</v>
      </c>
      <c r="D1150" s="86">
        <v>45415</v>
      </c>
      <c r="E1150" s="87" t="s">
        <v>77</v>
      </c>
      <c r="F1150" s="88" t="s">
        <v>35</v>
      </c>
      <c r="G1150" s="87" t="s">
        <v>77</v>
      </c>
      <c r="H1150" s="89" t="s">
        <v>1727</v>
      </c>
      <c r="I1150" s="121">
        <v>2586.4499999999998</v>
      </c>
      <c r="J1150" s="121">
        <v>2586.4499999999998</v>
      </c>
      <c r="K1150" s="84">
        <v>0.6</v>
      </c>
      <c r="L1150" s="105">
        <f>+BD[[#This Row],[Kg. Recibidos]]*BD[[#This Row],[Precio]]</f>
        <v>1551.87</v>
      </c>
      <c r="M1150" s="105">
        <v>1551.87</v>
      </c>
      <c r="N1150" s="91">
        <f>+BD[[#This Row],[Monto Total]]-BD[[#This Row],[Abonos]]</f>
        <v>0</v>
      </c>
      <c r="O1150" s="93" t="str">
        <f>IF(BD[[#This Row],[Saldo Actual]]=0,"PAGADO",IF(BD[[#This Row],[Saldo Actual]]&lt;0,"A Favor","Pendiente"))</f>
        <v>PAGADO</v>
      </c>
      <c r="P1150" s="97">
        <f>+BD[[#This Row],[Fecha Doc.]]+7</f>
        <v>45422</v>
      </c>
      <c r="Q1150" s="96" t="str">
        <f ca="1">IF(TODAY()&gt;BD[[#This Row],[Fecha Venc.]],"VENCIDO","")</f>
        <v>VENCIDO</v>
      </c>
      <c r="R1150" s="83"/>
    </row>
    <row r="1151" spans="3:18" s="4" customFormat="1" hidden="1" x14ac:dyDescent="0.25">
      <c r="C1151" s="85" t="s">
        <v>2209</v>
      </c>
      <c r="D1151" s="86">
        <v>45415</v>
      </c>
      <c r="E1151" s="87" t="s">
        <v>77</v>
      </c>
      <c r="F1151" s="88" t="s">
        <v>35</v>
      </c>
      <c r="G1151" s="87" t="s">
        <v>77</v>
      </c>
      <c r="H1151" s="89" t="s">
        <v>1727</v>
      </c>
      <c r="I1151" s="121">
        <v>2569.1</v>
      </c>
      <c r="J1151" s="121">
        <v>2569.1</v>
      </c>
      <c r="K1151" s="84">
        <v>0.6</v>
      </c>
      <c r="L1151" s="105">
        <f>+BD[[#This Row],[Kg. Recibidos]]*BD[[#This Row],[Precio]]</f>
        <v>1541.4599999999998</v>
      </c>
      <c r="M1151" s="105">
        <f>+BD[[#This Row],[Kg. Recibidos]]*BD[[#This Row],[Precio]]</f>
        <v>1541.4599999999998</v>
      </c>
      <c r="N1151" s="91">
        <f>+BD[[#This Row],[Monto Total]]-BD[[#This Row],[Abonos]]</f>
        <v>0</v>
      </c>
      <c r="O1151" s="93" t="str">
        <f>IF(BD[[#This Row],[Saldo Actual]]=0,"PAGADO",IF(BD[[#This Row],[Saldo Actual]]&lt;0,"A Favor","Pendiente"))</f>
        <v>PAGADO</v>
      </c>
      <c r="P1151" s="97">
        <f>+BD[[#This Row],[Fecha Doc.]]+7</f>
        <v>45422</v>
      </c>
      <c r="Q1151" s="96" t="str">
        <f ca="1">IF(TODAY()&gt;BD[[#This Row],[Fecha Venc.]],"VENCIDO","")</f>
        <v>VENCIDO</v>
      </c>
      <c r="R1151" s="83"/>
    </row>
    <row r="1152" spans="3:18" s="4" customFormat="1" hidden="1" x14ac:dyDescent="0.25">
      <c r="C1152" s="85" t="s">
        <v>2209</v>
      </c>
      <c r="D1152" s="86">
        <v>45415</v>
      </c>
      <c r="E1152" s="87" t="s">
        <v>77</v>
      </c>
      <c r="F1152" s="88" t="s">
        <v>35</v>
      </c>
      <c r="G1152" s="87" t="s">
        <v>77</v>
      </c>
      <c r="H1152" s="89" t="s">
        <v>1848</v>
      </c>
      <c r="I1152" s="121">
        <v>5225.6499999999996</v>
      </c>
      <c r="J1152" s="121">
        <v>5225.6499999999996</v>
      </c>
      <c r="K1152" s="84">
        <v>1.3</v>
      </c>
      <c r="L1152" s="105">
        <f>+BD[[#This Row],[Kg. Recibidos]]*BD[[#This Row],[Precio]]</f>
        <v>6793.3449999999993</v>
      </c>
      <c r="M1152" s="105">
        <f>+BD[[#This Row],[Kg. Recibidos]]*BD[[#This Row],[Precio]]</f>
        <v>6793.3449999999993</v>
      </c>
      <c r="N1152" s="91">
        <f>+BD[[#This Row],[Monto Total]]-BD[[#This Row],[Abonos]]</f>
        <v>0</v>
      </c>
      <c r="O1152" s="93" t="str">
        <f>IF(BD[[#This Row],[Saldo Actual]]=0,"PAGADO",IF(BD[[#This Row],[Saldo Actual]]&lt;0,"A Favor","Pendiente"))</f>
        <v>PAGADO</v>
      </c>
      <c r="P1152" s="97">
        <f>+BD[[#This Row],[Fecha Doc.]]+7</f>
        <v>45422</v>
      </c>
      <c r="Q1152" s="96" t="str">
        <f ca="1">IF(TODAY()&gt;BD[[#This Row],[Fecha Venc.]],"VENCIDO","")</f>
        <v>VENCIDO</v>
      </c>
      <c r="R1152" s="83"/>
    </row>
    <row r="1153" spans="3:18" s="4" customFormat="1" hidden="1" x14ac:dyDescent="0.25">
      <c r="C1153" s="85" t="s">
        <v>2214</v>
      </c>
      <c r="D1153" s="86">
        <v>45415</v>
      </c>
      <c r="E1153" s="87" t="s">
        <v>8</v>
      </c>
      <c r="F1153" s="88" t="s">
        <v>20</v>
      </c>
      <c r="G1153" s="87" t="s">
        <v>2211</v>
      </c>
      <c r="H1153" s="89" t="s">
        <v>15</v>
      </c>
      <c r="I1153" s="121">
        <v>7886.7</v>
      </c>
      <c r="J1153" s="121">
        <v>7582</v>
      </c>
      <c r="K1153" s="84">
        <v>2.5</v>
      </c>
      <c r="L1153" s="105">
        <f>+BD[[#This Row],[Kg. Recibidos]]*BD[[#This Row],[Precio]]</f>
        <v>18955</v>
      </c>
      <c r="M1153" s="105">
        <f>+BD[[#This Row],[Kg. Recibidos]]*BD[[#This Row],[Precio]]</f>
        <v>18955</v>
      </c>
      <c r="N1153" s="91">
        <f>+BD[[#This Row],[Monto Total]]-BD[[#This Row],[Abonos]]</f>
        <v>0</v>
      </c>
      <c r="O1153" s="93" t="str">
        <f>IF(BD[[#This Row],[Saldo Actual]]=0,"PAGADO",IF(BD[[#This Row],[Saldo Actual]]&lt;0,"A Favor","Pendiente"))</f>
        <v>PAGADO</v>
      </c>
      <c r="P1153" s="97">
        <f>+BD[[#This Row],[Fecha Doc.]]+7</f>
        <v>45422</v>
      </c>
      <c r="Q1153" s="96" t="str">
        <f ca="1">IF(TODAY()&gt;BD[[#This Row],[Fecha Venc.]],"VENCIDO","")</f>
        <v>VENCIDO</v>
      </c>
      <c r="R1153" s="83"/>
    </row>
    <row r="1154" spans="3:18" s="4" customFormat="1" hidden="1" x14ac:dyDescent="0.25">
      <c r="C1154" s="85" t="s">
        <v>2213</v>
      </c>
      <c r="D1154" s="86">
        <v>45415</v>
      </c>
      <c r="E1154" s="87" t="s">
        <v>8</v>
      </c>
      <c r="F1154" s="88" t="s">
        <v>20</v>
      </c>
      <c r="G1154" s="87" t="s">
        <v>2211</v>
      </c>
      <c r="H1154" s="89" t="s">
        <v>1848</v>
      </c>
      <c r="I1154" s="121">
        <v>482.8</v>
      </c>
      <c r="J1154" s="121">
        <v>480.06</v>
      </c>
      <c r="K1154" s="84">
        <v>1.2</v>
      </c>
      <c r="L1154" s="105">
        <f>+BD[[#This Row],[Kg. Recibidos]]*BD[[#This Row],[Precio]]</f>
        <v>576.072</v>
      </c>
      <c r="M1154" s="105">
        <f>+BD[[#This Row],[Kg. Recibidos]]*BD[[#This Row],[Precio]]</f>
        <v>576.072</v>
      </c>
      <c r="N1154" s="91">
        <f>+BD[[#This Row],[Monto Total]]-BD[[#This Row],[Abonos]]</f>
        <v>0</v>
      </c>
      <c r="O1154" s="93" t="str">
        <f>IF(BD[[#This Row],[Saldo Actual]]=0,"PAGADO",IF(BD[[#This Row],[Saldo Actual]]&lt;0,"A Favor","Pendiente"))</f>
        <v>PAGADO</v>
      </c>
      <c r="P1154" s="97">
        <f>+BD[[#This Row],[Fecha Doc.]]+7</f>
        <v>45422</v>
      </c>
      <c r="Q1154" s="96" t="str">
        <f ca="1">IF(TODAY()&gt;BD[[#This Row],[Fecha Venc.]],"VENCIDO","")</f>
        <v>VENCIDO</v>
      </c>
      <c r="R1154" s="83"/>
    </row>
    <row r="1155" spans="3:18" s="4" customFormat="1" hidden="1" x14ac:dyDescent="0.25">
      <c r="C1155" s="85"/>
      <c r="D1155" s="86"/>
      <c r="E1155" s="87"/>
      <c r="F1155" s="88"/>
      <c r="G1155" s="87"/>
      <c r="H1155" s="89"/>
      <c r="I1155" s="121"/>
      <c r="J1155" s="121"/>
      <c r="K1155" s="84"/>
      <c r="L1155" s="105"/>
      <c r="M1155" s="105"/>
      <c r="N1155" s="91"/>
      <c r="O1155" s="93"/>
      <c r="P1155" s="97"/>
      <c r="Q1155" s="96"/>
      <c r="R1155" s="83"/>
    </row>
    <row r="1156" spans="3:18" s="4" customFormat="1" hidden="1" x14ac:dyDescent="0.25">
      <c r="C1156" s="85"/>
      <c r="D1156" s="86"/>
      <c r="E1156" s="87"/>
      <c r="F1156" s="88"/>
      <c r="G1156" s="87"/>
      <c r="H1156" s="89"/>
      <c r="I1156" s="121"/>
      <c r="J1156" s="121"/>
      <c r="K1156" s="84"/>
      <c r="L1156" s="105"/>
      <c r="M1156" s="105"/>
      <c r="N1156" s="91"/>
      <c r="O1156" s="93"/>
      <c r="P1156" s="97"/>
      <c r="Q1156" s="96"/>
      <c r="R1156" s="83"/>
    </row>
    <row r="1157" spans="3:18" s="4" customFormat="1" hidden="1" x14ac:dyDescent="0.25">
      <c r="C1157" s="85" t="s">
        <v>2213</v>
      </c>
      <c r="D1157" s="86">
        <v>45415</v>
      </c>
      <c r="E1157" s="87" t="s">
        <v>8</v>
      </c>
      <c r="F1157" s="88" t="s">
        <v>20</v>
      </c>
      <c r="G1157" s="87" t="s">
        <v>2211</v>
      </c>
      <c r="H1157" s="89" t="s">
        <v>1847</v>
      </c>
      <c r="I1157" s="121">
        <v>1179.7</v>
      </c>
      <c r="J1157" s="121">
        <v>1171.8</v>
      </c>
      <c r="K1157" s="84">
        <v>0.5</v>
      </c>
      <c r="L1157" s="105">
        <f>+BD[[#This Row],[Kg. Recibidos]]*BD[[#This Row],[Precio]]</f>
        <v>585.9</v>
      </c>
      <c r="M1157" s="105">
        <f>+BD[[#This Row],[Kg. Recibidos]]*BD[[#This Row],[Precio]]</f>
        <v>585.9</v>
      </c>
      <c r="N1157" s="91">
        <f>+BD[[#This Row],[Monto Total]]-BD[[#This Row],[Abonos]]</f>
        <v>0</v>
      </c>
      <c r="O1157" s="93" t="str">
        <f>IF(BD[[#This Row],[Saldo Actual]]=0,"PAGADO",IF(BD[[#This Row],[Saldo Actual]]&lt;0,"A Favor","Pendiente"))</f>
        <v>PAGADO</v>
      </c>
      <c r="P1157" s="97">
        <f>+BD[[#This Row],[Fecha Doc.]]+7</f>
        <v>45422</v>
      </c>
      <c r="Q1157" s="96" t="str">
        <f ca="1">IF(TODAY()&gt;BD[[#This Row],[Fecha Venc.]],"VENCIDO","")</f>
        <v>VENCIDO</v>
      </c>
      <c r="R1157" s="83"/>
    </row>
    <row r="1158" spans="3:18" s="4" customFormat="1" hidden="1" x14ac:dyDescent="0.25">
      <c r="C1158" s="85" t="s">
        <v>2210</v>
      </c>
      <c r="D1158" s="86">
        <v>45415</v>
      </c>
      <c r="E1158" s="87" t="s">
        <v>8</v>
      </c>
      <c r="F1158" s="88" t="s">
        <v>20</v>
      </c>
      <c r="G1158" s="87" t="s">
        <v>2211</v>
      </c>
      <c r="H1158" s="89" t="s">
        <v>1727</v>
      </c>
      <c r="I1158" s="121">
        <v>201.9</v>
      </c>
      <c r="J1158" s="121">
        <v>200.1</v>
      </c>
      <c r="K1158" s="84">
        <v>1</v>
      </c>
      <c r="L1158" s="105">
        <f>+BD[[#This Row],[Kg. Recibidos]]*BD[[#This Row],[Precio]]</f>
        <v>200.1</v>
      </c>
      <c r="M1158" s="105">
        <f>+BD[[#This Row],[Kg. Recibidos]]*BD[[#This Row],[Precio]]</f>
        <v>200.1</v>
      </c>
      <c r="N1158" s="91">
        <f>+BD[[#This Row],[Monto Total]]-BD[[#This Row],[Abonos]]</f>
        <v>0</v>
      </c>
      <c r="O1158" s="93" t="str">
        <f>IF(BD[[#This Row],[Saldo Actual]]=0,"PAGADO",IF(BD[[#This Row],[Saldo Actual]]&lt;0,"A Favor","Pendiente"))</f>
        <v>PAGADO</v>
      </c>
      <c r="P1158" s="97">
        <f>+BD[[#This Row],[Fecha Doc.]]+7</f>
        <v>45422</v>
      </c>
      <c r="Q1158" s="96" t="str">
        <f ca="1">IF(TODAY()&gt;BD[[#This Row],[Fecha Venc.]],"VENCIDO","")</f>
        <v>VENCIDO</v>
      </c>
      <c r="R1158" s="83"/>
    </row>
    <row r="1159" spans="3:18" s="4" customFormat="1" hidden="1" x14ac:dyDescent="0.25">
      <c r="C1159" s="85" t="s">
        <v>2198</v>
      </c>
      <c r="D1159" s="86">
        <v>45415</v>
      </c>
      <c r="E1159" s="87" t="s">
        <v>66</v>
      </c>
      <c r="F1159" s="88" t="s">
        <v>21</v>
      </c>
      <c r="G1159" s="87" t="s">
        <v>186</v>
      </c>
      <c r="H1159" s="89" t="s">
        <v>15</v>
      </c>
      <c r="I1159" s="121">
        <v>1054.5999999999999</v>
      </c>
      <c r="J1159" s="121">
        <v>1046.3</v>
      </c>
      <c r="K1159" s="84">
        <v>2.63</v>
      </c>
      <c r="L1159" s="105">
        <f>+BD[[#This Row],[Kg. Recibidos]]*BD[[#This Row],[Precio]]</f>
        <v>2751.7689999999998</v>
      </c>
      <c r="M1159" s="105">
        <f>+BD[[#This Row],[Kg. Recibidos]]*BD[[#This Row],[Precio]]</f>
        <v>2751.7689999999998</v>
      </c>
      <c r="N1159" s="91">
        <f>+BD[[#This Row],[Monto Total]]-BD[[#This Row],[Abonos]]</f>
        <v>0</v>
      </c>
      <c r="O1159" s="93" t="str">
        <f>IF(BD[[#This Row],[Saldo Actual]]=0,"PAGADO",IF(BD[[#This Row],[Saldo Actual]]&lt;0,"A Favor","Pendiente"))</f>
        <v>PAGADO</v>
      </c>
      <c r="P1159" s="97">
        <f>+BD[[#This Row],[Fecha Doc.]]+7</f>
        <v>45422</v>
      </c>
      <c r="Q1159" s="96" t="str">
        <f ca="1">IF(TODAY()&gt;BD[[#This Row],[Fecha Venc.]],"VENCIDO","")</f>
        <v>VENCIDO</v>
      </c>
      <c r="R1159" s="83"/>
    </row>
    <row r="1160" spans="3:18" s="4" customFormat="1" hidden="1" x14ac:dyDescent="0.25">
      <c r="C1160" s="85" t="s">
        <v>2199</v>
      </c>
      <c r="D1160" s="86">
        <v>45415</v>
      </c>
      <c r="E1160" s="87" t="s">
        <v>66</v>
      </c>
      <c r="F1160" s="88" t="s">
        <v>21</v>
      </c>
      <c r="G1160" s="87" t="s">
        <v>185</v>
      </c>
      <c r="H1160" s="89" t="s">
        <v>15</v>
      </c>
      <c r="I1160" s="121">
        <v>1086</v>
      </c>
      <c r="J1160" s="121">
        <v>1069.8</v>
      </c>
      <c r="K1160" s="84">
        <v>2.63</v>
      </c>
      <c r="L1160" s="105">
        <f>+BD[[#This Row],[Kg. Recibidos]]*BD[[#This Row],[Precio]]</f>
        <v>2813.5739999999996</v>
      </c>
      <c r="M1160" s="105">
        <f>+BD[[#This Row],[Kg. Recibidos]]*BD[[#This Row],[Precio]]</f>
        <v>2813.5739999999996</v>
      </c>
      <c r="N1160" s="91">
        <f>+BD[[#This Row],[Monto Total]]-BD[[#This Row],[Abonos]]</f>
        <v>0</v>
      </c>
      <c r="O1160" s="93" t="str">
        <f>IF(BD[[#This Row],[Saldo Actual]]=0,"PAGADO",IF(BD[[#This Row],[Saldo Actual]]&lt;0,"A Favor","Pendiente"))</f>
        <v>PAGADO</v>
      </c>
      <c r="P1160" s="97">
        <f>+BD[[#This Row],[Fecha Doc.]]+7</f>
        <v>45422</v>
      </c>
      <c r="Q1160" s="96" t="str">
        <f ca="1">IF(TODAY()&gt;BD[[#This Row],[Fecha Venc.]],"VENCIDO","")</f>
        <v>VENCIDO</v>
      </c>
      <c r="R1160" s="83"/>
    </row>
    <row r="1161" spans="3:18" s="4" customFormat="1" hidden="1" x14ac:dyDescent="0.25">
      <c r="C1161" s="85" t="s">
        <v>2197</v>
      </c>
      <c r="D1161" s="86">
        <v>45415</v>
      </c>
      <c r="E1161" s="87" t="s">
        <v>670</v>
      </c>
      <c r="F1161" s="88" t="s">
        <v>883</v>
      </c>
      <c r="G1161" s="87" t="s">
        <v>670</v>
      </c>
      <c r="H1161" s="89" t="s">
        <v>872</v>
      </c>
      <c r="I1161" s="121">
        <v>10236.4</v>
      </c>
      <c r="J1161" s="121">
        <v>9917.2999999999993</v>
      </c>
      <c r="K1161" s="84">
        <v>2.2000000000000002</v>
      </c>
      <c r="L1161" s="105">
        <f>+BD[[#This Row],[Kg. Recibidos]]*BD[[#This Row],[Precio]]</f>
        <v>21818.06</v>
      </c>
      <c r="M1161" s="105">
        <f>+BD[[#This Row],[Kg. Recibidos]]*BD[[#This Row],[Precio]]</f>
        <v>21818.06</v>
      </c>
      <c r="N1161" s="91">
        <f>+BD[[#This Row],[Monto Total]]-BD[[#This Row],[Abonos]]</f>
        <v>0</v>
      </c>
      <c r="O1161" s="93" t="str">
        <f>IF(BD[[#This Row],[Saldo Actual]]=0,"PAGADO",IF(BD[[#This Row],[Saldo Actual]]&lt;0,"A Favor","Pendiente"))</f>
        <v>PAGADO</v>
      </c>
      <c r="P1161" s="97">
        <f>+BD[[#This Row],[Fecha Doc.]]+7</f>
        <v>45422</v>
      </c>
      <c r="Q1161" s="96" t="str">
        <f ca="1">IF(TODAY()&gt;BD[[#This Row],[Fecha Venc.]],"VENCIDO","")</f>
        <v>VENCIDO</v>
      </c>
      <c r="R1161" s="83"/>
    </row>
    <row r="1162" spans="3:18" s="4" customFormat="1" hidden="1" x14ac:dyDescent="0.25">
      <c r="C1162" s="85" t="s">
        <v>2226</v>
      </c>
      <c r="D1162" s="86">
        <v>45415</v>
      </c>
      <c r="E1162" s="87" t="s">
        <v>87</v>
      </c>
      <c r="F1162" s="88" t="s">
        <v>116</v>
      </c>
      <c r="G1162" s="87" t="s">
        <v>87</v>
      </c>
      <c r="H1162" s="89" t="s">
        <v>872</v>
      </c>
      <c r="I1162" s="121">
        <v>127</v>
      </c>
      <c r="J1162" s="121">
        <v>127</v>
      </c>
      <c r="K1162" s="84">
        <v>2.4</v>
      </c>
      <c r="L1162" s="105">
        <f>+BD[[#This Row],[Kg. Recibidos]]*BD[[#This Row],[Precio]]</f>
        <v>304.8</v>
      </c>
      <c r="M1162" s="105">
        <f>+BD[[#This Row],[Kg. Recibidos]]*BD[[#This Row],[Precio]]</f>
        <v>304.8</v>
      </c>
      <c r="N1162" s="91">
        <f>+BD[[#This Row],[Monto Total]]-BD[[#This Row],[Abonos]]</f>
        <v>0</v>
      </c>
      <c r="O1162" s="93" t="str">
        <f>IF(BD[[#This Row],[Saldo Actual]]=0,"PAGADO",IF(BD[[#This Row],[Saldo Actual]]&lt;0,"A Favor","Pendiente"))</f>
        <v>PAGADO</v>
      </c>
      <c r="P1162" s="97">
        <f>+BD[[#This Row],[Fecha Doc.]]+7</f>
        <v>45422</v>
      </c>
      <c r="Q1162" s="96" t="str">
        <f ca="1">IF(TODAY()&gt;BD[[#This Row],[Fecha Venc.]],"VENCIDO","")</f>
        <v>VENCIDO</v>
      </c>
      <c r="R1162" s="83"/>
    </row>
    <row r="1163" spans="3:18" s="4" customFormat="1" hidden="1" x14ac:dyDescent="0.25">
      <c r="C1163" s="85" t="s">
        <v>2226</v>
      </c>
      <c r="D1163" s="86">
        <v>45415</v>
      </c>
      <c r="E1163" s="87" t="s">
        <v>87</v>
      </c>
      <c r="F1163" s="88" t="s">
        <v>116</v>
      </c>
      <c r="G1163" s="87" t="s">
        <v>87</v>
      </c>
      <c r="H1163" s="89" t="s">
        <v>15</v>
      </c>
      <c r="I1163" s="121">
        <v>316.39999999999998</v>
      </c>
      <c r="J1163" s="121">
        <v>316.39999999999998</v>
      </c>
      <c r="K1163" s="84">
        <v>2.68</v>
      </c>
      <c r="L1163" s="105">
        <f>+BD[[#This Row],[Kg. Recibidos]]*BD[[#This Row],[Precio]]</f>
        <v>847.952</v>
      </c>
      <c r="M1163" s="105">
        <f>+BD[[#This Row],[Kg. Recibidos]]*BD[[#This Row],[Precio]]</f>
        <v>847.952</v>
      </c>
      <c r="N1163" s="91">
        <f>+BD[[#This Row],[Monto Total]]-BD[[#This Row],[Abonos]]</f>
        <v>0</v>
      </c>
      <c r="O1163" s="93" t="str">
        <f>IF(BD[[#This Row],[Saldo Actual]]=0,"PAGADO",IF(BD[[#This Row],[Saldo Actual]]&lt;0,"A Favor","Pendiente"))</f>
        <v>PAGADO</v>
      </c>
      <c r="P1163" s="97">
        <f>+BD[[#This Row],[Fecha Doc.]]+7</f>
        <v>45422</v>
      </c>
      <c r="Q1163" s="96" t="str">
        <f ca="1">IF(TODAY()&gt;BD[[#This Row],[Fecha Venc.]],"VENCIDO","")</f>
        <v>VENCIDO</v>
      </c>
      <c r="R1163" s="83"/>
    </row>
    <row r="1164" spans="3:18" s="4" customFormat="1" hidden="1" x14ac:dyDescent="0.25">
      <c r="C1164" s="85" t="s">
        <v>2212</v>
      </c>
      <c r="D1164" s="86">
        <v>45415</v>
      </c>
      <c r="E1164" s="87" t="s">
        <v>87</v>
      </c>
      <c r="F1164" s="88" t="s">
        <v>116</v>
      </c>
      <c r="G1164" s="87" t="s">
        <v>87</v>
      </c>
      <c r="H1164" s="89" t="s">
        <v>1848</v>
      </c>
      <c r="I1164" s="121">
        <v>72.900000000000006</v>
      </c>
      <c r="J1164" s="121">
        <v>72.900000000000006</v>
      </c>
      <c r="K1164" s="84">
        <v>1.4</v>
      </c>
      <c r="L1164" s="105">
        <f>+BD[[#This Row],[Kg. Recibidos]]*BD[[#This Row],[Precio]]</f>
        <v>102.06</v>
      </c>
      <c r="M1164" s="105">
        <f>+BD[[#This Row],[Kg. Recibidos]]*BD[[#This Row],[Precio]]</f>
        <v>102.06</v>
      </c>
      <c r="N1164" s="91">
        <f>+BD[[#This Row],[Monto Total]]-BD[[#This Row],[Abonos]]</f>
        <v>0</v>
      </c>
      <c r="O1164" s="93" t="str">
        <f>IF(BD[[#This Row],[Saldo Actual]]=0,"PAGADO",IF(BD[[#This Row],[Saldo Actual]]&lt;0,"A Favor","Pendiente"))</f>
        <v>PAGADO</v>
      </c>
      <c r="P1164" s="97">
        <f>+BD[[#This Row],[Fecha Doc.]]+7</f>
        <v>45422</v>
      </c>
      <c r="Q1164" s="96" t="str">
        <f ca="1">IF(TODAY()&gt;BD[[#This Row],[Fecha Venc.]],"VENCIDO","")</f>
        <v>VENCIDO</v>
      </c>
      <c r="R1164" s="83"/>
    </row>
    <row r="1165" spans="3:18" s="4" customFormat="1" hidden="1" x14ac:dyDescent="0.25">
      <c r="C1165" s="85" t="s">
        <v>2212</v>
      </c>
      <c r="D1165" s="86">
        <v>45415</v>
      </c>
      <c r="E1165" s="87" t="s">
        <v>87</v>
      </c>
      <c r="F1165" s="88" t="s">
        <v>116</v>
      </c>
      <c r="G1165" s="87" t="s">
        <v>87</v>
      </c>
      <c r="H1165" s="89" t="s">
        <v>1727</v>
      </c>
      <c r="I1165" s="121">
        <v>117.6</v>
      </c>
      <c r="J1165" s="121">
        <v>117.6</v>
      </c>
      <c r="K1165" s="84">
        <v>0.7</v>
      </c>
      <c r="L1165" s="105">
        <f>+BD[[#This Row],[Kg. Recibidos]]*BD[[#This Row],[Precio]]</f>
        <v>82.32</v>
      </c>
      <c r="M1165" s="105">
        <f>+BD[[#This Row],[Kg. Recibidos]]*BD[[#This Row],[Precio]]</f>
        <v>82.32</v>
      </c>
      <c r="N1165" s="91">
        <f>+BD[[#This Row],[Monto Total]]-BD[[#This Row],[Abonos]]</f>
        <v>0</v>
      </c>
      <c r="O1165" s="93" t="str">
        <f>IF(BD[[#This Row],[Saldo Actual]]=0,"PAGADO",IF(BD[[#This Row],[Saldo Actual]]&lt;0,"A Favor","Pendiente"))</f>
        <v>PAGADO</v>
      </c>
      <c r="P1165" s="97">
        <f>+BD[[#This Row],[Fecha Doc.]]+7</f>
        <v>45422</v>
      </c>
      <c r="Q1165" s="96" t="str">
        <f ca="1">IF(TODAY()&gt;BD[[#This Row],[Fecha Venc.]],"VENCIDO","")</f>
        <v>VENCIDO</v>
      </c>
      <c r="R1165" s="83"/>
    </row>
    <row r="1166" spans="3:18" s="4" customFormat="1" hidden="1" x14ac:dyDescent="0.25">
      <c r="C1166" s="85" t="s">
        <v>2212</v>
      </c>
      <c r="D1166" s="86">
        <v>45415</v>
      </c>
      <c r="E1166" s="87" t="s">
        <v>87</v>
      </c>
      <c r="F1166" s="88" t="s">
        <v>116</v>
      </c>
      <c r="G1166" s="87" t="s">
        <v>87</v>
      </c>
      <c r="H1166" s="89" t="s">
        <v>1847</v>
      </c>
      <c r="I1166" s="121">
        <v>104.4</v>
      </c>
      <c r="J1166" s="121">
        <v>104.4</v>
      </c>
      <c r="K1166" s="84">
        <v>0.7</v>
      </c>
      <c r="L1166" s="105">
        <f>+BD[[#This Row],[Kg. Recibidos]]*BD[[#This Row],[Precio]]</f>
        <v>73.08</v>
      </c>
      <c r="M1166" s="105">
        <f>+BD[[#This Row],[Kg. Recibidos]]*BD[[#This Row],[Precio]]</f>
        <v>73.08</v>
      </c>
      <c r="N1166" s="91">
        <f>+BD[[#This Row],[Monto Total]]-BD[[#This Row],[Abonos]]</f>
        <v>0</v>
      </c>
      <c r="O1166" s="93" t="str">
        <f>IF(BD[[#This Row],[Saldo Actual]]=0,"PAGADO",IF(BD[[#This Row],[Saldo Actual]]&lt;0,"A Favor","Pendiente"))</f>
        <v>PAGADO</v>
      </c>
      <c r="P1166" s="97">
        <f>+BD[[#This Row],[Fecha Doc.]]+7</f>
        <v>45422</v>
      </c>
      <c r="Q1166" s="96" t="str">
        <f ca="1">IF(TODAY()&gt;BD[[#This Row],[Fecha Venc.]],"VENCIDO","")</f>
        <v>VENCIDO</v>
      </c>
      <c r="R1166" s="83"/>
    </row>
    <row r="1167" spans="3:18" s="4" customFormat="1" hidden="1" x14ac:dyDescent="0.25">
      <c r="C1167" s="85" t="s">
        <v>2205</v>
      </c>
      <c r="D1167" s="86">
        <v>45415</v>
      </c>
      <c r="E1167" s="87" t="s">
        <v>87</v>
      </c>
      <c r="F1167" s="88" t="s">
        <v>116</v>
      </c>
      <c r="G1167" s="87" t="s">
        <v>87</v>
      </c>
      <c r="H1167" s="89" t="s">
        <v>1847</v>
      </c>
      <c r="I1167" s="121">
        <v>60.9</v>
      </c>
      <c r="J1167" s="121">
        <v>60.9</v>
      </c>
      <c r="K1167" s="84">
        <v>0.7</v>
      </c>
      <c r="L1167" s="105">
        <f>+BD[[#This Row],[Kg. Recibidos]]*BD[[#This Row],[Precio]]</f>
        <v>42.629999999999995</v>
      </c>
      <c r="M1167" s="105">
        <f>+BD[[#This Row],[Kg. Recibidos]]*BD[[#This Row],[Precio]]</f>
        <v>42.629999999999995</v>
      </c>
      <c r="N1167" s="91">
        <f>+BD[[#This Row],[Monto Total]]-BD[[#This Row],[Abonos]]</f>
        <v>0</v>
      </c>
      <c r="O1167" s="93" t="str">
        <f>IF(BD[[#This Row],[Saldo Actual]]=0,"PAGADO",IF(BD[[#This Row],[Saldo Actual]]&lt;0,"A Favor","Pendiente"))</f>
        <v>PAGADO</v>
      </c>
      <c r="P1167" s="97">
        <f>+BD[[#This Row],[Fecha Doc.]]+7</f>
        <v>45422</v>
      </c>
      <c r="Q1167" s="96" t="str">
        <f ca="1">IF(TODAY()&gt;BD[[#This Row],[Fecha Venc.]],"VENCIDO","")</f>
        <v>VENCIDO</v>
      </c>
      <c r="R1167" s="83"/>
    </row>
    <row r="1168" spans="3:18" s="4" customFormat="1" hidden="1" x14ac:dyDescent="0.25">
      <c r="C1168" s="85" t="s">
        <v>2205</v>
      </c>
      <c r="D1168" s="86">
        <v>45415</v>
      </c>
      <c r="E1168" s="87" t="s">
        <v>87</v>
      </c>
      <c r="F1168" s="88" t="s">
        <v>116</v>
      </c>
      <c r="G1168" s="87" t="s">
        <v>87</v>
      </c>
      <c r="H1168" s="89" t="s">
        <v>1727</v>
      </c>
      <c r="I1168" s="121">
        <v>144.1</v>
      </c>
      <c r="J1168" s="121">
        <v>144.1</v>
      </c>
      <c r="K1168" s="84">
        <v>0.7</v>
      </c>
      <c r="L1168" s="105">
        <f>+BD[[#This Row],[Kg. Recibidos]]*BD[[#This Row],[Precio]]</f>
        <v>100.86999999999999</v>
      </c>
      <c r="M1168" s="105">
        <f>+BD[[#This Row],[Kg. Recibidos]]*BD[[#This Row],[Precio]]</f>
        <v>100.86999999999999</v>
      </c>
      <c r="N1168" s="91">
        <f>+BD[[#This Row],[Monto Total]]-BD[[#This Row],[Abonos]]</f>
        <v>0</v>
      </c>
      <c r="O1168" s="93" t="str">
        <f>IF(BD[[#This Row],[Saldo Actual]]=0,"PAGADO",IF(BD[[#This Row],[Saldo Actual]]&lt;0,"A Favor","Pendiente"))</f>
        <v>PAGADO</v>
      </c>
      <c r="P1168" s="97">
        <f>+BD[[#This Row],[Fecha Doc.]]+7</f>
        <v>45422</v>
      </c>
      <c r="Q1168" s="96" t="str">
        <f ca="1">IF(TODAY()&gt;BD[[#This Row],[Fecha Venc.]],"VENCIDO","")</f>
        <v>VENCIDO</v>
      </c>
      <c r="R1168" s="83"/>
    </row>
    <row r="1169" spans="3:18" s="4" customFormat="1" hidden="1" x14ac:dyDescent="0.25">
      <c r="C1169" s="85" t="s">
        <v>2220</v>
      </c>
      <c r="D1169" s="86">
        <v>45415</v>
      </c>
      <c r="E1169" s="87" t="s">
        <v>499</v>
      </c>
      <c r="F1169" s="88" t="s">
        <v>61</v>
      </c>
      <c r="G1169" s="87" t="s">
        <v>499</v>
      </c>
      <c r="H1169" s="89" t="s">
        <v>15</v>
      </c>
      <c r="I1169" s="121">
        <v>957.2</v>
      </c>
      <c r="J1169" s="121">
        <v>916.87</v>
      </c>
      <c r="K1169" s="84">
        <v>2.0499999999999998</v>
      </c>
      <c r="L1169" s="105">
        <f>+BD[[#This Row],[Kg. Recibidos]]*BD[[#This Row],[Precio]]</f>
        <v>1879.5835</v>
      </c>
      <c r="M1169" s="105">
        <f>+BD[[#This Row],[Kg. Recibidos]]*BD[[#This Row],[Precio]]</f>
        <v>1879.5835</v>
      </c>
      <c r="N1169" s="91">
        <f>+BD[[#This Row],[Monto Total]]-BD[[#This Row],[Abonos]]</f>
        <v>0</v>
      </c>
      <c r="O1169" s="93" t="str">
        <f>IF(BD[[#This Row],[Saldo Actual]]=0,"PAGADO",IF(BD[[#This Row],[Saldo Actual]]&lt;0,"A Favor","Pendiente"))</f>
        <v>PAGADO</v>
      </c>
      <c r="P1169" s="97">
        <f>+BD[[#This Row],[Fecha Doc.]]+7</f>
        <v>45422</v>
      </c>
      <c r="Q1169" s="96" t="str">
        <f ca="1">IF(TODAY()&gt;BD[[#This Row],[Fecha Venc.]],"VENCIDO","")</f>
        <v>VENCIDO</v>
      </c>
      <c r="R1169" s="83"/>
    </row>
    <row r="1170" spans="3:18" s="4" customFormat="1" hidden="1" x14ac:dyDescent="0.25">
      <c r="C1170" s="85" t="s">
        <v>2207</v>
      </c>
      <c r="D1170" s="86">
        <v>45415</v>
      </c>
      <c r="E1170" s="87" t="s">
        <v>91</v>
      </c>
      <c r="F1170" s="88" t="s">
        <v>49</v>
      </c>
      <c r="G1170" s="87" t="s">
        <v>91</v>
      </c>
      <c r="H1170" s="89" t="s">
        <v>1727</v>
      </c>
      <c r="I1170" s="121">
        <v>164.2</v>
      </c>
      <c r="J1170" s="121">
        <v>164.2</v>
      </c>
      <c r="K1170" s="84">
        <v>0.7</v>
      </c>
      <c r="L1170" s="105">
        <f>+BD[[#This Row],[Kg. Recibidos]]*BD[[#This Row],[Precio]]</f>
        <v>114.93999999999998</v>
      </c>
      <c r="M1170" s="105">
        <f>+BD[[#This Row],[Kg. Recibidos]]*BD[[#This Row],[Precio]]</f>
        <v>114.93999999999998</v>
      </c>
      <c r="N1170" s="91">
        <f>+BD[[#This Row],[Monto Total]]-BD[[#This Row],[Abonos]]</f>
        <v>0</v>
      </c>
      <c r="O1170" s="93" t="str">
        <f>IF(BD[[#This Row],[Saldo Actual]]=0,"PAGADO",IF(BD[[#This Row],[Saldo Actual]]&lt;0,"A Favor","Pendiente"))</f>
        <v>PAGADO</v>
      </c>
      <c r="P1170" s="97">
        <f>+BD[[#This Row],[Fecha Doc.]]+7</f>
        <v>45422</v>
      </c>
      <c r="Q1170" s="96" t="str">
        <f ca="1">IF(TODAY()&gt;BD[[#This Row],[Fecha Venc.]],"VENCIDO","")</f>
        <v>VENCIDO</v>
      </c>
      <c r="R1170" s="83"/>
    </row>
    <row r="1171" spans="3:18" s="4" customFormat="1" hidden="1" x14ac:dyDescent="0.25">
      <c r="C1171" s="85" t="s">
        <v>2207</v>
      </c>
      <c r="D1171" s="86">
        <v>45415</v>
      </c>
      <c r="E1171" s="87" t="s">
        <v>91</v>
      </c>
      <c r="F1171" s="88" t="s">
        <v>49</v>
      </c>
      <c r="G1171" s="87" t="s">
        <v>91</v>
      </c>
      <c r="H1171" s="89" t="s">
        <v>1847</v>
      </c>
      <c r="I1171" s="121">
        <v>78.3</v>
      </c>
      <c r="J1171" s="121">
        <v>78.3</v>
      </c>
      <c r="K1171" s="84">
        <v>0.7</v>
      </c>
      <c r="L1171" s="105">
        <f>+BD[[#This Row],[Kg. Recibidos]]*BD[[#This Row],[Precio]]</f>
        <v>54.809999999999995</v>
      </c>
      <c r="M1171" s="105">
        <f>+BD[[#This Row],[Kg. Recibidos]]*BD[[#This Row],[Precio]]</f>
        <v>54.809999999999995</v>
      </c>
      <c r="N1171" s="91">
        <f>+BD[[#This Row],[Monto Total]]-BD[[#This Row],[Abonos]]</f>
        <v>0</v>
      </c>
      <c r="O1171" s="93" t="str">
        <f>IF(BD[[#This Row],[Saldo Actual]]=0,"PAGADO",IF(BD[[#This Row],[Saldo Actual]]&lt;0,"A Favor","Pendiente"))</f>
        <v>PAGADO</v>
      </c>
      <c r="P1171" s="97">
        <f>+BD[[#This Row],[Fecha Doc.]]+7</f>
        <v>45422</v>
      </c>
      <c r="Q1171" s="96" t="str">
        <f ca="1">IF(TODAY()&gt;BD[[#This Row],[Fecha Venc.]],"VENCIDO","")</f>
        <v>VENCIDO</v>
      </c>
      <c r="R1171" s="83"/>
    </row>
    <row r="1172" spans="3:18" s="4" customFormat="1" hidden="1" x14ac:dyDescent="0.25">
      <c r="C1172" s="85" t="s">
        <v>2207</v>
      </c>
      <c r="D1172" s="86">
        <v>45415</v>
      </c>
      <c r="E1172" s="87" t="s">
        <v>91</v>
      </c>
      <c r="F1172" s="88" t="s">
        <v>49</v>
      </c>
      <c r="G1172" s="87" t="s">
        <v>91</v>
      </c>
      <c r="H1172" s="89" t="s">
        <v>1848</v>
      </c>
      <c r="I1172" s="121">
        <v>47.9</v>
      </c>
      <c r="J1172" s="121">
        <v>47.9</v>
      </c>
      <c r="K1172" s="84">
        <v>1.4</v>
      </c>
      <c r="L1172" s="105">
        <f>+BD[[#This Row],[Kg. Recibidos]]*BD[[#This Row],[Precio]]</f>
        <v>67.059999999999988</v>
      </c>
      <c r="M1172" s="105">
        <f>+BD[[#This Row],[Kg. Recibidos]]*BD[[#This Row],[Precio]]</f>
        <v>67.059999999999988</v>
      </c>
      <c r="N1172" s="91">
        <f>+BD[[#This Row],[Monto Total]]-BD[[#This Row],[Abonos]]</f>
        <v>0</v>
      </c>
      <c r="O1172" s="93" t="str">
        <f>IF(BD[[#This Row],[Saldo Actual]]=0,"PAGADO",IF(BD[[#This Row],[Saldo Actual]]&lt;0,"A Favor","Pendiente"))</f>
        <v>PAGADO</v>
      </c>
      <c r="P1172" s="97">
        <f>+BD[[#This Row],[Fecha Doc.]]+7</f>
        <v>45422</v>
      </c>
      <c r="Q1172" s="96" t="str">
        <f ca="1">IF(TODAY()&gt;BD[[#This Row],[Fecha Venc.]],"VENCIDO","")</f>
        <v>VENCIDO</v>
      </c>
      <c r="R1172" s="83"/>
    </row>
    <row r="1173" spans="3:18" s="4" customFormat="1" hidden="1" x14ac:dyDescent="0.25">
      <c r="C1173" s="85" t="s">
        <v>2203</v>
      </c>
      <c r="D1173" s="86">
        <v>45415</v>
      </c>
      <c r="E1173" s="87" t="s">
        <v>93</v>
      </c>
      <c r="F1173" s="88" t="s">
        <v>50</v>
      </c>
      <c r="G1173" s="87" t="s">
        <v>93</v>
      </c>
      <c r="H1173" s="89" t="s">
        <v>1848</v>
      </c>
      <c r="I1173" s="121">
        <v>760.9</v>
      </c>
      <c r="J1173" s="121">
        <v>760.9</v>
      </c>
      <c r="K1173" s="84">
        <v>1.8</v>
      </c>
      <c r="L1173" s="105">
        <f>+BD[[#This Row],[Kg. Recibidos]]*BD[[#This Row],[Precio]]</f>
        <v>1369.62</v>
      </c>
      <c r="M1173" s="105">
        <f>+BD[[#This Row],[Kg. Recibidos]]*BD[[#This Row],[Precio]]</f>
        <v>1369.62</v>
      </c>
      <c r="N1173" s="91">
        <f>+BD[[#This Row],[Monto Total]]-BD[[#This Row],[Abonos]]</f>
        <v>0</v>
      </c>
      <c r="O1173" s="93" t="str">
        <f>IF(BD[[#This Row],[Saldo Actual]]=0,"PAGADO",IF(BD[[#This Row],[Saldo Actual]]&lt;0,"A Favor","Pendiente"))</f>
        <v>PAGADO</v>
      </c>
      <c r="P1173" s="97">
        <f>+BD[[#This Row],[Fecha Doc.]]+7</f>
        <v>45422</v>
      </c>
      <c r="Q1173" s="96" t="str">
        <f ca="1">IF(TODAY()&gt;BD[[#This Row],[Fecha Venc.]],"VENCIDO","")</f>
        <v>VENCIDO</v>
      </c>
      <c r="R1173" s="83"/>
    </row>
    <row r="1174" spans="3:18" s="4" customFormat="1" hidden="1" x14ac:dyDescent="0.25">
      <c r="C1174" s="85" t="s">
        <v>2202</v>
      </c>
      <c r="D1174" s="86">
        <v>45415</v>
      </c>
      <c r="E1174" s="87" t="s">
        <v>93</v>
      </c>
      <c r="F1174" s="88" t="s">
        <v>50</v>
      </c>
      <c r="G1174" s="87" t="s">
        <v>93</v>
      </c>
      <c r="H1174" s="89" t="s">
        <v>3</v>
      </c>
      <c r="I1174" s="121">
        <v>17955.099999999999</v>
      </c>
      <c r="J1174" s="121">
        <v>17735.2</v>
      </c>
      <c r="K1174" s="84">
        <v>2.0499999999999998</v>
      </c>
      <c r="L1174" s="105">
        <f>+BD[[#This Row],[Kg. Recibidos]]*BD[[#This Row],[Precio]]</f>
        <v>36357.159999999996</v>
      </c>
      <c r="M1174" s="105">
        <f>+BD[[#This Row],[Kg. Recibidos]]*BD[[#This Row],[Precio]]</f>
        <v>36357.159999999996</v>
      </c>
      <c r="N1174" s="91">
        <f>+BD[[#This Row],[Monto Total]]-BD[[#This Row],[Abonos]]</f>
        <v>0</v>
      </c>
      <c r="O1174" s="93" t="str">
        <f>IF(BD[[#This Row],[Saldo Actual]]=0,"PAGADO",IF(BD[[#This Row],[Saldo Actual]]&lt;0,"A Favor","Pendiente"))</f>
        <v>PAGADO</v>
      </c>
      <c r="P1174" s="97">
        <f>+BD[[#This Row],[Fecha Doc.]]+7</f>
        <v>45422</v>
      </c>
      <c r="Q1174" s="96" t="str">
        <f ca="1">IF(TODAY()&gt;BD[[#This Row],[Fecha Venc.]],"VENCIDO","")</f>
        <v>VENCIDO</v>
      </c>
      <c r="R1174" s="83"/>
    </row>
    <row r="1175" spans="3:18" s="4" customFormat="1" hidden="1" x14ac:dyDescent="0.25">
      <c r="C1175" s="85" t="s">
        <v>2221</v>
      </c>
      <c r="D1175" s="86">
        <v>45415</v>
      </c>
      <c r="E1175" s="87" t="s">
        <v>24</v>
      </c>
      <c r="F1175" s="88" t="s">
        <v>23</v>
      </c>
      <c r="G1175" s="87" t="s">
        <v>192</v>
      </c>
      <c r="H1175" s="89" t="s">
        <v>3</v>
      </c>
      <c r="I1175" s="121">
        <v>23671.8</v>
      </c>
      <c r="J1175" s="121">
        <v>23671.8</v>
      </c>
      <c r="K1175" s="84">
        <v>2.25</v>
      </c>
      <c r="L1175" s="105">
        <f>+BD[[#This Row],[Kg. Recibidos]]*BD[[#This Row],[Precio]]</f>
        <v>53261.549999999996</v>
      </c>
      <c r="M1175" s="105">
        <f>+BD[[#This Row],[Kg. Recibidos]]*BD[[#This Row],[Precio]]</f>
        <v>53261.549999999996</v>
      </c>
      <c r="N1175" s="91">
        <f>+BD[[#This Row],[Monto Total]]-BD[[#This Row],[Abonos]]</f>
        <v>0</v>
      </c>
      <c r="O1175" s="93" t="str">
        <f>IF(BD[[#This Row],[Saldo Actual]]=0,"PAGADO",IF(BD[[#This Row],[Saldo Actual]]&lt;0,"A Favor","Pendiente"))</f>
        <v>PAGADO</v>
      </c>
      <c r="P1175" s="97">
        <f>+BD[[#This Row],[Fecha Doc.]]+7</f>
        <v>45422</v>
      </c>
      <c r="Q1175" s="96" t="str">
        <f ca="1">IF(TODAY()&gt;BD[[#This Row],[Fecha Venc.]],"VENCIDO","")</f>
        <v>VENCIDO</v>
      </c>
      <c r="R1175" s="83"/>
    </row>
    <row r="1176" spans="3:18" s="4" customFormat="1" hidden="1" x14ac:dyDescent="0.25">
      <c r="C1176" s="85" t="s">
        <v>2182</v>
      </c>
      <c r="D1176" s="86">
        <v>45414</v>
      </c>
      <c r="E1176" s="87" t="s">
        <v>1730</v>
      </c>
      <c r="F1176" s="88" t="s">
        <v>892</v>
      </c>
      <c r="G1176" s="87" t="s">
        <v>1730</v>
      </c>
      <c r="H1176" s="89" t="s">
        <v>1853</v>
      </c>
      <c r="I1176" s="121">
        <v>2147.9</v>
      </c>
      <c r="J1176" s="121">
        <v>2147.9</v>
      </c>
      <c r="K1176" s="84">
        <v>0.25</v>
      </c>
      <c r="L1176" s="105">
        <f>+BD[[#This Row],[Kg. Recibidos]]*BD[[#This Row],[Precio]]</f>
        <v>536.97500000000002</v>
      </c>
      <c r="M1176" s="105">
        <f>+BD[[#This Row],[Kg. Recibidos]]*BD[[#This Row],[Precio]]</f>
        <v>536.97500000000002</v>
      </c>
      <c r="N1176" s="91">
        <f>+BD[[#This Row],[Monto Total]]-BD[[#This Row],[Abonos]]</f>
        <v>0</v>
      </c>
      <c r="O1176" s="93" t="str">
        <f>IF(BD[[#This Row],[Saldo Actual]]=0,"PAGADO",IF(BD[[#This Row],[Saldo Actual]]&lt;0,"A Favor","Pendiente"))</f>
        <v>PAGADO</v>
      </c>
      <c r="P1176" s="97">
        <f>+BD[[#This Row],[Fecha Doc.]]+7</f>
        <v>45421</v>
      </c>
      <c r="Q1176" s="96" t="str">
        <f ca="1">IF(TODAY()&gt;BD[[#This Row],[Fecha Venc.]],"VENCIDO","")</f>
        <v>VENCIDO</v>
      </c>
      <c r="R1176" s="83"/>
    </row>
    <row r="1177" spans="3:18" s="4" customFormat="1" hidden="1" x14ac:dyDescent="0.25">
      <c r="C1177" s="85" t="s">
        <v>2191</v>
      </c>
      <c r="D1177" s="86">
        <v>45414</v>
      </c>
      <c r="E1177" s="87" t="s">
        <v>1887</v>
      </c>
      <c r="F1177" s="88" t="s">
        <v>1886</v>
      </c>
      <c r="G1177" s="87" t="s">
        <v>145</v>
      </c>
      <c r="H1177" s="89" t="s">
        <v>3</v>
      </c>
      <c r="I1177" s="121">
        <v>101</v>
      </c>
      <c r="J1177" s="121">
        <v>101</v>
      </c>
      <c r="K1177" s="84">
        <v>2.4500000000000002</v>
      </c>
      <c r="L1177" s="105">
        <f>+BD[[#This Row],[Kg. Recibidos]]*BD[[#This Row],[Precio]]</f>
        <v>247.45000000000002</v>
      </c>
      <c r="M1177" s="105">
        <f>+BD[[#This Row],[Kg. Recibidos]]*BD[[#This Row],[Precio]]</f>
        <v>247.45000000000002</v>
      </c>
      <c r="N1177" s="91">
        <f>+BD[[#This Row],[Monto Total]]-BD[[#This Row],[Abonos]]</f>
        <v>0</v>
      </c>
      <c r="O1177" s="93" t="str">
        <f>IF(BD[[#This Row],[Saldo Actual]]=0,"PAGADO",IF(BD[[#This Row],[Saldo Actual]]&lt;0,"A Favor","Pendiente"))</f>
        <v>PAGADO</v>
      </c>
      <c r="P1177" s="97">
        <f>+BD[[#This Row],[Fecha Doc.]]+7</f>
        <v>45421</v>
      </c>
      <c r="Q1177" s="96" t="str">
        <f ca="1">IF(TODAY()&gt;BD[[#This Row],[Fecha Venc.]],"VENCIDO","")</f>
        <v>VENCIDO</v>
      </c>
      <c r="R1177" s="83"/>
    </row>
    <row r="1178" spans="3:18" s="4" customFormat="1" hidden="1" x14ac:dyDescent="0.25">
      <c r="C1178" s="85" t="s">
        <v>2190</v>
      </c>
      <c r="D1178" s="86">
        <v>45414</v>
      </c>
      <c r="E1178" s="87" t="s">
        <v>1887</v>
      </c>
      <c r="F1178" s="88" t="s">
        <v>1886</v>
      </c>
      <c r="G1178" s="87" t="s">
        <v>145</v>
      </c>
      <c r="H1178" s="89" t="s">
        <v>872</v>
      </c>
      <c r="I1178" s="121">
        <v>190</v>
      </c>
      <c r="J1178" s="121">
        <v>190</v>
      </c>
      <c r="K1178" s="84">
        <v>2.4500000000000002</v>
      </c>
      <c r="L1178" s="105">
        <f>+BD[[#This Row],[Kg. Recibidos]]*BD[[#This Row],[Precio]]</f>
        <v>465.50000000000006</v>
      </c>
      <c r="M1178" s="105">
        <f>+BD[[#This Row],[Kg. Recibidos]]*BD[[#This Row],[Precio]]</f>
        <v>465.50000000000006</v>
      </c>
      <c r="N1178" s="91">
        <f>+BD[[#This Row],[Monto Total]]-BD[[#This Row],[Abonos]]</f>
        <v>0</v>
      </c>
      <c r="O1178" s="93" t="str">
        <f>IF(BD[[#This Row],[Saldo Actual]]=0,"PAGADO",IF(BD[[#This Row],[Saldo Actual]]&lt;0,"A Favor","Pendiente"))</f>
        <v>PAGADO</v>
      </c>
      <c r="P1178" s="97">
        <f>+BD[[#This Row],[Fecha Doc.]]+7</f>
        <v>45421</v>
      </c>
      <c r="Q1178" s="96" t="str">
        <f ca="1">IF(TODAY()&gt;BD[[#This Row],[Fecha Venc.]],"VENCIDO","")</f>
        <v>VENCIDO</v>
      </c>
      <c r="R1178" s="83"/>
    </row>
    <row r="1179" spans="3:18" s="4" customFormat="1" hidden="1" x14ac:dyDescent="0.25">
      <c r="C1179" s="85"/>
      <c r="D1179" s="86"/>
      <c r="E1179" s="87"/>
      <c r="F1179" s="88"/>
      <c r="G1179" s="87"/>
      <c r="H1179" s="89"/>
      <c r="I1179" s="121"/>
      <c r="J1179" s="121"/>
      <c r="K1179" s="84"/>
      <c r="L1179" s="105"/>
      <c r="M1179" s="105"/>
      <c r="N1179" s="91"/>
      <c r="O1179" s="93"/>
      <c r="P1179" s="97"/>
      <c r="Q1179" s="96"/>
      <c r="R1179" s="83"/>
    </row>
    <row r="1180" spans="3:18" s="4" customFormat="1" hidden="1" x14ac:dyDescent="0.25">
      <c r="C1180" s="85" t="s">
        <v>2194</v>
      </c>
      <c r="D1180" s="86">
        <v>45414</v>
      </c>
      <c r="E1180" s="87" t="s">
        <v>64</v>
      </c>
      <c r="F1180" s="88" t="s">
        <v>58</v>
      </c>
      <c r="G1180" s="87" t="s">
        <v>64</v>
      </c>
      <c r="H1180" s="89" t="s">
        <v>18</v>
      </c>
      <c r="I1180" s="121">
        <v>352.49</v>
      </c>
      <c r="J1180" s="121">
        <v>352.49</v>
      </c>
      <c r="K1180" s="84">
        <v>1.85</v>
      </c>
      <c r="L1180" s="105">
        <f>+BD[[#This Row],[Kg. Recibidos]]*BD[[#This Row],[Precio]]</f>
        <v>652.1065000000001</v>
      </c>
      <c r="M1180" s="105">
        <f>+BD[[#This Row],[Kg. Recibidos]]*BD[[#This Row],[Precio]]</f>
        <v>652.1065000000001</v>
      </c>
      <c r="N1180" s="91">
        <f>+BD[[#This Row],[Monto Total]]-BD[[#This Row],[Abonos]]</f>
        <v>0</v>
      </c>
      <c r="O1180" s="93" t="str">
        <f>IF(BD[[#This Row],[Saldo Actual]]=0,"PAGADO",IF(BD[[#This Row],[Saldo Actual]]&lt;0,"A Favor","Pendiente"))</f>
        <v>PAGADO</v>
      </c>
      <c r="P1180" s="97">
        <f>+BD[[#This Row],[Fecha Doc.]]+7</f>
        <v>45421</v>
      </c>
      <c r="Q1180" s="96" t="str">
        <f ca="1">IF(TODAY()&gt;BD[[#This Row],[Fecha Venc.]],"VENCIDO","")</f>
        <v>VENCIDO</v>
      </c>
      <c r="R1180" s="83"/>
    </row>
    <row r="1181" spans="3:18" s="4" customFormat="1" hidden="1" x14ac:dyDescent="0.25">
      <c r="C1181" s="85" t="s">
        <v>2193</v>
      </c>
      <c r="D1181" s="86">
        <v>45414</v>
      </c>
      <c r="E1181" s="87" t="s">
        <v>64</v>
      </c>
      <c r="F1181" s="88" t="s">
        <v>58</v>
      </c>
      <c r="G1181" s="87" t="s">
        <v>64</v>
      </c>
      <c r="H1181" s="89" t="s">
        <v>3</v>
      </c>
      <c r="I1181" s="121">
        <v>2984.35</v>
      </c>
      <c r="J1181" s="121">
        <v>2984.35</v>
      </c>
      <c r="K1181" s="84">
        <v>2.35</v>
      </c>
      <c r="L1181" s="105">
        <f>+BD[[#This Row],[Kg. Recibidos]]*BD[[#This Row],[Precio]]</f>
        <v>7013.2224999999999</v>
      </c>
      <c r="M1181" s="105">
        <v>7013.22</v>
      </c>
      <c r="N1181" s="91">
        <v>0</v>
      </c>
      <c r="O1181" s="93" t="str">
        <f>IF(BD[[#This Row],[Saldo Actual]]=0,"PAGADO",IF(BD[[#This Row],[Saldo Actual]]&lt;0,"A Favor","Pendiente"))</f>
        <v>PAGADO</v>
      </c>
      <c r="P1181" s="97">
        <f>+BD[[#This Row],[Fecha Doc.]]+7</f>
        <v>45421</v>
      </c>
      <c r="Q1181" s="96" t="str">
        <f ca="1">IF(TODAY()&gt;BD[[#This Row],[Fecha Venc.]],"VENCIDO","")</f>
        <v>VENCIDO</v>
      </c>
      <c r="R1181" s="83"/>
    </row>
    <row r="1182" spans="3:18" s="4" customFormat="1" hidden="1" x14ac:dyDescent="0.25">
      <c r="C1182" s="85" t="s">
        <v>2186</v>
      </c>
      <c r="D1182" s="86">
        <v>45414</v>
      </c>
      <c r="E1182" s="87" t="s">
        <v>89</v>
      </c>
      <c r="F1182" s="88" t="s">
        <v>47</v>
      </c>
      <c r="G1182" s="87" t="s">
        <v>89</v>
      </c>
      <c r="H1182" s="89" t="s">
        <v>872</v>
      </c>
      <c r="I1182" s="121">
        <v>6794.6</v>
      </c>
      <c r="J1182" s="121">
        <v>6614.8</v>
      </c>
      <c r="K1182" s="84">
        <v>1.9</v>
      </c>
      <c r="L1182" s="105">
        <f>+BD[[#This Row],[Kg. Recibidos]]*BD[[#This Row],[Precio]]</f>
        <v>12568.119999999999</v>
      </c>
      <c r="M1182" s="105">
        <f>+BD[[#This Row],[Kg. Recibidos]]*BD[[#This Row],[Precio]]</f>
        <v>12568.119999999999</v>
      </c>
      <c r="N1182" s="91">
        <f>+BD[[#This Row],[Monto Total]]-BD[[#This Row],[Abonos]]</f>
        <v>0</v>
      </c>
      <c r="O1182" s="93" t="str">
        <f>IF(BD[[#This Row],[Saldo Actual]]=0,"PAGADO",IF(BD[[#This Row],[Saldo Actual]]&lt;0,"A Favor","Pendiente"))</f>
        <v>PAGADO</v>
      </c>
      <c r="P1182" s="97">
        <f>+BD[[#This Row],[Fecha Doc.]]+7</f>
        <v>45421</v>
      </c>
      <c r="Q1182" s="96" t="str">
        <f ca="1">IF(TODAY()&gt;BD[[#This Row],[Fecha Venc.]],"VENCIDO","")</f>
        <v>VENCIDO</v>
      </c>
      <c r="R1182" s="83"/>
    </row>
    <row r="1183" spans="3:18" s="4" customFormat="1" hidden="1" x14ac:dyDescent="0.25">
      <c r="C1183" s="85" t="s">
        <v>2185</v>
      </c>
      <c r="D1183" s="86">
        <v>45414</v>
      </c>
      <c r="E1183" s="87" t="s">
        <v>89</v>
      </c>
      <c r="F1183" s="88" t="s">
        <v>47</v>
      </c>
      <c r="G1183" s="87" t="s">
        <v>89</v>
      </c>
      <c r="H1183" s="89" t="s">
        <v>872</v>
      </c>
      <c r="I1183" s="121">
        <v>2644.7</v>
      </c>
      <c r="J1183" s="121">
        <v>2533.1999999999998</v>
      </c>
      <c r="K1183" s="84">
        <v>1.9</v>
      </c>
      <c r="L1183" s="105">
        <f>+BD[[#This Row],[Kg. Recibidos]]*BD[[#This Row],[Precio]]</f>
        <v>4813.079999999999</v>
      </c>
      <c r="M1183" s="105">
        <f>+BD[[#This Row],[Kg. Recibidos]]*BD[[#This Row],[Precio]]</f>
        <v>4813.079999999999</v>
      </c>
      <c r="N1183" s="91">
        <f>+BD[[#This Row],[Monto Total]]-BD[[#This Row],[Abonos]]</f>
        <v>0</v>
      </c>
      <c r="O1183" s="93" t="str">
        <f>IF(BD[[#This Row],[Saldo Actual]]=0,"PAGADO",IF(BD[[#This Row],[Saldo Actual]]&lt;0,"A Favor","Pendiente"))</f>
        <v>PAGADO</v>
      </c>
      <c r="P1183" s="97">
        <f>+BD[[#This Row],[Fecha Doc.]]+7</f>
        <v>45421</v>
      </c>
      <c r="Q1183" s="96" t="str">
        <f ca="1">IF(TODAY()&gt;BD[[#This Row],[Fecha Venc.]],"VENCIDO","")</f>
        <v>VENCIDO</v>
      </c>
      <c r="R1183" s="83"/>
    </row>
    <row r="1184" spans="3:18" s="4" customFormat="1" hidden="1" x14ac:dyDescent="0.25">
      <c r="C1184" s="85" t="s">
        <v>2192</v>
      </c>
      <c r="D1184" s="86">
        <v>45414</v>
      </c>
      <c r="E1184" s="87" t="s">
        <v>1887</v>
      </c>
      <c r="F1184" s="88" t="s">
        <v>1886</v>
      </c>
      <c r="G1184" s="87" t="s">
        <v>133</v>
      </c>
      <c r="H1184" s="89" t="s">
        <v>1848</v>
      </c>
      <c r="I1184" s="121">
        <v>43.6</v>
      </c>
      <c r="J1184" s="121">
        <v>43.6</v>
      </c>
      <c r="K1184" s="84">
        <v>1.8</v>
      </c>
      <c r="L1184" s="105">
        <f>+BD[[#This Row],[Kg. Recibidos]]*BD[[#This Row],[Precio]]</f>
        <v>78.48</v>
      </c>
      <c r="M1184" s="105"/>
      <c r="N1184" s="91">
        <f>+BD[[#This Row],[Monto Total]]-BD[[#This Row],[Abonos]]</f>
        <v>78.48</v>
      </c>
      <c r="O1184" s="93" t="str">
        <f>IF(BD[[#This Row],[Saldo Actual]]=0,"PAGADO",IF(BD[[#This Row],[Saldo Actual]]&lt;0,"A Favor","Pendiente"))</f>
        <v>Pendiente</v>
      </c>
      <c r="P1184" s="97">
        <f>+BD[[#This Row],[Fecha Doc.]]+7</f>
        <v>45421</v>
      </c>
      <c r="Q1184" s="96" t="str">
        <f ca="1">IF(TODAY()&gt;BD[[#This Row],[Fecha Venc.]],"VENCIDO","")</f>
        <v>VENCIDO</v>
      </c>
      <c r="R1184" s="83"/>
    </row>
    <row r="1185" spans="3:18" s="4" customFormat="1" hidden="1" x14ac:dyDescent="0.25">
      <c r="C1185" s="85" t="s">
        <v>2192</v>
      </c>
      <c r="D1185" s="86">
        <v>45414</v>
      </c>
      <c r="E1185" s="87" t="s">
        <v>1887</v>
      </c>
      <c r="F1185" s="88" t="s">
        <v>1886</v>
      </c>
      <c r="G1185" s="87" t="s">
        <v>133</v>
      </c>
      <c r="H1185" s="89" t="s">
        <v>1727</v>
      </c>
      <c r="I1185" s="121">
        <v>31.8</v>
      </c>
      <c r="J1185" s="121">
        <v>31.8</v>
      </c>
      <c r="K1185" s="84">
        <v>1.3</v>
      </c>
      <c r="L1185" s="105">
        <f>+BD[[#This Row],[Kg. Recibidos]]*BD[[#This Row],[Precio]]</f>
        <v>41.34</v>
      </c>
      <c r="M1185" s="105"/>
      <c r="N1185" s="91">
        <f>+BD[[#This Row],[Monto Total]]-BD[[#This Row],[Abonos]]</f>
        <v>41.34</v>
      </c>
      <c r="O1185" s="93" t="str">
        <f>IF(BD[[#This Row],[Saldo Actual]]=0,"PAGADO",IF(BD[[#This Row],[Saldo Actual]]&lt;0,"A Favor","Pendiente"))</f>
        <v>Pendiente</v>
      </c>
      <c r="P1185" s="97">
        <f>+BD[[#This Row],[Fecha Doc.]]+7</f>
        <v>45421</v>
      </c>
      <c r="Q1185" s="96" t="str">
        <f ca="1">IF(TODAY()&gt;BD[[#This Row],[Fecha Venc.]],"VENCIDO","")</f>
        <v>VENCIDO</v>
      </c>
      <c r="R1185" s="83"/>
    </row>
    <row r="1186" spans="3:18" s="4" customFormat="1" hidden="1" x14ac:dyDescent="0.25">
      <c r="C1186" s="85" t="s">
        <v>2189</v>
      </c>
      <c r="D1186" s="86">
        <v>45414</v>
      </c>
      <c r="E1186" s="87" t="s">
        <v>1887</v>
      </c>
      <c r="F1186" s="88" t="s">
        <v>1886</v>
      </c>
      <c r="G1186" s="87" t="s">
        <v>651</v>
      </c>
      <c r="H1186" s="89" t="s">
        <v>3</v>
      </c>
      <c r="I1186" s="121">
        <v>22.1</v>
      </c>
      <c r="J1186" s="121">
        <v>22.1</v>
      </c>
      <c r="K1186" s="84">
        <v>2.4500000000000002</v>
      </c>
      <c r="L1186" s="105">
        <f>+BD[[#This Row],[Kg. Recibidos]]*BD[[#This Row],[Precio]]</f>
        <v>54.14500000000001</v>
      </c>
      <c r="M1186" s="105">
        <f>+BD[[#This Row],[Kg. Recibidos]]*BD[[#This Row],[Precio]]</f>
        <v>54.14500000000001</v>
      </c>
      <c r="N1186" s="91">
        <f>+BD[[#This Row],[Monto Total]]-BD[[#This Row],[Abonos]]</f>
        <v>0</v>
      </c>
      <c r="O1186" s="93" t="str">
        <f>IF(BD[[#This Row],[Saldo Actual]]=0,"PAGADO",IF(BD[[#This Row],[Saldo Actual]]&lt;0,"A Favor","Pendiente"))</f>
        <v>PAGADO</v>
      </c>
      <c r="P1186" s="97">
        <f>+BD[[#This Row],[Fecha Doc.]]+7</f>
        <v>45421</v>
      </c>
      <c r="Q1186" s="96" t="str">
        <f ca="1">IF(TODAY()&gt;BD[[#This Row],[Fecha Venc.]],"VENCIDO","")</f>
        <v>VENCIDO</v>
      </c>
      <c r="R1186" s="83"/>
    </row>
    <row r="1187" spans="3:18" s="4" customFormat="1" hidden="1" x14ac:dyDescent="0.25">
      <c r="C1187" s="85" t="s">
        <v>2181</v>
      </c>
      <c r="D1187" s="86">
        <v>45414</v>
      </c>
      <c r="E1187" s="87" t="s">
        <v>1887</v>
      </c>
      <c r="F1187" s="88" t="s">
        <v>1886</v>
      </c>
      <c r="G1187" s="87" t="s">
        <v>1284</v>
      </c>
      <c r="H1187" s="89" t="s">
        <v>3</v>
      </c>
      <c r="I1187" s="121">
        <v>1181</v>
      </c>
      <c r="J1187" s="121">
        <v>1181</v>
      </c>
      <c r="K1187" s="84">
        <v>1.6</v>
      </c>
      <c r="L1187" s="105">
        <f>+BD[[#This Row],[Kg. Recibidos]]*BD[[#This Row],[Precio]]</f>
        <v>1889.6000000000001</v>
      </c>
      <c r="M1187" s="105">
        <f>+BD[[#This Row],[Kg. Recibidos]]*BD[[#This Row],[Precio]]</f>
        <v>1889.6000000000001</v>
      </c>
      <c r="N1187" s="91">
        <f>+BD[[#This Row],[Monto Total]]-BD[[#This Row],[Abonos]]</f>
        <v>0</v>
      </c>
      <c r="O1187" s="93" t="str">
        <f>IF(BD[[#This Row],[Saldo Actual]]=0,"PAGADO",IF(BD[[#This Row],[Saldo Actual]]&lt;0,"A Favor","Pendiente"))</f>
        <v>PAGADO</v>
      </c>
      <c r="P1187" s="97">
        <f>+BD[[#This Row],[Fecha Doc.]]+7</f>
        <v>45421</v>
      </c>
      <c r="Q1187" s="96" t="str">
        <f ca="1">IF(TODAY()&gt;BD[[#This Row],[Fecha Venc.]],"VENCIDO","")</f>
        <v>VENCIDO</v>
      </c>
      <c r="R1187" s="83"/>
    </row>
    <row r="1188" spans="3:18" s="4" customFormat="1" hidden="1" x14ac:dyDescent="0.25">
      <c r="C1188" s="85" t="s">
        <v>2180</v>
      </c>
      <c r="D1188" s="86">
        <v>45414</v>
      </c>
      <c r="E1188" s="87" t="s">
        <v>1887</v>
      </c>
      <c r="F1188" s="88" t="s">
        <v>1886</v>
      </c>
      <c r="G1188" s="87" t="s">
        <v>1284</v>
      </c>
      <c r="H1188" s="89" t="s">
        <v>18</v>
      </c>
      <c r="I1188" s="121">
        <v>502.49</v>
      </c>
      <c r="J1188" s="121">
        <v>500</v>
      </c>
      <c r="K1188" s="84">
        <v>1</v>
      </c>
      <c r="L1188" s="105">
        <f>+BD[[#This Row],[Kg. Recibidos]]*BD[[#This Row],[Precio]]</f>
        <v>500</v>
      </c>
      <c r="M1188" s="105">
        <f>+BD[[#This Row],[Kg. Recibidos]]*BD[[#This Row],[Precio]]</f>
        <v>500</v>
      </c>
      <c r="N1188" s="91">
        <f>+BD[[#This Row],[Monto Total]]-BD[[#This Row],[Abonos]]</f>
        <v>0</v>
      </c>
      <c r="O1188" s="93" t="str">
        <f>IF(BD[[#This Row],[Saldo Actual]]=0,"PAGADO",IF(BD[[#This Row],[Saldo Actual]]&lt;0,"A Favor","Pendiente"))</f>
        <v>PAGADO</v>
      </c>
      <c r="P1188" s="97">
        <f>+BD[[#This Row],[Fecha Doc.]]+7</f>
        <v>45421</v>
      </c>
      <c r="Q1188" s="96" t="str">
        <f ca="1">IF(TODAY()&gt;BD[[#This Row],[Fecha Venc.]],"VENCIDO","")</f>
        <v>VENCIDO</v>
      </c>
      <c r="R1188" s="83"/>
    </row>
    <row r="1189" spans="3:18" s="4" customFormat="1" hidden="1" x14ac:dyDescent="0.25">
      <c r="C1189" s="85" t="s">
        <v>2184</v>
      </c>
      <c r="D1189" s="86">
        <v>45414</v>
      </c>
      <c r="E1189" s="87" t="s">
        <v>93</v>
      </c>
      <c r="F1189" s="88" t="s">
        <v>50</v>
      </c>
      <c r="G1189" s="87" t="s">
        <v>93</v>
      </c>
      <c r="H1189" s="89" t="s">
        <v>3</v>
      </c>
      <c r="I1189" s="121">
        <v>8544</v>
      </c>
      <c r="J1189" s="121">
        <v>8544</v>
      </c>
      <c r="K1189" s="84">
        <v>2.0499999999999998</v>
      </c>
      <c r="L1189" s="105">
        <f>+BD[[#This Row],[Kg. Recibidos]]*BD[[#This Row],[Precio]]</f>
        <v>17515.199999999997</v>
      </c>
      <c r="M1189" s="105">
        <f>+BD[[#This Row],[Kg. Recibidos]]*BD[[#This Row],[Precio]]</f>
        <v>17515.199999999997</v>
      </c>
      <c r="N1189" s="91">
        <f>+BD[[#This Row],[Monto Total]]-BD[[#This Row],[Abonos]]</f>
        <v>0</v>
      </c>
      <c r="O1189" s="93" t="str">
        <f>IF(BD[[#This Row],[Saldo Actual]]=0,"PAGADO",IF(BD[[#This Row],[Saldo Actual]]&lt;0,"A Favor","Pendiente"))</f>
        <v>PAGADO</v>
      </c>
      <c r="P1189" s="97">
        <f>+BD[[#This Row],[Fecha Doc.]]+7</f>
        <v>45421</v>
      </c>
      <c r="Q1189" s="96" t="str">
        <f ca="1">IF(TODAY()&gt;BD[[#This Row],[Fecha Venc.]],"VENCIDO","")</f>
        <v>VENCIDO</v>
      </c>
      <c r="R1189" s="83"/>
    </row>
    <row r="1190" spans="3:18" s="4" customFormat="1" hidden="1" x14ac:dyDescent="0.25">
      <c r="C1190" s="85" t="s">
        <v>2183</v>
      </c>
      <c r="D1190" s="86">
        <v>45414</v>
      </c>
      <c r="E1190" s="87" t="s">
        <v>93</v>
      </c>
      <c r="F1190" s="88" t="s">
        <v>50</v>
      </c>
      <c r="G1190" s="87" t="s">
        <v>93</v>
      </c>
      <c r="H1190" s="89" t="s">
        <v>3</v>
      </c>
      <c r="I1190" s="121">
        <v>9385.9</v>
      </c>
      <c r="J1190" s="121">
        <v>9319.7000000000007</v>
      </c>
      <c r="K1190" s="84">
        <v>2.0499999999999998</v>
      </c>
      <c r="L1190" s="105">
        <f>+BD[[#This Row],[Kg. Recibidos]]*BD[[#This Row],[Precio]]</f>
        <v>19105.384999999998</v>
      </c>
      <c r="M1190" s="105">
        <f>+BD[[#This Row],[Kg. Recibidos]]*BD[[#This Row],[Precio]]</f>
        <v>19105.384999999998</v>
      </c>
      <c r="N1190" s="91">
        <f>+BD[[#This Row],[Monto Total]]-BD[[#This Row],[Abonos]]</f>
        <v>0</v>
      </c>
      <c r="O1190" s="93" t="str">
        <f>IF(BD[[#This Row],[Saldo Actual]]=0,"PAGADO",IF(BD[[#This Row],[Saldo Actual]]&lt;0,"A Favor","Pendiente"))</f>
        <v>PAGADO</v>
      </c>
      <c r="P1190" s="97">
        <f>+BD[[#This Row],[Fecha Doc.]]+7</f>
        <v>45421</v>
      </c>
      <c r="Q1190" s="96" t="str">
        <f ca="1">IF(TODAY()&gt;BD[[#This Row],[Fecha Venc.]],"VENCIDO","")</f>
        <v>VENCIDO</v>
      </c>
      <c r="R1190" s="83"/>
    </row>
    <row r="1191" spans="3:18" s="4" customFormat="1" hidden="1" x14ac:dyDescent="0.25">
      <c r="C1191" s="85" t="s">
        <v>2195</v>
      </c>
      <c r="D1191" s="86">
        <v>45414</v>
      </c>
      <c r="E1191" s="87" t="s">
        <v>8</v>
      </c>
      <c r="F1191" s="88" t="s">
        <v>20</v>
      </c>
      <c r="G1191" s="87" t="s">
        <v>182</v>
      </c>
      <c r="H1191" s="89" t="s">
        <v>15</v>
      </c>
      <c r="I1191" s="121">
        <v>7654.8</v>
      </c>
      <c r="J1191" s="121">
        <v>7239.9</v>
      </c>
      <c r="K1191" s="84">
        <v>2.5</v>
      </c>
      <c r="L1191" s="105">
        <f>+BD[[#This Row],[Kg. Recibidos]]*BD[[#This Row],[Precio]]</f>
        <v>18099.75</v>
      </c>
      <c r="M1191" s="105">
        <f>+BD[[#This Row],[Kg. Recibidos]]*BD[[#This Row],[Precio]]</f>
        <v>18099.75</v>
      </c>
      <c r="N1191" s="91">
        <f>+BD[[#This Row],[Monto Total]]-BD[[#This Row],[Abonos]]</f>
        <v>0</v>
      </c>
      <c r="O1191" s="93" t="str">
        <f>IF(BD[[#This Row],[Saldo Actual]]=0,"PAGADO",IF(BD[[#This Row],[Saldo Actual]]&lt;0,"A Favor","Pendiente"))</f>
        <v>PAGADO</v>
      </c>
      <c r="P1191" s="97">
        <f>+BD[[#This Row],[Fecha Doc.]]+7</f>
        <v>45421</v>
      </c>
      <c r="Q1191" s="96" t="str">
        <f ca="1">IF(TODAY()&gt;BD[[#This Row],[Fecha Venc.]],"VENCIDO","")</f>
        <v>VENCIDO</v>
      </c>
      <c r="R1191" s="83"/>
    </row>
    <row r="1192" spans="3:18" s="4" customFormat="1" hidden="1" x14ac:dyDescent="0.25">
      <c r="C1192" s="85" t="s">
        <v>2187</v>
      </c>
      <c r="D1192" s="86">
        <v>45414</v>
      </c>
      <c r="E1192" s="87" t="s">
        <v>1887</v>
      </c>
      <c r="F1192" s="88" t="s">
        <v>1886</v>
      </c>
      <c r="G1192" s="87" t="s">
        <v>946</v>
      </c>
      <c r="H1192" s="89" t="s">
        <v>1727</v>
      </c>
      <c r="I1192" s="121">
        <v>4.4000000000000004</v>
      </c>
      <c r="J1192" s="121">
        <v>4.4000000000000004</v>
      </c>
      <c r="K1192" s="84">
        <v>1.3</v>
      </c>
      <c r="L1192" s="105">
        <f>+BD[[#This Row],[Kg. Recibidos]]*BD[[#This Row],[Precio]]</f>
        <v>5.7200000000000006</v>
      </c>
      <c r="M1192" s="105">
        <f>+BD[[#This Row],[Kg. Recibidos]]*BD[[#This Row],[Precio]]</f>
        <v>5.7200000000000006</v>
      </c>
      <c r="N1192" s="91">
        <f>+BD[[#This Row],[Monto Total]]-BD[[#This Row],[Abonos]]</f>
        <v>0</v>
      </c>
      <c r="O1192" s="93" t="str">
        <f>IF(BD[[#This Row],[Saldo Actual]]=0,"PAGADO",IF(BD[[#This Row],[Saldo Actual]]&lt;0,"A Favor","Pendiente"))</f>
        <v>PAGADO</v>
      </c>
      <c r="P1192" s="97">
        <f>+BD[[#This Row],[Fecha Doc.]]+7</f>
        <v>45421</v>
      </c>
      <c r="Q1192" s="96" t="str">
        <f ca="1">IF(TODAY()&gt;BD[[#This Row],[Fecha Venc.]],"VENCIDO","")</f>
        <v>VENCIDO</v>
      </c>
      <c r="R1192" s="83"/>
    </row>
    <row r="1193" spans="3:18" s="4" customFormat="1" hidden="1" x14ac:dyDescent="0.25">
      <c r="C1193" s="85" t="s">
        <v>2172</v>
      </c>
      <c r="D1193" s="86">
        <v>45412</v>
      </c>
      <c r="E1193" s="87" t="s">
        <v>1887</v>
      </c>
      <c r="F1193" s="88" t="s">
        <v>1886</v>
      </c>
      <c r="G1193" s="87" t="s">
        <v>204</v>
      </c>
      <c r="H1193" s="89" t="s">
        <v>1727</v>
      </c>
      <c r="I1193" s="121">
        <v>20.6</v>
      </c>
      <c r="J1193" s="121">
        <v>20.6</v>
      </c>
      <c r="K1193" s="84">
        <v>1.3</v>
      </c>
      <c r="L1193" s="105">
        <f>+BD[[#This Row],[Kg. Recibidos]]*BD[[#This Row],[Precio]]</f>
        <v>26.78</v>
      </c>
      <c r="M1193" s="105">
        <f>+BD[[#This Row],[Kg. Recibidos]]*BD[[#This Row],[Precio]]</f>
        <v>26.78</v>
      </c>
      <c r="N1193" s="91">
        <f>+BD[[#This Row],[Monto Total]]-BD[[#This Row],[Abonos]]</f>
        <v>0</v>
      </c>
      <c r="O1193" s="93" t="str">
        <f>IF(BD[[#This Row],[Saldo Actual]]=0,"PAGADO",IF(BD[[#This Row],[Saldo Actual]]&lt;0,"A Favor","Pendiente"))</f>
        <v>PAGADO</v>
      </c>
      <c r="P1193" s="97">
        <f>+BD[[#This Row],[Fecha Doc.]]+7</f>
        <v>45419</v>
      </c>
      <c r="Q1193" s="96" t="str">
        <f ca="1">IF(TODAY()&gt;BD[[#This Row],[Fecha Venc.]],"VENCIDO","")</f>
        <v>VENCIDO</v>
      </c>
      <c r="R1193" s="83"/>
    </row>
    <row r="1194" spans="3:18" s="4" customFormat="1" hidden="1" x14ac:dyDescent="0.25">
      <c r="C1194" s="85" t="s">
        <v>2175</v>
      </c>
      <c r="D1194" s="86">
        <v>45412</v>
      </c>
      <c r="E1194" s="87" t="s">
        <v>1730</v>
      </c>
      <c r="F1194" s="88" t="s">
        <v>892</v>
      </c>
      <c r="G1194" s="87" t="s">
        <v>1730</v>
      </c>
      <c r="H1194" s="89" t="s">
        <v>1853</v>
      </c>
      <c r="I1194" s="121">
        <v>2081.1</v>
      </c>
      <c r="J1194" s="121">
        <v>2081.1</v>
      </c>
      <c r="K1194" s="84">
        <v>0.25</v>
      </c>
      <c r="L1194" s="105">
        <f>+BD[[#This Row],[Kg. Recibidos]]*BD[[#This Row],[Precio]]</f>
        <v>520.27499999999998</v>
      </c>
      <c r="M1194" s="105">
        <v>520.28</v>
      </c>
      <c r="N1194" s="91">
        <v>0</v>
      </c>
      <c r="O1194" s="93" t="str">
        <f>IF(BD[[#This Row],[Saldo Actual]]=0,"PAGADO",IF(BD[[#This Row],[Saldo Actual]]&lt;0,"A Favor","Pendiente"))</f>
        <v>PAGADO</v>
      </c>
      <c r="P1194" s="97">
        <f>+BD[[#This Row],[Fecha Doc.]]+7</f>
        <v>45419</v>
      </c>
      <c r="Q1194" s="96" t="str">
        <f ca="1">IF(TODAY()&gt;BD[[#This Row],[Fecha Venc.]],"VENCIDO","")</f>
        <v>VENCIDO</v>
      </c>
      <c r="R1194" s="83"/>
    </row>
    <row r="1195" spans="3:18" s="4" customFormat="1" hidden="1" x14ac:dyDescent="0.25">
      <c r="C1195" s="85" t="s">
        <v>2173</v>
      </c>
      <c r="D1195" s="86">
        <v>45412</v>
      </c>
      <c r="E1195" s="87" t="s">
        <v>78</v>
      </c>
      <c r="F1195" s="88" t="s">
        <v>37</v>
      </c>
      <c r="G1195" s="87" t="s">
        <v>112</v>
      </c>
      <c r="H1195" s="89" t="s">
        <v>3</v>
      </c>
      <c r="I1195" s="121">
        <v>213.8</v>
      </c>
      <c r="J1195" s="121">
        <v>213.8</v>
      </c>
      <c r="K1195" s="84">
        <v>2.35</v>
      </c>
      <c r="L1195" s="105">
        <f>+BD[[#This Row],[Kg. Recibidos]]*BD[[#This Row],[Precio]]</f>
        <v>502.43000000000006</v>
      </c>
      <c r="M1195" s="105">
        <f>+BD[[#This Row],[Kg. Recibidos]]*BD[[#This Row],[Precio]]</f>
        <v>502.43000000000006</v>
      </c>
      <c r="N1195" s="91">
        <f>+BD[[#This Row],[Monto Total]]-BD[[#This Row],[Abonos]]</f>
        <v>0</v>
      </c>
      <c r="O1195" s="93" t="str">
        <f>IF(BD[[#This Row],[Saldo Actual]]=0,"PAGADO",IF(BD[[#This Row],[Saldo Actual]]&lt;0,"A Favor","Pendiente"))</f>
        <v>PAGADO</v>
      </c>
      <c r="P1195" s="97">
        <f>+BD[[#This Row],[Fecha Doc.]]+7</f>
        <v>45419</v>
      </c>
      <c r="Q1195" s="96" t="str">
        <f ca="1">IF(TODAY()&gt;BD[[#This Row],[Fecha Venc.]],"VENCIDO","")</f>
        <v>VENCIDO</v>
      </c>
      <c r="R1195" s="83"/>
    </row>
    <row r="1196" spans="3:18" s="4" customFormat="1" hidden="1" x14ac:dyDescent="0.25">
      <c r="C1196" s="85" t="s">
        <v>2168</v>
      </c>
      <c r="D1196" s="86">
        <v>45412</v>
      </c>
      <c r="E1196" s="87" t="s">
        <v>1887</v>
      </c>
      <c r="F1196" s="88" t="s">
        <v>1886</v>
      </c>
      <c r="G1196" s="87" t="s">
        <v>2169</v>
      </c>
      <c r="H1196" s="89" t="s">
        <v>3</v>
      </c>
      <c r="I1196" s="121">
        <v>173.3</v>
      </c>
      <c r="J1196" s="121">
        <v>173.3</v>
      </c>
      <c r="K1196" s="84">
        <v>2.4</v>
      </c>
      <c r="L1196" s="105">
        <f>+BD[[#This Row],[Kg. Recibidos]]*BD[[#This Row],[Precio]]</f>
        <v>415.92</v>
      </c>
      <c r="M1196" s="105">
        <f>+BD[[#This Row],[Kg. Recibidos]]*BD[[#This Row],[Precio]]</f>
        <v>415.92</v>
      </c>
      <c r="N1196" s="91">
        <f>+BD[[#This Row],[Monto Total]]-BD[[#This Row],[Abonos]]</f>
        <v>0</v>
      </c>
      <c r="O1196" s="93" t="str">
        <f>IF(BD[[#This Row],[Saldo Actual]]=0,"PAGADO",IF(BD[[#This Row],[Saldo Actual]]&lt;0,"A Favor","Pendiente"))</f>
        <v>PAGADO</v>
      </c>
      <c r="P1196" s="97">
        <f>+BD[[#This Row],[Fecha Doc.]]+7</f>
        <v>45419</v>
      </c>
      <c r="Q1196" s="96" t="str">
        <f ca="1">IF(TODAY()&gt;BD[[#This Row],[Fecha Venc.]],"VENCIDO","")</f>
        <v>VENCIDO</v>
      </c>
      <c r="R1196" s="83"/>
    </row>
    <row r="1197" spans="3:18" s="4" customFormat="1" hidden="1" x14ac:dyDescent="0.25">
      <c r="C1197" s="85" t="s">
        <v>2176</v>
      </c>
      <c r="D1197" s="86">
        <v>45412</v>
      </c>
      <c r="E1197" s="87" t="s">
        <v>670</v>
      </c>
      <c r="F1197" s="88" t="s">
        <v>883</v>
      </c>
      <c r="G1197" s="87" t="s">
        <v>670</v>
      </c>
      <c r="H1197" s="89" t="s">
        <v>1727</v>
      </c>
      <c r="I1197" s="121">
        <v>382.6</v>
      </c>
      <c r="J1197" s="121">
        <v>375.5</v>
      </c>
      <c r="K1197" s="84">
        <v>1.1000000000000001</v>
      </c>
      <c r="L1197" s="105">
        <f>+BD[[#This Row],[Kg. Recibidos]]*BD[[#This Row],[Precio]]</f>
        <v>413.05</v>
      </c>
      <c r="M1197" s="105">
        <f>+BD[[#This Row],[Kg. Recibidos]]*BD[[#This Row],[Precio]]</f>
        <v>413.05</v>
      </c>
      <c r="N1197" s="91">
        <f>+BD[[#This Row],[Monto Total]]-BD[[#This Row],[Abonos]]</f>
        <v>0</v>
      </c>
      <c r="O1197" s="93" t="str">
        <f>IF(BD[[#This Row],[Saldo Actual]]=0,"PAGADO",IF(BD[[#This Row],[Saldo Actual]]&lt;0,"A Favor","Pendiente"))</f>
        <v>PAGADO</v>
      </c>
      <c r="P1197" s="97">
        <f>+BD[[#This Row],[Fecha Doc.]]+7</f>
        <v>45419</v>
      </c>
      <c r="Q1197" s="96" t="str">
        <f ca="1">IF(TODAY()&gt;BD[[#This Row],[Fecha Venc.]],"VENCIDO","")</f>
        <v>VENCIDO</v>
      </c>
      <c r="R1197" s="83"/>
    </row>
    <row r="1198" spans="3:18" s="4" customFormat="1" hidden="1" x14ac:dyDescent="0.25">
      <c r="C1198" s="85" t="s">
        <v>2176</v>
      </c>
      <c r="D1198" s="86">
        <v>45412</v>
      </c>
      <c r="E1198" s="87" t="s">
        <v>670</v>
      </c>
      <c r="F1198" s="88" t="s">
        <v>883</v>
      </c>
      <c r="G1198" s="87" t="s">
        <v>670</v>
      </c>
      <c r="H1198" s="89" t="s">
        <v>1847</v>
      </c>
      <c r="I1198" s="121">
        <v>578.1</v>
      </c>
      <c r="J1198" s="121">
        <v>573</v>
      </c>
      <c r="K1198" s="84">
        <v>1.1000000000000001</v>
      </c>
      <c r="L1198" s="105">
        <f>+BD[[#This Row],[Kg. Recibidos]]*BD[[#This Row],[Precio]]</f>
        <v>630.30000000000007</v>
      </c>
      <c r="M1198" s="105">
        <f>+BD[[#This Row],[Kg. Recibidos]]*BD[[#This Row],[Precio]]</f>
        <v>630.30000000000007</v>
      </c>
      <c r="N1198" s="91">
        <f>+BD[[#This Row],[Monto Total]]-BD[[#This Row],[Abonos]]</f>
        <v>0</v>
      </c>
      <c r="O1198" s="93" t="str">
        <f>IF(BD[[#This Row],[Saldo Actual]]=0,"PAGADO",IF(BD[[#This Row],[Saldo Actual]]&lt;0,"A Favor","Pendiente"))</f>
        <v>PAGADO</v>
      </c>
      <c r="P1198" s="97">
        <f>+BD[[#This Row],[Fecha Doc.]]+7</f>
        <v>45419</v>
      </c>
      <c r="Q1198" s="96" t="str">
        <f ca="1">IF(TODAY()&gt;BD[[#This Row],[Fecha Venc.]],"VENCIDO","")</f>
        <v>VENCIDO</v>
      </c>
      <c r="R1198" s="83"/>
    </row>
    <row r="1199" spans="3:18" s="4" customFormat="1" hidden="1" x14ac:dyDescent="0.25">
      <c r="C1199" s="85" t="s">
        <v>2176</v>
      </c>
      <c r="D1199" s="86">
        <v>45412</v>
      </c>
      <c r="E1199" s="87" t="s">
        <v>670</v>
      </c>
      <c r="F1199" s="88" t="s">
        <v>883</v>
      </c>
      <c r="G1199" s="87" t="s">
        <v>670</v>
      </c>
      <c r="H1199" s="89" t="s">
        <v>1848</v>
      </c>
      <c r="I1199" s="121">
        <v>226.7</v>
      </c>
      <c r="J1199" s="121">
        <v>224.5</v>
      </c>
      <c r="K1199" s="84">
        <v>1.6</v>
      </c>
      <c r="L1199" s="105">
        <f>+BD[[#This Row],[Kg. Recibidos]]*BD[[#This Row],[Precio]]</f>
        <v>359.20000000000005</v>
      </c>
      <c r="M1199" s="105">
        <f>+BD[[#This Row],[Kg. Recibidos]]*BD[[#This Row],[Precio]]</f>
        <v>359.20000000000005</v>
      </c>
      <c r="N1199" s="91">
        <f>+BD[[#This Row],[Monto Total]]-BD[[#This Row],[Abonos]]</f>
        <v>0</v>
      </c>
      <c r="O1199" s="93" t="str">
        <f>IF(BD[[#This Row],[Saldo Actual]]=0,"PAGADO",IF(BD[[#This Row],[Saldo Actual]]&lt;0,"A Favor","Pendiente"))</f>
        <v>PAGADO</v>
      </c>
      <c r="P1199" s="97">
        <f>+BD[[#This Row],[Fecha Doc.]]+7</f>
        <v>45419</v>
      </c>
      <c r="Q1199" s="96" t="str">
        <f ca="1">IF(TODAY()&gt;BD[[#This Row],[Fecha Venc.]],"VENCIDO","")</f>
        <v>VENCIDO</v>
      </c>
      <c r="R1199" s="83"/>
    </row>
    <row r="1200" spans="3:18" s="4" customFormat="1" hidden="1" x14ac:dyDescent="0.25">
      <c r="C1200" s="85" t="s">
        <v>2177</v>
      </c>
      <c r="D1200" s="86">
        <v>45412</v>
      </c>
      <c r="E1200" s="87" t="s">
        <v>670</v>
      </c>
      <c r="F1200" s="88" t="s">
        <v>883</v>
      </c>
      <c r="G1200" s="87" t="s">
        <v>670</v>
      </c>
      <c r="H1200" s="89" t="s">
        <v>872</v>
      </c>
      <c r="I1200" s="121">
        <v>8032.8</v>
      </c>
      <c r="J1200" s="121">
        <v>7776.5</v>
      </c>
      <c r="K1200" s="84">
        <v>2.2000000000000002</v>
      </c>
      <c r="L1200" s="105">
        <f>+BD[[#This Row],[Kg. Recibidos]]*BD[[#This Row],[Precio]]</f>
        <v>17108.300000000003</v>
      </c>
      <c r="M1200" s="105">
        <f>+BD[[#This Row],[Kg. Recibidos]]*BD[[#This Row],[Precio]]</f>
        <v>17108.300000000003</v>
      </c>
      <c r="N1200" s="91">
        <f>+BD[[#This Row],[Monto Total]]-BD[[#This Row],[Abonos]]</f>
        <v>0</v>
      </c>
      <c r="O1200" s="93" t="str">
        <f>IF(BD[[#This Row],[Saldo Actual]]=0,"PAGADO",IF(BD[[#This Row],[Saldo Actual]]&lt;0,"A Favor","Pendiente"))</f>
        <v>PAGADO</v>
      </c>
      <c r="P1200" s="97">
        <f>+BD[[#This Row],[Fecha Doc.]]+7</f>
        <v>45419</v>
      </c>
      <c r="Q1200" s="96" t="str">
        <f ca="1">IF(TODAY()&gt;BD[[#This Row],[Fecha Venc.]],"VENCIDO","")</f>
        <v>VENCIDO</v>
      </c>
      <c r="R1200" s="83"/>
    </row>
    <row r="1201" spans="3:18" s="4" customFormat="1" hidden="1" x14ac:dyDescent="0.25">
      <c r="C1201" s="85" t="s">
        <v>2171</v>
      </c>
      <c r="D1201" s="86">
        <v>45412</v>
      </c>
      <c r="E1201" s="87" t="s">
        <v>87</v>
      </c>
      <c r="F1201" s="88" t="s">
        <v>116</v>
      </c>
      <c r="G1201" s="87" t="s">
        <v>87</v>
      </c>
      <c r="H1201" s="89" t="s">
        <v>15</v>
      </c>
      <c r="I1201" s="121">
        <v>249.6</v>
      </c>
      <c r="J1201" s="121">
        <v>249.6</v>
      </c>
      <c r="K1201" s="84">
        <v>2.4</v>
      </c>
      <c r="L1201" s="105">
        <f>+BD[[#This Row],[Kg. Recibidos]]*BD[[#This Row],[Precio]]</f>
        <v>599.04</v>
      </c>
      <c r="M1201" s="105">
        <f>+BD[[#This Row],[Kg. Recibidos]]*BD[[#This Row],[Precio]]</f>
        <v>599.04</v>
      </c>
      <c r="N1201" s="91">
        <f>+BD[[#This Row],[Monto Total]]-BD[[#This Row],[Abonos]]</f>
        <v>0</v>
      </c>
      <c r="O1201" s="93" t="str">
        <f>IF(BD[[#This Row],[Saldo Actual]]=0,"PAGADO",IF(BD[[#This Row],[Saldo Actual]]&lt;0,"A Favor","Pendiente"))</f>
        <v>PAGADO</v>
      </c>
      <c r="P1201" s="97">
        <f>+BD[[#This Row],[Fecha Doc.]]+7</f>
        <v>45419</v>
      </c>
      <c r="Q1201" s="96" t="str">
        <f ca="1">IF(TODAY()&gt;BD[[#This Row],[Fecha Venc.]],"VENCIDO","")</f>
        <v>VENCIDO</v>
      </c>
      <c r="R1201" s="83"/>
    </row>
    <row r="1202" spans="3:18" s="4" customFormat="1" hidden="1" x14ac:dyDescent="0.25">
      <c r="C1202" s="85" t="s">
        <v>2171</v>
      </c>
      <c r="D1202" s="86">
        <v>45412</v>
      </c>
      <c r="E1202" s="87" t="s">
        <v>87</v>
      </c>
      <c r="F1202" s="88" t="s">
        <v>116</v>
      </c>
      <c r="G1202" s="87" t="s">
        <v>87</v>
      </c>
      <c r="H1202" s="89" t="s">
        <v>872</v>
      </c>
      <c r="I1202" s="121">
        <v>163.4</v>
      </c>
      <c r="J1202" s="121">
        <v>163.4</v>
      </c>
      <c r="K1202" s="84">
        <v>2.68</v>
      </c>
      <c r="L1202" s="105">
        <f>+BD[[#This Row],[Kg. Recibidos]]*BD[[#This Row],[Precio]]</f>
        <v>437.91200000000003</v>
      </c>
      <c r="M1202" s="105">
        <f>+BD[[#This Row],[Kg. Recibidos]]*BD[[#This Row],[Precio]]</f>
        <v>437.91200000000003</v>
      </c>
      <c r="N1202" s="91">
        <f>+BD[[#This Row],[Monto Total]]-BD[[#This Row],[Abonos]]</f>
        <v>0</v>
      </c>
      <c r="O1202" s="93" t="str">
        <f>IF(BD[[#This Row],[Saldo Actual]]=0,"PAGADO",IF(BD[[#This Row],[Saldo Actual]]&lt;0,"A Favor","Pendiente"))</f>
        <v>PAGADO</v>
      </c>
      <c r="P1202" s="97">
        <f>+BD[[#This Row],[Fecha Doc.]]+7</f>
        <v>45419</v>
      </c>
      <c r="Q1202" s="96" t="str">
        <f ca="1">IF(TODAY()&gt;BD[[#This Row],[Fecha Venc.]],"VENCIDO","")</f>
        <v>VENCIDO</v>
      </c>
      <c r="R1202" s="83"/>
    </row>
    <row r="1203" spans="3:18" s="4" customFormat="1" hidden="1" x14ac:dyDescent="0.25">
      <c r="C1203" s="85" t="s">
        <v>2170</v>
      </c>
      <c r="D1203" s="86">
        <v>45412</v>
      </c>
      <c r="E1203" s="87" t="s">
        <v>87</v>
      </c>
      <c r="F1203" s="88" t="s">
        <v>116</v>
      </c>
      <c r="G1203" s="87" t="s">
        <v>87</v>
      </c>
      <c r="H1203" s="89" t="s">
        <v>1848</v>
      </c>
      <c r="I1203" s="121">
        <v>50.2</v>
      </c>
      <c r="J1203" s="121">
        <v>50.2</v>
      </c>
      <c r="K1203" s="84">
        <v>1.4</v>
      </c>
      <c r="L1203" s="105">
        <f>+BD[[#This Row],[Kg. Recibidos]]*BD[[#This Row],[Precio]]</f>
        <v>70.28</v>
      </c>
      <c r="M1203" s="105">
        <f>+BD[[#This Row],[Kg. Recibidos]]*BD[[#This Row],[Precio]]</f>
        <v>70.28</v>
      </c>
      <c r="N1203" s="91">
        <f>+BD[[#This Row],[Monto Total]]-BD[[#This Row],[Abonos]]</f>
        <v>0</v>
      </c>
      <c r="O1203" s="93" t="str">
        <f>IF(BD[[#This Row],[Saldo Actual]]=0,"PAGADO",IF(BD[[#This Row],[Saldo Actual]]&lt;0,"A Favor","Pendiente"))</f>
        <v>PAGADO</v>
      </c>
      <c r="P1203" s="97">
        <f>+BD[[#This Row],[Fecha Doc.]]+7</f>
        <v>45419</v>
      </c>
      <c r="Q1203" s="96" t="str">
        <f ca="1">IF(TODAY()&gt;BD[[#This Row],[Fecha Venc.]],"VENCIDO","")</f>
        <v>VENCIDO</v>
      </c>
      <c r="R1203" s="83"/>
    </row>
    <row r="1204" spans="3:18" s="4" customFormat="1" hidden="1" x14ac:dyDescent="0.25">
      <c r="C1204" s="85" t="s">
        <v>2170</v>
      </c>
      <c r="D1204" s="86">
        <v>45412</v>
      </c>
      <c r="E1204" s="87" t="s">
        <v>87</v>
      </c>
      <c r="F1204" s="88" t="s">
        <v>116</v>
      </c>
      <c r="G1204" s="87" t="s">
        <v>87</v>
      </c>
      <c r="H1204" s="89" t="s">
        <v>1727</v>
      </c>
      <c r="I1204" s="121">
        <v>145.69999999999999</v>
      </c>
      <c r="J1204" s="121">
        <v>145.69999999999999</v>
      </c>
      <c r="K1204" s="84">
        <v>0.7</v>
      </c>
      <c r="L1204" s="105">
        <f>+BD[[#This Row],[Kg. Recibidos]]*BD[[#This Row],[Precio]]</f>
        <v>101.98999999999998</v>
      </c>
      <c r="M1204" s="105">
        <f>+BD[[#This Row],[Kg. Recibidos]]*BD[[#This Row],[Precio]]</f>
        <v>101.98999999999998</v>
      </c>
      <c r="N1204" s="91">
        <f>+BD[[#This Row],[Monto Total]]-BD[[#This Row],[Abonos]]</f>
        <v>0</v>
      </c>
      <c r="O1204" s="93" t="str">
        <f>IF(BD[[#This Row],[Saldo Actual]]=0,"PAGADO",IF(BD[[#This Row],[Saldo Actual]]&lt;0,"A Favor","Pendiente"))</f>
        <v>PAGADO</v>
      </c>
      <c r="P1204" s="97">
        <f>+BD[[#This Row],[Fecha Doc.]]+7</f>
        <v>45419</v>
      </c>
      <c r="Q1204" s="96" t="str">
        <f ca="1">IF(TODAY()&gt;BD[[#This Row],[Fecha Venc.]],"VENCIDO","")</f>
        <v>VENCIDO</v>
      </c>
      <c r="R1204" s="83"/>
    </row>
    <row r="1205" spans="3:18" s="4" customFormat="1" hidden="1" x14ac:dyDescent="0.25">
      <c r="C1205" s="85" t="s">
        <v>2170</v>
      </c>
      <c r="D1205" s="86">
        <v>45412</v>
      </c>
      <c r="E1205" s="87" t="s">
        <v>87</v>
      </c>
      <c r="F1205" s="88" t="s">
        <v>116</v>
      </c>
      <c r="G1205" s="87" t="s">
        <v>87</v>
      </c>
      <c r="H1205" s="89" t="s">
        <v>1847</v>
      </c>
      <c r="I1205" s="121">
        <v>181.1</v>
      </c>
      <c r="J1205" s="121">
        <v>181.1</v>
      </c>
      <c r="K1205" s="84">
        <v>0.7</v>
      </c>
      <c r="L1205" s="105">
        <f>+BD[[#This Row],[Kg. Recibidos]]*BD[[#This Row],[Precio]]</f>
        <v>126.76999999999998</v>
      </c>
      <c r="M1205" s="105">
        <f>+BD[[#This Row],[Kg. Recibidos]]*BD[[#This Row],[Precio]]</f>
        <v>126.76999999999998</v>
      </c>
      <c r="N1205" s="91">
        <f>+BD[[#This Row],[Monto Total]]-BD[[#This Row],[Abonos]]</f>
        <v>0</v>
      </c>
      <c r="O1205" s="93" t="str">
        <f>IF(BD[[#This Row],[Saldo Actual]]=0,"PAGADO",IF(BD[[#This Row],[Saldo Actual]]&lt;0,"A Favor","Pendiente"))</f>
        <v>PAGADO</v>
      </c>
      <c r="P1205" s="97">
        <f>+BD[[#This Row],[Fecha Doc.]]+7</f>
        <v>45419</v>
      </c>
      <c r="Q1205" s="96" t="str">
        <f ca="1">IF(TODAY()&gt;BD[[#This Row],[Fecha Venc.]],"VENCIDO","")</f>
        <v>VENCIDO</v>
      </c>
      <c r="R1205" s="83"/>
    </row>
    <row r="1206" spans="3:18" s="4" customFormat="1" hidden="1" x14ac:dyDescent="0.25">
      <c r="C1206" s="85" t="s">
        <v>2178</v>
      </c>
      <c r="D1206" s="86">
        <v>45412</v>
      </c>
      <c r="E1206" s="87" t="s">
        <v>8</v>
      </c>
      <c r="F1206" s="88" t="s">
        <v>20</v>
      </c>
      <c r="G1206" s="87" t="s">
        <v>182</v>
      </c>
      <c r="H1206" s="89" t="s">
        <v>15</v>
      </c>
      <c r="I1206" s="121">
        <v>9272.2999999999993</v>
      </c>
      <c r="J1206" s="121">
        <v>8873.2000000000007</v>
      </c>
      <c r="K1206" s="84">
        <v>2.5499999999999998</v>
      </c>
      <c r="L1206" s="105">
        <f>+BD[[#This Row],[Kg. Recibidos]]*BD[[#This Row],[Precio]]</f>
        <v>22626.66</v>
      </c>
      <c r="M1206" s="105">
        <f>+BD[[#This Row],[Kg. Recibidos]]*BD[[#This Row],[Precio]]</f>
        <v>22626.66</v>
      </c>
      <c r="N1206" s="91">
        <f>+BD[[#This Row],[Monto Total]]-BD[[#This Row],[Abonos]]</f>
        <v>0</v>
      </c>
      <c r="O1206" s="93" t="str">
        <f>IF(BD[[#This Row],[Saldo Actual]]=0,"PAGADO",IF(BD[[#This Row],[Saldo Actual]]&lt;0,"A Favor","Pendiente"))</f>
        <v>PAGADO</v>
      </c>
      <c r="P1206" s="97">
        <f>+BD[[#This Row],[Fecha Doc.]]+7</f>
        <v>45419</v>
      </c>
      <c r="Q1206" s="96" t="str">
        <f ca="1">IF(TODAY()&gt;BD[[#This Row],[Fecha Venc.]],"VENCIDO","")</f>
        <v>VENCIDO</v>
      </c>
      <c r="R1206" s="83"/>
    </row>
    <row r="1207" spans="3:18" s="4" customFormat="1" hidden="1" x14ac:dyDescent="0.25">
      <c r="C1207" s="85" t="s">
        <v>2174</v>
      </c>
      <c r="D1207" s="86">
        <v>45412</v>
      </c>
      <c r="E1207" s="87" t="s">
        <v>8</v>
      </c>
      <c r="F1207" s="88" t="s">
        <v>20</v>
      </c>
      <c r="G1207" s="87" t="s">
        <v>182</v>
      </c>
      <c r="H1207" s="89" t="s">
        <v>1727</v>
      </c>
      <c r="I1207" s="121">
        <v>2862.2</v>
      </c>
      <c r="J1207" s="121">
        <v>2814</v>
      </c>
      <c r="K1207" s="84">
        <v>1</v>
      </c>
      <c r="L1207" s="105">
        <f>+BD[[#This Row],[Kg. Recibidos]]*BD[[#This Row],[Precio]]</f>
        <v>2814</v>
      </c>
      <c r="M1207" s="105">
        <f>+BD[[#This Row],[Kg. Recibidos]]*BD[[#This Row],[Precio]]</f>
        <v>2814</v>
      </c>
      <c r="N1207" s="91">
        <f>+BD[[#This Row],[Monto Total]]-BD[[#This Row],[Abonos]]</f>
        <v>0</v>
      </c>
      <c r="O1207" s="93" t="str">
        <f>IF(BD[[#This Row],[Saldo Actual]]=0,"PAGADO",IF(BD[[#This Row],[Saldo Actual]]&lt;0,"A Favor","Pendiente"))</f>
        <v>PAGADO</v>
      </c>
      <c r="P1207" s="97">
        <f>+BD[[#This Row],[Fecha Doc.]]+7</f>
        <v>45419</v>
      </c>
      <c r="Q1207" s="96" t="str">
        <f ca="1">IF(TODAY()&gt;BD[[#This Row],[Fecha Venc.]],"VENCIDO","")</f>
        <v>VENCIDO</v>
      </c>
      <c r="R1207" s="83"/>
    </row>
    <row r="1208" spans="3:18" s="4" customFormat="1" hidden="1" x14ac:dyDescent="0.25">
      <c r="C1208" s="85"/>
      <c r="D1208" s="86"/>
      <c r="E1208" s="87"/>
      <c r="F1208" s="88"/>
      <c r="G1208" s="87"/>
      <c r="H1208" s="89"/>
      <c r="I1208" s="121"/>
      <c r="J1208" s="121"/>
      <c r="K1208" s="84"/>
      <c r="L1208" s="105"/>
      <c r="M1208" s="105"/>
      <c r="N1208" s="91"/>
      <c r="O1208" s="93"/>
      <c r="P1208" s="97"/>
      <c r="Q1208" s="96"/>
      <c r="R1208" s="83"/>
    </row>
    <row r="1209" spans="3:18" s="4" customFormat="1" hidden="1" x14ac:dyDescent="0.25">
      <c r="C1209" s="85" t="s">
        <v>2174</v>
      </c>
      <c r="D1209" s="86">
        <v>45412</v>
      </c>
      <c r="E1209" s="87" t="s">
        <v>8</v>
      </c>
      <c r="F1209" s="88" t="s">
        <v>20</v>
      </c>
      <c r="G1209" s="87" t="s">
        <v>182</v>
      </c>
      <c r="H1209" s="89" t="s">
        <v>1847</v>
      </c>
      <c r="I1209" s="121">
        <v>3389</v>
      </c>
      <c r="J1209" s="121">
        <v>3362</v>
      </c>
      <c r="K1209" s="84">
        <v>0.5</v>
      </c>
      <c r="L1209" s="105">
        <f>+BD[[#This Row],[Kg. Recibidos]]*BD[[#This Row],[Precio]]</f>
        <v>1681</v>
      </c>
      <c r="M1209" s="105">
        <f>+BD[[#This Row],[Kg. Recibidos]]*BD[[#This Row],[Precio]]</f>
        <v>1681</v>
      </c>
      <c r="N1209" s="91">
        <f>+BD[[#This Row],[Monto Total]]-BD[[#This Row],[Abonos]]</f>
        <v>0</v>
      </c>
      <c r="O1209" s="93" t="str">
        <f>IF(BD[[#This Row],[Saldo Actual]]=0,"PAGADO",IF(BD[[#This Row],[Saldo Actual]]&lt;0,"A Favor","Pendiente"))</f>
        <v>PAGADO</v>
      </c>
      <c r="P1209" s="97">
        <f>+BD[[#This Row],[Fecha Doc.]]+7</f>
        <v>45419</v>
      </c>
      <c r="Q1209" s="96" t="str">
        <f ca="1">IF(TODAY()&gt;BD[[#This Row],[Fecha Venc.]],"VENCIDO","")</f>
        <v>VENCIDO</v>
      </c>
      <c r="R1209" s="83"/>
    </row>
    <row r="1210" spans="3:18" s="4" customFormat="1" hidden="1" x14ac:dyDescent="0.25">
      <c r="C1210" s="85" t="s">
        <v>2179</v>
      </c>
      <c r="D1210" s="86">
        <v>45412</v>
      </c>
      <c r="E1210" s="87" t="s">
        <v>108</v>
      </c>
      <c r="F1210" s="88" t="s">
        <v>120</v>
      </c>
      <c r="G1210" s="87" t="s">
        <v>108</v>
      </c>
      <c r="H1210" s="89" t="s">
        <v>15</v>
      </c>
      <c r="I1210" s="121">
        <v>10324.4</v>
      </c>
      <c r="J1210" s="121">
        <v>10033.1</v>
      </c>
      <c r="K1210" s="84">
        <v>2.63</v>
      </c>
      <c r="L1210" s="105">
        <f>+BD[[#This Row],[Kg. Recibidos]]*BD[[#This Row],[Precio]]</f>
        <v>26387.053</v>
      </c>
      <c r="M1210" s="105">
        <f>+BD[[#This Row],[Kg. Recibidos]]*BD[[#This Row],[Precio]]</f>
        <v>26387.053</v>
      </c>
      <c r="N1210" s="91">
        <f>+BD[[#This Row],[Monto Total]]-BD[[#This Row],[Abonos]]</f>
        <v>0</v>
      </c>
      <c r="O1210" s="93" t="str">
        <f>IF(BD[[#This Row],[Saldo Actual]]=0,"PAGADO",IF(BD[[#This Row],[Saldo Actual]]&lt;0,"A Favor","Pendiente"))</f>
        <v>PAGADO</v>
      </c>
      <c r="P1210" s="97">
        <f>+BD[[#This Row],[Fecha Doc.]]+7</f>
        <v>45419</v>
      </c>
      <c r="Q1210" s="96" t="str">
        <f ca="1">IF(TODAY()&gt;BD[[#This Row],[Fecha Venc.]],"VENCIDO","")</f>
        <v>VENCIDO</v>
      </c>
      <c r="R1210" s="83"/>
    </row>
    <row r="1211" spans="3:18" s="4" customFormat="1" hidden="1" x14ac:dyDescent="0.25">
      <c r="C1211" s="85" t="s">
        <v>2167</v>
      </c>
      <c r="D1211" s="86">
        <v>45412</v>
      </c>
      <c r="E1211" s="87" t="s">
        <v>1887</v>
      </c>
      <c r="F1211" s="88" t="s">
        <v>1886</v>
      </c>
      <c r="G1211" s="87" t="s">
        <v>127</v>
      </c>
      <c r="H1211" s="89" t="s">
        <v>3</v>
      </c>
      <c r="I1211" s="121">
        <v>163.6</v>
      </c>
      <c r="J1211" s="121">
        <v>163.6</v>
      </c>
      <c r="K1211" s="84">
        <v>2.4500000000000002</v>
      </c>
      <c r="L1211" s="105">
        <f>+BD[[#This Row],[Kg. Recibidos]]*BD[[#This Row],[Precio]]</f>
        <v>400.82</v>
      </c>
      <c r="M1211" s="105">
        <f>+BD[[#This Row],[Kg. Recibidos]]*BD[[#This Row],[Precio]]</f>
        <v>400.82</v>
      </c>
      <c r="N1211" s="91">
        <f>+BD[[#This Row],[Monto Total]]-BD[[#This Row],[Abonos]]</f>
        <v>0</v>
      </c>
      <c r="O1211" s="93" t="str">
        <f>IF(BD[[#This Row],[Saldo Actual]]=0,"PAGADO",IF(BD[[#This Row],[Saldo Actual]]&lt;0,"A Favor","Pendiente"))</f>
        <v>PAGADO</v>
      </c>
      <c r="P1211" s="97">
        <f>+BD[[#This Row],[Fecha Doc.]]+7</f>
        <v>45419</v>
      </c>
      <c r="Q1211" s="96" t="str">
        <f ca="1">IF(TODAY()&gt;BD[[#This Row],[Fecha Venc.]],"VENCIDO","")</f>
        <v>VENCIDO</v>
      </c>
      <c r="R1211" s="83"/>
    </row>
    <row r="1212" spans="3:18" s="4" customFormat="1" hidden="1" x14ac:dyDescent="0.25">
      <c r="C1212" s="85" t="s">
        <v>2165</v>
      </c>
      <c r="D1212" s="86">
        <v>45411</v>
      </c>
      <c r="E1212" s="87" t="s">
        <v>1887</v>
      </c>
      <c r="F1212" s="88" t="s">
        <v>1886</v>
      </c>
      <c r="G1212" s="87" t="s">
        <v>204</v>
      </c>
      <c r="H1212" s="89" t="s">
        <v>1727</v>
      </c>
      <c r="I1212" s="121">
        <v>19.8</v>
      </c>
      <c r="J1212" s="121">
        <v>19.8</v>
      </c>
      <c r="K1212" s="84">
        <v>1.3</v>
      </c>
      <c r="L1212" s="105">
        <f>+BD[[#This Row],[Kg. Recibidos]]*BD[[#This Row],[Precio]]</f>
        <v>25.740000000000002</v>
      </c>
      <c r="M1212" s="105">
        <f>+BD[[#This Row],[Kg. Recibidos]]*BD[[#This Row],[Precio]]</f>
        <v>25.740000000000002</v>
      </c>
      <c r="N1212" s="91">
        <f>+BD[[#This Row],[Monto Total]]-BD[[#This Row],[Abonos]]</f>
        <v>0</v>
      </c>
      <c r="O1212" s="93" t="str">
        <f>IF(BD[[#This Row],[Saldo Actual]]=0,"PAGADO",IF(BD[[#This Row],[Saldo Actual]]&lt;0,"A Favor","Pendiente"))</f>
        <v>PAGADO</v>
      </c>
      <c r="P1212" s="97">
        <f>+BD[[#This Row],[Fecha Doc.]]+7</f>
        <v>45418</v>
      </c>
      <c r="Q1212" s="96" t="str">
        <f ca="1">IF(TODAY()&gt;BD[[#This Row],[Fecha Venc.]],"VENCIDO","")</f>
        <v>VENCIDO</v>
      </c>
      <c r="R1212" s="83"/>
    </row>
    <row r="1213" spans="3:18" s="4" customFormat="1" hidden="1" x14ac:dyDescent="0.25">
      <c r="C1213" s="85" t="s">
        <v>2166</v>
      </c>
      <c r="D1213" s="86">
        <v>45411</v>
      </c>
      <c r="E1213" s="87" t="s">
        <v>1730</v>
      </c>
      <c r="F1213" s="88" t="s">
        <v>892</v>
      </c>
      <c r="G1213" s="87" t="s">
        <v>1730</v>
      </c>
      <c r="H1213" s="89" t="s">
        <v>1853</v>
      </c>
      <c r="I1213" s="121">
        <v>2054.5</v>
      </c>
      <c r="J1213" s="121">
        <v>2054.5</v>
      </c>
      <c r="K1213" s="84">
        <v>0.25</v>
      </c>
      <c r="L1213" s="105">
        <f>+BD[[#This Row],[Kg. Recibidos]]*BD[[#This Row],[Precio]]</f>
        <v>513.625</v>
      </c>
      <c r="M1213" s="105">
        <f>41.9+471.73</f>
        <v>513.63</v>
      </c>
      <c r="N1213" s="91">
        <v>0</v>
      </c>
      <c r="O1213" s="93" t="str">
        <f>IF(BD[[#This Row],[Saldo Actual]]=0,"PAGADO",IF(BD[[#This Row],[Saldo Actual]]&lt;0,"A Favor","Pendiente"))</f>
        <v>PAGADO</v>
      </c>
      <c r="P1213" s="97">
        <f>+BD[[#This Row],[Fecha Doc.]]+7</f>
        <v>45418</v>
      </c>
      <c r="Q1213" s="96" t="str">
        <f ca="1">IF(TODAY()&gt;BD[[#This Row],[Fecha Venc.]],"VENCIDO","")</f>
        <v>VENCIDO</v>
      </c>
      <c r="R1213" s="83"/>
    </row>
    <row r="1214" spans="3:18" s="4" customFormat="1" hidden="1" x14ac:dyDescent="0.25">
      <c r="C1214" s="85" t="s">
        <v>2164</v>
      </c>
      <c r="D1214" s="86">
        <v>45411</v>
      </c>
      <c r="E1214" s="87" t="s">
        <v>1887</v>
      </c>
      <c r="F1214" s="88" t="s">
        <v>1886</v>
      </c>
      <c r="G1214" s="87" t="s">
        <v>130</v>
      </c>
      <c r="H1214" s="89" t="s">
        <v>1727</v>
      </c>
      <c r="I1214" s="121">
        <v>50.2</v>
      </c>
      <c r="J1214" s="121">
        <v>50.2</v>
      </c>
      <c r="K1214" s="84">
        <v>1.3</v>
      </c>
      <c r="L1214" s="105">
        <f>+BD[[#This Row],[Kg. Recibidos]]*BD[[#This Row],[Precio]]</f>
        <v>65.260000000000005</v>
      </c>
      <c r="M1214" s="105">
        <v>65.260000000000005</v>
      </c>
      <c r="N1214" s="91">
        <f>+BD[[#This Row],[Monto Total]]-BD[[#This Row],[Abonos]]</f>
        <v>0</v>
      </c>
      <c r="O1214" s="93" t="str">
        <f>IF(BD[[#This Row],[Saldo Actual]]=0,"PAGADO",IF(BD[[#This Row],[Saldo Actual]]&lt;0,"A Favor","Pendiente"))</f>
        <v>PAGADO</v>
      </c>
      <c r="P1214" s="97">
        <f>+BD[[#This Row],[Fecha Doc.]]+7</f>
        <v>45418</v>
      </c>
      <c r="Q1214" s="96" t="str">
        <f ca="1">IF(TODAY()&gt;BD[[#This Row],[Fecha Venc.]],"VENCIDO","")</f>
        <v>VENCIDO</v>
      </c>
      <c r="R1214" s="83"/>
    </row>
    <row r="1215" spans="3:18" s="4" customFormat="1" hidden="1" x14ac:dyDescent="0.25">
      <c r="C1215" s="85" t="s">
        <v>2161</v>
      </c>
      <c r="D1215" s="86">
        <v>45411</v>
      </c>
      <c r="E1215" s="87" t="s">
        <v>85</v>
      </c>
      <c r="F1215" s="88" t="s">
        <v>44</v>
      </c>
      <c r="G1215" s="87" t="s">
        <v>85</v>
      </c>
      <c r="H1215" s="89" t="s">
        <v>3</v>
      </c>
      <c r="I1215" s="121">
        <v>20069.8</v>
      </c>
      <c r="J1215" s="121">
        <v>19908.8</v>
      </c>
      <c r="K1215" s="84">
        <v>2.1</v>
      </c>
      <c r="L1215" s="105">
        <f>+BD[[#This Row],[Kg. Recibidos]]*BD[[#This Row],[Precio]]</f>
        <v>41808.480000000003</v>
      </c>
      <c r="M1215" s="105">
        <f>+BD[[#This Row],[Kg. Recibidos]]*BD[[#This Row],[Precio]]</f>
        <v>41808.480000000003</v>
      </c>
      <c r="N1215" s="91">
        <f>+BD[[#This Row],[Monto Total]]-BD[[#This Row],[Abonos]]</f>
        <v>0</v>
      </c>
      <c r="O1215" s="93" t="str">
        <f>IF(BD[[#This Row],[Saldo Actual]]=0,"PAGADO",IF(BD[[#This Row],[Saldo Actual]]&lt;0,"A Favor","Pendiente"))</f>
        <v>PAGADO</v>
      </c>
      <c r="P1215" s="97">
        <f>+BD[[#This Row],[Fecha Doc.]]+7</f>
        <v>45418</v>
      </c>
      <c r="Q1215" s="96" t="str">
        <f ca="1">IF(TODAY()&gt;BD[[#This Row],[Fecha Venc.]],"VENCIDO","")</f>
        <v>VENCIDO</v>
      </c>
      <c r="R1215" s="83"/>
    </row>
    <row r="1216" spans="3:18" s="4" customFormat="1" hidden="1" x14ac:dyDescent="0.25">
      <c r="C1216" s="85" t="s">
        <v>2163</v>
      </c>
      <c r="D1216" s="86">
        <v>45411</v>
      </c>
      <c r="E1216" s="87" t="s">
        <v>89</v>
      </c>
      <c r="F1216" s="88" t="s">
        <v>47</v>
      </c>
      <c r="G1216" s="87" t="s">
        <v>89</v>
      </c>
      <c r="H1216" s="89" t="s">
        <v>872</v>
      </c>
      <c r="I1216" s="121">
        <v>6620.3</v>
      </c>
      <c r="J1216" s="121">
        <v>6607.7</v>
      </c>
      <c r="K1216" s="84">
        <v>1.9</v>
      </c>
      <c r="L1216" s="105">
        <f>+BD[[#This Row],[Kg. Recibidos]]*BD[[#This Row],[Precio]]</f>
        <v>12554.63</v>
      </c>
      <c r="M1216" s="105">
        <f>+BD[[#This Row],[Kg. Recibidos]]*BD[[#This Row],[Precio]]</f>
        <v>12554.63</v>
      </c>
      <c r="N1216" s="91">
        <f>+BD[[#This Row],[Monto Total]]-BD[[#This Row],[Abonos]]</f>
        <v>0</v>
      </c>
      <c r="O1216" s="93" t="str">
        <f>IF(BD[[#This Row],[Saldo Actual]]=0,"PAGADO",IF(BD[[#This Row],[Saldo Actual]]&lt;0,"A Favor","Pendiente"))</f>
        <v>PAGADO</v>
      </c>
      <c r="P1216" s="97">
        <f>+BD[[#This Row],[Fecha Doc.]]+7</f>
        <v>45418</v>
      </c>
      <c r="Q1216" s="96" t="str">
        <f ca="1">IF(TODAY()&gt;BD[[#This Row],[Fecha Venc.]],"VENCIDO","")</f>
        <v>VENCIDO</v>
      </c>
      <c r="R1216" s="83"/>
    </row>
    <row r="1217" spans="3:18" s="4" customFormat="1" hidden="1" x14ac:dyDescent="0.25">
      <c r="C1217" s="85" t="s">
        <v>2162</v>
      </c>
      <c r="D1217" s="86">
        <v>45411</v>
      </c>
      <c r="E1217" s="87" t="s">
        <v>89</v>
      </c>
      <c r="F1217" s="88" t="s">
        <v>47</v>
      </c>
      <c r="G1217" s="87" t="s">
        <v>89</v>
      </c>
      <c r="H1217" s="89" t="s">
        <v>872</v>
      </c>
      <c r="I1217" s="121">
        <v>2141.6</v>
      </c>
      <c r="J1217" s="121">
        <v>2047.5</v>
      </c>
      <c r="K1217" s="84">
        <v>1.9</v>
      </c>
      <c r="L1217" s="105">
        <f>+BD[[#This Row],[Kg. Recibidos]]*BD[[#This Row],[Precio]]</f>
        <v>3890.25</v>
      </c>
      <c r="M1217" s="105">
        <f>+BD[[#This Row],[Kg. Recibidos]]*BD[[#This Row],[Precio]]</f>
        <v>3890.25</v>
      </c>
      <c r="N1217" s="91">
        <f>+BD[[#This Row],[Monto Total]]-BD[[#This Row],[Abonos]]</f>
        <v>0</v>
      </c>
      <c r="O1217" s="93" t="str">
        <f>IF(BD[[#This Row],[Saldo Actual]]=0,"PAGADO",IF(BD[[#This Row],[Saldo Actual]]&lt;0,"A Favor","Pendiente"))</f>
        <v>PAGADO</v>
      </c>
      <c r="P1217" s="97">
        <f>+BD[[#This Row],[Fecha Doc.]]+7</f>
        <v>45418</v>
      </c>
      <c r="Q1217" s="96" t="str">
        <f ca="1">IF(TODAY()&gt;BD[[#This Row],[Fecha Venc.]],"VENCIDO","")</f>
        <v>VENCIDO</v>
      </c>
      <c r="R1217" s="83"/>
    </row>
    <row r="1218" spans="3:18" s="4" customFormat="1" hidden="1" x14ac:dyDescent="0.25">
      <c r="C1218" s="85" t="s">
        <v>2160</v>
      </c>
      <c r="D1218" s="86">
        <v>45409</v>
      </c>
      <c r="E1218" s="87" t="s">
        <v>89</v>
      </c>
      <c r="F1218" s="88" t="s">
        <v>47</v>
      </c>
      <c r="G1218" s="87" t="s">
        <v>89</v>
      </c>
      <c r="H1218" s="89" t="s">
        <v>872</v>
      </c>
      <c r="I1218" s="121">
        <v>1937.7</v>
      </c>
      <c r="J1218" s="121">
        <v>1927</v>
      </c>
      <c r="K1218" s="84">
        <v>1.9</v>
      </c>
      <c r="L1218" s="105">
        <f>+BD[[#This Row],[Kg. Recibidos]]*BD[[#This Row],[Precio]]</f>
        <v>3661.2999999999997</v>
      </c>
      <c r="M1218" s="105">
        <f>+BD[[#This Row],[Kg. Recibidos]]*BD[[#This Row],[Precio]]</f>
        <v>3661.2999999999997</v>
      </c>
      <c r="N1218" s="91">
        <f>+BD[[#This Row],[Monto Total]]-BD[[#This Row],[Abonos]]</f>
        <v>0</v>
      </c>
      <c r="O1218" s="93" t="str">
        <f>IF(BD[[#This Row],[Saldo Actual]]=0,"PAGADO",IF(BD[[#This Row],[Saldo Actual]]&lt;0,"A Favor","Pendiente"))</f>
        <v>PAGADO</v>
      </c>
      <c r="P1218" s="97">
        <f>+BD[[#This Row],[Fecha Doc.]]+7</f>
        <v>45416</v>
      </c>
      <c r="Q1218" s="96" t="str">
        <f ca="1">IF(TODAY()&gt;BD[[#This Row],[Fecha Venc.]],"VENCIDO","")</f>
        <v>VENCIDO</v>
      </c>
      <c r="R1218" s="83"/>
    </row>
    <row r="1219" spans="3:18" s="4" customFormat="1" hidden="1" x14ac:dyDescent="0.25">
      <c r="C1219" s="85" t="s">
        <v>2159</v>
      </c>
      <c r="D1219" s="86">
        <v>45409</v>
      </c>
      <c r="E1219" s="87" t="s">
        <v>89</v>
      </c>
      <c r="F1219" s="88" t="s">
        <v>47</v>
      </c>
      <c r="G1219" s="87" t="s">
        <v>89</v>
      </c>
      <c r="H1219" s="89" t="s">
        <v>16</v>
      </c>
      <c r="I1219" s="121">
        <v>10263.1</v>
      </c>
      <c r="J1219" s="121">
        <v>10222.9</v>
      </c>
      <c r="K1219" s="84">
        <v>1.5</v>
      </c>
      <c r="L1219" s="105">
        <f>+BD[[#This Row],[Kg. Recibidos]]*BD[[#This Row],[Precio]]</f>
        <v>15334.349999999999</v>
      </c>
      <c r="M1219" s="105">
        <f>+BD[[#This Row],[Kg. Recibidos]]*BD[[#This Row],[Precio]]</f>
        <v>15334.349999999999</v>
      </c>
      <c r="N1219" s="91">
        <f>+BD[[#This Row],[Monto Total]]-BD[[#This Row],[Abonos]]</f>
        <v>0</v>
      </c>
      <c r="O1219" s="93" t="str">
        <f>IF(BD[[#This Row],[Saldo Actual]]=0,"PAGADO",IF(BD[[#This Row],[Saldo Actual]]&lt;0,"A Favor","Pendiente"))</f>
        <v>PAGADO</v>
      </c>
      <c r="P1219" s="97">
        <f>+BD[[#This Row],[Fecha Doc.]]+7</f>
        <v>45416</v>
      </c>
      <c r="Q1219" s="96" t="str">
        <f ca="1">IF(TODAY()&gt;BD[[#This Row],[Fecha Venc.]],"VENCIDO","")</f>
        <v>VENCIDO</v>
      </c>
      <c r="R1219" s="83"/>
    </row>
    <row r="1220" spans="3:18" s="4" customFormat="1" hidden="1" x14ac:dyDescent="0.25">
      <c r="C1220" s="85" t="s">
        <v>2158</v>
      </c>
      <c r="D1220" s="86">
        <v>45409</v>
      </c>
      <c r="E1220" s="87" t="s">
        <v>89</v>
      </c>
      <c r="F1220" s="88" t="s">
        <v>47</v>
      </c>
      <c r="G1220" s="87" t="s">
        <v>89</v>
      </c>
      <c r="H1220" s="89" t="s">
        <v>16</v>
      </c>
      <c r="I1220" s="121">
        <v>13202</v>
      </c>
      <c r="J1220" s="121">
        <v>13149.5</v>
      </c>
      <c r="K1220" s="84">
        <v>1.5</v>
      </c>
      <c r="L1220" s="105">
        <f>+BD[[#This Row],[Kg. Recibidos]]*BD[[#This Row],[Precio]]</f>
        <v>19724.25</v>
      </c>
      <c r="M1220" s="105">
        <f>+BD[[#This Row],[Kg. Recibidos]]*BD[[#This Row],[Precio]]</f>
        <v>19724.25</v>
      </c>
      <c r="N1220" s="91">
        <f>+BD[[#This Row],[Monto Total]]-BD[[#This Row],[Abonos]]</f>
        <v>0</v>
      </c>
      <c r="O1220" s="93" t="str">
        <f>IF(BD[[#This Row],[Saldo Actual]]=0,"PAGADO",IF(BD[[#This Row],[Saldo Actual]]&lt;0,"A Favor","Pendiente"))</f>
        <v>PAGADO</v>
      </c>
      <c r="P1220" s="97">
        <f>+BD[[#This Row],[Fecha Doc.]]+7</f>
        <v>45416</v>
      </c>
      <c r="Q1220" s="96" t="str">
        <f ca="1">IF(TODAY()&gt;BD[[#This Row],[Fecha Venc.]],"VENCIDO","")</f>
        <v>VENCIDO</v>
      </c>
      <c r="R1220" s="83"/>
    </row>
    <row r="1221" spans="3:18" s="4" customFormat="1" hidden="1" x14ac:dyDescent="0.25">
      <c r="C1221" s="85" t="s">
        <v>2138</v>
      </c>
      <c r="D1221" s="86">
        <v>45408</v>
      </c>
      <c r="E1221" s="87" t="s">
        <v>66</v>
      </c>
      <c r="F1221" s="88" t="s">
        <v>21</v>
      </c>
      <c r="G1221" s="87" t="s">
        <v>183</v>
      </c>
      <c r="H1221" s="89" t="s">
        <v>15</v>
      </c>
      <c r="I1221" s="121">
        <v>1573.7</v>
      </c>
      <c r="J1221" s="121">
        <v>1553.1</v>
      </c>
      <c r="K1221" s="84">
        <v>2.63</v>
      </c>
      <c r="L1221" s="105">
        <f>+BD[[#This Row],[Kg. Recibidos]]*BD[[#This Row],[Precio]]</f>
        <v>4084.6529999999998</v>
      </c>
      <c r="M1221" s="105">
        <f>+BD[[#This Row],[Kg. Recibidos]]*BD[[#This Row],[Precio]]</f>
        <v>4084.6529999999998</v>
      </c>
      <c r="N1221" s="91">
        <f>+BD[[#This Row],[Monto Total]]-BD[[#This Row],[Abonos]]</f>
        <v>0</v>
      </c>
      <c r="O1221" s="93" t="str">
        <f>IF(BD[[#This Row],[Saldo Actual]]=0,"PAGADO",IF(BD[[#This Row],[Saldo Actual]]&lt;0,"A Favor","Pendiente"))</f>
        <v>PAGADO</v>
      </c>
      <c r="P1221" s="97">
        <f>+BD[[#This Row],[Fecha Doc.]]+7</f>
        <v>45415</v>
      </c>
      <c r="Q1221" s="96" t="str">
        <f ca="1">IF(TODAY()&gt;BD[[#This Row],[Fecha Venc.]],"VENCIDO","")</f>
        <v>VENCIDO</v>
      </c>
      <c r="R1221" s="83"/>
    </row>
    <row r="1222" spans="3:18" s="4" customFormat="1" hidden="1" x14ac:dyDescent="0.25">
      <c r="C1222" s="85" t="s">
        <v>2152</v>
      </c>
      <c r="D1222" s="86">
        <v>45408</v>
      </c>
      <c r="E1222" s="87" t="s">
        <v>1730</v>
      </c>
      <c r="F1222" s="88" t="s">
        <v>892</v>
      </c>
      <c r="G1222" s="87" t="s">
        <v>1730</v>
      </c>
      <c r="H1222" s="89" t="s">
        <v>1853</v>
      </c>
      <c r="I1222" s="121">
        <v>1589.2</v>
      </c>
      <c r="J1222" s="121">
        <v>1589.2</v>
      </c>
      <c r="K1222" s="84">
        <v>0.25</v>
      </c>
      <c r="L1222" s="105">
        <f>+BD[[#This Row],[Kg. Recibidos]]*BD[[#This Row],[Precio]]</f>
        <v>397.3</v>
      </c>
      <c r="M1222" s="105">
        <f>+BD[[#This Row],[Kg. Recibidos]]*BD[[#This Row],[Precio]]</f>
        <v>397.3</v>
      </c>
      <c r="N1222" s="91">
        <f>+BD[[#This Row],[Monto Total]]-BD[[#This Row],[Abonos]]</f>
        <v>0</v>
      </c>
      <c r="O1222" s="93" t="str">
        <f>IF(BD[[#This Row],[Saldo Actual]]=0,"PAGADO",IF(BD[[#This Row],[Saldo Actual]]&lt;0,"A Favor","Pendiente"))</f>
        <v>PAGADO</v>
      </c>
      <c r="P1222" s="97">
        <f>+BD[[#This Row],[Fecha Doc.]]+7</f>
        <v>45415</v>
      </c>
      <c r="Q1222" s="96" t="str">
        <f ca="1">IF(TODAY()&gt;BD[[#This Row],[Fecha Venc.]],"VENCIDO","")</f>
        <v>VENCIDO</v>
      </c>
      <c r="R1222" s="83"/>
    </row>
    <row r="1223" spans="3:18" s="4" customFormat="1" hidden="1" x14ac:dyDescent="0.25">
      <c r="C1223" s="85" t="s">
        <v>2149</v>
      </c>
      <c r="D1223" s="86">
        <v>45408</v>
      </c>
      <c r="E1223" s="87" t="s">
        <v>1887</v>
      </c>
      <c r="F1223" s="88" t="s">
        <v>1886</v>
      </c>
      <c r="G1223" s="87" t="s">
        <v>200</v>
      </c>
      <c r="H1223" s="89" t="s">
        <v>872</v>
      </c>
      <c r="I1223" s="121">
        <v>155</v>
      </c>
      <c r="J1223" s="121">
        <v>155</v>
      </c>
      <c r="K1223" s="84">
        <v>2.4500000000000002</v>
      </c>
      <c r="L1223" s="105">
        <f>+BD[[#This Row],[Kg. Recibidos]]*BD[[#This Row],[Precio]]</f>
        <v>379.75</v>
      </c>
      <c r="M1223" s="105">
        <f>+BD[[#This Row],[Kg. Recibidos]]*BD[[#This Row],[Precio]]</f>
        <v>379.75</v>
      </c>
      <c r="N1223" s="91">
        <f>+BD[[#This Row],[Monto Total]]-BD[[#This Row],[Abonos]]</f>
        <v>0</v>
      </c>
      <c r="O1223" s="93" t="str">
        <f>IF(BD[[#This Row],[Saldo Actual]]=0,"PAGADO",IF(BD[[#This Row],[Saldo Actual]]&lt;0,"A Favor","Pendiente"))</f>
        <v>PAGADO</v>
      </c>
      <c r="P1223" s="97">
        <f>+BD[[#This Row],[Fecha Doc.]]+7</f>
        <v>45415</v>
      </c>
      <c r="Q1223" s="96" t="str">
        <f ca="1">IF(TODAY()&gt;BD[[#This Row],[Fecha Venc.]],"VENCIDO","")</f>
        <v>VENCIDO</v>
      </c>
      <c r="R1223" s="83"/>
    </row>
    <row r="1224" spans="3:18" s="4" customFormat="1" hidden="1" x14ac:dyDescent="0.25">
      <c r="C1224" s="85" t="s">
        <v>2140</v>
      </c>
      <c r="D1224" s="86">
        <v>45408</v>
      </c>
      <c r="E1224" s="87" t="s">
        <v>66</v>
      </c>
      <c r="F1224" s="88" t="s">
        <v>21</v>
      </c>
      <c r="G1224" s="87" t="s">
        <v>186</v>
      </c>
      <c r="H1224" s="89" t="s">
        <v>1847</v>
      </c>
      <c r="I1224" s="121">
        <v>98.9</v>
      </c>
      <c r="J1224" s="121">
        <v>98.9</v>
      </c>
      <c r="K1224" s="84">
        <v>1.1000000000000001</v>
      </c>
      <c r="L1224" s="105">
        <f>+BD[[#This Row],[Kg. Recibidos]]*BD[[#This Row],[Precio]]</f>
        <v>108.79000000000002</v>
      </c>
      <c r="M1224" s="105">
        <f>+BD[[#This Row],[Kg. Recibidos]]*BD[[#This Row],[Precio]]</f>
        <v>108.79000000000002</v>
      </c>
      <c r="N1224" s="91">
        <f>+BD[[#This Row],[Monto Total]]-BD[[#This Row],[Abonos]]</f>
        <v>0</v>
      </c>
      <c r="O1224" s="93" t="str">
        <f>IF(BD[[#This Row],[Saldo Actual]]=0,"PAGADO",IF(BD[[#This Row],[Saldo Actual]]&lt;0,"A Favor","Pendiente"))</f>
        <v>PAGADO</v>
      </c>
      <c r="P1224" s="97">
        <f>+BD[[#This Row],[Fecha Doc.]]+7</f>
        <v>45415</v>
      </c>
      <c r="Q1224" s="96" t="str">
        <f ca="1">IF(TODAY()&gt;BD[[#This Row],[Fecha Venc.]],"VENCIDO","")</f>
        <v>VENCIDO</v>
      </c>
      <c r="R1224" s="83"/>
    </row>
    <row r="1225" spans="3:18" s="4" customFormat="1" hidden="1" x14ac:dyDescent="0.25">
      <c r="C1225" s="85" t="s">
        <v>2140</v>
      </c>
      <c r="D1225" s="86">
        <v>45408</v>
      </c>
      <c r="E1225" s="87" t="s">
        <v>66</v>
      </c>
      <c r="F1225" s="88" t="s">
        <v>21</v>
      </c>
      <c r="G1225" s="87" t="s">
        <v>186</v>
      </c>
      <c r="H1225" s="89" t="s">
        <v>12</v>
      </c>
      <c r="I1225" s="121">
        <v>98.2</v>
      </c>
      <c r="J1225" s="121">
        <v>98.2</v>
      </c>
      <c r="K1225" s="84">
        <v>1.1000000000000001</v>
      </c>
      <c r="L1225" s="105">
        <f>+BD[[#This Row],[Kg. Recibidos]]*BD[[#This Row],[Precio]]</f>
        <v>108.02000000000001</v>
      </c>
      <c r="M1225" s="105">
        <f>+BD[[#This Row],[Kg. Recibidos]]*BD[[#This Row],[Precio]]</f>
        <v>108.02000000000001</v>
      </c>
      <c r="N1225" s="91">
        <f>+BD[[#This Row],[Monto Total]]-BD[[#This Row],[Abonos]]</f>
        <v>0</v>
      </c>
      <c r="O1225" s="93" t="str">
        <f>IF(BD[[#This Row],[Saldo Actual]]=0,"PAGADO",IF(BD[[#This Row],[Saldo Actual]]&lt;0,"A Favor","Pendiente"))</f>
        <v>PAGADO</v>
      </c>
      <c r="P1225" s="97">
        <f>+BD[[#This Row],[Fecha Doc.]]+7</f>
        <v>45415</v>
      </c>
      <c r="Q1225" s="96" t="str">
        <f ca="1">IF(TODAY()&gt;BD[[#This Row],[Fecha Venc.]],"VENCIDO","")</f>
        <v>VENCIDO</v>
      </c>
      <c r="R1225" s="83"/>
    </row>
    <row r="1226" spans="3:18" s="4" customFormat="1" hidden="1" x14ac:dyDescent="0.25">
      <c r="C1226" s="85" t="s">
        <v>2139</v>
      </c>
      <c r="D1226" s="86">
        <v>45408</v>
      </c>
      <c r="E1226" s="87" t="s">
        <v>66</v>
      </c>
      <c r="F1226" s="88" t="s">
        <v>21</v>
      </c>
      <c r="G1226" s="87" t="s">
        <v>186</v>
      </c>
      <c r="H1226" s="89" t="s">
        <v>15</v>
      </c>
      <c r="I1226" s="121">
        <v>1886.4</v>
      </c>
      <c r="J1226" s="121">
        <v>1858.6</v>
      </c>
      <c r="K1226" s="84">
        <v>2.63</v>
      </c>
      <c r="L1226" s="105">
        <f>+BD[[#This Row],[Kg. Recibidos]]*BD[[#This Row],[Precio]]</f>
        <v>4888.1179999999995</v>
      </c>
      <c r="M1226" s="105">
        <f>+BD[[#This Row],[Kg. Recibidos]]*BD[[#This Row],[Precio]]</f>
        <v>4888.1179999999995</v>
      </c>
      <c r="N1226" s="91">
        <f>+BD[[#This Row],[Monto Total]]-BD[[#This Row],[Abonos]]</f>
        <v>0</v>
      </c>
      <c r="O1226" s="93" t="str">
        <f>IF(BD[[#This Row],[Saldo Actual]]=0,"PAGADO",IF(BD[[#This Row],[Saldo Actual]]&lt;0,"A Favor","Pendiente"))</f>
        <v>PAGADO</v>
      </c>
      <c r="P1226" s="97">
        <f>+BD[[#This Row],[Fecha Doc.]]+7</f>
        <v>45415</v>
      </c>
      <c r="Q1226" s="96" t="str">
        <f ca="1">IF(TODAY()&gt;BD[[#This Row],[Fecha Venc.]],"VENCIDO","")</f>
        <v>VENCIDO</v>
      </c>
      <c r="R1226" s="83"/>
    </row>
    <row r="1227" spans="3:18" s="4" customFormat="1" hidden="1" x14ac:dyDescent="0.25">
      <c r="C1227" s="85" t="s">
        <v>2137</v>
      </c>
      <c r="D1227" s="86">
        <v>45408</v>
      </c>
      <c r="E1227" s="87" t="s">
        <v>66</v>
      </c>
      <c r="F1227" s="88" t="s">
        <v>21</v>
      </c>
      <c r="G1227" s="87" t="s">
        <v>185</v>
      </c>
      <c r="H1227" s="89" t="s">
        <v>15</v>
      </c>
      <c r="I1227" s="121">
        <v>1549.6</v>
      </c>
      <c r="J1227" s="121">
        <v>1536.8</v>
      </c>
      <c r="K1227" s="84">
        <v>2.63</v>
      </c>
      <c r="L1227" s="105">
        <f>+BD[[#This Row],[Kg. Recibidos]]*BD[[#This Row],[Precio]]</f>
        <v>4041.7839999999997</v>
      </c>
      <c r="M1227" s="105">
        <f>+BD[[#This Row],[Kg. Recibidos]]*BD[[#This Row],[Precio]]</f>
        <v>4041.7839999999997</v>
      </c>
      <c r="N1227" s="91">
        <f>+BD[[#This Row],[Monto Total]]-BD[[#This Row],[Abonos]]</f>
        <v>0</v>
      </c>
      <c r="O1227" s="93" t="str">
        <f>IF(BD[[#This Row],[Saldo Actual]]=0,"PAGADO",IF(BD[[#This Row],[Saldo Actual]]&lt;0,"A Favor","Pendiente"))</f>
        <v>PAGADO</v>
      </c>
      <c r="P1227" s="97">
        <f>+BD[[#This Row],[Fecha Doc.]]+7</f>
        <v>45415</v>
      </c>
      <c r="Q1227" s="96" t="str">
        <f ca="1">IF(TODAY()&gt;BD[[#This Row],[Fecha Venc.]],"VENCIDO","")</f>
        <v>VENCIDO</v>
      </c>
      <c r="R1227" s="83"/>
    </row>
    <row r="1228" spans="3:18" s="4" customFormat="1" hidden="1" x14ac:dyDescent="0.25">
      <c r="C1228" s="85" t="s">
        <v>2154</v>
      </c>
      <c r="D1228" s="86">
        <v>45408</v>
      </c>
      <c r="E1228" s="87" t="s">
        <v>670</v>
      </c>
      <c r="F1228" s="88" t="s">
        <v>883</v>
      </c>
      <c r="G1228" s="87" t="s">
        <v>670</v>
      </c>
      <c r="H1228" s="89" t="s">
        <v>872</v>
      </c>
      <c r="I1228" s="121">
        <v>7896.3</v>
      </c>
      <c r="J1228" s="121">
        <v>7613.4</v>
      </c>
      <c r="K1228" s="84">
        <v>2.2000000000000002</v>
      </c>
      <c r="L1228" s="105">
        <f>+BD[[#This Row],[Kg. Recibidos]]*BD[[#This Row],[Precio]]</f>
        <v>16749.48</v>
      </c>
      <c r="M1228" s="105">
        <f>+BD[[#This Row],[Kg. Recibidos]]*BD[[#This Row],[Precio]]</f>
        <v>16749.48</v>
      </c>
      <c r="N1228" s="91">
        <f>+BD[[#This Row],[Monto Total]]-BD[[#This Row],[Abonos]]</f>
        <v>0</v>
      </c>
      <c r="O1228" s="93" t="str">
        <f>IF(BD[[#This Row],[Saldo Actual]]=0,"PAGADO",IF(BD[[#This Row],[Saldo Actual]]&lt;0,"A Favor","Pendiente"))</f>
        <v>PAGADO</v>
      </c>
      <c r="P1228" s="97">
        <f>+BD[[#This Row],[Fecha Doc.]]+7</f>
        <v>45415</v>
      </c>
      <c r="Q1228" s="96" t="str">
        <f ca="1">IF(TODAY()&gt;BD[[#This Row],[Fecha Venc.]],"VENCIDO","")</f>
        <v>VENCIDO</v>
      </c>
      <c r="R1228" s="83"/>
    </row>
    <row r="1229" spans="3:18" s="4" customFormat="1" hidden="1" x14ac:dyDescent="0.25">
      <c r="C1229" s="85" t="s">
        <v>2150</v>
      </c>
      <c r="D1229" s="86">
        <v>45408</v>
      </c>
      <c r="E1229" s="87" t="s">
        <v>670</v>
      </c>
      <c r="F1229" s="88" t="s">
        <v>883</v>
      </c>
      <c r="G1229" s="87" t="s">
        <v>670</v>
      </c>
      <c r="H1229" s="89" t="s">
        <v>1848</v>
      </c>
      <c r="I1229" s="121">
        <v>243.5</v>
      </c>
      <c r="J1229" s="121">
        <v>241.2</v>
      </c>
      <c r="K1229" s="84">
        <v>1.6</v>
      </c>
      <c r="L1229" s="105">
        <f>+BD[[#This Row],[Kg. Recibidos]]*BD[[#This Row],[Precio]]</f>
        <v>385.92</v>
      </c>
      <c r="M1229" s="105">
        <f>+BD[[#This Row],[Kg. Recibidos]]*BD[[#This Row],[Precio]]</f>
        <v>385.92</v>
      </c>
      <c r="N1229" s="91">
        <f>+BD[[#This Row],[Monto Total]]-BD[[#This Row],[Abonos]]</f>
        <v>0</v>
      </c>
      <c r="O1229" s="93" t="str">
        <f>IF(BD[[#This Row],[Saldo Actual]]=0,"PAGADO",IF(BD[[#This Row],[Saldo Actual]]&lt;0,"A Favor","Pendiente"))</f>
        <v>PAGADO</v>
      </c>
      <c r="P1229" s="97">
        <f>+BD[[#This Row],[Fecha Doc.]]+7</f>
        <v>45415</v>
      </c>
      <c r="Q1229" s="96" t="str">
        <f ca="1">IF(TODAY()&gt;BD[[#This Row],[Fecha Venc.]],"VENCIDO","")</f>
        <v>VENCIDO</v>
      </c>
      <c r="R1229" s="83"/>
    </row>
    <row r="1230" spans="3:18" s="4" customFormat="1" hidden="1" x14ac:dyDescent="0.25">
      <c r="C1230" s="85" t="s">
        <v>2150</v>
      </c>
      <c r="D1230" s="86">
        <v>45408</v>
      </c>
      <c r="E1230" s="87" t="s">
        <v>670</v>
      </c>
      <c r="F1230" s="88" t="s">
        <v>883</v>
      </c>
      <c r="G1230" s="87" t="s">
        <v>670</v>
      </c>
      <c r="H1230" s="89" t="s">
        <v>1727</v>
      </c>
      <c r="I1230" s="121">
        <v>279.60000000000002</v>
      </c>
      <c r="J1230" s="121">
        <v>277.8</v>
      </c>
      <c r="K1230" s="84">
        <v>1.1000000000000001</v>
      </c>
      <c r="L1230" s="105">
        <f>+BD[[#This Row],[Kg. Recibidos]]*BD[[#This Row],[Precio]]</f>
        <v>305.58000000000004</v>
      </c>
      <c r="M1230" s="105">
        <f>+BD[[#This Row],[Kg. Recibidos]]*BD[[#This Row],[Precio]]</f>
        <v>305.58000000000004</v>
      </c>
      <c r="N1230" s="91">
        <f>+BD[[#This Row],[Monto Total]]-BD[[#This Row],[Abonos]]</f>
        <v>0</v>
      </c>
      <c r="O1230" s="93" t="str">
        <f>IF(BD[[#This Row],[Saldo Actual]]=0,"PAGADO",IF(BD[[#This Row],[Saldo Actual]]&lt;0,"A Favor","Pendiente"))</f>
        <v>PAGADO</v>
      </c>
      <c r="P1230" s="97">
        <f>+BD[[#This Row],[Fecha Doc.]]+7</f>
        <v>45415</v>
      </c>
      <c r="Q1230" s="96" t="str">
        <f ca="1">IF(TODAY()&gt;BD[[#This Row],[Fecha Venc.]],"VENCIDO","")</f>
        <v>VENCIDO</v>
      </c>
      <c r="R1230" s="83"/>
    </row>
    <row r="1231" spans="3:18" s="4" customFormat="1" hidden="1" x14ac:dyDescent="0.25">
      <c r="C1231" s="85" t="s">
        <v>2150</v>
      </c>
      <c r="D1231" s="86">
        <v>45408</v>
      </c>
      <c r="E1231" s="87" t="s">
        <v>670</v>
      </c>
      <c r="F1231" s="88" t="s">
        <v>883</v>
      </c>
      <c r="G1231" s="87" t="s">
        <v>670</v>
      </c>
      <c r="H1231" s="89" t="s">
        <v>1847</v>
      </c>
      <c r="I1231" s="121">
        <v>547.1</v>
      </c>
      <c r="J1231" s="121">
        <v>546.1</v>
      </c>
      <c r="K1231" s="84">
        <v>1.1000000000000001</v>
      </c>
      <c r="L1231" s="105">
        <f>+BD[[#This Row],[Kg. Recibidos]]*BD[[#This Row],[Precio]]</f>
        <v>600.71</v>
      </c>
      <c r="M1231" s="105">
        <f>+BD[[#This Row],[Kg. Recibidos]]*BD[[#This Row],[Precio]]</f>
        <v>600.71</v>
      </c>
      <c r="N1231" s="91">
        <f>+BD[[#This Row],[Monto Total]]-BD[[#This Row],[Abonos]]</f>
        <v>0</v>
      </c>
      <c r="O1231" s="93" t="str">
        <f>IF(BD[[#This Row],[Saldo Actual]]=0,"PAGADO",IF(BD[[#This Row],[Saldo Actual]]&lt;0,"A Favor","Pendiente"))</f>
        <v>PAGADO</v>
      </c>
      <c r="P1231" s="97">
        <f>+BD[[#This Row],[Fecha Doc.]]+7</f>
        <v>45415</v>
      </c>
      <c r="Q1231" s="96" t="str">
        <f ca="1">IF(TODAY()&gt;BD[[#This Row],[Fecha Venc.]],"VENCIDO","")</f>
        <v>VENCIDO</v>
      </c>
      <c r="R1231" s="83"/>
    </row>
    <row r="1232" spans="3:18" s="4" customFormat="1" hidden="1" x14ac:dyDescent="0.25">
      <c r="C1232" s="85" t="s">
        <v>2136</v>
      </c>
      <c r="D1232" s="86">
        <v>45408</v>
      </c>
      <c r="E1232" s="87" t="s">
        <v>670</v>
      </c>
      <c r="F1232" s="88" t="s">
        <v>883</v>
      </c>
      <c r="G1232" s="87" t="s">
        <v>670</v>
      </c>
      <c r="H1232" s="89" t="s">
        <v>872</v>
      </c>
      <c r="I1232" s="121">
        <v>9372.5</v>
      </c>
      <c r="J1232" s="121">
        <v>9281.7999999999993</v>
      </c>
      <c r="K1232" s="84">
        <v>2.2000000000000002</v>
      </c>
      <c r="L1232" s="105">
        <f>+BD[[#This Row],[Kg. Recibidos]]*BD[[#This Row],[Precio]]</f>
        <v>20419.96</v>
      </c>
      <c r="M1232" s="105">
        <f>+BD[[#This Row],[Kg. Recibidos]]*BD[[#This Row],[Precio]]</f>
        <v>20419.96</v>
      </c>
      <c r="N1232" s="91">
        <f>+BD[[#This Row],[Monto Total]]-BD[[#This Row],[Abonos]]</f>
        <v>0</v>
      </c>
      <c r="O1232" s="93" t="str">
        <f>IF(BD[[#This Row],[Saldo Actual]]=0,"PAGADO",IF(BD[[#This Row],[Saldo Actual]]&lt;0,"A Favor","Pendiente"))</f>
        <v>PAGADO</v>
      </c>
      <c r="P1232" s="97">
        <f>+BD[[#This Row],[Fecha Doc.]]+7</f>
        <v>45415</v>
      </c>
      <c r="Q1232" s="96" t="str">
        <f ca="1">IF(TODAY()&gt;BD[[#This Row],[Fecha Venc.]],"VENCIDO","")</f>
        <v>VENCIDO</v>
      </c>
      <c r="R1232" s="83"/>
    </row>
    <row r="1233" spans="3:18" s="4" customFormat="1" hidden="1" x14ac:dyDescent="0.25">
      <c r="C1233" s="85" t="s">
        <v>2151</v>
      </c>
      <c r="D1233" s="86">
        <v>45408</v>
      </c>
      <c r="E1233" s="87" t="s">
        <v>87</v>
      </c>
      <c r="F1233" s="88" t="s">
        <v>116</v>
      </c>
      <c r="G1233" s="87" t="s">
        <v>87</v>
      </c>
      <c r="H1233" s="89" t="s">
        <v>1847</v>
      </c>
      <c r="I1233" s="121">
        <v>93</v>
      </c>
      <c r="J1233" s="121">
        <v>93</v>
      </c>
      <c r="K1233" s="84">
        <v>0.7</v>
      </c>
      <c r="L1233" s="105">
        <f>+BD[[#This Row],[Kg. Recibidos]]*BD[[#This Row],[Precio]]</f>
        <v>65.099999999999994</v>
      </c>
      <c r="M1233" s="105">
        <f>+BD[[#This Row],[Kg. Recibidos]]*BD[[#This Row],[Precio]]</f>
        <v>65.099999999999994</v>
      </c>
      <c r="N1233" s="91">
        <f>+BD[[#This Row],[Monto Total]]-BD[[#This Row],[Abonos]]</f>
        <v>0</v>
      </c>
      <c r="O1233" s="93" t="str">
        <f>IF(BD[[#This Row],[Saldo Actual]]=0,"PAGADO",IF(BD[[#This Row],[Saldo Actual]]&lt;0,"A Favor","Pendiente"))</f>
        <v>PAGADO</v>
      </c>
      <c r="P1233" s="97">
        <f>+BD[[#This Row],[Fecha Doc.]]+7</f>
        <v>45415</v>
      </c>
      <c r="Q1233" s="96" t="str">
        <f ca="1">IF(TODAY()&gt;BD[[#This Row],[Fecha Venc.]],"VENCIDO","")</f>
        <v>VENCIDO</v>
      </c>
      <c r="R1233" s="83"/>
    </row>
    <row r="1234" spans="3:18" s="4" customFormat="1" hidden="1" x14ac:dyDescent="0.25">
      <c r="C1234" s="85" t="s">
        <v>2151</v>
      </c>
      <c r="D1234" s="86">
        <v>45408</v>
      </c>
      <c r="E1234" s="87" t="s">
        <v>87</v>
      </c>
      <c r="F1234" s="88" t="s">
        <v>116</v>
      </c>
      <c r="G1234" s="87" t="s">
        <v>87</v>
      </c>
      <c r="H1234" s="89" t="s">
        <v>1848</v>
      </c>
      <c r="I1234" s="121">
        <v>24.2</v>
      </c>
      <c r="J1234" s="121">
        <v>24.2</v>
      </c>
      <c r="K1234" s="84">
        <v>1.4</v>
      </c>
      <c r="L1234" s="105">
        <f>+BD[[#This Row],[Kg. Recibidos]]*BD[[#This Row],[Precio]]</f>
        <v>33.879999999999995</v>
      </c>
      <c r="M1234" s="105">
        <f>+BD[[#This Row],[Kg. Recibidos]]*BD[[#This Row],[Precio]]</f>
        <v>33.879999999999995</v>
      </c>
      <c r="N1234" s="91">
        <f>+BD[[#This Row],[Monto Total]]-BD[[#This Row],[Abonos]]</f>
        <v>0</v>
      </c>
      <c r="O1234" s="93" t="str">
        <f>IF(BD[[#This Row],[Saldo Actual]]=0,"PAGADO",IF(BD[[#This Row],[Saldo Actual]]&lt;0,"A Favor","Pendiente"))</f>
        <v>PAGADO</v>
      </c>
      <c r="P1234" s="97">
        <f>+BD[[#This Row],[Fecha Doc.]]+7</f>
        <v>45415</v>
      </c>
      <c r="Q1234" s="96" t="str">
        <f ca="1">IF(TODAY()&gt;BD[[#This Row],[Fecha Venc.]],"VENCIDO","")</f>
        <v>VENCIDO</v>
      </c>
      <c r="R1234" s="83"/>
    </row>
    <row r="1235" spans="3:18" s="4" customFormat="1" hidden="1" x14ac:dyDescent="0.25">
      <c r="C1235" s="85" t="s">
        <v>2151</v>
      </c>
      <c r="D1235" s="86">
        <v>45408</v>
      </c>
      <c r="E1235" s="87" t="s">
        <v>87</v>
      </c>
      <c r="F1235" s="88" t="s">
        <v>116</v>
      </c>
      <c r="G1235" s="87" t="s">
        <v>87</v>
      </c>
      <c r="H1235" s="89" t="s">
        <v>1727</v>
      </c>
      <c r="I1235" s="121">
        <v>57.7</v>
      </c>
      <c r="J1235" s="121">
        <v>57.7</v>
      </c>
      <c r="K1235" s="84">
        <v>0.7</v>
      </c>
      <c r="L1235" s="105">
        <f>+BD[[#This Row],[Kg. Recibidos]]*BD[[#This Row],[Precio]]</f>
        <v>40.39</v>
      </c>
      <c r="M1235" s="105">
        <f>+BD[[#This Row],[Kg. Recibidos]]*BD[[#This Row],[Precio]]</f>
        <v>40.39</v>
      </c>
      <c r="N1235" s="91">
        <f>+BD[[#This Row],[Monto Total]]-BD[[#This Row],[Abonos]]</f>
        <v>0</v>
      </c>
      <c r="O1235" s="93" t="str">
        <f>IF(BD[[#This Row],[Saldo Actual]]=0,"PAGADO",IF(BD[[#This Row],[Saldo Actual]]&lt;0,"A Favor","Pendiente"))</f>
        <v>PAGADO</v>
      </c>
      <c r="P1235" s="97">
        <f>+BD[[#This Row],[Fecha Doc.]]+7</f>
        <v>45415</v>
      </c>
      <c r="Q1235" s="96" t="str">
        <f ca="1">IF(TODAY()&gt;BD[[#This Row],[Fecha Venc.]],"VENCIDO","")</f>
        <v>VENCIDO</v>
      </c>
      <c r="R1235" s="83"/>
    </row>
    <row r="1236" spans="3:18" s="4" customFormat="1" hidden="1" x14ac:dyDescent="0.25">
      <c r="C1236" s="85" t="s">
        <v>2153</v>
      </c>
      <c r="D1236" s="86">
        <v>45408</v>
      </c>
      <c r="E1236" s="87" t="s">
        <v>1887</v>
      </c>
      <c r="F1236" s="88" t="s">
        <v>1886</v>
      </c>
      <c r="G1236" s="87" t="s">
        <v>156</v>
      </c>
      <c r="H1236" s="89" t="s">
        <v>3</v>
      </c>
      <c r="I1236" s="121">
        <v>10.8</v>
      </c>
      <c r="J1236" s="121">
        <v>10.8</v>
      </c>
      <c r="K1236" s="84">
        <v>2.4500000000000002</v>
      </c>
      <c r="L1236" s="105">
        <f>+BD[[#This Row],[Kg. Recibidos]]*BD[[#This Row],[Precio]]</f>
        <v>26.460000000000004</v>
      </c>
      <c r="M1236" s="105">
        <f>+BD[[#This Row],[Kg. Recibidos]]*BD[[#This Row],[Precio]]</f>
        <v>26.460000000000004</v>
      </c>
      <c r="N1236" s="91">
        <f>+BD[[#This Row],[Monto Total]]-BD[[#This Row],[Abonos]]</f>
        <v>0</v>
      </c>
      <c r="O1236" s="93" t="str">
        <f>IF(BD[[#This Row],[Saldo Actual]]=0,"PAGADO",IF(BD[[#This Row],[Saldo Actual]]&lt;0,"A Favor","Pendiente"))</f>
        <v>PAGADO</v>
      </c>
      <c r="P1236" s="97">
        <f>+BD[[#This Row],[Fecha Doc.]]+7</f>
        <v>45415</v>
      </c>
      <c r="Q1236" s="96" t="str">
        <f ca="1">IF(TODAY()&gt;BD[[#This Row],[Fecha Venc.]],"VENCIDO","")</f>
        <v>VENCIDO</v>
      </c>
      <c r="R1236" s="83"/>
    </row>
    <row r="1237" spans="3:18" s="4" customFormat="1" hidden="1" x14ac:dyDescent="0.25">
      <c r="C1237" s="85" t="s">
        <v>2153</v>
      </c>
      <c r="D1237" s="86">
        <v>45408</v>
      </c>
      <c r="E1237" s="87" t="s">
        <v>1887</v>
      </c>
      <c r="F1237" s="88" t="s">
        <v>1886</v>
      </c>
      <c r="G1237" s="87" t="s">
        <v>156</v>
      </c>
      <c r="H1237" s="89" t="s">
        <v>1847</v>
      </c>
      <c r="I1237" s="121">
        <v>11.2</v>
      </c>
      <c r="J1237" s="121">
        <v>11.2</v>
      </c>
      <c r="K1237" s="84">
        <v>1.3</v>
      </c>
      <c r="L1237" s="105">
        <f>+BD[[#This Row],[Kg. Recibidos]]*BD[[#This Row],[Precio]]</f>
        <v>14.559999999999999</v>
      </c>
      <c r="M1237" s="105">
        <f>+BD[[#This Row],[Kg. Recibidos]]*BD[[#This Row],[Precio]]</f>
        <v>14.559999999999999</v>
      </c>
      <c r="N1237" s="91">
        <f>+BD[[#This Row],[Monto Total]]-BD[[#This Row],[Abonos]]</f>
        <v>0</v>
      </c>
      <c r="O1237" s="93" t="str">
        <f>IF(BD[[#This Row],[Saldo Actual]]=0,"PAGADO",IF(BD[[#This Row],[Saldo Actual]]&lt;0,"A Favor","Pendiente"))</f>
        <v>PAGADO</v>
      </c>
      <c r="P1237" s="97">
        <f>+BD[[#This Row],[Fecha Doc.]]+7</f>
        <v>45415</v>
      </c>
      <c r="Q1237" s="96" t="str">
        <f ca="1">IF(TODAY()&gt;BD[[#This Row],[Fecha Venc.]],"VENCIDO","")</f>
        <v>VENCIDO</v>
      </c>
      <c r="R1237" s="83"/>
    </row>
    <row r="1238" spans="3:18" s="4" customFormat="1" hidden="1" x14ac:dyDescent="0.25">
      <c r="C1238" s="85" t="s">
        <v>2153</v>
      </c>
      <c r="D1238" s="86">
        <v>45408</v>
      </c>
      <c r="E1238" s="87" t="s">
        <v>1887</v>
      </c>
      <c r="F1238" s="88" t="s">
        <v>1886</v>
      </c>
      <c r="G1238" s="87" t="s">
        <v>156</v>
      </c>
      <c r="H1238" s="89" t="s">
        <v>1848</v>
      </c>
      <c r="I1238" s="121">
        <v>8.5</v>
      </c>
      <c r="J1238" s="121">
        <v>8.5</v>
      </c>
      <c r="K1238" s="84">
        <v>1.8</v>
      </c>
      <c r="L1238" s="105">
        <f>+BD[[#This Row],[Kg. Recibidos]]*BD[[#This Row],[Precio]]</f>
        <v>15.3</v>
      </c>
      <c r="M1238" s="105">
        <f>+BD[[#This Row],[Kg. Recibidos]]*BD[[#This Row],[Precio]]</f>
        <v>15.3</v>
      </c>
      <c r="N1238" s="91">
        <f>+BD[[#This Row],[Monto Total]]-BD[[#This Row],[Abonos]]</f>
        <v>0</v>
      </c>
      <c r="O1238" s="93" t="str">
        <f>IF(BD[[#This Row],[Saldo Actual]]=0,"PAGADO",IF(BD[[#This Row],[Saldo Actual]]&lt;0,"A Favor","Pendiente"))</f>
        <v>PAGADO</v>
      </c>
      <c r="P1238" s="97">
        <f>+BD[[#This Row],[Fecha Doc.]]+7</f>
        <v>45415</v>
      </c>
      <c r="Q1238" s="96" t="str">
        <f ca="1">IF(TODAY()&gt;BD[[#This Row],[Fecha Venc.]],"VENCIDO","")</f>
        <v>VENCIDO</v>
      </c>
      <c r="R1238" s="83"/>
    </row>
    <row r="1239" spans="3:18" s="4" customFormat="1" hidden="1" x14ac:dyDescent="0.25">
      <c r="C1239" s="85" t="s">
        <v>2157</v>
      </c>
      <c r="D1239" s="86">
        <v>45408</v>
      </c>
      <c r="E1239" s="87" t="s">
        <v>1887</v>
      </c>
      <c r="F1239" s="88" t="s">
        <v>1886</v>
      </c>
      <c r="G1239" s="87" t="s">
        <v>125</v>
      </c>
      <c r="H1239" s="89" t="s">
        <v>872</v>
      </c>
      <c r="I1239" s="121">
        <v>108.7</v>
      </c>
      <c r="J1239" s="121">
        <v>108.7</v>
      </c>
      <c r="K1239" s="84">
        <v>2.4500000000000002</v>
      </c>
      <c r="L1239" s="105">
        <f>+BD[[#This Row],[Kg. Recibidos]]*BD[[#This Row],[Precio]]</f>
        <v>266.31500000000005</v>
      </c>
      <c r="M1239" s="105">
        <f>+BD[[#This Row],[Kg. Recibidos]]*BD[[#This Row],[Precio]]</f>
        <v>266.31500000000005</v>
      </c>
      <c r="N1239" s="91">
        <f>+BD[[#This Row],[Monto Total]]-BD[[#This Row],[Abonos]]</f>
        <v>0</v>
      </c>
      <c r="O1239" s="93" t="str">
        <f>IF(BD[[#This Row],[Saldo Actual]]=0,"PAGADO",IF(BD[[#This Row],[Saldo Actual]]&lt;0,"A Favor","Pendiente"))</f>
        <v>PAGADO</v>
      </c>
      <c r="P1239" s="97">
        <f>+BD[[#This Row],[Fecha Doc.]]+7</f>
        <v>45415</v>
      </c>
      <c r="Q1239" s="96" t="str">
        <f ca="1">IF(TODAY()&gt;BD[[#This Row],[Fecha Venc.]],"VENCIDO","")</f>
        <v>VENCIDO</v>
      </c>
      <c r="R1239" s="83"/>
    </row>
    <row r="1240" spans="3:18" s="4" customFormat="1" hidden="1" x14ac:dyDescent="0.25">
      <c r="C1240" s="85" t="s">
        <v>2148</v>
      </c>
      <c r="D1240" s="86">
        <v>45408</v>
      </c>
      <c r="E1240" s="87" t="s">
        <v>93</v>
      </c>
      <c r="F1240" s="88" t="s">
        <v>50</v>
      </c>
      <c r="G1240" s="87" t="s">
        <v>93</v>
      </c>
      <c r="H1240" s="89" t="s">
        <v>3</v>
      </c>
      <c r="I1240" s="121">
        <v>5477</v>
      </c>
      <c r="J1240" s="121">
        <v>5477</v>
      </c>
      <c r="K1240" s="84">
        <v>2.1</v>
      </c>
      <c r="L1240" s="105">
        <f>+BD[[#This Row],[Kg. Recibidos]]*BD[[#This Row],[Precio]]</f>
        <v>11501.7</v>
      </c>
      <c r="M1240" s="105">
        <f>+BD[[#This Row],[Kg. Recibidos]]*BD[[#This Row],[Precio]]</f>
        <v>11501.7</v>
      </c>
      <c r="N1240" s="91">
        <f>+BD[[#This Row],[Monto Total]]-BD[[#This Row],[Abonos]]</f>
        <v>0</v>
      </c>
      <c r="O1240" s="93" t="str">
        <f>IF(BD[[#This Row],[Saldo Actual]]=0,"PAGADO",IF(BD[[#This Row],[Saldo Actual]]&lt;0,"A Favor","Pendiente"))</f>
        <v>PAGADO</v>
      </c>
      <c r="P1240" s="97">
        <f>+BD[[#This Row],[Fecha Doc.]]+7</f>
        <v>45415</v>
      </c>
      <c r="Q1240" s="96" t="str">
        <f ca="1">IF(TODAY()&gt;BD[[#This Row],[Fecha Venc.]],"VENCIDO","")</f>
        <v>VENCIDO</v>
      </c>
      <c r="R1240" s="83"/>
    </row>
    <row r="1241" spans="3:18" s="4" customFormat="1" hidden="1" x14ac:dyDescent="0.25">
      <c r="C1241" s="85" t="s">
        <v>2147</v>
      </c>
      <c r="D1241" s="86">
        <v>45408</v>
      </c>
      <c r="E1241" s="87" t="s">
        <v>93</v>
      </c>
      <c r="F1241" s="88" t="s">
        <v>50</v>
      </c>
      <c r="G1241" s="87" t="s">
        <v>93</v>
      </c>
      <c r="H1241" s="89" t="s">
        <v>3</v>
      </c>
      <c r="I1241" s="121">
        <v>16749.5</v>
      </c>
      <c r="J1241" s="121">
        <v>16749.5</v>
      </c>
      <c r="K1241" s="84">
        <v>2.1</v>
      </c>
      <c r="L1241" s="105">
        <f>+BD[[#This Row],[Kg. Recibidos]]*BD[[#This Row],[Precio]]</f>
        <v>35173.950000000004</v>
      </c>
      <c r="M1241" s="105">
        <f>+BD[[#This Row],[Kg. Recibidos]]*BD[[#This Row],[Precio]]</f>
        <v>35173.950000000004</v>
      </c>
      <c r="N1241" s="91">
        <f>+BD[[#This Row],[Monto Total]]-BD[[#This Row],[Abonos]]</f>
        <v>0</v>
      </c>
      <c r="O1241" s="93" t="str">
        <f>IF(BD[[#This Row],[Saldo Actual]]=0,"PAGADO",IF(BD[[#This Row],[Saldo Actual]]&lt;0,"A Favor","Pendiente"))</f>
        <v>PAGADO</v>
      </c>
      <c r="P1241" s="97">
        <f>+BD[[#This Row],[Fecha Doc.]]+7</f>
        <v>45415</v>
      </c>
      <c r="Q1241" s="96" t="str">
        <f ca="1">IF(TODAY()&gt;BD[[#This Row],[Fecha Venc.]],"VENCIDO","")</f>
        <v>VENCIDO</v>
      </c>
      <c r="R1241" s="83"/>
    </row>
    <row r="1242" spans="3:18" s="4" customFormat="1" hidden="1" x14ac:dyDescent="0.25">
      <c r="C1242" s="85" t="s">
        <v>2156</v>
      </c>
      <c r="D1242" s="86">
        <v>45408</v>
      </c>
      <c r="E1242" s="87" t="s">
        <v>8</v>
      </c>
      <c r="F1242" s="88" t="s">
        <v>20</v>
      </c>
      <c r="G1242" s="87" t="s">
        <v>182</v>
      </c>
      <c r="H1242" s="89" t="s">
        <v>1727</v>
      </c>
      <c r="I1242" s="121">
        <v>1920.5</v>
      </c>
      <c r="J1242" s="121">
        <v>1894.7</v>
      </c>
      <c r="K1242" s="84">
        <v>1</v>
      </c>
      <c r="L1242" s="105">
        <f>+BD[[#This Row],[Kg. Recibidos]]*BD[[#This Row],[Precio]]</f>
        <v>1894.7</v>
      </c>
      <c r="M1242" s="105">
        <f>+BD[[#This Row],[Kg. Recibidos]]*BD[[#This Row],[Precio]]</f>
        <v>1894.7</v>
      </c>
      <c r="N1242" s="91">
        <f>+BD[[#This Row],[Monto Total]]-BD[[#This Row],[Abonos]]</f>
        <v>0</v>
      </c>
      <c r="O1242" s="93" t="str">
        <f>IF(BD[[#This Row],[Saldo Actual]]=0,"PAGADO",IF(BD[[#This Row],[Saldo Actual]]&lt;0,"A Favor","Pendiente"))</f>
        <v>PAGADO</v>
      </c>
      <c r="P1242" s="97">
        <f>+BD[[#This Row],[Fecha Doc.]]+7</f>
        <v>45415</v>
      </c>
      <c r="Q1242" s="96" t="str">
        <f ca="1">IF(TODAY()&gt;BD[[#This Row],[Fecha Venc.]],"VENCIDO","")</f>
        <v>VENCIDO</v>
      </c>
      <c r="R1242" s="83"/>
    </row>
    <row r="1243" spans="3:18" s="4" customFormat="1" hidden="1" x14ac:dyDescent="0.25">
      <c r="C1243" s="85" t="s">
        <v>2156</v>
      </c>
      <c r="D1243" s="86">
        <v>45408</v>
      </c>
      <c r="E1243" s="87" t="s">
        <v>8</v>
      </c>
      <c r="F1243" s="88" t="s">
        <v>20</v>
      </c>
      <c r="G1243" s="87" t="s">
        <v>182</v>
      </c>
      <c r="H1243" s="89" t="s">
        <v>1847</v>
      </c>
      <c r="I1243" s="121">
        <v>2062.4</v>
      </c>
      <c r="J1243" s="121">
        <v>2044.2</v>
      </c>
      <c r="K1243" s="84">
        <v>0.5</v>
      </c>
      <c r="L1243" s="105">
        <f>+BD[[#This Row],[Kg. Recibidos]]*BD[[#This Row],[Precio]]</f>
        <v>1022.1</v>
      </c>
      <c r="M1243" s="105">
        <f>+BD[[#This Row],[Kg. Recibidos]]*BD[[#This Row],[Precio]]</f>
        <v>1022.1</v>
      </c>
      <c r="N1243" s="91">
        <f>+BD[[#This Row],[Monto Total]]-BD[[#This Row],[Abonos]]</f>
        <v>0</v>
      </c>
      <c r="O1243" s="93" t="str">
        <f>IF(BD[[#This Row],[Saldo Actual]]=0,"PAGADO",IF(BD[[#This Row],[Saldo Actual]]&lt;0,"A Favor","Pendiente"))</f>
        <v>PAGADO</v>
      </c>
      <c r="P1243" s="97">
        <f>+BD[[#This Row],[Fecha Doc.]]+7</f>
        <v>45415</v>
      </c>
      <c r="Q1243" s="96" t="str">
        <f ca="1">IF(TODAY()&gt;BD[[#This Row],[Fecha Venc.]],"VENCIDO","")</f>
        <v>VENCIDO</v>
      </c>
      <c r="R1243" s="83"/>
    </row>
    <row r="1244" spans="3:18" s="4" customFormat="1" hidden="1" x14ac:dyDescent="0.25">
      <c r="C1244" s="85" t="s">
        <v>2155</v>
      </c>
      <c r="D1244" s="86">
        <v>45408</v>
      </c>
      <c r="E1244" s="87" t="s">
        <v>8</v>
      </c>
      <c r="F1244" s="88" t="s">
        <v>20</v>
      </c>
      <c r="G1244" s="87" t="s">
        <v>182</v>
      </c>
      <c r="H1244" s="89" t="s">
        <v>15</v>
      </c>
      <c r="I1244" s="121">
        <v>8288.7999999999993</v>
      </c>
      <c r="J1244" s="121">
        <v>7908.8</v>
      </c>
      <c r="K1244" s="84">
        <v>2.6</v>
      </c>
      <c r="L1244" s="105">
        <f>+BD[[#This Row],[Kg. Recibidos]]*BD[[#This Row],[Precio]]</f>
        <v>20562.88</v>
      </c>
      <c r="M1244" s="105">
        <f>+BD[[#This Row],[Kg. Recibidos]]*BD[[#This Row],[Precio]]</f>
        <v>20562.88</v>
      </c>
      <c r="N1244" s="91">
        <f>+BD[[#This Row],[Monto Total]]-BD[[#This Row],[Abonos]]</f>
        <v>0</v>
      </c>
      <c r="O1244" s="93" t="str">
        <f>IF(BD[[#This Row],[Saldo Actual]]=0,"PAGADO",IF(BD[[#This Row],[Saldo Actual]]&lt;0,"A Favor","Pendiente"))</f>
        <v>PAGADO</v>
      </c>
      <c r="P1244" s="97">
        <f>+BD[[#This Row],[Fecha Doc.]]+7</f>
        <v>45415</v>
      </c>
      <c r="Q1244" s="96" t="str">
        <f ca="1">IF(TODAY()&gt;BD[[#This Row],[Fecha Venc.]],"VENCIDO","")</f>
        <v>VENCIDO</v>
      </c>
      <c r="R1244" s="83"/>
    </row>
    <row r="1245" spans="3:18" s="4" customFormat="1" hidden="1" x14ac:dyDescent="0.25">
      <c r="C1245" s="85" t="s">
        <v>2135</v>
      </c>
      <c r="D1245" s="86">
        <v>45407</v>
      </c>
      <c r="E1245" s="87" t="s">
        <v>1730</v>
      </c>
      <c r="F1245" s="88" t="s">
        <v>892</v>
      </c>
      <c r="G1245" s="87" t="s">
        <v>1730</v>
      </c>
      <c r="H1245" s="89" t="s">
        <v>1853</v>
      </c>
      <c r="I1245" s="121">
        <v>2389.4</v>
      </c>
      <c r="J1245" s="121">
        <v>2389.4</v>
      </c>
      <c r="K1245" s="84">
        <v>0.25</v>
      </c>
      <c r="L1245" s="105">
        <f>+BD[[#This Row],[Kg. Recibidos]]*BD[[#This Row],[Precio]]</f>
        <v>597.35</v>
      </c>
      <c r="M1245" s="105">
        <f>+BD[[#This Row],[Kg. Recibidos]]*BD[[#This Row],[Precio]]</f>
        <v>597.35</v>
      </c>
      <c r="N1245" s="91">
        <f>+BD[[#This Row],[Monto Total]]-BD[[#This Row],[Abonos]]</f>
        <v>0</v>
      </c>
      <c r="O1245" s="93" t="str">
        <f>IF(BD[[#This Row],[Saldo Actual]]=0,"PAGADO",IF(BD[[#This Row],[Saldo Actual]]&lt;0,"A Favor","Pendiente"))</f>
        <v>PAGADO</v>
      </c>
      <c r="P1245" s="97">
        <f>+BD[[#This Row],[Fecha Doc.]]+7</f>
        <v>45414</v>
      </c>
      <c r="Q1245" s="96" t="str">
        <f ca="1">IF(TODAY()&gt;BD[[#This Row],[Fecha Venc.]],"VENCIDO","")</f>
        <v>VENCIDO</v>
      </c>
      <c r="R1245" s="83"/>
    </row>
    <row r="1246" spans="3:18" s="4" customFormat="1" hidden="1" x14ac:dyDescent="0.25">
      <c r="C1246" s="85" t="s">
        <v>2145</v>
      </c>
      <c r="D1246" s="86">
        <v>45407</v>
      </c>
      <c r="E1246" s="87" t="s">
        <v>85</v>
      </c>
      <c r="F1246" s="88" t="s">
        <v>44</v>
      </c>
      <c r="G1246" s="87" t="s">
        <v>85</v>
      </c>
      <c r="H1246" s="89" t="s">
        <v>3</v>
      </c>
      <c r="I1246" s="121">
        <v>20515.5</v>
      </c>
      <c r="J1246" s="121">
        <v>20340.5</v>
      </c>
      <c r="K1246" s="84">
        <v>2.1</v>
      </c>
      <c r="L1246" s="105">
        <f>+BD[[#This Row],[Kg. Recibidos]]*BD[[#This Row],[Precio]]</f>
        <v>42715.05</v>
      </c>
      <c r="M1246" s="105">
        <v>42715.05</v>
      </c>
      <c r="N1246" s="91">
        <f>+BD[[#This Row],[Monto Total]]-BD[[#This Row],[Abonos]]</f>
        <v>0</v>
      </c>
      <c r="O1246" s="93" t="str">
        <f>IF(BD[[#This Row],[Saldo Actual]]=0,"PAGADO",IF(BD[[#This Row],[Saldo Actual]]&lt;0,"A Favor","Pendiente"))</f>
        <v>PAGADO</v>
      </c>
      <c r="P1246" s="97">
        <f>+BD[[#This Row],[Fecha Doc.]]+7</f>
        <v>45414</v>
      </c>
      <c r="Q1246" s="96" t="str">
        <f ca="1">IF(TODAY()&gt;BD[[#This Row],[Fecha Venc.]],"VENCIDO","")</f>
        <v>VENCIDO</v>
      </c>
      <c r="R1246" s="83"/>
    </row>
    <row r="1247" spans="3:18" s="4" customFormat="1" hidden="1" x14ac:dyDescent="0.25">
      <c r="C1247" s="85" t="s">
        <v>2144</v>
      </c>
      <c r="D1247" s="86">
        <v>45407</v>
      </c>
      <c r="E1247" s="87" t="s">
        <v>87</v>
      </c>
      <c r="F1247" s="88" t="s">
        <v>116</v>
      </c>
      <c r="G1247" s="87" t="s">
        <v>87</v>
      </c>
      <c r="H1247" s="89" t="s">
        <v>15</v>
      </c>
      <c r="I1247" s="121">
        <v>264.39999999999998</v>
      </c>
      <c r="J1247" s="121">
        <v>264.39999999999998</v>
      </c>
      <c r="K1247" s="84">
        <v>2.68</v>
      </c>
      <c r="L1247" s="105">
        <f>+BD[[#This Row],[Kg. Recibidos]]*BD[[#This Row],[Precio]]</f>
        <v>708.59199999999998</v>
      </c>
      <c r="M1247" s="105">
        <f>+BD[[#This Row],[Kg. Recibidos]]*BD[[#This Row],[Precio]]</f>
        <v>708.59199999999998</v>
      </c>
      <c r="N1247" s="91">
        <f>+BD[[#This Row],[Monto Total]]-BD[[#This Row],[Abonos]]</f>
        <v>0</v>
      </c>
      <c r="O1247" s="93" t="str">
        <f>IF(BD[[#This Row],[Saldo Actual]]=0,"PAGADO",IF(BD[[#This Row],[Saldo Actual]]&lt;0,"A Favor","Pendiente"))</f>
        <v>PAGADO</v>
      </c>
      <c r="P1247" s="97">
        <f>+BD[[#This Row],[Fecha Doc.]]+7</f>
        <v>45414</v>
      </c>
      <c r="Q1247" s="96" t="str">
        <f ca="1">IF(TODAY()&gt;BD[[#This Row],[Fecha Venc.]],"VENCIDO","")</f>
        <v>VENCIDO</v>
      </c>
      <c r="R1247" s="83"/>
    </row>
    <row r="1248" spans="3:18" s="4" customFormat="1" hidden="1" x14ac:dyDescent="0.25">
      <c r="C1248" s="85" t="s">
        <v>2144</v>
      </c>
      <c r="D1248" s="86">
        <v>45407</v>
      </c>
      <c r="E1248" s="87" t="s">
        <v>87</v>
      </c>
      <c r="F1248" s="88" t="s">
        <v>116</v>
      </c>
      <c r="G1248" s="87" t="s">
        <v>87</v>
      </c>
      <c r="H1248" s="89" t="s">
        <v>872</v>
      </c>
      <c r="I1248" s="121">
        <v>288.60000000000002</v>
      </c>
      <c r="J1248" s="121">
        <v>288.60000000000002</v>
      </c>
      <c r="K1248" s="84">
        <v>2.4</v>
      </c>
      <c r="L1248" s="105">
        <f>+BD[[#This Row],[Kg. Recibidos]]*BD[[#This Row],[Precio]]</f>
        <v>692.64</v>
      </c>
      <c r="M1248" s="105">
        <f>+BD[[#This Row],[Kg. Recibidos]]*BD[[#This Row],[Precio]]</f>
        <v>692.64</v>
      </c>
      <c r="N1248" s="91">
        <f>+BD[[#This Row],[Monto Total]]-BD[[#This Row],[Abonos]]</f>
        <v>0</v>
      </c>
      <c r="O1248" s="93" t="str">
        <f>IF(BD[[#This Row],[Saldo Actual]]=0,"PAGADO",IF(BD[[#This Row],[Saldo Actual]]&lt;0,"A Favor","Pendiente"))</f>
        <v>PAGADO</v>
      </c>
      <c r="P1248" s="97">
        <f>+BD[[#This Row],[Fecha Doc.]]+7</f>
        <v>45414</v>
      </c>
      <c r="Q1248" s="96" t="str">
        <f ca="1">IF(TODAY()&gt;BD[[#This Row],[Fecha Venc.]],"VENCIDO","")</f>
        <v>VENCIDO</v>
      </c>
      <c r="R1248" s="83"/>
    </row>
    <row r="1249" spans="3:18" s="4" customFormat="1" hidden="1" x14ac:dyDescent="0.25">
      <c r="C1249" s="85" t="s">
        <v>2143</v>
      </c>
      <c r="D1249" s="86">
        <v>45407</v>
      </c>
      <c r="E1249" s="87" t="s">
        <v>87</v>
      </c>
      <c r="F1249" s="88" t="s">
        <v>116</v>
      </c>
      <c r="G1249" s="87" t="s">
        <v>87</v>
      </c>
      <c r="H1249" s="89" t="s">
        <v>1727</v>
      </c>
      <c r="I1249" s="121">
        <v>319.2</v>
      </c>
      <c r="J1249" s="121">
        <v>319.2</v>
      </c>
      <c r="K1249" s="84">
        <v>0.7</v>
      </c>
      <c r="L1249" s="105">
        <f>+BD[[#This Row],[Kg. Recibidos]]*BD[[#This Row],[Precio]]</f>
        <v>223.43999999999997</v>
      </c>
      <c r="M1249" s="105">
        <f>+BD[[#This Row],[Kg. Recibidos]]*BD[[#This Row],[Precio]]</f>
        <v>223.43999999999997</v>
      </c>
      <c r="N1249" s="91">
        <f>+BD[[#This Row],[Monto Total]]-BD[[#This Row],[Abonos]]</f>
        <v>0</v>
      </c>
      <c r="O1249" s="93" t="str">
        <f>IF(BD[[#This Row],[Saldo Actual]]=0,"PAGADO",IF(BD[[#This Row],[Saldo Actual]]&lt;0,"A Favor","Pendiente"))</f>
        <v>PAGADO</v>
      </c>
      <c r="P1249" s="97">
        <f>+BD[[#This Row],[Fecha Doc.]]+7</f>
        <v>45414</v>
      </c>
      <c r="Q1249" s="96" t="str">
        <f ca="1">IF(TODAY()&gt;BD[[#This Row],[Fecha Venc.]],"VENCIDO","")</f>
        <v>VENCIDO</v>
      </c>
      <c r="R1249" s="83"/>
    </row>
    <row r="1250" spans="3:18" s="4" customFormat="1" hidden="1" x14ac:dyDescent="0.25">
      <c r="C1250" s="85" t="s">
        <v>2143</v>
      </c>
      <c r="D1250" s="86">
        <v>45407</v>
      </c>
      <c r="E1250" s="87" t="s">
        <v>87</v>
      </c>
      <c r="F1250" s="88" t="s">
        <v>116</v>
      </c>
      <c r="G1250" s="87" t="s">
        <v>87</v>
      </c>
      <c r="H1250" s="89" t="s">
        <v>1847</v>
      </c>
      <c r="I1250" s="121">
        <v>208.8</v>
      </c>
      <c r="J1250" s="121">
        <v>208.8</v>
      </c>
      <c r="K1250" s="84">
        <v>0.7</v>
      </c>
      <c r="L1250" s="105">
        <f>+BD[[#This Row],[Kg. Recibidos]]*BD[[#This Row],[Precio]]</f>
        <v>146.16</v>
      </c>
      <c r="M1250" s="105">
        <f>+BD[[#This Row],[Kg. Recibidos]]*BD[[#This Row],[Precio]]</f>
        <v>146.16</v>
      </c>
      <c r="N1250" s="91">
        <f>+BD[[#This Row],[Monto Total]]-BD[[#This Row],[Abonos]]</f>
        <v>0</v>
      </c>
      <c r="O1250" s="93" t="str">
        <f>IF(BD[[#This Row],[Saldo Actual]]=0,"PAGADO",IF(BD[[#This Row],[Saldo Actual]]&lt;0,"A Favor","Pendiente"))</f>
        <v>PAGADO</v>
      </c>
      <c r="P1250" s="97">
        <f>+BD[[#This Row],[Fecha Doc.]]+7</f>
        <v>45414</v>
      </c>
      <c r="Q1250" s="96" t="str">
        <f ca="1">IF(TODAY()&gt;BD[[#This Row],[Fecha Venc.]],"VENCIDO","")</f>
        <v>VENCIDO</v>
      </c>
      <c r="R1250" s="83"/>
    </row>
    <row r="1251" spans="3:18" s="4" customFormat="1" hidden="1" x14ac:dyDescent="0.25">
      <c r="C1251" s="85" t="s">
        <v>2143</v>
      </c>
      <c r="D1251" s="86">
        <v>45407</v>
      </c>
      <c r="E1251" s="87" t="s">
        <v>87</v>
      </c>
      <c r="F1251" s="88" t="s">
        <v>116</v>
      </c>
      <c r="G1251" s="87" t="s">
        <v>87</v>
      </c>
      <c r="H1251" s="89" t="s">
        <v>1848</v>
      </c>
      <c r="I1251" s="121">
        <v>338.3</v>
      </c>
      <c r="J1251" s="121">
        <v>338.3</v>
      </c>
      <c r="K1251" s="84">
        <v>1.4</v>
      </c>
      <c r="L1251" s="105">
        <f>+BD[[#This Row],[Kg. Recibidos]]*BD[[#This Row],[Precio]]</f>
        <v>473.62</v>
      </c>
      <c r="M1251" s="105">
        <f>+BD[[#This Row],[Kg. Recibidos]]*BD[[#This Row],[Precio]]</f>
        <v>473.62</v>
      </c>
      <c r="N1251" s="91">
        <f>+BD[[#This Row],[Monto Total]]-BD[[#This Row],[Abonos]]</f>
        <v>0</v>
      </c>
      <c r="O1251" s="93" t="str">
        <f>IF(BD[[#This Row],[Saldo Actual]]=0,"PAGADO",IF(BD[[#This Row],[Saldo Actual]]&lt;0,"A Favor","Pendiente"))</f>
        <v>PAGADO</v>
      </c>
      <c r="P1251" s="97">
        <f>+BD[[#This Row],[Fecha Doc.]]+7</f>
        <v>45414</v>
      </c>
      <c r="Q1251" s="96" t="str">
        <f ca="1">IF(TODAY()&gt;BD[[#This Row],[Fecha Venc.]],"VENCIDO","")</f>
        <v>VENCIDO</v>
      </c>
      <c r="R1251" s="83"/>
    </row>
    <row r="1252" spans="3:18" s="4" customFormat="1" hidden="1" x14ac:dyDescent="0.25">
      <c r="C1252" s="85" t="s">
        <v>2146</v>
      </c>
      <c r="D1252" s="86">
        <v>45407</v>
      </c>
      <c r="E1252" s="87" t="s">
        <v>89</v>
      </c>
      <c r="F1252" s="88" t="s">
        <v>47</v>
      </c>
      <c r="G1252" s="87" t="s">
        <v>89</v>
      </c>
      <c r="H1252" s="89" t="s">
        <v>16</v>
      </c>
      <c r="I1252" s="121">
        <v>20226.400000000001</v>
      </c>
      <c r="J1252" s="121">
        <v>20119.599999999999</v>
      </c>
      <c r="K1252" s="84">
        <v>1.5</v>
      </c>
      <c r="L1252" s="105">
        <f>+BD[[#This Row],[Kg. Recibidos]]*BD[[#This Row],[Precio]]</f>
        <v>30179.399999999998</v>
      </c>
      <c r="M1252" s="105">
        <f>+BD[[#This Row],[Kg. Recibidos]]*BD[[#This Row],[Precio]]</f>
        <v>30179.399999999998</v>
      </c>
      <c r="N1252" s="91">
        <f>+BD[[#This Row],[Monto Total]]-BD[[#This Row],[Abonos]]</f>
        <v>0</v>
      </c>
      <c r="O1252" s="93" t="str">
        <f>IF(BD[[#This Row],[Saldo Actual]]=0,"PAGADO",IF(BD[[#This Row],[Saldo Actual]]&lt;0,"A Favor","Pendiente"))</f>
        <v>PAGADO</v>
      </c>
      <c r="P1252" s="97">
        <f>+BD[[#This Row],[Fecha Doc.]]+7</f>
        <v>45414</v>
      </c>
      <c r="Q1252" s="96" t="str">
        <f ca="1">IF(TODAY()&gt;BD[[#This Row],[Fecha Venc.]],"VENCIDO","")</f>
        <v>VENCIDO</v>
      </c>
      <c r="R1252" s="83"/>
    </row>
    <row r="1253" spans="3:18" s="4" customFormat="1" hidden="1" x14ac:dyDescent="0.25">
      <c r="C1253" s="85" t="s">
        <v>2133</v>
      </c>
      <c r="D1253" s="86">
        <v>45407</v>
      </c>
      <c r="E1253" s="87" t="s">
        <v>93</v>
      </c>
      <c r="F1253" s="88" t="s">
        <v>50</v>
      </c>
      <c r="G1253" s="87" t="s">
        <v>93</v>
      </c>
      <c r="H1253" s="89" t="s">
        <v>1848</v>
      </c>
      <c r="I1253" s="121">
        <v>503.7</v>
      </c>
      <c r="J1253" s="121">
        <v>503.7</v>
      </c>
      <c r="K1253" s="84">
        <v>1.8</v>
      </c>
      <c r="L1253" s="105">
        <f>+BD[[#This Row],[Kg. Recibidos]]*BD[[#This Row],[Precio]]</f>
        <v>906.66</v>
      </c>
      <c r="M1253" s="105">
        <f>+BD[[#This Row],[Kg. Recibidos]]*BD[[#This Row],[Precio]]</f>
        <v>906.66</v>
      </c>
      <c r="N1253" s="91">
        <f>+BD[[#This Row],[Monto Total]]-BD[[#This Row],[Abonos]]</f>
        <v>0</v>
      </c>
      <c r="O1253" s="93" t="str">
        <f>IF(BD[[#This Row],[Saldo Actual]]=0,"PAGADO",IF(BD[[#This Row],[Saldo Actual]]&lt;0,"A Favor","Pendiente"))</f>
        <v>PAGADO</v>
      </c>
      <c r="P1253" s="97">
        <f>+BD[[#This Row],[Fecha Doc.]]+7</f>
        <v>45414</v>
      </c>
      <c r="Q1253" s="96" t="str">
        <f ca="1">IF(TODAY()&gt;BD[[#This Row],[Fecha Venc.]],"VENCIDO","")</f>
        <v>VENCIDO</v>
      </c>
      <c r="R1253" s="83"/>
    </row>
    <row r="1254" spans="3:18" s="4" customFormat="1" hidden="1" x14ac:dyDescent="0.25">
      <c r="C1254" s="85" t="s">
        <v>2133</v>
      </c>
      <c r="D1254" s="86">
        <v>45407</v>
      </c>
      <c r="E1254" s="87" t="s">
        <v>93</v>
      </c>
      <c r="F1254" s="88" t="s">
        <v>50</v>
      </c>
      <c r="G1254" s="87" t="s">
        <v>93</v>
      </c>
      <c r="H1254" s="89" t="s">
        <v>1727</v>
      </c>
      <c r="I1254" s="121">
        <v>1020.2</v>
      </c>
      <c r="J1254" s="121">
        <v>1020.2</v>
      </c>
      <c r="K1254" s="84">
        <v>1.2</v>
      </c>
      <c r="L1254" s="105">
        <f>+BD[[#This Row],[Kg. Recibidos]]*BD[[#This Row],[Precio]]</f>
        <v>1224.24</v>
      </c>
      <c r="M1254" s="105">
        <f>+BD[[#This Row],[Kg. Recibidos]]*BD[[#This Row],[Precio]]</f>
        <v>1224.24</v>
      </c>
      <c r="N1254" s="91">
        <f>+BD[[#This Row],[Monto Total]]-BD[[#This Row],[Abonos]]</f>
        <v>0</v>
      </c>
      <c r="O1254" s="93" t="str">
        <f>IF(BD[[#This Row],[Saldo Actual]]=0,"PAGADO",IF(BD[[#This Row],[Saldo Actual]]&lt;0,"A Favor","Pendiente"))</f>
        <v>PAGADO</v>
      </c>
      <c r="P1254" s="97">
        <f>+BD[[#This Row],[Fecha Doc.]]+7</f>
        <v>45414</v>
      </c>
      <c r="Q1254" s="96" t="str">
        <f ca="1">IF(TODAY()&gt;BD[[#This Row],[Fecha Venc.]],"VENCIDO","")</f>
        <v>VENCIDO</v>
      </c>
      <c r="R1254" s="83"/>
    </row>
    <row r="1255" spans="3:18" s="4" customFormat="1" hidden="1" x14ac:dyDescent="0.25">
      <c r="C1255" s="85" t="s">
        <v>2132</v>
      </c>
      <c r="D1255" s="86">
        <v>45407</v>
      </c>
      <c r="E1255" s="87" t="s">
        <v>93</v>
      </c>
      <c r="F1255" s="88" t="s">
        <v>50</v>
      </c>
      <c r="G1255" s="87" t="s">
        <v>93</v>
      </c>
      <c r="H1255" s="89" t="s">
        <v>3</v>
      </c>
      <c r="I1255" s="121">
        <v>19954</v>
      </c>
      <c r="J1255" s="121">
        <v>19876.099999999999</v>
      </c>
      <c r="K1255" s="84">
        <v>2.1</v>
      </c>
      <c r="L1255" s="105">
        <f>+BD[[#This Row],[Kg. Recibidos]]*BD[[#This Row],[Precio]]</f>
        <v>41739.81</v>
      </c>
      <c r="M1255" s="105">
        <f>+BD[[#This Row],[Kg. Recibidos]]*BD[[#This Row],[Precio]]</f>
        <v>41739.81</v>
      </c>
      <c r="N1255" s="91">
        <f>+BD[[#This Row],[Monto Total]]-BD[[#This Row],[Abonos]]</f>
        <v>0</v>
      </c>
      <c r="O1255" s="93" t="str">
        <f>IF(BD[[#This Row],[Saldo Actual]]=0,"PAGADO",IF(BD[[#This Row],[Saldo Actual]]&lt;0,"A Favor","Pendiente"))</f>
        <v>PAGADO</v>
      </c>
      <c r="P1255" s="97">
        <f>+BD[[#This Row],[Fecha Doc.]]+7</f>
        <v>45414</v>
      </c>
      <c r="Q1255" s="96" t="str">
        <f ca="1">IF(TODAY()&gt;BD[[#This Row],[Fecha Venc.]],"VENCIDO","")</f>
        <v>VENCIDO</v>
      </c>
      <c r="R1255" s="83"/>
    </row>
    <row r="1256" spans="3:18" s="4" customFormat="1" hidden="1" x14ac:dyDescent="0.25">
      <c r="C1256" s="85" t="s">
        <v>2142</v>
      </c>
      <c r="D1256" s="86">
        <v>45407</v>
      </c>
      <c r="E1256" s="87" t="s">
        <v>8</v>
      </c>
      <c r="F1256" s="88" t="s">
        <v>20</v>
      </c>
      <c r="G1256" s="87" t="s">
        <v>182</v>
      </c>
      <c r="H1256" s="89" t="s">
        <v>15</v>
      </c>
      <c r="I1256" s="121">
        <v>8197.7000000000007</v>
      </c>
      <c r="J1256" s="121">
        <v>7839.6</v>
      </c>
      <c r="K1256" s="84">
        <v>2.5</v>
      </c>
      <c r="L1256" s="105">
        <f>+BD[[#This Row],[Kg. Recibidos]]*BD[[#This Row],[Precio]]</f>
        <v>19599</v>
      </c>
      <c r="M1256" s="105">
        <f>+BD[[#This Row],[Kg. Recibidos]]*BD[[#This Row],[Precio]]</f>
        <v>19599</v>
      </c>
      <c r="N1256" s="91">
        <f>+BD[[#This Row],[Monto Total]]-BD[[#This Row],[Abonos]]</f>
        <v>0</v>
      </c>
      <c r="O1256" s="93" t="str">
        <f>IF(BD[[#This Row],[Saldo Actual]]=0,"PAGADO",IF(BD[[#This Row],[Saldo Actual]]&lt;0,"A Favor","Pendiente"))</f>
        <v>PAGADO</v>
      </c>
      <c r="P1256" s="97">
        <f>+BD[[#This Row],[Fecha Doc.]]+7</f>
        <v>45414</v>
      </c>
      <c r="Q1256" s="96" t="str">
        <f ca="1">IF(TODAY()&gt;BD[[#This Row],[Fecha Venc.]],"VENCIDO","")</f>
        <v>VENCIDO</v>
      </c>
      <c r="R1256" s="83"/>
    </row>
    <row r="1257" spans="3:18" s="4" customFormat="1" hidden="1" x14ac:dyDescent="0.25">
      <c r="C1257" s="85" t="s">
        <v>2134</v>
      </c>
      <c r="D1257" s="86">
        <v>45406</v>
      </c>
      <c r="E1257" s="87" t="s">
        <v>1730</v>
      </c>
      <c r="F1257" s="88" t="s">
        <v>892</v>
      </c>
      <c r="G1257" s="87" t="s">
        <v>1730</v>
      </c>
      <c r="H1257" s="89" t="s">
        <v>1853</v>
      </c>
      <c r="I1257" s="121">
        <v>1787.6</v>
      </c>
      <c r="J1257" s="121">
        <v>1787.6</v>
      </c>
      <c r="K1257" s="84">
        <v>0.25</v>
      </c>
      <c r="L1257" s="105">
        <f>+BD[[#This Row],[Kg. Recibidos]]*BD[[#This Row],[Precio]]</f>
        <v>446.9</v>
      </c>
      <c r="M1257" s="105">
        <f>+BD[[#This Row],[Kg. Recibidos]]*BD[[#This Row],[Precio]]</f>
        <v>446.9</v>
      </c>
      <c r="N1257" s="91">
        <f>+BD[[#This Row],[Monto Total]]-BD[[#This Row],[Abonos]]</f>
        <v>0</v>
      </c>
      <c r="O1257" s="93" t="str">
        <f>IF(BD[[#This Row],[Saldo Actual]]=0,"PAGADO",IF(BD[[#This Row],[Saldo Actual]]&lt;0,"A Favor","Pendiente"))</f>
        <v>PAGADO</v>
      </c>
      <c r="P1257" s="97">
        <f>+BD[[#This Row],[Fecha Doc.]]+7</f>
        <v>45413</v>
      </c>
      <c r="Q1257" s="96" t="str">
        <f ca="1">IF(TODAY()&gt;BD[[#This Row],[Fecha Venc.]],"VENCIDO","")</f>
        <v>VENCIDO</v>
      </c>
      <c r="R1257" s="83"/>
    </row>
    <row r="1258" spans="3:18" s="4" customFormat="1" hidden="1" x14ac:dyDescent="0.25">
      <c r="C1258" s="85" t="s">
        <v>2131</v>
      </c>
      <c r="D1258" s="86">
        <v>45406</v>
      </c>
      <c r="E1258" s="87" t="s">
        <v>1887</v>
      </c>
      <c r="F1258" s="88" t="s">
        <v>1886</v>
      </c>
      <c r="G1258" s="87" t="s">
        <v>194</v>
      </c>
      <c r="H1258" s="89" t="s">
        <v>1847</v>
      </c>
      <c r="I1258" s="121">
        <v>104.3</v>
      </c>
      <c r="J1258" s="121">
        <v>104.3</v>
      </c>
      <c r="K1258" s="84">
        <v>1.3</v>
      </c>
      <c r="L1258" s="105">
        <f>+BD[[#This Row],[Kg. Recibidos]]*BD[[#This Row],[Precio]]</f>
        <v>135.59</v>
      </c>
      <c r="M1258" s="105">
        <f>+BD[[#This Row],[Kg. Recibidos]]*BD[[#This Row],[Precio]]</f>
        <v>135.59</v>
      </c>
      <c r="N1258" s="91">
        <f>+BD[[#This Row],[Monto Total]]-BD[[#This Row],[Abonos]]</f>
        <v>0</v>
      </c>
      <c r="O1258" s="93" t="str">
        <f>IF(BD[[#This Row],[Saldo Actual]]=0,"PAGADO",IF(BD[[#This Row],[Saldo Actual]]&lt;0,"A Favor","Pendiente"))</f>
        <v>PAGADO</v>
      </c>
      <c r="P1258" s="97">
        <f>+BD[[#This Row],[Fecha Doc.]]+7</f>
        <v>45413</v>
      </c>
      <c r="Q1258" s="96" t="str">
        <f ca="1">IF(TODAY()&gt;BD[[#This Row],[Fecha Venc.]],"VENCIDO","")</f>
        <v>VENCIDO</v>
      </c>
      <c r="R1258" s="83"/>
    </row>
    <row r="1259" spans="3:18" s="4" customFormat="1" hidden="1" x14ac:dyDescent="0.25">
      <c r="C1259" s="85" t="s">
        <v>2129</v>
      </c>
      <c r="D1259" s="86">
        <v>45406</v>
      </c>
      <c r="E1259" s="87" t="s">
        <v>69</v>
      </c>
      <c r="F1259" s="88" t="s">
        <v>31</v>
      </c>
      <c r="G1259" s="87" t="s">
        <v>69</v>
      </c>
      <c r="H1259" s="89" t="s">
        <v>3</v>
      </c>
      <c r="I1259" s="121">
        <v>3028.8</v>
      </c>
      <c r="J1259" s="121">
        <v>3037.9</v>
      </c>
      <c r="K1259" s="84">
        <v>2.35</v>
      </c>
      <c r="L1259" s="105">
        <f>+BD[[#This Row],[Kg. Recibidos]]*BD[[#This Row],[Precio]]</f>
        <v>7139.0650000000005</v>
      </c>
      <c r="M1259" s="105">
        <f>1784.83+2576</f>
        <v>4360.83</v>
      </c>
      <c r="N1259" s="91">
        <f>+BD[[#This Row],[Monto Total]]-BD[[#This Row],[Abonos]]</f>
        <v>2778.2350000000006</v>
      </c>
      <c r="O1259" s="93" t="str">
        <f>IF(BD[[#This Row],[Saldo Actual]]=0,"PAGADO",IF(BD[[#This Row],[Saldo Actual]]&lt;0,"A Favor","Pendiente"))</f>
        <v>Pendiente</v>
      </c>
      <c r="P1259" s="97">
        <f>+BD[[#This Row],[Fecha Doc.]]+7</f>
        <v>45413</v>
      </c>
      <c r="Q1259" s="96" t="str">
        <f ca="1">IF(TODAY()&gt;BD[[#This Row],[Fecha Venc.]],"VENCIDO","")</f>
        <v>VENCIDO</v>
      </c>
      <c r="R1259" s="83"/>
    </row>
    <row r="1260" spans="3:18" s="4" customFormat="1" hidden="1" x14ac:dyDescent="0.25">
      <c r="C1260" s="85" t="s">
        <v>2127</v>
      </c>
      <c r="D1260" s="86">
        <v>45406</v>
      </c>
      <c r="E1260" s="87" t="s">
        <v>1887</v>
      </c>
      <c r="F1260" s="88" t="s">
        <v>1886</v>
      </c>
      <c r="G1260" s="87" t="s">
        <v>200</v>
      </c>
      <c r="H1260" s="89" t="s">
        <v>872</v>
      </c>
      <c r="I1260" s="121">
        <v>156.9</v>
      </c>
      <c r="J1260" s="121">
        <v>156.9</v>
      </c>
      <c r="K1260" s="84">
        <v>2.4500000000000002</v>
      </c>
      <c r="L1260" s="105">
        <f>+BD[[#This Row],[Kg. Recibidos]]*BD[[#This Row],[Precio]]</f>
        <v>384.40500000000003</v>
      </c>
      <c r="M1260" s="105">
        <f>+BD[[#This Row],[Kg. Recibidos]]*BD[[#This Row],[Precio]]</f>
        <v>384.40500000000003</v>
      </c>
      <c r="N1260" s="91">
        <f>+BD[[#This Row],[Monto Total]]-BD[[#This Row],[Abonos]]</f>
        <v>0</v>
      </c>
      <c r="O1260" s="93" t="str">
        <f>IF(BD[[#This Row],[Saldo Actual]]=0,"PAGADO",IF(BD[[#This Row],[Saldo Actual]]&lt;0,"A Favor","Pendiente"))</f>
        <v>PAGADO</v>
      </c>
      <c r="P1260" s="97">
        <f>+BD[[#This Row],[Fecha Doc.]]+7</f>
        <v>45413</v>
      </c>
      <c r="Q1260" s="96" t="str">
        <f ca="1">IF(TODAY()&gt;BD[[#This Row],[Fecha Venc.]],"VENCIDO","")</f>
        <v>VENCIDO</v>
      </c>
      <c r="R1260" s="83"/>
    </row>
    <row r="1261" spans="3:18" s="4" customFormat="1" hidden="1" x14ac:dyDescent="0.25">
      <c r="C1261" s="85" t="s">
        <v>2127</v>
      </c>
      <c r="D1261" s="86">
        <v>45406</v>
      </c>
      <c r="E1261" s="87" t="s">
        <v>1887</v>
      </c>
      <c r="F1261" s="88" t="s">
        <v>1886</v>
      </c>
      <c r="G1261" s="87" t="s">
        <v>200</v>
      </c>
      <c r="H1261" s="89" t="s">
        <v>1727</v>
      </c>
      <c r="I1261" s="121">
        <v>28.6</v>
      </c>
      <c r="J1261" s="121">
        <v>28.6</v>
      </c>
      <c r="K1261" s="84">
        <v>1.3</v>
      </c>
      <c r="L1261" s="105">
        <f>+BD[[#This Row],[Kg. Recibidos]]*BD[[#This Row],[Precio]]</f>
        <v>37.18</v>
      </c>
      <c r="M1261" s="105">
        <f>+BD[[#This Row],[Kg. Recibidos]]*BD[[#This Row],[Precio]]</f>
        <v>37.18</v>
      </c>
      <c r="N1261" s="91">
        <f>+BD[[#This Row],[Monto Total]]-BD[[#This Row],[Abonos]]</f>
        <v>0</v>
      </c>
      <c r="O1261" s="93" t="str">
        <f>IF(BD[[#This Row],[Saldo Actual]]=0,"PAGADO",IF(BD[[#This Row],[Saldo Actual]]&lt;0,"A Favor","Pendiente"))</f>
        <v>PAGADO</v>
      </c>
      <c r="P1261" s="97">
        <f>+BD[[#This Row],[Fecha Doc.]]+7</f>
        <v>45413</v>
      </c>
      <c r="Q1261" s="96" t="str">
        <f ca="1">IF(TODAY()&gt;BD[[#This Row],[Fecha Venc.]],"VENCIDO","")</f>
        <v>VENCIDO</v>
      </c>
      <c r="R1261" s="83"/>
    </row>
    <row r="1262" spans="3:18" s="4" customFormat="1" hidden="1" x14ac:dyDescent="0.25">
      <c r="C1262" s="85" t="s">
        <v>2124</v>
      </c>
      <c r="D1262" s="86">
        <v>45406</v>
      </c>
      <c r="E1262" s="87" t="s">
        <v>1887</v>
      </c>
      <c r="F1262" s="88" t="s">
        <v>1886</v>
      </c>
      <c r="G1262" s="87" t="s">
        <v>195</v>
      </c>
      <c r="H1262" s="89" t="s">
        <v>11</v>
      </c>
      <c r="I1262" s="121">
        <v>23.8</v>
      </c>
      <c r="J1262" s="121">
        <v>23.8</v>
      </c>
      <c r="K1262" s="84">
        <v>1.4</v>
      </c>
      <c r="L1262" s="105">
        <f>+BD[[#This Row],[Kg. Recibidos]]*BD[[#This Row],[Precio]]</f>
        <v>33.32</v>
      </c>
      <c r="M1262" s="105">
        <f>+BD[[#This Row],[Kg. Recibidos]]*BD[[#This Row],[Precio]]</f>
        <v>33.32</v>
      </c>
      <c r="N1262" s="91">
        <f>+BD[[#This Row],[Monto Total]]-BD[[#This Row],[Abonos]]</f>
        <v>0</v>
      </c>
      <c r="O1262" s="93" t="str">
        <f>IF(BD[[#This Row],[Saldo Actual]]=0,"PAGADO",IF(BD[[#This Row],[Saldo Actual]]&lt;0,"A Favor","Pendiente"))</f>
        <v>PAGADO</v>
      </c>
      <c r="P1262" s="97">
        <f>+BD[[#This Row],[Fecha Doc.]]+7</f>
        <v>45413</v>
      </c>
      <c r="Q1262" s="96" t="str">
        <f ca="1">IF(TODAY()&gt;BD[[#This Row],[Fecha Venc.]],"VENCIDO","")</f>
        <v>VENCIDO</v>
      </c>
      <c r="R1262" s="83"/>
    </row>
    <row r="1263" spans="3:18" s="4" customFormat="1" hidden="1" x14ac:dyDescent="0.25">
      <c r="C1263" s="85" t="s">
        <v>2124</v>
      </c>
      <c r="D1263" s="86">
        <v>45406</v>
      </c>
      <c r="E1263" s="87" t="s">
        <v>1887</v>
      </c>
      <c r="F1263" s="88" t="s">
        <v>1886</v>
      </c>
      <c r="G1263" s="87" t="s">
        <v>195</v>
      </c>
      <c r="H1263" s="89" t="s">
        <v>1727</v>
      </c>
      <c r="I1263" s="121">
        <v>237</v>
      </c>
      <c r="J1263" s="121">
        <v>237</v>
      </c>
      <c r="K1263" s="84">
        <v>0.7</v>
      </c>
      <c r="L1263" s="105">
        <f>+BD[[#This Row],[Kg. Recibidos]]*BD[[#This Row],[Precio]]</f>
        <v>165.89999999999998</v>
      </c>
      <c r="M1263" s="105">
        <f>+BD[[#This Row],[Kg. Recibidos]]*BD[[#This Row],[Precio]]</f>
        <v>165.89999999999998</v>
      </c>
      <c r="N1263" s="91">
        <f>+BD[[#This Row],[Monto Total]]-BD[[#This Row],[Abonos]]</f>
        <v>0</v>
      </c>
      <c r="O1263" s="93" t="str">
        <f>IF(BD[[#This Row],[Saldo Actual]]=0,"PAGADO",IF(BD[[#This Row],[Saldo Actual]]&lt;0,"A Favor","Pendiente"))</f>
        <v>PAGADO</v>
      </c>
      <c r="P1263" s="97">
        <f>+BD[[#This Row],[Fecha Doc.]]+7</f>
        <v>45413</v>
      </c>
      <c r="Q1263" s="96" t="str">
        <f ca="1">IF(TODAY()&gt;BD[[#This Row],[Fecha Venc.]],"VENCIDO","")</f>
        <v>VENCIDO</v>
      </c>
      <c r="R1263" s="83"/>
    </row>
    <row r="1264" spans="3:18" s="4" customFormat="1" hidden="1" x14ac:dyDescent="0.25">
      <c r="C1264" s="85" t="s">
        <v>2124</v>
      </c>
      <c r="D1264" s="86">
        <v>45406</v>
      </c>
      <c r="E1264" s="87" t="s">
        <v>1887</v>
      </c>
      <c r="F1264" s="88" t="s">
        <v>1886</v>
      </c>
      <c r="G1264" s="87" t="s">
        <v>195</v>
      </c>
      <c r="H1264" s="89" t="s">
        <v>1847</v>
      </c>
      <c r="I1264" s="121">
        <v>118.2</v>
      </c>
      <c r="J1264" s="121">
        <v>118.2</v>
      </c>
      <c r="K1264" s="84">
        <v>0.7</v>
      </c>
      <c r="L1264" s="105">
        <f>+BD[[#This Row],[Kg. Recibidos]]*BD[[#This Row],[Precio]]</f>
        <v>82.74</v>
      </c>
      <c r="M1264" s="105">
        <f>+BD[[#This Row],[Kg. Recibidos]]*BD[[#This Row],[Precio]]</f>
        <v>82.74</v>
      </c>
      <c r="N1264" s="91">
        <f>+BD[[#This Row],[Monto Total]]-BD[[#This Row],[Abonos]]</f>
        <v>0</v>
      </c>
      <c r="O1264" s="93" t="str">
        <f>IF(BD[[#This Row],[Saldo Actual]]=0,"PAGADO",IF(BD[[#This Row],[Saldo Actual]]&lt;0,"A Favor","Pendiente"))</f>
        <v>PAGADO</v>
      </c>
      <c r="P1264" s="97">
        <f>+BD[[#This Row],[Fecha Doc.]]+7</f>
        <v>45413</v>
      </c>
      <c r="Q1264" s="96" t="str">
        <f ca="1">IF(TODAY()&gt;BD[[#This Row],[Fecha Venc.]],"VENCIDO","")</f>
        <v>VENCIDO</v>
      </c>
      <c r="R1264" s="83"/>
    </row>
    <row r="1265" spans="3:18" s="4" customFormat="1" hidden="1" x14ac:dyDescent="0.25">
      <c r="C1265" s="85" t="s">
        <v>2123</v>
      </c>
      <c r="D1265" s="86">
        <v>45406</v>
      </c>
      <c r="E1265" s="87" t="s">
        <v>1887</v>
      </c>
      <c r="F1265" s="88" t="s">
        <v>1886</v>
      </c>
      <c r="G1265" s="87" t="s">
        <v>195</v>
      </c>
      <c r="H1265" s="89" t="s">
        <v>3</v>
      </c>
      <c r="I1265" s="121">
        <v>73.8</v>
      </c>
      <c r="J1265" s="121">
        <v>73.8</v>
      </c>
      <c r="K1265" s="84">
        <v>2.4</v>
      </c>
      <c r="L1265" s="105">
        <f>+BD[[#This Row],[Kg. Recibidos]]*BD[[#This Row],[Precio]]</f>
        <v>177.11999999999998</v>
      </c>
      <c r="M1265" s="105">
        <f>+BD[[#This Row],[Kg. Recibidos]]*BD[[#This Row],[Precio]]</f>
        <v>177.11999999999998</v>
      </c>
      <c r="N1265" s="91">
        <f>+BD[[#This Row],[Monto Total]]-BD[[#This Row],[Abonos]]</f>
        <v>0</v>
      </c>
      <c r="O1265" s="93" t="str">
        <f>IF(BD[[#This Row],[Saldo Actual]]=0,"PAGADO",IF(BD[[#This Row],[Saldo Actual]]&lt;0,"A Favor","Pendiente"))</f>
        <v>PAGADO</v>
      </c>
      <c r="P1265" s="97">
        <f>+BD[[#This Row],[Fecha Doc.]]+7</f>
        <v>45413</v>
      </c>
      <c r="Q1265" s="96" t="str">
        <f ca="1">IF(TODAY()&gt;BD[[#This Row],[Fecha Venc.]],"VENCIDO","")</f>
        <v>VENCIDO</v>
      </c>
      <c r="R1265" s="83"/>
    </row>
    <row r="1266" spans="3:18" s="4" customFormat="1" hidden="1" x14ac:dyDescent="0.25">
      <c r="C1266" s="85" t="s">
        <v>2123</v>
      </c>
      <c r="D1266" s="86">
        <v>45406</v>
      </c>
      <c r="E1266" s="87" t="s">
        <v>1887</v>
      </c>
      <c r="F1266" s="88" t="s">
        <v>1886</v>
      </c>
      <c r="G1266" s="87" t="s">
        <v>195</v>
      </c>
      <c r="H1266" s="89" t="s">
        <v>872</v>
      </c>
      <c r="I1266" s="121">
        <v>190.2</v>
      </c>
      <c r="J1266" s="121">
        <v>190.2</v>
      </c>
      <c r="K1266" s="84">
        <v>2.4</v>
      </c>
      <c r="L1266" s="105">
        <f>+BD[[#This Row],[Kg. Recibidos]]*BD[[#This Row],[Precio]]</f>
        <v>456.47999999999996</v>
      </c>
      <c r="M1266" s="105">
        <f>+BD[[#This Row],[Kg. Recibidos]]*BD[[#This Row],[Precio]]</f>
        <v>456.47999999999996</v>
      </c>
      <c r="N1266" s="91">
        <f>+BD[[#This Row],[Monto Total]]-BD[[#This Row],[Abonos]]</f>
        <v>0</v>
      </c>
      <c r="O1266" s="93" t="str">
        <f>IF(BD[[#This Row],[Saldo Actual]]=0,"PAGADO",IF(BD[[#This Row],[Saldo Actual]]&lt;0,"A Favor","Pendiente"))</f>
        <v>PAGADO</v>
      </c>
      <c r="P1266" s="97">
        <f>+BD[[#This Row],[Fecha Doc.]]+7</f>
        <v>45413</v>
      </c>
      <c r="Q1266" s="96" t="str">
        <f ca="1">IF(TODAY()&gt;BD[[#This Row],[Fecha Venc.]],"VENCIDO","")</f>
        <v>VENCIDO</v>
      </c>
      <c r="R1266" s="83"/>
    </row>
    <row r="1267" spans="3:18" s="4" customFormat="1" hidden="1" x14ac:dyDescent="0.25">
      <c r="C1267" s="85" t="s">
        <v>2128</v>
      </c>
      <c r="D1267" s="86">
        <v>45406</v>
      </c>
      <c r="E1267" s="87" t="s">
        <v>1887</v>
      </c>
      <c r="F1267" s="88" t="s">
        <v>1886</v>
      </c>
      <c r="G1267" s="87" t="s">
        <v>142</v>
      </c>
      <c r="H1267" s="89" t="s">
        <v>3</v>
      </c>
      <c r="I1267" s="121">
        <v>10.199999999999999</v>
      </c>
      <c r="J1267" s="121">
        <v>10.199999999999999</v>
      </c>
      <c r="K1267" s="84">
        <v>2.4</v>
      </c>
      <c r="L1267" s="105">
        <f>+BD[[#This Row],[Kg. Recibidos]]*BD[[#This Row],[Precio]]</f>
        <v>24.479999999999997</v>
      </c>
      <c r="M1267" s="105">
        <v>24.48</v>
      </c>
      <c r="N1267" s="91">
        <f>+BD[[#This Row],[Monto Total]]-BD[[#This Row],[Abonos]]</f>
        <v>0</v>
      </c>
      <c r="O1267" s="93" t="str">
        <f>IF(BD[[#This Row],[Saldo Actual]]=0,"PAGADO",IF(BD[[#This Row],[Saldo Actual]]&lt;0,"A Favor","Pendiente"))</f>
        <v>PAGADO</v>
      </c>
      <c r="P1267" s="97">
        <f>+BD[[#This Row],[Fecha Doc.]]+7</f>
        <v>45413</v>
      </c>
      <c r="Q1267" s="96" t="str">
        <f ca="1">IF(TODAY()&gt;BD[[#This Row],[Fecha Venc.]],"VENCIDO","")</f>
        <v>VENCIDO</v>
      </c>
      <c r="R1267" s="83"/>
    </row>
    <row r="1268" spans="3:18" s="4" customFormat="1" hidden="1" x14ac:dyDescent="0.25">
      <c r="C1268" s="85" t="s">
        <v>2117</v>
      </c>
      <c r="D1268" s="86">
        <v>45406</v>
      </c>
      <c r="E1268" s="87" t="s">
        <v>8</v>
      </c>
      <c r="F1268" s="88" t="s">
        <v>20</v>
      </c>
      <c r="G1268" s="87" t="s">
        <v>179</v>
      </c>
      <c r="H1268" s="89" t="s">
        <v>3</v>
      </c>
      <c r="I1268" s="121">
        <v>2806.9</v>
      </c>
      <c r="J1268" s="121">
        <v>2790.6</v>
      </c>
      <c r="K1268" s="84">
        <v>2.25</v>
      </c>
      <c r="L1268" s="105">
        <f>+BD[[#This Row],[Kg. Recibidos]]*BD[[#This Row],[Precio]]</f>
        <v>6278.8499999999995</v>
      </c>
      <c r="M1268" s="105">
        <v>6278.85</v>
      </c>
      <c r="N1268" s="91">
        <f>+BD[[#This Row],[Monto Total]]-BD[[#This Row],[Abonos]]</f>
        <v>0</v>
      </c>
      <c r="O1268" s="93" t="str">
        <f>IF(BD[[#This Row],[Saldo Actual]]=0,"PAGADO",IF(BD[[#This Row],[Saldo Actual]]&lt;0,"A Favor","Pendiente"))</f>
        <v>PAGADO</v>
      </c>
      <c r="P1268" s="97">
        <f>+BD[[#This Row],[Fecha Doc.]]+7</f>
        <v>45413</v>
      </c>
      <c r="Q1268" s="96" t="str">
        <f ca="1">IF(TODAY()&gt;BD[[#This Row],[Fecha Venc.]],"VENCIDO","")</f>
        <v>VENCIDO</v>
      </c>
      <c r="R1268" s="83"/>
    </row>
    <row r="1269" spans="3:18" s="4" customFormat="1" hidden="1" x14ac:dyDescent="0.25">
      <c r="C1269" s="85" t="s">
        <v>2125</v>
      </c>
      <c r="D1269" s="86">
        <v>45406</v>
      </c>
      <c r="E1269" s="87" t="s">
        <v>670</v>
      </c>
      <c r="F1269" s="88" t="s">
        <v>883</v>
      </c>
      <c r="G1269" s="87" t="s">
        <v>670</v>
      </c>
      <c r="H1269" s="89" t="s">
        <v>872</v>
      </c>
      <c r="I1269" s="121">
        <v>5579.4</v>
      </c>
      <c r="J1269" s="121">
        <v>5426.3</v>
      </c>
      <c r="K1269" s="84">
        <v>2.2000000000000002</v>
      </c>
      <c r="L1269" s="105">
        <f>+BD[[#This Row],[Kg. Recibidos]]*BD[[#This Row],[Precio]]</f>
        <v>11937.86</v>
      </c>
      <c r="M1269" s="105">
        <f>+BD[[#This Row],[Kg. Recibidos]]*BD[[#This Row],[Precio]]</f>
        <v>11937.86</v>
      </c>
      <c r="N1269" s="91">
        <f>+BD[[#This Row],[Monto Total]]-BD[[#This Row],[Abonos]]</f>
        <v>0</v>
      </c>
      <c r="O1269" s="93" t="str">
        <f>IF(BD[[#This Row],[Saldo Actual]]=0,"PAGADO",IF(BD[[#This Row],[Saldo Actual]]&lt;0,"A Favor","Pendiente"))</f>
        <v>PAGADO</v>
      </c>
      <c r="P1269" s="97">
        <f>+BD[[#This Row],[Fecha Doc.]]+7</f>
        <v>45413</v>
      </c>
      <c r="Q1269" s="96" t="str">
        <f ca="1">IF(TODAY()&gt;BD[[#This Row],[Fecha Venc.]],"VENCIDO","")</f>
        <v>VENCIDO</v>
      </c>
      <c r="R1269" s="83"/>
    </row>
    <row r="1270" spans="3:18" s="4" customFormat="1" hidden="1" x14ac:dyDescent="0.25">
      <c r="C1270" s="85" t="s">
        <v>2121</v>
      </c>
      <c r="D1270" s="86">
        <v>45406</v>
      </c>
      <c r="E1270" s="87" t="s">
        <v>670</v>
      </c>
      <c r="F1270" s="88" t="s">
        <v>883</v>
      </c>
      <c r="G1270" s="87" t="s">
        <v>670</v>
      </c>
      <c r="H1270" s="89" t="s">
        <v>872</v>
      </c>
      <c r="I1270" s="121">
        <v>4174.5</v>
      </c>
      <c r="J1270" s="121">
        <v>4126.2</v>
      </c>
      <c r="K1270" s="84">
        <v>2.2000000000000002</v>
      </c>
      <c r="L1270" s="105">
        <f>+BD[[#This Row],[Kg. Recibidos]]*BD[[#This Row],[Precio]]</f>
        <v>9077.6400000000012</v>
      </c>
      <c r="M1270" s="105">
        <f>+BD[[#This Row],[Kg. Recibidos]]*BD[[#This Row],[Precio]]</f>
        <v>9077.6400000000012</v>
      </c>
      <c r="N1270" s="91">
        <f>+BD[[#This Row],[Monto Total]]-BD[[#This Row],[Abonos]]</f>
        <v>0</v>
      </c>
      <c r="O1270" s="93" t="str">
        <f>IF(BD[[#This Row],[Saldo Actual]]=0,"PAGADO",IF(BD[[#This Row],[Saldo Actual]]&lt;0,"A Favor","Pendiente"))</f>
        <v>PAGADO</v>
      </c>
      <c r="P1270" s="97">
        <f>+BD[[#This Row],[Fecha Doc.]]+7</f>
        <v>45413</v>
      </c>
      <c r="Q1270" s="96" t="str">
        <f ca="1">IF(TODAY()&gt;BD[[#This Row],[Fecha Venc.]],"VENCIDO","")</f>
        <v>VENCIDO</v>
      </c>
      <c r="R1270" s="83"/>
    </row>
    <row r="1271" spans="3:18" s="4" customFormat="1" hidden="1" x14ac:dyDescent="0.25">
      <c r="C1271" s="85" t="s">
        <v>2120</v>
      </c>
      <c r="D1271" s="86">
        <v>45406</v>
      </c>
      <c r="E1271" s="87" t="s">
        <v>89</v>
      </c>
      <c r="F1271" s="88" t="s">
        <v>47</v>
      </c>
      <c r="G1271" s="87" t="s">
        <v>89</v>
      </c>
      <c r="H1271" s="89" t="s">
        <v>872</v>
      </c>
      <c r="I1271" s="121">
        <v>4796.2</v>
      </c>
      <c r="J1271" s="121">
        <v>4734.2</v>
      </c>
      <c r="K1271" s="84">
        <v>1.9</v>
      </c>
      <c r="L1271" s="105">
        <f>+BD[[#This Row],[Kg. Recibidos]]*BD[[#This Row],[Precio]]</f>
        <v>8994.98</v>
      </c>
      <c r="M1271" s="105">
        <f>+BD[[#This Row],[Kg. Recibidos]]*BD[[#This Row],[Precio]]</f>
        <v>8994.98</v>
      </c>
      <c r="N1271" s="91">
        <f>+BD[[#This Row],[Monto Total]]-BD[[#This Row],[Abonos]]</f>
        <v>0</v>
      </c>
      <c r="O1271" s="93" t="str">
        <f>IF(BD[[#This Row],[Saldo Actual]]=0,"PAGADO",IF(BD[[#This Row],[Saldo Actual]]&lt;0,"A Favor","Pendiente"))</f>
        <v>PAGADO</v>
      </c>
      <c r="P1271" s="97">
        <f>+BD[[#This Row],[Fecha Doc.]]+7</f>
        <v>45413</v>
      </c>
      <c r="Q1271" s="96" t="str">
        <f ca="1">IF(TODAY()&gt;BD[[#This Row],[Fecha Venc.]],"VENCIDO","")</f>
        <v>VENCIDO</v>
      </c>
      <c r="R1271" s="83"/>
    </row>
    <row r="1272" spans="3:18" s="4" customFormat="1" hidden="1" x14ac:dyDescent="0.25">
      <c r="C1272" s="85" t="s">
        <v>2119</v>
      </c>
      <c r="D1272" s="86">
        <v>45406</v>
      </c>
      <c r="E1272" s="87" t="s">
        <v>89</v>
      </c>
      <c r="F1272" s="88" t="s">
        <v>47</v>
      </c>
      <c r="G1272" s="87" t="s">
        <v>89</v>
      </c>
      <c r="H1272" s="89" t="s">
        <v>872</v>
      </c>
      <c r="I1272" s="121">
        <v>4314.7</v>
      </c>
      <c r="J1272" s="121">
        <v>4315.1000000000004</v>
      </c>
      <c r="K1272" s="84">
        <v>1.9</v>
      </c>
      <c r="L1272" s="105">
        <f>+BD[[#This Row],[Kg. Recibidos]]*BD[[#This Row],[Precio]]</f>
        <v>8198.69</v>
      </c>
      <c r="M1272" s="105">
        <f>+BD[[#This Row],[Kg. Recibidos]]*BD[[#This Row],[Precio]]</f>
        <v>8198.69</v>
      </c>
      <c r="N1272" s="91">
        <f>+BD[[#This Row],[Monto Total]]-BD[[#This Row],[Abonos]]</f>
        <v>0</v>
      </c>
      <c r="O1272" s="93" t="str">
        <f>IF(BD[[#This Row],[Saldo Actual]]=0,"PAGADO",IF(BD[[#This Row],[Saldo Actual]]&lt;0,"A Favor","Pendiente"))</f>
        <v>PAGADO</v>
      </c>
      <c r="P1272" s="97">
        <f>+BD[[#This Row],[Fecha Doc.]]+7</f>
        <v>45413</v>
      </c>
      <c r="Q1272" s="96" t="str">
        <f ca="1">IF(TODAY()&gt;BD[[#This Row],[Fecha Venc.]],"VENCIDO","")</f>
        <v>VENCIDO</v>
      </c>
      <c r="R1272" s="83"/>
    </row>
    <row r="1273" spans="3:18" s="4" customFormat="1" hidden="1" x14ac:dyDescent="0.25">
      <c r="C1273" s="85" t="s">
        <v>2130</v>
      </c>
      <c r="D1273" s="86">
        <v>45406</v>
      </c>
      <c r="E1273" s="87" t="s">
        <v>1887</v>
      </c>
      <c r="F1273" s="88" t="s">
        <v>1886</v>
      </c>
      <c r="G1273" s="87" t="s">
        <v>202</v>
      </c>
      <c r="H1273" s="89" t="s">
        <v>3</v>
      </c>
      <c r="I1273" s="121">
        <v>32.799999999999997</v>
      </c>
      <c r="J1273" s="121">
        <v>32.799999999999997</v>
      </c>
      <c r="K1273" s="84">
        <v>2.4500000000000002</v>
      </c>
      <c r="L1273" s="105">
        <f>+BD[[#This Row],[Kg. Recibidos]]*BD[[#This Row],[Precio]]</f>
        <v>80.36</v>
      </c>
      <c r="M1273" s="105">
        <f>+BD[[#This Row],[Kg. Recibidos]]*BD[[#This Row],[Precio]]</f>
        <v>80.36</v>
      </c>
      <c r="N1273" s="91">
        <f>+BD[[#This Row],[Monto Total]]-BD[[#This Row],[Abonos]]</f>
        <v>0</v>
      </c>
      <c r="O1273" s="93" t="str">
        <f>IF(BD[[#This Row],[Saldo Actual]]=0,"PAGADO",IF(BD[[#This Row],[Saldo Actual]]&lt;0,"A Favor","Pendiente"))</f>
        <v>PAGADO</v>
      </c>
      <c r="P1273" s="97">
        <f>+BD[[#This Row],[Fecha Doc.]]+7</f>
        <v>45413</v>
      </c>
      <c r="Q1273" s="96" t="str">
        <f ca="1">IF(TODAY()&gt;BD[[#This Row],[Fecha Venc.]],"VENCIDO","")</f>
        <v>VENCIDO</v>
      </c>
      <c r="R1273" s="83"/>
    </row>
    <row r="1274" spans="3:18" s="4" customFormat="1" hidden="1" x14ac:dyDescent="0.25">
      <c r="C1274" s="85" t="s">
        <v>2126</v>
      </c>
      <c r="D1274" s="86">
        <v>45406</v>
      </c>
      <c r="E1274" s="87" t="s">
        <v>1887</v>
      </c>
      <c r="F1274" s="88" t="s">
        <v>1886</v>
      </c>
      <c r="G1274" s="87" t="s">
        <v>133</v>
      </c>
      <c r="H1274" s="89" t="s">
        <v>1848</v>
      </c>
      <c r="I1274" s="121">
        <v>10.3</v>
      </c>
      <c r="J1274" s="121">
        <v>10.3</v>
      </c>
      <c r="K1274" s="84">
        <v>1.8</v>
      </c>
      <c r="L1274" s="105">
        <f>+BD[[#This Row],[Kg. Recibidos]]*BD[[#This Row],[Precio]]</f>
        <v>18.540000000000003</v>
      </c>
      <c r="M1274" s="105">
        <f>+BD[[#This Row],[Kg. Recibidos]]*BD[[#This Row],[Precio]]</f>
        <v>18.540000000000003</v>
      </c>
      <c r="N1274" s="91">
        <f>+BD[[#This Row],[Monto Total]]-BD[[#This Row],[Abonos]]</f>
        <v>0</v>
      </c>
      <c r="O1274" s="93" t="str">
        <f>IF(BD[[#This Row],[Saldo Actual]]=0,"PAGADO",IF(BD[[#This Row],[Saldo Actual]]&lt;0,"A Favor","Pendiente"))</f>
        <v>PAGADO</v>
      </c>
      <c r="P1274" s="97">
        <f>+BD[[#This Row],[Fecha Doc.]]+7</f>
        <v>45413</v>
      </c>
      <c r="Q1274" s="96" t="str">
        <f ca="1">IF(TODAY()&gt;BD[[#This Row],[Fecha Venc.]],"VENCIDO","")</f>
        <v>VENCIDO</v>
      </c>
      <c r="R1274" s="83"/>
    </row>
    <row r="1275" spans="3:18" s="4" customFormat="1" hidden="1" x14ac:dyDescent="0.25">
      <c r="C1275" s="85" t="s">
        <v>2126</v>
      </c>
      <c r="D1275" s="86">
        <v>45406</v>
      </c>
      <c r="E1275" s="87" t="s">
        <v>1887</v>
      </c>
      <c r="F1275" s="88" t="s">
        <v>1886</v>
      </c>
      <c r="G1275" s="87" t="s">
        <v>133</v>
      </c>
      <c r="H1275" s="89" t="s">
        <v>1727</v>
      </c>
      <c r="I1275" s="121">
        <v>33.799999999999997</v>
      </c>
      <c r="J1275" s="121">
        <v>33.799999999999997</v>
      </c>
      <c r="K1275" s="84">
        <v>1.3</v>
      </c>
      <c r="L1275" s="105">
        <f>+BD[[#This Row],[Kg. Recibidos]]*BD[[#This Row],[Precio]]</f>
        <v>43.94</v>
      </c>
      <c r="M1275" s="105">
        <f>+BD[[#This Row],[Kg. Recibidos]]*BD[[#This Row],[Precio]]</f>
        <v>43.94</v>
      </c>
      <c r="N1275" s="91">
        <f>+BD[[#This Row],[Monto Total]]-BD[[#This Row],[Abonos]]</f>
        <v>0</v>
      </c>
      <c r="O1275" s="93" t="str">
        <f>IF(BD[[#This Row],[Saldo Actual]]=0,"PAGADO",IF(BD[[#This Row],[Saldo Actual]]&lt;0,"A Favor","Pendiente"))</f>
        <v>PAGADO</v>
      </c>
      <c r="P1275" s="97">
        <f>+BD[[#This Row],[Fecha Doc.]]+7</f>
        <v>45413</v>
      </c>
      <c r="Q1275" s="96" t="str">
        <f ca="1">IF(TODAY()&gt;BD[[#This Row],[Fecha Venc.]],"VENCIDO","")</f>
        <v>VENCIDO</v>
      </c>
      <c r="R1275" s="83"/>
    </row>
    <row r="1276" spans="3:18" s="4" customFormat="1" hidden="1" x14ac:dyDescent="0.25">
      <c r="C1276" s="85" t="s">
        <v>2126</v>
      </c>
      <c r="D1276" s="86">
        <v>45406</v>
      </c>
      <c r="E1276" s="87" t="s">
        <v>1887</v>
      </c>
      <c r="F1276" s="88" t="s">
        <v>1886</v>
      </c>
      <c r="G1276" s="87" t="s">
        <v>133</v>
      </c>
      <c r="H1276" s="89" t="s">
        <v>1847</v>
      </c>
      <c r="I1276" s="121">
        <v>59.2</v>
      </c>
      <c r="J1276" s="121">
        <v>59.2</v>
      </c>
      <c r="K1276" s="84">
        <v>1.3</v>
      </c>
      <c r="L1276" s="105">
        <f>+BD[[#This Row],[Kg. Recibidos]]*BD[[#This Row],[Precio]]</f>
        <v>76.960000000000008</v>
      </c>
      <c r="M1276" s="105">
        <f>+BD[[#This Row],[Kg. Recibidos]]*BD[[#This Row],[Precio]]</f>
        <v>76.960000000000008</v>
      </c>
      <c r="N1276" s="91">
        <f>+BD[[#This Row],[Monto Total]]-BD[[#This Row],[Abonos]]</f>
        <v>0</v>
      </c>
      <c r="O1276" s="93" t="str">
        <f>IF(BD[[#This Row],[Saldo Actual]]=0,"PAGADO",IF(BD[[#This Row],[Saldo Actual]]&lt;0,"A Favor","Pendiente"))</f>
        <v>PAGADO</v>
      </c>
      <c r="P1276" s="97">
        <f>+BD[[#This Row],[Fecha Doc.]]+7</f>
        <v>45413</v>
      </c>
      <c r="Q1276" s="96" t="str">
        <f ca="1">IF(TODAY()&gt;BD[[#This Row],[Fecha Venc.]],"VENCIDO","")</f>
        <v>VENCIDO</v>
      </c>
      <c r="R1276" s="83"/>
    </row>
    <row r="1277" spans="3:18" s="4" customFormat="1" hidden="1" x14ac:dyDescent="0.25">
      <c r="C1277" s="85" t="s">
        <v>2115</v>
      </c>
      <c r="D1277" s="86">
        <v>45406</v>
      </c>
      <c r="E1277" s="87" t="s">
        <v>104</v>
      </c>
      <c r="F1277" s="88" t="s">
        <v>57</v>
      </c>
      <c r="G1277" s="87" t="s">
        <v>104</v>
      </c>
      <c r="H1277" s="89" t="s">
        <v>11</v>
      </c>
      <c r="I1277" s="121">
        <v>404.3</v>
      </c>
      <c r="J1277" s="121">
        <v>404.3</v>
      </c>
      <c r="K1277" s="84">
        <v>1.4</v>
      </c>
      <c r="L1277" s="105">
        <f>+BD[[#This Row],[Kg. Recibidos]]*BD[[#This Row],[Precio]]</f>
        <v>566.02</v>
      </c>
      <c r="M1277" s="105">
        <f>+BD[[#This Row],[Kg. Recibidos]]*BD[[#This Row],[Precio]]</f>
        <v>566.02</v>
      </c>
      <c r="N1277" s="91">
        <f>+BD[[#This Row],[Monto Total]]-BD[[#This Row],[Abonos]]</f>
        <v>0</v>
      </c>
      <c r="O1277" s="93" t="str">
        <f>IF(BD[[#This Row],[Saldo Actual]]=0,"PAGADO",IF(BD[[#This Row],[Saldo Actual]]&lt;0,"A Favor","Pendiente"))</f>
        <v>PAGADO</v>
      </c>
      <c r="P1277" s="97">
        <f>+BD[[#This Row],[Fecha Doc.]]+7</f>
        <v>45413</v>
      </c>
      <c r="Q1277" s="96" t="str">
        <f ca="1">IF(TODAY()&gt;BD[[#This Row],[Fecha Venc.]],"VENCIDO","")</f>
        <v>VENCIDO</v>
      </c>
      <c r="R1277" s="83"/>
    </row>
    <row r="1278" spans="3:18" s="4" customFormat="1" hidden="1" x14ac:dyDescent="0.25">
      <c r="C1278" s="85" t="s">
        <v>2115</v>
      </c>
      <c r="D1278" s="86">
        <v>45406</v>
      </c>
      <c r="E1278" s="87" t="s">
        <v>104</v>
      </c>
      <c r="F1278" s="88" t="s">
        <v>57</v>
      </c>
      <c r="G1278" s="87" t="s">
        <v>104</v>
      </c>
      <c r="H1278" s="89" t="s">
        <v>12</v>
      </c>
      <c r="I1278" s="121">
        <v>704.5</v>
      </c>
      <c r="J1278" s="121">
        <v>704.5</v>
      </c>
      <c r="K1278" s="84">
        <v>0.7</v>
      </c>
      <c r="L1278" s="105">
        <f>+BD[[#This Row],[Kg. Recibidos]]*BD[[#This Row],[Precio]]</f>
        <v>493.15</v>
      </c>
      <c r="M1278" s="105">
        <f>+BD[[#This Row],[Kg. Recibidos]]*BD[[#This Row],[Precio]]</f>
        <v>493.15</v>
      </c>
      <c r="N1278" s="91">
        <f>+BD[[#This Row],[Monto Total]]-BD[[#This Row],[Abonos]]</f>
        <v>0</v>
      </c>
      <c r="O1278" s="93" t="str">
        <f>IF(BD[[#This Row],[Saldo Actual]]=0,"PAGADO",IF(BD[[#This Row],[Saldo Actual]]&lt;0,"A Favor","Pendiente"))</f>
        <v>PAGADO</v>
      </c>
      <c r="P1278" s="97">
        <f>+BD[[#This Row],[Fecha Doc.]]+7</f>
        <v>45413</v>
      </c>
      <c r="Q1278" s="96" t="str">
        <f ca="1">IF(TODAY()&gt;BD[[#This Row],[Fecha Venc.]],"VENCIDO","")</f>
        <v>VENCIDO</v>
      </c>
      <c r="R1278" s="83"/>
    </row>
    <row r="1279" spans="3:18" s="4" customFormat="1" hidden="1" x14ac:dyDescent="0.25">
      <c r="C1279" s="85" t="s">
        <v>2114</v>
      </c>
      <c r="D1279" s="86">
        <v>45406</v>
      </c>
      <c r="E1279" s="87" t="s">
        <v>93</v>
      </c>
      <c r="F1279" s="88" t="s">
        <v>50</v>
      </c>
      <c r="G1279" s="87" t="s">
        <v>93</v>
      </c>
      <c r="H1279" s="89" t="s">
        <v>3</v>
      </c>
      <c r="I1279" s="121">
        <v>19804.2</v>
      </c>
      <c r="J1279" s="121">
        <v>19625.400000000001</v>
      </c>
      <c r="K1279" s="84">
        <v>2.1</v>
      </c>
      <c r="L1279" s="105">
        <f>+BD[[#This Row],[Kg. Recibidos]]*BD[[#This Row],[Precio]]</f>
        <v>41213.340000000004</v>
      </c>
      <c r="M1279" s="105">
        <f>+BD[[#This Row],[Kg. Recibidos]]*BD[[#This Row],[Precio]]</f>
        <v>41213.340000000004</v>
      </c>
      <c r="N1279" s="91">
        <f>+BD[[#This Row],[Monto Total]]-BD[[#This Row],[Abonos]]</f>
        <v>0</v>
      </c>
      <c r="O1279" s="93" t="str">
        <f>IF(BD[[#This Row],[Saldo Actual]]=0,"PAGADO",IF(BD[[#This Row],[Saldo Actual]]&lt;0,"A Favor","Pendiente"))</f>
        <v>PAGADO</v>
      </c>
      <c r="P1279" s="97">
        <f>+BD[[#This Row],[Fecha Doc.]]+7</f>
        <v>45413</v>
      </c>
      <c r="Q1279" s="96" t="str">
        <f ca="1">IF(TODAY()&gt;BD[[#This Row],[Fecha Venc.]],"VENCIDO","")</f>
        <v>VENCIDO</v>
      </c>
      <c r="R1279" s="83"/>
    </row>
    <row r="1280" spans="3:18" s="4" customFormat="1" hidden="1" x14ac:dyDescent="0.25">
      <c r="C1280" s="85" t="s">
        <v>2122</v>
      </c>
      <c r="D1280" s="86">
        <v>45406</v>
      </c>
      <c r="E1280" s="87" t="s">
        <v>24</v>
      </c>
      <c r="F1280" s="88" t="s">
        <v>23</v>
      </c>
      <c r="G1280" s="87" t="s">
        <v>192</v>
      </c>
      <c r="H1280" s="89" t="s">
        <v>3</v>
      </c>
      <c r="I1280" s="121">
        <v>19054.53</v>
      </c>
      <c r="J1280" s="121">
        <v>19054.53</v>
      </c>
      <c r="K1280" s="84">
        <v>2.0499999999999998</v>
      </c>
      <c r="L1280" s="105">
        <f>+BD[[#This Row],[Kg. Recibidos]]*BD[[#This Row],[Precio]]</f>
        <v>39061.786499999995</v>
      </c>
      <c r="M1280" s="105">
        <f>+BD[[#This Row],[Kg. Recibidos]]*BD[[#This Row],[Precio]]</f>
        <v>39061.786499999995</v>
      </c>
      <c r="N1280" s="91">
        <f>+BD[[#This Row],[Monto Total]]-BD[[#This Row],[Abonos]]</f>
        <v>0</v>
      </c>
      <c r="O1280" s="93" t="str">
        <f>IF(BD[[#This Row],[Saldo Actual]]=0,"PAGADO",IF(BD[[#This Row],[Saldo Actual]]&lt;0,"A Favor","Pendiente"))</f>
        <v>PAGADO</v>
      </c>
      <c r="P1280" s="97">
        <f>+BD[[#This Row],[Fecha Doc.]]+7</f>
        <v>45413</v>
      </c>
      <c r="Q1280" s="96" t="str">
        <f ca="1">IF(TODAY()&gt;BD[[#This Row],[Fecha Venc.]],"VENCIDO","")</f>
        <v>VENCIDO</v>
      </c>
      <c r="R1280" s="83"/>
    </row>
    <row r="1281" spans="3:18" s="4" customFormat="1" hidden="1" x14ac:dyDescent="0.25">
      <c r="C1281" s="85" t="s">
        <v>2188</v>
      </c>
      <c r="D1281" s="86">
        <v>45406</v>
      </c>
      <c r="E1281" s="87" t="s">
        <v>9</v>
      </c>
      <c r="F1281" s="88" t="s">
        <v>19</v>
      </c>
      <c r="G1281" s="87" t="s">
        <v>169</v>
      </c>
      <c r="H1281" s="89" t="s">
        <v>15</v>
      </c>
      <c r="I1281" s="121">
        <v>7655.36</v>
      </c>
      <c r="J1281" s="121">
        <v>7655.36</v>
      </c>
      <c r="K1281" s="84">
        <v>2.25</v>
      </c>
      <c r="L1281" s="105">
        <f>+BD[[#This Row],[Kg. Recibidos]]*BD[[#This Row],[Precio]]</f>
        <v>17224.559999999998</v>
      </c>
      <c r="M1281" s="105">
        <f>+BD[[#This Row],[Kg. Recibidos]]*BD[[#This Row],[Precio]]</f>
        <v>17224.559999999998</v>
      </c>
      <c r="N1281" s="91">
        <f>+BD[[#This Row],[Monto Total]]-BD[[#This Row],[Abonos]]</f>
        <v>0</v>
      </c>
      <c r="O1281" s="93" t="str">
        <f>IF(BD[[#This Row],[Saldo Actual]]=0,"PAGADO",IF(BD[[#This Row],[Saldo Actual]]&lt;0,"A Favor","Pendiente"))</f>
        <v>PAGADO</v>
      </c>
      <c r="P1281" s="97">
        <f>+BD[[#This Row],[Fecha Doc.]]+7</f>
        <v>45413</v>
      </c>
      <c r="Q1281" s="96" t="str">
        <f ca="1">IF(TODAY()&gt;BD[[#This Row],[Fecha Venc.]],"VENCIDO","")</f>
        <v>VENCIDO</v>
      </c>
      <c r="R1281" s="83"/>
    </row>
    <row r="1282" spans="3:18" s="4" customFormat="1" hidden="1" x14ac:dyDescent="0.25">
      <c r="C1282" s="85" t="s">
        <v>2118</v>
      </c>
      <c r="D1282" s="86">
        <v>45406</v>
      </c>
      <c r="E1282" s="87" t="s">
        <v>8</v>
      </c>
      <c r="F1282" s="88" t="s">
        <v>20</v>
      </c>
      <c r="G1282" s="87" t="s">
        <v>181</v>
      </c>
      <c r="H1282" s="89" t="s">
        <v>15</v>
      </c>
      <c r="I1282" s="121">
        <v>391.8</v>
      </c>
      <c r="J1282" s="121">
        <v>387.7</v>
      </c>
      <c r="K1282" s="84">
        <v>2.5</v>
      </c>
      <c r="L1282" s="105">
        <f>+BD[[#This Row],[Kg. Recibidos]]*BD[[#This Row],[Precio]]</f>
        <v>969.25</v>
      </c>
      <c r="M1282" s="105">
        <f>+BD[[#This Row],[Kg. Recibidos]]*BD[[#This Row],[Precio]]</f>
        <v>969.25</v>
      </c>
      <c r="N1282" s="91">
        <f>+BD[[#This Row],[Monto Total]]-BD[[#This Row],[Abonos]]</f>
        <v>0</v>
      </c>
      <c r="O1282" s="93" t="str">
        <f>IF(BD[[#This Row],[Saldo Actual]]=0,"PAGADO",IF(BD[[#This Row],[Saldo Actual]]&lt;0,"A Favor","Pendiente"))</f>
        <v>PAGADO</v>
      </c>
      <c r="P1282" s="97">
        <f>+BD[[#This Row],[Fecha Doc.]]+7</f>
        <v>45413</v>
      </c>
      <c r="Q1282" s="96" t="str">
        <f ca="1">IF(TODAY()&gt;BD[[#This Row],[Fecha Venc.]],"VENCIDO","")</f>
        <v>VENCIDO</v>
      </c>
      <c r="R1282" s="83"/>
    </row>
    <row r="1283" spans="3:18" s="4" customFormat="1" hidden="1" x14ac:dyDescent="0.25">
      <c r="C1283" s="85" t="s">
        <v>2141</v>
      </c>
      <c r="D1283" s="86">
        <v>45406</v>
      </c>
      <c r="E1283" s="87" t="s">
        <v>8</v>
      </c>
      <c r="F1283" s="88" t="s">
        <v>20</v>
      </c>
      <c r="G1283" s="87" t="s">
        <v>182</v>
      </c>
      <c r="H1283" s="89" t="s">
        <v>15</v>
      </c>
      <c r="I1283" s="121">
        <v>8240.2000000000007</v>
      </c>
      <c r="J1283" s="121">
        <v>7956.4</v>
      </c>
      <c r="K1283" s="84">
        <v>2.5</v>
      </c>
      <c r="L1283" s="105">
        <f>+BD[[#This Row],[Kg. Recibidos]]*BD[[#This Row],[Precio]]</f>
        <v>19891</v>
      </c>
      <c r="M1283" s="105">
        <f>+BD[[#This Row],[Kg. Recibidos]]*BD[[#This Row],[Precio]]</f>
        <v>19891</v>
      </c>
      <c r="N1283" s="91">
        <f>+BD[[#This Row],[Monto Total]]-BD[[#This Row],[Abonos]]</f>
        <v>0</v>
      </c>
      <c r="O1283" s="93" t="str">
        <f>IF(BD[[#This Row],[Saldo Actual]]=0,"PAGADO",IF(BD[[#This Row],[Saldo Actual]]&lt;0,"A Favor","Pendiente"))</f>
        <v>PAGADO</v>
      </c>
      <c r="P1283" s="97">
        <f>+BD[[#This Row],[Fecha Doc.]]+7</f>
        <v>45413</v>
      </c>
      <c r="Q1283" s="96" t="str">
        <f ca="1">IF(TODAY()&gt;BD[[#This Row],[Fecha Venc.]],"VENCIDO","")</f>
        <v>VENCIDO</v>
      </c>
      <c r="R1283" s="83"/>
    </row>
    <row r="1284" spans="3:18" s="4" customFormat="1" hidden="1" x14ac:dyDescent="0.25">
      <c r="C1284" s="85" t="s">
        <v>2116</v>
      </c>
      <c r="D1284" s="86">
        <v>45406</v>
      </c>
      <c r="E1284" s="87" t="s">
        <v>8</v>
      </c>
      <c r="F1284" s="88" t="s">
        <v>20</v>
      </c>
      <c r="G1284" s="87" t="s">
        <v>182</v>
      </c>
      <c r="H1284" s="89" t="s">
        <v>15</v>
      </c>
      <c r="I1284" s="121">
        <v>4877.7</v>
      </c>
      <c r="J1284" s="121">
        <v>4822.8</v>
      </c>
      <c r="K1284" s="84">
        <v>2.5</v>
      </c>
      <c r="L1284" s="105">
        <f>+BD[[#This Row],[Kg. Recibidos]]*BD[[#This Row],[Precio]]</f>
        <v>12057</v>
      </c>
      <c r="M1284" s="105">
        <f>+BD[[#This Row],[Kg. Recibidos]]*BD[[#This Row],[Precio]]</f>
        <v>12057</v>
      </c>
      <c r="N1284" s="91">
        <f>+BD[[#This Row],[Monto Total]]-BD[[#This Row],[Abonos]]</f>
        <v>0</v>
      </c>
      <c r="O1284" s="93" t="str">
        <f>IF(BD[[#This Row],[Saldo Actual]]=0,"PAGADO",IF(BD[[#This Row],[Saldo Actual]]&lt;0,"A Favor","Pendiente"))</f>
        <v>PAGADO</v>
      </c>
      <c r="P1284" s="97">
        <f>+BD[[#This Row],[Fecha Doc.]]+7</f>
        <v>45413</v>
      </c>
      <c r="Q1284" s="96" t="str">
        <f ca="1">IF(TODAY()&gt;BD[[#This Row],[Fecha Venc.]],"VENCIDO","")</f>
        <v>VENCIDO</v>
      </c>
      <c r="R1284" s="83"/>
    </row>
    <row r="1285" spans="3:18" s="4" customFormat="1" hidden="1" x14ac:dyDescent="0.25">
      <c r="C1285" s="85" t="s">
        <v>2113</v>
      </c>
      <c r="D1285" s="86">
        <v>45405</v>
      </c>
      <c r="E1285" s="87" t="s">
        <v>1730</v>
      </c>
      <c r="F1285" s="88" t="s">
        <v>892</v>
      </c>
      <c r="G1285" s="87" t="s">
        <v>1730</v>
      </c>
      <c r="H1285" s="89" t="s">
        <v>1853</v>
      </c>
      <c r="I1285" s="121">
        <v>1898.5</v>
      </c>
      <c r="J1285" s="121">
        <v>1898.5</v>
      </c>
      <c r="K1285" s="84">
        <v>0.25</v>
      </c>
      <c r="L1285" s="105">
        <f>+BD[[#This Row],[Kg. Recibidos]]*BD[[#This Row],[Precio]]</f>
        <v>474.625</v>
      </c>
      <c r="M1285" s="105">
        <f>+BD[[#This Row],[Kg. Recibidos]]*BD[[#This Row],[Precio]]</f>
        <v>474.625</v>
      </c>
      <c r="N1285" s="91">
        <f>+BD[[#This Row],[Monto Total]]-BD[[#This Row],[Abonos]]</f>
        <v>0</v>
      </c>
      <c r="O1285" s="93" t="str">
        <f>IF(BD[[#This Row],[Saldo Actual]]=0,"PAGADO",IF(BD[[#This Row],[Saldo Actual]]&lt;0,"A Favor","Pendiente"))</f>
        <v>PAGADO</v>
      </c>
      <c r="P1285" s="97">
        <f>+BD[[#This Row],[Fecha Doc.]]+7</f>
        <v>45412</v>
      </c>
      <c r="Q1285" s="96" t="str">
        <f ca="1">IF(TODAY()&gt;BD[[#This Row],[Fecha Venc.]],"VENCIDO","")</f>
        <v>VENCIDO</v>
      </c>
      <c r="R1285" s="83"/>
    </row>
    <row r="1286" spans="3:18" s="4" customFormat="1" hidden="1" x14ac:dyDescent="0.25">
      <c r="C1286" s="85" t="s">
        <v>2109</v>
      </c>
      <c r="D1286" s="86">
        <v>45405</v>
      </c>
      <c r="E1286" s="87" t="s">
        <v>87</v>
      </c>
      <c r="F1286" s="88" t="s">
        <v>116</v>
      </c>
      <c r="G1286" s="87" t="s">
        <v>87</v>
      </c>
      <c r="H1286" s="89" t="s">
        <v>1847</v>
      </c>
      <c r="I1286" s="121">
        <v>216.6</v>
      </c>
      <c r="J1286" s="121">
        <v>216.6</v>
      </c>
      <c r="K1286" s="84">
        <v>0.7</v>
      </c>
      <c r="L1286" s="105">
        <f>+BD[[#This Row],[Kg. Recibidos]]*BD[[#This Row],[Precio]]</f>
        <v>151.61999999999998</v>
      </c>
      <c r="M1286" s="105">
        <f>+BD[[#This Row],[Kg. Recibidos]]*BD[[#This Row],[Precio]]</f>
        <v>151.61999999999998</v>
      </c>
      <c r="N1286" s="91">
        <f>+BD[[#This Row],[Monto Total]]-BD[[#This Row],[Abonos]]</f>
        <v>0</v>
      </c>
      <c r="O1286" s="93" t="str">
        <f>IF(BD[[#This Row],[Saldo Actual]]=0,"PAGADO",IF(BD[[#This Row],[Saldo Actual]]&lt;0,"A Favor","Pendiente"))</f>
        <v>PAGADO</v>
      </c>
      <c r="P1286" s="97">
        <f>+BD[[#This Row],[Fecha Doc.]]+7</f>
        <v>45412</v>
      </c>
      <c r="Q1286" s="96" t="str">
        <f ca="1">IF(TODAY()&gt;BD[[#This Row],[Fecha Venc.]],"VENCIDO","")</f>
        <v>VENCIDO</v>
      </c>
      <c r="R1286" s="83"/>
    </row>
    <row r="1287" spans="3:18" s="4" customFormat="1" hidden="1" x14ac:dyDescent="0.25">
      <c r="C1287" s="85" t="s">
        <v>2109</v>
      </c>
      <c r="D1287" s="86">
        <v>45405</v>
      </c>
      <c r="E1287" s="87" t="s">
        <v>87</v>
      </c>
      <c r="F1287" s="88" t="s">
        <v>116</v>
      </c>
      <c r="G1287" s="87" t="s">
        <v>87</v>
      </c>
      <c r="H1287" s="89" t="s">
        <v>1848</v>
      </c>
      <c r="I1287" s="121">
        <v>71.8</v>
      </c>
      <c r="J1287" s="121">
        <v>71.8</v>
      </c>
      <c r="K1287" s="84">
        <v>1.4</v>
      </c>
      <c r="L1287" s="105">
        <f>+BD[[#This Row],[Kg. Recibidos]]*BD[[#This Row],[Precio]]</f>
        <v>100.52</v>
      </c>
      <c r="M1287" s="105">
        <f>+BD[[#This Row],[Kg. Recibidos]]*BD[[#This Row],[Precio]]</f>
        <v>100.52</v>
      </c>
      <c r="N1287" s="91">
        <f>+BD[[#This Row],[Monto Total]]-BD[[#This Row],[Abonos]]</f>
        <v>0</v>
      </c>
      <c r="O1287" s="93" t="str">
        <f>IF(BD[[#This Row],[Saldo Actual]]=0,"PAGADO",IF(BD[[#This Row],[Saldo Actual]]&lt;0,"A Favor","Pendiente"))</f>
        <v>PAGADO</v>
      </c>
      <c r="P1287" s="97">
        <f>+BD[[#This Row],[Fecha Doc.]]+7</f>
        <v>45412</v>
      </c>
      <c r="Q1287" s="96" t="str">
        <f ca="1">IF(TODAY()&gt;BD[[#This Row],[Fecha Venc.]],"VENCIDO","")</f>
        <v>VENCIDO</v>
      </c>
      <c r="R1287" s="83"/>
    </row>
    <row r="1288" spans="3:18" s="4" customFormat="1" hidden="1" x14ac:dyDescent="0.25">
      <c r="C1288" s="85" t="s">
        <v>2109</v>
      </c>
      <c r="D1288" s="86">
        <v>45405</v>
      </c>
      <c r="E1288" s="87" t="s">
        <v>87</v>
      </c>
      <c r="F1288" s="88" t="s">
        <v>116</v>
      </c>
      <c r="G1288" s="87" t="s">
        <v>87</v>
      </c>
      <c r="H1288" s="89" t="s">
        <v>1727</v>
      </c>
      <c r="I1288" s="121">
        <v>229.2</v>
      </c>
      <c r="J1288" s="121">
        <v>229.2</v>
      </c>
      <c r="K1288" s="84">
        <v>0.7</v>
      </c>
      <c r="L1288" s="105">
        <f>+BD[[#This Row],[Kg. Recibidos]]*BD[[#This Row],[Precio]]</f>
        <v>160.43999999999997</v>
      </c>
      <c r="M1288" s="105">
        <f>+BD[[#This Row],[Kg. Recibidos]]*BD[[#This Row],[Precio]]</f>
        <v>160.43999999999997</v>
      </c>
      <c r="N1288" s="91">
        <f>+BD[[#This Row],[Monto Total]]-BD[[#This Row],[Abonos]]</f>
        <v>0</v>
      </c>
      <c r="O1288" s="93" t="str">
        <f>IF(BD[[#This Row],[Saldo Actual]]=0,"PAGADO",IF(BD[[#This Row],[Saldo Actual]]&lt;0,"A Favor","Pendiente"))</f>
        <v>PAGADO</v>
      </c>
      <c r="P1288" s="97">
        <f>+BD[[#This Row],[Fecha Doc.]]+7</f>
        <v>45412</v>
      </c>
      <c r="Q1288" s="96" t="str">
        <f ca="1">IF(TODAY()&gt;BD[[#This Row],[Fecha Venc.]],"VENCIDO","")</f>
        <v>VENCIDO</v>
      </c>
      <c r="R1288" s="83"/>
    </row>
    <row r="1289" spans="3:18" s="4" customFormat="1" hidden="1" x14ac:dyDescent="0.25">
      <c r="C1289" s="85" t="s">
        <v>2108</v>
      </c>
      <c r="D1289" s="86">
        <v>45405</v>
      </c>
      <c r="E1289" s="87" t="s">
        <v>87</v>
      </c>
      <c r="F1289" s="88" t="s">
        <v>116</v>
      </c>
      <c r="G1289" s="87" t="s">
        <v>87</v>
      </c>
      <c r="H1289" s="89" t="s">
        <v>872</v>
      </c>
      <c r="I1289" s="121">
        <v>167.3</v>
      </c>
      <c r="J1289" s="121">
        <v>167.3</v>
      </c>
      <c r="K1289" s="84">
        <v>2.4</v>
      </c>
      <c r="L1289" s="105">
        <f>+BD[[#This Row],[Kg. Recibidos]]*BD[[#This Row],[Precio]]</f>
        <v>401.52000000000004</v>
      </c>
      <c r="M1289" s="105">
        <f>+BD[[#This Row],[Kg. Recibidos]]*BD[[#This Row],[Precio]]</f>
        <v>401.52000000000004</v>
      </c>
      <c r="N1289" s="91">
        <f>+BD[[#This Row],[Monto Total]]-BD[[#This Row],[Abonos]]</f>
        <v>0</v>
      </c>
      <c r="O1289" s="93" t="str">
        <f>IF(BD[[#This Row],[Saldo Actual]]=0,"PAGADO",IF(BD[[#This Row],[Saldo Actual]]&lt;0,"A Favor","Pendiente"))</f>
        <v>PAGADO</v>
      </c>
      <c r="P1289" s="97">
        <f>+BD[[#This Row],[Fecha Doc.]]+7</f>
        <v>45412</v>
      </c>
      <c r="Q1289" s="96" t="str">
        <f ca="1">IF(TODAY()&gt;BD[[#This Row],[Fecha Venc.]],"VENCIDO","")</f>
        <v>VENCIDO</v>
      </c>
      <c r="R1289" s="83"/>
    </row>
    <row r="1290" spans="3:18" s="4" customFormat="1" hidden="1" x14ac:dyDescent="0.25">
      <c r="C1290" s="85" t="s">
        <v>2111</v>
      </c>
      <c r="D1290" s="86">
        <v>45405</v>
      </c>
      <c r="E1290" s="87" t="s">
        <v>89</v>
      </c>
      <c r="F1290" s="88" t="s">
        <v>47</v>
      </c>
      <c r="G1290" s="87" t="s">
        <v>89</v>
      </c>
      <c r="H1290" s="89" t="s">
        <v>872</v>
      </c>
      <c r="I1290" s="121">
        <v>7612.5</v>
      </c>
      <c r="J1290" s="121">
        <v>7621</v>
      </c>
      <c r="K1290" s="84">
        <v>1.9</v>
      </c>
      <c r="L1290" s="105">
        <f>+BD[[#This Row],[Kg. Recibidos]]*BD[[#This Row],[Precio]]</f>
        <v>14479.9</v>
      </c>
      <c r="M1290" s="105">
        <f>+BD[[#This Row],[Kg. Recibidos]]*BD[[#This Row],[Precio]]</f>
        <v>14479.9</v>
      </c>
      <c r="N1290" s="91">
        <f>+BD[[#This Row],[Monto Total]]-BD[[#This Row],[Abonos]]</f>
        <v>0</v>
      </c>
      <c r="O1290" s="93" t="str">
        <f>IF(BD[[#This Row],[Saldo Actual]]=0,"PAGADO",IF(BD[[#This Row],[Saldo Actual]]&lt;0,"A Favor","Pendiente"))</f>
        <v>PAGADO</v>
      </c>
      <c r="P1290" s="97">
        <f>+BD[[#This Row],[Fecha Doc.]]+7</f>
        <v>45412</v>
      </c>
      <c r="Q1290" s="96" t="str">
        <f ca="1">IF(TODAY()&gt;BD[[#This Row],[Fecha Venc.]],"VENCIDO","")</f>
        <v>VENCIDO</v>
      </c>
      <c r="R1290" s="83"/>
    </row>
    <row r="1291" spans="3:18" s="4" customFormat="1" hidden="1" x14ac:dyDescent="0.25">
      <c r="C1291" s="85" t="s">
        <v>2107</v>
      </c>
      <c r="D1291" s="86">
        <v>45405</v>
      </c>
      <c r="E1291" s="87" t="s">
        <v>89</v>
      </c>
      <c r="F1291" s="88" t="s">
        <v>47</v>
      </c>
      <c r="G1291" s="87" t="s">
        <v>89</v>
      </c>
      <c r="H1291" s="89" t="s">
        <v>872</v>
      </c>
      <c r="I1291" s="121">
        <v>2764.8</v>
      </c>
      <c r="J1291" s="121">
        <v>2734.2</v>
      </c>
      <c r="K1291" s="84">
        <v>1.9</v>
      </c>
      <c r="L1291" s="105">
        <f>+BD[[#This Row],[Kg. Recibidos]]*BD[[#This Row],[Precio]]</f>
        <v>5194.9799999999996</v>
      </c>
      <c r="M1291" s="105">
        <f>+BD[[#This Row],[Kg. Recibidos]]*BD[[#This Row],[Precio]]</f>
        <v>5194.9799999999996</v>
      </c>
      <c r="N1291" s="91">
        <f>+BD[[#This Row],[Monto Total]]-BD[[#This Row],[Abonos]]</f>
        <v>0</v>
      </c>
      <c r="O1291" s="93" t="str">
        <f>IF(BD[[#This Row],[Saldo Actual]]=0,"PAGADO",IF(BD[[#This Row],[Saldo Actual]]&lt;0,"A Favor","Pendiente"))</f>
        <v>PAGADO</v>
      </c>
      <c r="P1291" s="97">
        <f>+BD[[#This Row],[Fecha Doc.]]+7</f>
        <v>45412</v>
      </c>
      <c r="Q1291" s="96" t="str">
        <f ca="1">IF(TODAY()&gt;BD[[#This Row],[Fecha Venc.]],"VENCIDO","")</f>
        <v>VENCIDO</v>
      </c>
      <c r="R1291" s="83"/>
    </row>
    <row r="1292" spans="3:18" s="4" customFormat="1" hidden="1" x14ac:dyDescent="0.25">
      <c r="C1292" s="85" t="s">
        <v>2106</v>
      </c>
      <c r="D1292" s="86">
        <v>45405</v>
      </c>
      <c r="E1292" s="87" t="s">
        <v>93</v>
      </c>
      <c r="F1292" s="88" t="s">
        <v>50</v>
      </c>
      <c r="G1292" s="87" t="s">
        <v>93</v>
      </c>
      <c r="H1292" s="89" t="s">
        <v>3</v>
      </c>
      <c r="I1292" s="121">
        <v>19703.099999999999</v>
      </c>
      <c r="J1292" s="121">
        <v>19551.400000000001</v>
      </c>
      <c r="K1292" s="84">
        <v>2.1</v>
      </c>
      <c r="L1292" s="105">
        <f>+BD[[#This Row],[Kg. Recibidos]]*BD[[#This Row],[Precio]]</f>
        <v>41057.94</v>
      </c>
      <c r="M1292" s="105">
        <f>+BD[[#This Row],[Kg. Recibidos]]*BD[[#This Row],[Precio]]</f>
        <v>41057.94</v>
      </c>
      <c r="N1292" s="91">
        <f>+BD[[#This Row],[Monto Total]]-BD[[#This Row],[Abonos]]</f>
        <v>0</v>
      </c>
      <c r="O1292" s="93" t="str">
        <f>IF(BD[[#This Row],[Saldo Actual]]=0,"PAGADO",IF(BD[[#This Row],[Saldo Actual]]&lt;0,"A Favor","Pendiente"))</f>
        <v>PAGADO</v>
      </c>
      <c r="P1292" s="97">
        <f>+BD[[#This Row],[Fecha Doc.]]+7</f>
        <v>45412</v>
      </c>
      <c r="Q1292" s="96" t="str">
        <f ca="1">IF(TODAY()&gt;BD[[#This Row],[Fecha Venc.]],"VENCIDO","")</f>
        <v>VENCIDO</v>
      </c>
      <c r="R1292" s="83"/>
    </row>
    <row r="1293" spans="3:18" s="4" customFormat="1" hidden="1" x14ac:dyDescent="0.25">
      <c r="C1293" s="85" t="s">
        <v>2112</v>
      </c>
      <c r="D1293" s="86">
        <v>45405</v>
      </c>
      <c r="E1293" s="87" t="s">
        <v>108</v>
      </c>
      <c r="F1293" s="88" t="s">
        <v>120</v>
      </c>
      <c r="G1293" s="87" t="s">
        <v>108</v>
      </c>
      <c r="H1293" s="89" t="s">
        <v>15</v>
      </c>
      <c r="I1293" s="121">
        <v>10548.4</v>
      </c>
      <c r="J1293" s="121">
        <v>9542</v>
      </c>
      <c r="K1293" s="84">
        <v>2.63</v>
      </c>
      <c r="L1293" s="105">
        <f>+BD[[#This Row],[Kg. Recibidos]]*BD[[#This Row],[Precio]]</f>
        <v>25095.46</v>
      </c>
      <c r="M1293" s="105">
        <f>+BD[[#This Row],[Kg. Recibidos]]*BD[[#This Row],[Precio]]</f>
        <v>25095.46</v>
      </c>
      <c r="N1293" s="91">
        <f>+BD[[#This Row],[Monto Total]]-BD[[#This Row],[Abonos]]</f>
        <v>0</v>
      </c>
      <c r="O1293" s="93" t="str">
        <f>IF(BD[[#This Row],[Saldo Actual]]=0,"PAGADO",IF(BD[[#This Row],[Saldo Actual]]&lt;0,"A Favor","Pendiente"))</f>
        <v>PAGADO</v>
      </c>
      <c r="P1293" s="97">
        <f>+BD[[#This Row],[Fecha Doc.]]+7</f>
        <v>45412</v>
      </c>
      <c r="Q1293" s="96" t="str">
        <f ca="1">IF(TODAY()&gt;BD[[#This Row],[Fecha Venc.]],"VENCIDO","")</f>
        <v>VENCIDO</v>
      </c>
      <c r="R1293" s="83"/>
    </row>
    <row r="1294" spans="3:18" s="4" customFormat="1" hidden="1" x14ac:dyDescent="0.25">
      <c r="C1294" s="85" t="s">
        <v>2105</v>
      </c>
      <c r="D1294" s="86">
        <v>45404</v>
      </c>
      <c r="E1294" s="87" t="s">
        <v>1730</v>
      </c>
      <c r="F1294" s="88" t="s">
        <v>892</v>
      </c>
      <c r="G1294" s="87" t="s">
        <v>1730</v>
      </c>
      <c r="H1294" s="89" t="s">
        <v>1853</v>
      </c>
      <c r="I1294" s="121">
        <v>2450.4</v>
      </c>
      <c r="J1294" s="121">
        <v>2450.4</v>
      </c>
      <c r="K1294" s="84">
        <v>0.25</v>
      </c>
      <c r="L1294" s="105">
        <f>+BD[[#This Row],[Kg. Recibidos]]*BD[[#This Row],[Precio]]</f>
        <v>612.6</v>
      </c>
      <c r="M1294" s="105">
        <f>+BD[[#This Row],[Kg. Recibidos]]*BD[[#This Row],[Precio]]</f>
        <v>612.6</v>
      </c>
      <c r="N1294" s="91">
        <f>+BD[[#This Row],[Monto Total]]-BD[[#This Row],[Abonos]]</f>
        <v>0</v>
      </c>
      <c r="O1294" s="93" t="str">
        <f>IF(BD[[#This Row],[Saldo Actual]]=0,"PAGADO",IF(BD[[#This Row],[Saldo Actual]]&lt;0,"A Favor","Pendiente"))</f>
        <v>PAGADO</v>
      </c>
      <c r="P1294" s="97">
        <f>+BD[[#This Row],[Fecha Doc.]]+7</f>
        <v>45411</v>
      </c>
      <c r="Q1294" s="96" t="str">
        <f ca="1">IF(TODAY()&gt;BD[[#This Row],[Fecha Venc.]],"VENCIDO","")</f>
        <v>VENCIDO</v>
      </c>
      <c r="R1294" s="83"/>
    </row>
    <row r="1295" spans="3:18" s="4" customFormat="1" hidden="1" x14ac:dyDescent="0.25">
      <c r="C1295" s="85" t="s">
        <v>2101</v>
      </c>
      <c r="D1295" s="86">
        <v>45404</v>
      </c>
      <c r="E1295" s="87" t="s">
        <v>670</v>
      </c>
      <c r="F1295" s="88" t="s">
        <v>883</v>
      </c>
      <c r="G1295" s="87" t="s">
        <v>670</v>
      </c>
      <c r="H1295" s="89" t="s">
        <v>872</v>
      </c>
      <c r="I1295" s="121">
        <v>4598.7</v>
      </c>
      <c r="J1295" s="121">
        <v>4439.8999999999996</v>
      </c>
      <c r="K1295" s="84">
        <v>2.2000000000000002</v>
      </c>
      <c r="L1295" s="105">
        <f>+BD[[#This Row],[Kg. Recibidos]]*BD[[#This Row],[Precio]]</f>
        <v>9767.7800000000007</v>
      </c>
      <c r="M1295" s="105">
        <f>+BD[[#This Row],[Kg. Recibidos]]*BD[[#This Row],[Precio]]</f>
        <v>9767.7800000000007</v>
      </c>
      <c r="N1295" s="91">
        <f>+BD[[#This Row],[Monto Total]]-BD[[#This Row],[Abonos]]</f>
        <v>0</v>
      </c>
      <c r="O1295" s="93" t="str">
        <f>IF(BD[[#This Row],[Saldo Actual]]=0,"PAGADO",IF(BD[[#This Row],[Saldo Actual]]&lt;0,"A Favor","Pendiente"))</f>
        <v>PAGADO</v>
      </c>
      <c r="P1295" s="97">
        <f>+BD[[#This Row],[Fecha Doc.]]+7</f>
        <v>45411</v>
      </c>
      <c r="Q1295" s="96" t="str">
        <f ca="1">IF(TODAY()&gt;BD[[#This Row],[Fecha Venc.]],"VENCIDO","")</f>
        <v>VENCIDO</v>
      </c>
      <c r="R1295" s="83"/>
    </row>
    <row r="1296" spans="3:18" s="4" customFormat="1" hidden="1" x14ac:dyDescent="0.25">
      <c r="C1296" s="85" t="s">
        <v>2100</v>
      </c>
      <c r="D1296" s="86">
        <v>45404</v>
      </c>
      <c r="E1296" s="87" t="s">
        <v>670</v>
      </c>
      <c r="F1296" s="88" t="s">
        <v>883</v>
      </c>
      <c r="G1296" s="87" t="s">
        <v>670</v>
      </c>
      <c r="H1296" s="89" t="s">
        <v>872</v>
      </c>
      <c r="I1296" s="121">
        <v>4450.8999999999996</v>
      </c>
      <c r="J1296" s="121">
        <v>4462.1000000000004</v>
      </c>
      <c r="K1296" s="84">
        <v>2.2000000000000002</v>
      </c>
      <c r="L1296" s="105">
        <f>+BD[[#This Row],[Kg. Recibidos]]*BD[[#This Row],[Precio]]</f>
        <v>9816.6200000000008</v>
      </c>
      <c r="M1296" s="105">
        <f>+BD[[#This Row],[Kg. Recibidos]]*BD[[#This Row],[Precio]]</f>
        <v>9816.6200000000008</v>
      </c>
      <c r="N1296" s="91">
        <f>+BD[[#This Row],[Monto Total]]-BD[[#This Row],[Abonos]]</f>
        <v>0</v>
      </c>
      <c r="O1296" s="93" t="str">
        <f>IF(BD[[#This Row],[Saldo Actual]]=0,"PAGADO",IF(BD[[#This Row],[Saldo Actual]]&lt;0,"A Favor","Pendiente"))</f>
        <v>PAGADO</v>
      </c>
      <c r="P1296" s="97">
        <f>+BD[[#This Row],[Fecha Doc.]]+7</f>
        <v>45411</v>
      </c>
      <c r="Q1296" s="96" t="str">
        <f ca="1">IF(TODAY()&gt;BD[[#This Row],[Fecha Venc.]],"VENCIDO","")</f>
        <v>VENCIDO</v>
      </c>
      <c r="R1296" s="83"/>
    </row>
    <row r="1297" spans="3:18" s="4" customFormat="1" hidden="1" x14ac:dyDescent="0.25">
      <c r="C1297" s="85" t="s">
        <v>2103</v>
      </c>
      <c r="D1297" s="86">
        <v>45404</v>
      </c>
      <c r="E1297" s="87" t="s">
        <v>1887</v>
      </c>
      <c r="F1297" s="88" t="s">
        <v>1886</v>
      </c>
      <c r="G1297" s="87" t="s">
        <v>132</v>
      </c>
      <c r="H1297" s="89" t="s">
        <v>3</v>
      </c>
      <c r="I1297" s="121">
        <v>36.6</v>
      </c>
      <c r="J1297" s="121">
        <v>36.6</v>
      </c>
      <c r="K1297" s="84">
        <v>2.35</v>
      </c>
      <c r="L1297" s="105">
        <f>+BD[[#This Row],[Kg. Recibidos]]*BD[[#This Row],[Precio]]</f>
        <v>86.01</v>
      </c>
      <c r="M1297" s="105">
        <v>86.01</v>
      </c>
      <c r="N1297" s="91">
        <f>+BD[[#This Row],[Monto Total]]-BD[[#This Row],[Abonos]]</f>
        <v>0</v>
      </c>
      <c r="O1297" s="93" t="str">
        <f>IF(BD[[#This Row],[Saldo Actual]]=0,"PAGADO",IF(BD[[#This Row],[Saldo Actual]]&lt;0,"A Favor","Pendiente"))</f>
        <v>PAGADO</v>
      </c>
      <c r="P1297" s="97">
        <f>+BD[[#This Row],[Fecha Doc.]]+7</f>
        <v>45411</v>
      </c>
      <c r="Q1297" s="96" t="str">
        <f ca="1">IF(TODAY()&gt;BD[[#This Row],[Fecha Venc.]],"VENCIDO","")</f>
        <v>VENCIDO</v>
      </c>
      <c r="R1297" s="83"/>
    </row>
    <row r="1298" spans="3:18" s="4" customFormat="1" hidden="1" x14ac:dyDescent="0.25">
      <c r="C1298" s="85" t="s">
        <v>2104</v>
      </c>
      <c r="D1298" s="86">
        <v>45404</v>
      </c>
      <c r="E1298" s="87" t="s">
        <v>86</v>
      </c>
      <c r="F1298" s="88" t="s">
        <v>45</v>
      </c>
      <c r="G1298" s="87" t="s">
        <v>1419</v>
      </c>
      <c r="H1298" s="89" t="s">
        <v>1727</v>
      </c>
      <c r="I1298" s="121">
        <v>49.4</v>
      </c>
      <c r="J1298" s="121">
        <v>49.4</v>
      </c>
      <c r="K1298" s="84">
        <v>1.1000000000000001</v>
      </c>
      <c r="L1298" s="105">
        <f>+BD[[#This Row],[Kg. Recibidos]]*BD[[#This Row],[Precio]]</f>
        <v>54.34</v>
      </c>
      <c r="M1298" s="105">
        <f>+BD[[#This Row],[Kg. Recibidos]]*BD[[#This Row],[Precio]]</f>
        <v>54.34</v>
      </c>
      <c r="N1298" s="91">
        <f>+BD[[#This Row],[Monto Total]]-BD[[#This Row],[Abonos]]</f>
        <v>0</v>
      </c>
      <c r="O1298" s="93" t="str">
        <f>IF(BD[[#This Row],[Saldo Actual]]=0,"PAGADO",IF(BD[[#This Row],[Saldo Actual]]&lt;0,"A Favor","Pendiente"))</f>
        <v>PAGADO</v>
      </c>
      <c r="P1298" s="97">
        <f>+BD[[#This Row],[Fecha Doc.]]+7</f>
        <v>45411</v>
      </c>
      <c r="Q1298" s="96" t="str">
        <f ca="1">IF(TODAY()&gt;BD[[#This Row],[Fecha Venc.]],"VENCIDO","")</f>
        <v>VENCIDO</v>
      </c>
      <c r="R1298" s="83"/>
    </row>
    <row r="1299" spans="3:18" s="4" customFormat="1" hidden="1" x14ac:dyDescent="0.25">
      <c r="C1299" s="85" t="s">
        <v>2104</v>
      </c>
      <c r="D1299" s="86">
        <v>45404</v>
      </c>
      <c r="E1299" s="87" t="s">
        <v>86</v>
      </c>
      <c r="F1299" s="88" t="s">
        <v>45</v>
      </c>
      <c r="G1299" s="87" t="s">
        <v>1419</v>
      </c>
      <c r="H1299" s="89" t="s">
        <v>1847</v>
      </c>
      <c r="I1299" s="121">
        <v>49.4</v>
      </c>
      <c r="J1299" s="121">
        <v>49.4</v>
      </c>
      <c r="K1299" s="84">
        <v>1.1000000000000001</v>
      </c>
      <c r="L1299" s="105">
        <f>+BD[[#This Row],[Kg. Recibidos]]*BD[[#This Row],[Precio]]</f>
        <v>54.34</v>
      </c>
      <c r="M1299" s="105">
        <f>+BD[[#This Row],[Kg. Recibidos]]*BD[[#This Row],[Precio]]</f>
        <v>54.34</v>
      </c>
      <c r="N1299" s="91">
        <f>+BD[[#This Row],[Monto Total]]-BD[[#This Row],[Abonos]]</f>
        <v>0</v>
      </c>
      <c r="O1299" s="93" t="str">
        <f>IF(BD[[#This Row],[Saldo Actual]]=0,"PAGADO",IF(BD[[#This Row],[Saldo Actual]]&lt;0,"A Favor","Pendiente"))</f>
        <v>PAGADO</v>
      </c>
      <c r="P1299" s="97">
        <f>+BD[[#This Row],[Fecha Doc.]]+7</f>
        <v>45411</v>
      </c>
      <c r="Q1299" s="96" t="str">
        <f ca="1">IF(TODAY()&gt;BD[[#This Row],[Fecha Venc.]],"VENCIDO","")</f>
        <v>VENCIDO</v>
      </c>
      <c r="R1299" s="83"/>
    </row>
    <row r="1300" spans="3:18" s="4" customFormat="1" hidden="1" x14ac:dyDescent="0.25">
      <c r="C1300" s="85" t="s">
        <v>2104</v>
      </c>
      <c r="D1300" s="86">
        <v>45404</v>
      </c>
      <c r="E1300" s="87" t="s">
        <v>86</v>
      </c>
      <c r="F1300" s="88" t="s">
        <v>45</v>
      </c>
      <c r="G1300" s="87" t="s">
        <v>1419</v>
      </c>
      <c r="H1300" s="89" t="s">
        <v>1848</v>
      </c>
      <c r="I1300" s="121">
        <v>49.2</v>
      </c>
      <c r="J1300" s="121">
        <v>49.2</v>
      </c>
      <c r="K1300" s="84">
        <v>1.6</v>
      </c>
      <c r="L1300" s="105">
        <f>+BD[[#This Row],[Kg. Recibidos]]*BD[[#This Row],[Precio]]</f>
        <v>78.720000000000013</v>
      </c>
      <c r="M1300" s="105">
        <f>+BD[[#This Row],[Kg. Recibidos]]*BD[[#This Row],[Precio]]</f>
        <v>78.720000000000013</v>
      </c>
      <c r="N1300" s="91">
        <f>+BD[[#This Row],[Monto Total]]-BD[[#This Row],[Abonos]]</f>
        <v>0</v>
      </c>
      <c r="O1300" s="93" t="str">
        <f>IF(BD[[#This Row],[Saldo Actual]]=0,"PAGADO",IF(BD[[#This Row],[Saldo Actual]]&lt;0,"A Favor","Pendiente"))</f>
        <v>PAGADO</v>
      </c>
      <c r="P1300" s="97">
        <f>+BD[[#This Row],[Fecha Doc.]]+7</f>
        <v>45411</v>
      </c>
      <c r="Q1300" s="96" t="str">
        <f ca="1">IF(TODAY()&gt;BD[[#This Row],[Fecha Venc.]],"VENCIDO","")</f>
        <v>VENCIDO</v>
      </c>
      <c r="R1300" s="83"/>
    </row>
    <row r="1301" spans="3:18" s="4" customFormat="1" hidden="1" x14ac:dyDescent="0.25">
      <c r="C1301" s="85" t="s">
        <v>2102</v>
      </c>
      <c r="D1301" s="86">
        <v>45404</v>
      </c>
      <c r="E1301" s="87" t="s">
        <v>86</v>
      </c>
      <c r="F1301" s="88" t="s">
        <v>45</v>
      </c>
      <c r="G1301" s="87" t="s">
        <v>1419</v>
      </c>
      <c r="H1301" s="89" t="s">
        <v>3</v>
      </c>
      <c r="I1301" s="121">
        <v>1208.3</v>
      </c>
      <c r="J1301" s="121">
        <v>1208.3</v>
      </c>
      <c r="K1301" s="84">
        <v>2.35</v>
      </c>
      <c r="L1301" s="105">
        <f>+BD[[#This Row],[Kg. Recibidos]]*BD[[#This Row],[Precio]]</f>
        <v>2839.5050000000001</v>
      </c>
      <c r="M1301" s="105">
        <f>+BD[[#This Row],[Kg. Recibidos]]*BD[[#This Row],[Precio]]</f>
        <v>2839.5050000000001</v>
      </c>
      <c r="N1301" s="91">
        <f>+BD[[#This Row],[Monto Total]]-BD[[#This Row],[Abonos]]</f>
        <v>0</v>
      </c>
      <c r="O1301" s="93" t="str">
        <f>IF(BD[[#This Row],[Saldo Actual]]=0,"PAGADO",IF(BD[[#This Row],[Saldo Actual]]&lt;0,"A Favor","Pendiente"))</f>
        <v>PAGADO</v>
      </c>
      <c r="P1301" s="97">
        <f>+BD[[#This Row],[Fecha Doc.]]+7</f>
        <v>45411</v>
      </c>
      <c r="Q1301" s="96" t="str">
        <f ca="1">IF(TODAY()&gt;BD[[#This Row],[Fecha Venc.]],"VENCIDO","")</f>
        <v>VENCIDO</v>
      </c>
      <c r="R1301" s="83"/>
    </row>
    <row r="1302" spans="3:18" s="4" customFormat="1" hidden="1" x14ac:dyDescent="0.25">
      <c r="C1302" s="85" t="s">
        <v>2110</v>
      </c>
      <c r="D1302" s="86">
        <v>45404</v>
      </c>
      <c r="E1302" s="87" t="s">
        <v>1887</v>
      </c>
      <c r="F1302" s="88" t="s">
        <v>1886</v>
      </c>
      <c r="G1302" s="87" t="s">
        <v>1571</v>
      </c>
      <c r="H1302" s="89" t="s">
        <v>3</v>
      </c>
      <c r="I1302" s="121">
        <v>13.5</v>
      </c>
      <c r="J1302" s="121">
        <v>13.5</v>
      </c>
      <c r="K1302" s="84">
        <v>2.4500000000000002</v>
      </c>
      <c r="L1302" s="105">
        <f>+BD[[#This Row],[Kg. Recibidos]]*BD[[#This Row],[Precio]]</f>
        <v>33.075000000000003</v>
      </c>
      <c r="M1302" s="105">
        <f>+BD[[#This Row],[Kg. Recibidos]]*BD[[#This Row],[Precio]]</f>
        <v>33.075000000000003</v>
      </c>
      <c r="N1302" s="91">
        <f>+BD[[#This Row],[Monto Total]]-BD[[#This Row],[Abonos]]</f>
        <v>0</v>
      </c>
      <c r="O1302" s="93" t="str">
        <f>IF(BD[[#This Row],[Saldo Actual]]=0,"PAGADO",IF(BD[[#This Row],[Saldo Actual]]&lt;0,"A Favor","Pendiente"))</f>
        <v>PAGADO</v>
      </c>
      <c r="P1302" s="97">
        <f>+BD[[#This Row],[Fecha Doc.]]+7</f>
        <v>45411</v>
      </c>
      <c r="Q1302" s="96" t="str">
        <f ca="1">IF(TODAY()&gt;BD[[#This Row],[Fecha Venc.]],"VENCIDO","")</f>
        <v>VENCIDO</v>
      </c>
      <c r="R1302" s="83"/>
    </row>
    <row r="1303" spans="3:18" s="4" customFormat="1" hidden="1" x14ac:dyDescent="0.25">
      <c r="C1303" s="85" t="s">
        <v>2099</v>
      </c>
      <c r="D1303" s="86">
        <v>45404</v>
      </c>
      <c r="E1303" s="87" t="s">
        <v>94</v>
      </c>
      <c r="F1303" s="88" t="s">
        <v>51</v>
      </c>
      <c r="G1303" s="87" t="s">
        <v>94</v>
      </c>
      <c r="H1303" s="89" t="s">
        <v>3</v>
      </c>
      <c r="I1303" s="121">
        <v>3836.6</v>
      </c>
      <c r="J1303" s="121">
        <v>3817.5</v>
      </c>
      <c r="K1303" s="84">
        <v>2.2999999999999998</v>
      </c>
      <c r="L1303" s="105">
        <f>+BD[[#This Row],[Kg. Recibidos]]*BD[[#This Row],[Precio]]</f>
        <v>8780.25</v>
      </c>
      <c r="M1303" s="105"/>
      <c r="N1303" s="91">
        <f>+BD[[#This Row],[Monto Total]]-BD[[#This Row],[Abonos]]</f>
        <v>8780.25</v>
      </c>
      <c r="O1303" s="93" t="str">
        <f>IF(BD[[#This Row],[Saldo Actual]]=0,"PAGADO",IF(BD[[#This Row],[Saldo Actual]]&lt;0,"A Favor","Pendiente"))</f>
        <v>Pendiente</v>
      </c>
      <c r="P1303" s="97">
        <f>+BD[[#This Row],[Fecha Doc.]]+7</f>
        <v>45411</v>
      </c>
      <c r="Q1303" s="96" t="str">
        <f ca="1">IF(TODAY()&gt;BD[[#This Row],[Fecha Venc.]],"VENCIDO","")</f>
        <v>VENCIDO</v>
      </c>
      <c r="R1303" s="83"/>
    </row>
    <row r="1304" spans="3:18" s="4" customFormat="1" hidden="1" x14ac:dyDescent="0.25">
      <c r="C1304" s="85" t="s">
        <v>2095</v>
      </c>
      <c r="D1304" s="86">
        <v>45401</v>
      </c>
      <c r="E1304" s="87" t="s">
        <v>1730</v>
      </c>
      <c r="F1304" s="88" t="s">
        <v>892</v>
      </c>
      <c r="G1304" s="87" t="s">
        <v>1730</v>
      </c>
      <c r="H1304" s="89" t="s">
        <v>1853</v>
      </c>
      <c r="I1304" s="121">
        <v>2159.9</v>
      </c>
      <c r="J1304" s="121">
        <v>2159.9</v>
      </c>
      <c r="K1304" s="84">
        <v>0.2</v>
      </c>
      <c r="L1304" s="105">
        <f>+BD[[#This Row],[Kg. Recibidos]]*BD[[#This Row],[Precio]]</f>
        <v>431.98</v>
      </c>
      <c r="M1304" s="105">
        <f>+BD[[#This Row],[Kg. Recibidos]]*BD[[#This Row],[Precio]]</f>
        <v>431.98</v>
      </c>
      <c r="N1304" s="91">
        <f>+BD[[#This Row],[Monto Total]]-BD[[#This Row],[Abonos]]</f>
        <v>0</v>
      </c>
      <c r="O1304" s="93" t="str">
        <f>IF(BD[[#This Row],[Saldo Actual]]=0,"PAGADO",IF(BD[[#This Row],[Saldo Actual]]&lt;0,"A Favor","Pendiente"))</f>
        <v>PAGADO</v>
      </c>
      <c r="P1304" s="97">
        <f>+BD[[#This Row],[Fecha Doc.]]+7</f>
        <v>45408</v>
      </c>
      <c r="Q1304" s="96" t="str">
        <f ca="1">IF(TODAY()&gt;BD[[#This Row],[Fecha Venc.]],"VENCIDO","")</f>
        <v>VENCIDO</v>
      </c>
      <c r="R1304" s="83"/>
    </row>
    <row r="1305" spans="3:18" s="4" customFormat="1" hidden="1" x14ac:dyDescent="0.25">
      <c r="C1305" s="85" t="s">
        <v>2089</v>
      </c>
      <c r="D1305" s="86">
        <v>45401</v>
      </c>
      <c r="E1305" s="87" t="s">
        <v>69</v>
      </c>
      <c r="F1305" s="88" t="s">
        <v>31</v>
      </c>
      <c r="G1305" s="87" t="s">
        <v>69</v>
      </c>
      <c r="H1305" s="89" t="s">
        <v>872</v>
      </c>
      <c r="I1305" s="121">
        <v>2456.1</v>
      </c>
      <c r="J1305" s="121">
        <v>2448.6</v>
      </c>
      <c r="K1305" s="84">
        <v>2.15</v>
      </c>
      <c r="L1305" s="105">
        <f>+BD[[#This Row],[Kg. Recibidos]]*BD[[#This Row],[Precio]]</f>
        <v>5264.49</v>
      </c>
      <c r="M1305" s="105">
        <f>+BD[[#This Row],[Kg. Recibidos]]*BD[[#This Row],[Precio]]</f>
        <v>5264.49</v>
      </c>
      <c r="N1305" s="91">
        <f>+BD[[#This Row],[Monto Total]]-BD[[#This Row],[Abonos]]</f>
        <v>0</v>
      </c>
      <c r="O1305" s="93" t="str">
        <f>IF(BD[[#This Row],[Saldo Actual]]=0,"PAGADO",IF(BD[[#This Row],[Saldo Actual]]&lt;0,"A Favor","Pendiente"))</f>
        <v>PAGADO</v>
      </c>
      <c r="P1305" s="97">
        <f>+BD[[#This Row],[Fecha Doc.]]+7</f>
        <v>45408</v>
      </c>
      <c r="Q1305" s="96" t="str">
        <f ca="1">IF(TODAY()&gt;BD[[#This Row],[Fecha Venc.]],"VENCIDO","")</f>
        <v>VENCIDO</v>
      </c>
      <c r="R1305" s="83"/>
    </row>
    <row r="1306" spans="3:18" s="4" customFormat="1" hidden="1" x14ac:dyDescent="0.25">
      <c r="C1306" s="85" t="s">
        <v>2088</v>
      </c>
      <c r="D1306" s="86">
        <v>45401</v>
      </c>
      <c r="E1306" s="87" t="s">
        <v>69</v>
      </c>
      <c r="F1306" s="88" t="s">
        <v>31</v>
      </c>
      <c r="G1306" s="87" t="s">
        <v>69</v>
      </c>
      <c r="H1306" s="89" t="s">
        <v>872</v>
      </c>
      <c r="I1306" s="121">
        <v>805.7</v>
      </c>
      <c r="J1306" s="121">
        <v>805.7</v>
      </c>
      <c r="K1306" s="84">
        <v>2.15</v>
      </c>
      <c r="L1306" s="105">
        <f>+BD[[#This Row],[Kg. Recibidos]]*BD[[#This Row],[Precio]]</f>
        <v>1732.2550000000001</v>
      </c>
      <c r="M1306" s="105">
        <f>+BD[[#This Row],[Kg. Recibidos]]*BD[[#This Row],[Precio]]</f>
        <v>1732.2550000000001</v>
      </c>
      <c r="N1306" s="91">
        <f>+BD[[#This Row],[Monto Total]]-BD[[#This Row],[Abonos]]</f>
        <v>0</v>
      </c>
      <c r="O1306" s="93" t="str">
        <f>IF(BD[[#This Row],[Saldo Actual]]=0,"PAGADO",IF(BD[[#This Row],[Saldo Actual]]&lt;0,"A Favor","Pendiente"))</f>
        <v>PAGADO</v>
      </c>
      <c r="P1306" s="97">
        <f>+BD[[#This Row],[Fecha Doc.]]+7</f>
        <v>45408</v>
      </c>
      <c r="Q1306" s="96" t="str">
        <f ca="1">IF(TODAY()&gt;BD[[#This Row],[Fecha Venc.]],"VENCIDO","")</f>
        <v>VENCIDO</v>
      </c>
      <c r="R1306" s="83"/>
    </row>
    <row r="1307" spans="3:18" s="4" customFormat="1" hidden="1" x14ac:dyDescent="0.25">
      <c r="C1307" s="85" t="s">
        <v>2093</v>
      </c>
      <c r="D1307" s="86">
        <v>45401</v>
      </c>
      <c r="E1307" s="87" t="s">
        <v>1887</v>
      </c>
      <c r="F1307" s="88" t="s">
        <v>1886</v>
      </c>
      <c r="G1307" s="87" t="s">
        <v>161</v>
      </c>
      <c r="H1307" s="89" t="s">
        <v>3</v>
      </c>
      <c r="I1307" s="121">
        <v>163.5</v>
      </c>
      <c r="J1307" s="121">
        <v>163.5</v>
      </c>
      <c r="K1307" s="84">
        <v>2.35</v>
      </c>
      <c r="L1307" s="105">
        <f>+BD[[#This Row],[Kg. Recibidos]]*BD[[#This Row],[Precio]]</f>
        <v>384.22500000000002</v>
      </c>
      <c r="M1307" s="105">
        <f>+BD[[#This Row],[Kg. Recibidos]]*BD[[#This Row],[Precio]]</f>
        <v>384.22500000000002</v>
      </c>
      <c r="N1307" s="91">
        <f>+BD[[#This Row],[Monto Total]]-BD[[#This Row],[Abonos]]</f>
        <v>0</v>
      </c>
      <c r="O1307" s="93" t="str">
        <f>IF(BD[[#This Row],[Saldo Actual]]=0,"PAGADO",IF(BD[[#This Row],[Saldo Actual]]&lt;0,"A Favor","Pendiente"))</f>
        <v>PAGADO</v>
      </c>
      <c r="P1307" s="97">
        <f>+BD[[#This Row],[Fecha Doc.]]+7</f>
        <v>45408</v>
      </c>
      <c r="Q1307" s="96" t="str">
        <f ca="1">IF(TODAY()&gt;BD[[#This Row],[Fecha Venc.]],"VENCIDO","")</f>
        <v>VENCIDO</v>
      </c>
      <c r="R1307" s="83"/>
    </row>
    <row r="1308" spans="3:18" s="4" customFormat="1" hidden="1" x14ac:dyDescent="0.25">
      <c r="C1308" s="85" t="s">
        <v>2087</v>
      </c>
      <c r="D1308" s="86">
        <v>45401</v>
      </c>
      <c r="E1308" s="87" t="s">
        <v>670</v>
      </c>
      <c r="F1308" s="88" t="s">
        <v>883</v>
      </c>
      <c r="G1308" s="87" t="s">
        <v>670</v>
      </c>
      <c r="H1308" s="89" t="s">
        <v>15</v>
      </c>
      <c r="I1308" s="121">
        <v>9936.5</v>
      </c>
      <c r="J1308" s="121">
        <v>9016.74</v>
      </c>
      <c r="K1308" s="84">
        <v>2.2999999999999998</v>
      </c>
      <c r="L1308" s="105">
        <f>+BD[[#This Row],[Kg. Recibidos]]*BD[[#This Row],[Precio]]</f>
        <v>20738.501999999997</v>
      </c>
      <c r="M1308" s="105">
        <f>+BD[[#This Row],[Kg. Recibidos]]*BD[[#This Row],[Precio]]</f>
        <v>20738.501999999997</v>
      </c>
      <c r="N1308" s="91">
        <f>+BD[[#This Row],[Monto Total]]-BD[[#This Row],[Abonos]]</f>
        <v>0</v>
      </c>
      <c r="O1308" s="93" t="str">
        <f>IF(BD[[#This Row],[Saldo Actual]]=0,"PAGADO",IF(BD[[#This Row],[Saldo Actual]]&lt;0,"A Favor","Pendiente"))</f>
        <v>PAGADO</v>
      </c>
      <c r="P1308" s="97">
        <f>+BD[[#This Row],[Fecha Doc.]]+7</f>
        <v>45408</v>
      </c>
      <c r="Q1308" s="96" t="str">
        <f ca="1">IF(TODAY()&gt;BD[[#This Row],[Fecha Venc.]],"VENCIDO","")</f>
        <v>VENCIDO</v>
      </c>
      <c r="R1308" s="83"/>
    </row>
    <row r="1309" spans="3:18" s="4" customFormat="1" hidden="1" x14ac:dyDescent="0.25">
      <c r="C1309" s="85" t="s">
        <v>2083</v>
      </c>
      <c r="D1309" s="86">
        <v>45401</v>
      </c>
      <c r="E1309" s="87" t="s">
        <v>670</v>
      </c>
      <c r="F1309" s="88" t="s">
        <v>883</v>
      </c>
      <c r="G1309" s="87" t="s">
        <v>670</v>
      </c>
      <c r="H1309" s="89" t="s">
        <v>872</v>
      </c>
      <c r="I1309" s="121">
        <v>9026</v>
      </c>
      <c r="J1309" s="121">
        <v>8900.2000000000007</v>
      </c>
      <c r="K1309" s="84">
        <v>2.2000000000000002</v>
      </c>
      <c r="L1309" s="105">
        <f>+BD[[#This Row],[Kg. Recibidos]]*BD[[#This Row],[Precio]]</f>
        <v>19580.440000000002</v>
      </c>
      <c r="M1309" s="105">
        <f>+BD[[#This Row],[Kg. Recibidos]]*BD[[#This Row],[Precio]]</f>
        <v>19580.440000000002</v>
      </c>
      <c r="N1309" s="91">
        <f>+BD[[#This Row],[Monto Total]]-BD[[#This Row],[Abonos]]</f>
        <v>0</v>
      </c>
      <c r="O1309" s="93" t="str">
        <f>IF(BD[[#This Row],[Saldo Actual]]=0,"PAGADO",IF(BD[[#This Row],[Saldo Actual]]&lt;0,"A Favor","Pendiente"))</f>
        <v>PAGADO</v>
      </c>
      <c r="P1309" s="97">
        <f>+BD[[#This Row],[Fecha Doc.]]+7</f>
        <v>45408</v>
      </c>
      <c r="Q1309" s="96" t="str">
        <f ca="1">IF(TODAY()&gt;BD[[#This Row],[Fecha Venc.]],"VENCIDO","")</f>
        <v>VENCIDO</v>
      </c>
      <c r="R1309" s="83"/>
    </row>
    <row r="1310" spans="3:18" s="4" customFormat="1" hidden="1" x14ac:dyDescent="0.25">
      <c r="C1310" s="85" t="s">
        <v>2091</v>
      </c>
      <c r="D1310" s="86">
        <v>45401</v>
      </c>
      <c r="E1310" s="87" t="s">
        <v>87</v>
      </c>
      <c r="F1310" s="88" t="s">
        <v>116</v>
      </c>
      <c r="G1310" s="87" t="s">
        <v>87</v>
      </c>
      <c r="H1310" s="89" t="s">
        <v>872</v>
      </c>
      <c r="I1310" s="121">
        <v>223</v>
      </c>
      <c r="J1310" s="121">
        <v>223</v>
      </c>
      <c r="K1310" s="84">
        <v>2.4</v>
      </c>
      <c r="L1310" s="105">
        <f>+BD[[#This Row],[Kg. Recibidos]]*BD[[#This Row],[Precio]]</f>
        <v>535.19999999999993</v>
      </c>
      <c r="M1310" s="105">
        <f>+BD[[#This Row],[Kg. Recibidos]]*BD[[#This Row],[Precio]]</f>
        <v>535.19999999999993</v>
      </c>
      <c r="N1310" s="91">
        <f>+BD[[#This Row],[Monto Total]]-BD[[#This Row],[Abonos]]</f>
        <v>0</v>
      </c>
      <c r="O1310" s="93" t="str">
        <f>IF(BD[[#This Row],[Saldo Actual]]=0,"PAGADO",IF(BD[[#This Row],[Saldo Actual]]&lt;0,"A Favor","Pendiente"))</f>
        <v>PAGADO</v>
      </c>
      <c r="P1310" s="97">
        <f>+BD[[#This Row],[Fecha Doc.]]+7</f>
        <v>45408</v>
      </c>
      <c r="Q1310" s="96" t="str">
        <f ca="1">IF(TODAY()&gt;BD[[#This Row],[Fecha Venc.]],"VENCIDO","")</f>
        <v>VENCIDO</v>
      </c>
      <c r="R1310" s="83"/>
    </row>
    <row r="1311" spans="3:18" s="4" customFormat="1" hidden="1" x14ac:dyDescent="0.25">
      <c r="C1311" s="85" t="s">
        <v>2090</v>
      </c>
      <c r="D1311" s="86">
        <v>45401</v>
      </c>
      <c r="E1311" s="87" t="s">
        <v>87</v>
      </c>
      <c r="F1311" s="88" t="s">
        <v>116</v>
      </c>
      <c r="G1311" s="87" t="s">
        <v>87</v>
      </c>
      <c r="H1311" s="89" t="s">
        <v>1847</v>
      </c>
      <c r="I1311" s="121">
        <v>769.6</v>
      </c>
      <c r="J1311" s="121">
        <v>769.6</v>
      </c>
      <c r="K1311" s="84">
        <v>0.7</v>
      </c>
      <c r="L1311" s="105">
        <f>+BD[[#This Row],[Kg. Recibidos]]*BD[[#This Row],[Precio]]</f>
        <v>538.72</v>
      </c>
      <c r="M1311" s="105">
        <f>+BD[[#This Row],[Kg. Recibidos]]*BD[[#This Row],[Precio]]</f>
        <v>538.72</v>
      </c>
      <c r="N1311" s="91">
        <f>+BD[[#This Row],[Monto Total]]-BD[[#This Row],[Abonos]]</f>
        <v>0</v>
      </c>
      <c r="O1311" s="93" t="str">
        <f>IF(BD[[#This Row],[Saldo Actual]]=0,"PAGADO",IF(BD[[#This Row],[Saldo Actual]]&lt;0,"A Favor","Pendiente"))</f>
        <v>PAGADO</v>
      </c>
      <c r="P1311" s="97">
        <f>+BD[[#This Row],[Fecha Doc.]]+7</f>
        <v>45408</v>
      </c>
      <c r="Q1311" s="96" t="str">
        <f ca="1">IF(TODAY()&gt;BD[[#This Row],[Fecha Venc.]],"VENCIDO","")</f>
        <v>VENCIDO</v>
      </c>
      <c r="R1311" s="83"/>
    </row>
    <row r="1312" spans="3:18" s="4" customFormat="1" hidden="1" x14ac:dyDescent="0.25">
      <c r="C1312" s="85" t="s">
        <v>2090</v>
      </c>
      <c r="D1312" s="86">
        <v>45401</v>
      </c>
      <c r="E1312" s="87" t="s">
        <v>87</v>
      </c>
      <c r="F1312" s="88" t="s">
        <v>116</v>
      </c>
      <c r="G1312" s="87" t="s">
        <v>87</v>
      </c>
      <c r="H1312" s="89" t="s">
        <v>1727</v>
      </c>
      <c r="I1312" s="121">
        <v>1057.3</v>
      </c>
      <c r="J1312" s="121">
        <v>1057.3</v>
      </c>
      <c r="K1312" s="84">
        <v>0.7</v>
      </c>
      <c r="L1312" s="105">
        <f>+BD[[#This Row],[Kg. Recibidos]]*BD[[#This Row],[Precio]]</f>
        <v>740.1099999999999</v>
      </c>
      <c r="M1312" s="105">
        <f>+BD[[#This Row],[Kg. Recibidos]]*BD[[#This Row],[Precio]]</f>
        <v>740.1099999999999</v>
      </c>
      <c r="N1312" s="91">
        <f>+BD[[#This Row],[Monto Total]]-BD[[#This Row],[Abonos]]</f>
        <v>0</v>
      </c>
      <c r="O1312" s="93" t="str">
        <f>IF(BD[[#This Row],[Saldo Actual]]=0,"PAGADO",IF(BD[[#This Row],[Saldo Actual]]&lt;0,"A Favor","Pendiente"))</f>
        <v>PAGADO</v>
      </c>
      <c r="P1312" s="97">
        <f>+BD[[#This Row],[Fecha Doc.]]+7</f>
        <v>45408</v>
      </c>
      <c r="Q1312" s="96" t="str">
        <f ca="1">IF(TODAY()&gt;BD[[#This Row],[Fecha Venc.]],"VENCIDO","")</f>
        <v>VENCIDO</v>
      </c>
      <c r="R1312" s="83"/>
    </row>
    <row r="1313" spans="3:18" s="4" customFormat="1" hidden="1" x14ac:dyDescent="0.25">
      <c r="C1313" s="85" t="s">
        <v>2094</v>
      </c>
      <c r="D1313" s="86">
        <v>45401</v>
      </c>
      <c r="E1313" s="87" t="s">
        <v>1887</v>
      </c>
      <c r="F1313" s="88" t="s">
        <v>1886</v>
      </c>
      <c r="G1313" s="87" t="s">
        <v>103</v>
      </c>
      <c r="H1313" s="89" t="s">
        <v>3</v>
      </c>
      <c r="I1313" s="121">
        <v>183.4</v>
      </c>
      <c r="J1313" s="121">
        <v>183.4</v>
      </c>
      <c r="K1313" s="84">
        <v>2.4500000000000002</v>
      </c>
      <c r="L1313" s="105">
        <f>+BD[[#This Row],[Kg. Recibidos]]*BD[[#This Row],[Precio]]</f>
        <v>449.33000000000004</v>
      </c>
      <c r="M1313" s="105">
        <f>+BD[[#This Row],[Kg. Recibidos]]*BD[[#This Row],[Precio]]</f>
        <v>449.33000000000004</v>
      </c>
      <c r="N1313" s="91">
        <f>+BD[[#This Row],[Monto Total]]-BD[[#This Row],[Abonos]]</f>
        <v>0</v>
      </c>
      <c r="O1313" s="93" t="str">
        <f>IF(BD[[#This Row],[Saldo Actual]]=0,"PAGADO",IF(BD[[#This Row],[Saldo Actual]]&lt;0,"A Favor","Pendiente"))</f>
        <v>PAGADO</v>
      </c>
      <c r="P1313" s="97">
        <f>+BD[[#This Row],[Fecha Doc.]]+7</f>
        <v>45408</v>
      </c>
      <c r="Q1313" s="96" t="str">
        <f ca="1">IF(TODAY()&gt;BD[[#This Row],[Fecha Venc.]],"VENCIDO","")</f>
        <v>VENCIDO</v>
      </c>
      <c r="R1313" s="83"/>
    </row>
    <row r="1314" spans="3:18" s="4" customFormat="1" hidden="1" x14ac:dyDescent="0.25">
      <c r="C1314" s="85" t="s">
        <v>2094</v>
      </c>
      <c r="D1314" s="86">
        <v>45401</v>
      </c>
      <c r="E1314" s="87" t="s">
        <v>1887</v>
      </c>
      <c r="F1314" s="88" t="s">
        <v>1886</v>
      </c>
      <c r="G1314" s="87" t="s">
        <v>103</v>
      </c>
      <c r="H1314" s="89" t="s">
        <v>1727</v>
      </c>
      <c r="I1314" s="121">
        <v>28.8</v>
      </c>
      <c r="J1314" s="121">
        <v>28.8</v>
      </c>
      <c r="K1314" s="84">
        <v>1.3</v>
      </c>
      <c r="L1314" s="105">
        <f>+BD[[#This Row],[Kg. Recibidos]]*BD[[#This Row],[Precio]]</f>
        <v>37.440000000000005</v>
      </c>
      <c r="M1314" s="105">
        <f>+BD[[#This Row],[Kg. Recibidos]]*BD[[#This Row],[Precio]]</f>
        <v>37.440000000000005</v>
      </c>
      <c r="N1314" s="91">
        <f>+BD[[#This Row],[Monto Total]]-BD[[#This Row],[Abonos]]</f>
        <v>0</v>
      </c>
      <c r="O1314" s="93" t="str">
        <f>IF(BD[[#This Row],[Saldo Actual]]=0,"PAGADO",IF(BD[[#This Row],[Saldo Actual]]&lt;0,"A Favor","Pendiente"))</f>
        <v>PAGADO</v>
      </c>
      <c r="P1314" s="97">
        <f>+BD[[#This Row],[Fecha Doc.]]+7</f>
        <v>45408</v>
      </c>
      <c r="Q1314" s="96" t="str">
        <f ca="1">IF(TODAY()&gt;BD[[#This Row],[Fecha Venc.]],"VENCIDO","")</f>
        <v>VENCIDO</v>
      </c>
      <c r="R1314" s="83"/>
    </row>
    <row r="1315" spans="3:18" s="4" customFormat="1" hidden="1" x14ac:dyDescent="0.25">
      <c r="C1315" s="85" t="s">
        <v>2094</v>
      </c>
      <c r="D1315" s="86">
        <v>45401</v>
      </c>
      <c r="E1315" s="87" t="s">
        <v>1887</v>
      </c>
      <c r="F1315" s="88" t="s">
        <v>1886</v>
      </c>
      <c r="G1315" s="87" t="s">
        <v>103</v>
      </c>
      <c r="H1315" s="89" t="s">
        <v>1847</v>
      </c>
      <c r="I1315" s="121">
        <v>21.3</v>
      </c>
      <c r="J1315" s="121">
        <v>21.3</v>
      </c>
      <c r="K1315" s="84">
        <v>1.3</v>
      </c>
      <c r="L1315" s="105">
        <f>+BD[[#This Row],[Kg. Recibidos]]*BD[[#This Row],[Precio]]</f>
        <v>27.69</v>
      </c>
      <c r="M1315" s="105">
        <f>+BD[[#This Row],[Kg. Recibidos]]*BD[[#This Row],[Precio]]</f>
        <v>27.69</v>
      </c>
      <c r="N1315" s="91">
        <f>+BD[[#This Row],[Monto Total]]-BD[[#This Row],[Abonos]]</f>
        <v>0</v>
      </c>
      <c r="O1315" s="93" t="str">
        <f>IF(BD[[#This Row],[Saldo Actual]]=0,"PAGADO",IF(BD[[#This Row],[Saldo Actual]]&lt;0,"A Favor","Pendiente"))</f>
        <v>PAGADO</v>
      </c>
      <c r="P1315" s="97">
        <f>+BD[[#This Row],[Fecha Doc.]]+7</f>
        <v>45408</v>
      </c>
      <c r="Q1315" s="96" t="str">
        <f ca="1">IF(TODAY()&gt;BD[[#This Row],[Fecha Venc.]],"VENCIDO","")</f>
        <v>VENCIDO</v>
      </c>
      <c r="R1315" s="83"/>
    </row>
    <row r="1316" spans="3:18" s="4" customFormat="1" hidden="1" x14ac:dyDescent="0.25">
      <c r="C1316" s="85" t="s">
        <v>2094</v>
      </c>
      <c r="D1316" s="86">
        <v>45401</v>
      </c>
      <c r="E1316" s="87" t="s">
        <v>1887</v>
      </c>
      <c r="F1316" s="88" t="s">
        <v>1886</v>
      </c>
      <c r="G1316" s="87" t="s">
        <v>103</v>
      </c>
      <c r="H1316" s="89" t="s">
        <v>1848</v>
      </c>
      <c r="I1316" s="121">
        <v>24.6</v>
      </c>
      <c r="J1316" s="121">
        <v>24.6</v>
      </c>
      <c r="K1316" s="84">
        <v>1.8</v>
      </c>
      <c r="L1316" s="105">
        <f>+BD[[#This Row],[Kg. Recibidos]]*BD[[#This Row],[Precio]]</f>
        <v>44.28</v>
      </c>
      <c r="M1316" s="105">
        <f>+BD[[#This Row],[Kg. Recibidos]]*BD[[#This Row],[Precio]]</f>
        <v>44.28</v>
      </c>
      <c r="N1316" s="91">
        <f>+BD[[#This Row],[Monto Total]]-BD[[#This Row],[Abonos]]</f>
        <v>0</v>
      </c>
      <c r="O1316" s="93" t="str">
        <f>IF(BD[[#This Row],[Saldo Actual]]=0,"PAGADO",IF(BD[[#This Row],[Saldo Actual]]&lt;0,"A Favor","Pendiente"))</f>
        <v>PAGADO</v>
      </c>
      <c r="P1316" s="97">
        <f>+BD[[#This Row],[Fecha Doc.]]+7</f>
        <v>45408</v>
      </c>
      <c r="Q1316" s="96" t="str">
        <f ca="1">IF(TODAY()&gt;BD[[#This Row],[Fecha Venc.]],"VENCIDO","")</f>
        <v>VENCIDO</v>
      </c>
      <c r="R1316" s="83"/>
    </row>
    <row r="1317" spans="3:18" s="4" customFormat="1" hidden="1" x14ac:dyDescent="0.25">
      <c r="C1317" s="85" t="s">
        <v>2082</v>
      </c>
      <c r="D1317" s="86">
        <v>45401</v>
      </c>
      <c r="E1317" s="87" t="s">
        <v>91</v>
      </c>
      <c r="F1317" s="88" t="s">
        <v>49</v>
      </c>
      <c r="G1317" s="87" t="s">
        <v>91</v>
      </c>
      <c r="H1317" s="89" t="s">
        <v>1847</v>
      </c>
      <c r="I1317" s="121">
        <v>105.8</v>
      </c>
      <c r="J1317" s="121">
        <v>105.8</v>
      </c>
      <c r="K1317" s="84">
        <v>1.1000000000000001</v>
      </c>
      <c r="L1317" s="105">
        <f>+BD[[#This Row],[Kg. Recibidos]]*BD[[#This Row],[Precio]]</f>
        <v>116.38000000000001</v>
      </c>
      <c r="M1317" s="105">
        <v>116.38</v>
      </c>
      <c r="N1317" s="91">
        <f>+BD[[#This Row],[Monto Total]]-BD[[#This Row],[Abonos]]</f>
        <v>0</v>
      </c>
      <c r="O1317" s="93" t="str">
        <f>IF(BD[[#This Row],[Saldo Actual]]=0,"PAGADO",IF(BD[[#This Row],[Saldo Actual]]&lt;0,"A Favor","Pendiente"))</f>
        <v>PAGADO</v>
      </c>
      <c r="P1317" s="97">
        <f>+BD[[#This Row],[Fecha Doc.]]+7</f>
        <v>45408</v>
      </c>
      <c r="Q1317" s="96" t="str">
        <f ca="1">IF(TODAY()&gt;BD[[#This Row],[Fecha Venc.]],"VENCIDO","")</f>
        <v>VENCIDO</v>
      </c>
      <c r="R1317" s="83"/>
    </row>
    <row r="1318" spans="3:18" s="4" customFormat="1" hidden="1" x14ac:dyDescent="0.25">
      <c r="C1318" s="85" t="s">
        <v>2092</v>
      </c>
      <c r="D1318" s="86">
        <v>45401</v>
      </c>
      <c r="E1318" s="87" t="s">
        <v>1887</v>
      </c>
      <c r="F1318" s="88" t="s">
        <v>1886</v>
      </c>
      <c r="G1318" s="87" t="s">
        <v>92</v>
      </c>
      <c r="H1318" s="89" t="s">
        <v>1847</v>
      </c>
      <c r="I1318" s="121">
        <v>38.6</v>
      </c>
      <c r="J1318" s="121">
        <v>38.6</v>
      </c>
      <c r="K1318" s="84">
        <v>1.3</v>
      </c>
      <c r="L1318" s="105">
        <f>+BD[[#This Row],[Kg. Recibidos]]*BD[[#This Row],[Precio]]</f>
        <v>50.180000000000007</v>
      </c>
      <c r="M1318" s="105">
        <f>+BD[[#This Row],[Kg. Recibidos]]*BD[[#This Row],[Precio]]</f>
        <v>50.180000000000007</v>
      </c>
      <c r="N1318" s="91">
        <f>+BD[[#This Row],[Monto Total]]-BD[[#This Row],[Abonos]]</f>
        <v>0</v>
      </c>
      <c r="O1318" s="93" t="str">
        <f>IF(BD[[#This Row],[Saldo Actual]]=0,"PAGADO",IF(BD[[#This Row],[Saldo Actual]]&lt;0,"A Favor","Pendiente"))</f>
        <v>PAGADO</v>
      </c>
      <c r="P1318" s="97">
        <f>+BD[[#This Row],[Fecha Doc.]]+7</f>
        <v>45408</v>
      </c>
      <c r="Q1318" s="96" t="str">
        <f ca="1">IF(TODAY()&gt;BD[[#This Row],[Fecha Venc.]],"VENCIDO","")</f>
        <v>VENCIDO</v>
      </c>
      <c r="R1318" s="83"/>
    </row>
    <row r="1319" spans="3:18" s="4" customFormat="1" hidden="1" x14ac:dyDescent="0.25">
      <c r="C1319" s="85" t="s">
        <v>2092</v>
      </c>
      <c r="D1319" s="86">
        <v>45401</v>
      </c>
      <c r="E1319" s="87" t="s">
        <v>1887</v>
      </c>
      <c r="F1319" s="88" t="s">
        <v>1886</v>
      </c>
      <c r="G1319" s="87" t="s">
        <v>92</v>
      </c>
      <c r="H1319" s="89" t="s">
        <v>872</v>
      </c>
      <c r="I1319" s="121">
        <v>162.4</v>
      </c>
      <c r="J1319" s="121">
        <v>162.4</v>
      </c>
      <c r="K1319" s="84">
        <v>2.4500000000000002</v>
      </c>
      <c r="L1319" s="105">
        <f>+BD[[#This Row],[Kg. Recibidos]]*BD[[#This Row],[Precio]]</f>
        <v>397.88000000000005</v>
      </c>
      <c r="M1319" s="105">
        <f>+BD[[#This Row],[Kg. Recibidos]]*BD[[#This Row],[Precio]]</f>
        <v>397.88000000000005</v>
      </c>
      <c r="N1319" s="91">
        <f>+BD[[#This Row],[Monto Total]]-BD[[#This Row],[Abonos]]</f>
        <v>0</v>
      </c>
      <c r="O1319" s="93" t="str">
        <f>IF(BD[[#This Row],[Saldo Actual]]=0,"PAGADO",IF(BD[[#This Row],[Saldo Actual]]&lt;0,"A Favor","Pendiente"))</f>
        <v>PAGADO</v>
      </c>
      <c r="P1319" s="97">
        <f>+BD[[#This Row],[Fecha Doc.]]+7</f>
        <v>45408</v>
      </c>
      <c r="Q1319" s="96" t="str">
        <f ca="1">IF(TODAY()&gt;BD[[#This Row],[Fecha Venc.]],"VENCIDO","")</f>
        <v>VENCIDO</v>
      </c>
      <c r="R1319" s="83"/>
    </row>
    <row r="1320" spans="3:18" s="4" customFormat="1" hidden="1" x14ac:dyDescent="0.25">
      <c r="C1320" s="85" t="s">
        <v>2098</v>
      </c>
      <c r="D1320" s="86">
        <v>45401</v>
      </c>
      <c r="E1320" s="87" t="s">
        <v>8</v>
      </c>
      <c r="F1320" s="88" t="s">
        <v>20</v>
      </c>
      <c r="G1320" s="87" t="s">
        <v>182</v>
      </c>
      <c r="H1320" s="89" t="s">
        <v>13</v>
      </c>
      <c r="I1320" s="121">
        <v>815.7</v>
      </c>
      <c r="J1320" s="121">
        <v>807.5</v>
      </c>
      <c r="K1320" s="84">
        <v>0.5</v>
      </c>
      <c r="L1320" s="105">
        <f>+BD[[#This Row],[Kg. Recibidos]]*BD[[#This Row],[Precio]]</f>
        <v>403.75</v>
      </c>
      <c r="M1320" s="105">
        <f>+BD[[#This Row],[Kg. Recibidos]]*BD[[#This Row],[Precio]]</f>
        <v>403.75</v>
      </c>
      <c r="N1320" s="91">
        <f>+BD[[#This Row],[Monto Total]]-BD[[#This Row],[Abonos]]</f>
        <v>0</v>
      </c>
      <c r="O1320" s="93" t="str">
        <f>IF(BD[[#This Row],[Saldo Actual]]=0,"PAGADO",IF(BD[[#This Row],[Saldo Actual]]&lt;0,"A Favor","Pendiente"))</f>
        <v>PAGADO</v>
      </c>
      <c r="P1320" s="97">
        <f>+BD[[#This Row],[Fecha Doc.]]+7</f>
        <v>45408</v>
      </c>
      <c r="Q1320" s="96" t="str">
        <f ca="1">IF(TODAY()&gt;BD[[#This Row],[Fecha Venc.]],"VENCIDO","")</f>
        <v>VENCIDO</v>
      </c>
      <c r="R1320" s="83"/>
    </row>
    <row r="1321" spans="3:18" s="4" customFormat="1" hidden="1" x14ac:dyDescent="0.25">
      <c r="C1321" s="85" t="s">
        <v>2098</v>
      </c>
      <c r="D1321" s="86">
        <v>45401</v>
      </c>
      <c r="E1321" s="87" t="s">
        <v>8</v>
      </c>
      <c r="F1321" s="88" t="s">
        <v>20</v>
      </c>
      <c r="G1321" s="87" t="s">
        <v>182</v>
      </c>
      <c r="H1321" s="89" t="s">
        <v>1848</v>
      </c>
      <c r="I1321" s="121">
        <v>1560.3</v>
      </c>
      <c r="J1321" s="121">
        <v>1546.2</v>
      </c>
      <c r="K1321" s="84">
        <v>1.2</v>
      </c>
      <c r="L1321" s="105">
        <f>+BD[[#This Row],[Kg. Recibidos]]*BD[[#This Row],[Precio]]</f>
        <v>1855.44</v>
      </c>
      <c r="M1321" s="105">
        <f>+BD[[#This Row],[Kg. Recibidos]]*BD[[#This Row],[Precio]]</f>
        <v>1855.44</v>
      </c>
      <c r="N1321" s="91">
        <f>+BD[[#This Row],[Monto Total]]-BD[[#This Row],[Abonos]]</f>
        <v>0</v>
      </c>
      <c r="O1321" s="93" t="str">
        <f>IF(BD[[#This Row],[Saldo Actual]]=0,"PAGADO",IF(BD[[#This Row],[Saldo Actual]]&lt;0,"A Favor","Pendiente"))</f>
        <v>PAGADO</v>
      </c>
      <c r="P1321" s="97">
        <f>+BD[[#This Row],[Fecha Doc.]]+7</f>
        <v>45408</v>
      </c>
      <c r="Q1321" s="96" t="str">
        <f ca="1">IF(TODAY()&gt;BD[[#This Row],[Fecha Venc.]],"VENCIDO","")</f>
        <v>VENCIDO</v>
      </c>
      <c r="R1321" s="83"/>
    </row>
    <row r="1322" spans="3:18" s="4" customFormat="1" hidden="1" x14ac:dyDescent="0.25">
      <c r="C1322" s="85" t="s">
        <v>2097</v>
      </c>
      <c r="D1322" s="86">
        <v>45401</v>
      </c>
      <c r="E1322" s="87" t="s">
        <v>8</v>
      </c>
      <c r="F1322" s="88" t="s">
        <v>20</v>
      </c>
      <c r="G1322" s="87" t="s">
        <v>182</v>
      </c>
      <c r="H1322" s="89" t="s">
        <v>1727</v>
      </c>
      <c r="I1322" s="121">
        <v>1941.1</v>
      </c>
      <c r="J1322" s="121">
        <v>1941.1</v>
      </c>
      <c r="K1322" s="84">
        <v>0.5</v>
      </c>
      <c r="L1322" s="105">
        <f>+BD[[#This Row],[Kg. Recibidos]]*BD[[#This Row],[Precio]]</f>
        <v>970.55</v>
      </c>
      <c r="M1322" s="105">
        <f>+BD[[#This Row],[Kg. Recibidos]]*BD[[#This Row],[Precio]]</f>
        <v>970.55</v>
      </c>
      <c r="N1322" s="91">
        <f>+BD[[#This Row],[Monto Total]]-BD[[#This Row],[Abonos]]</f>
        <v>0</v>
      </c>
      <c r="O1322" s="93" t="str">
        <f>IF(BD[[#This Row],[Saldo Actual]]=0,"PAGADO",IF(BD[[#This Row],[Saldo Actual]]&lt;0,"A Favor","Pendiente"))</f>
        <v>PAGADO</v>
      </c>
      <c r="P1322" s="97">
        <f>+BD[[#This Row],[Fecha Doc.]]+7</f>
        <v>45408</v>
      </c>
      <c r="Q1322" s="96" t="str">
        <f ca="1">IF(TODAY()&gt;BD[[#This Row],[Fecha Venc.]],"VENCIDO","")</f>
        <v>VENCIDO</v>
      </c>
      <c r="R1322" s="83"/>
    </row>
    <row r="1323" spans="3:18" s="4" customFormat="1" hidden="1" x14ac:dyDescent="0.25">
      <c r="C1323" s="85" t="s">
        <v>2097</v>
      </c>
      <c r="D1323" s="86">
        <v>45401</v>
      </c>
      <c r="E1323" s="87" t="s">
        <v>8</v>
      </c>
      <c r="F1323" s="88" t="s">
        <v>20</v>
      </c>
      <c r="G1323" s="87" t="s">
        <v>182</v>
      </c>
      <c r="H1323" s="89" t="s">
        <v>13</v>
      </c>
      <c r="I1323" s="121">
        <v>1536.3</v>
      </c>
      <c r="J1323" s="121">
        <v>1536.3</v>
      </c>
      <c r="K1323" s="84">
        <v>0.5</v>
      </c>
      <c r="L1323" s="105">
        <f>+BD[[#This Row],[Kg. Recibidos]]*BD[[#This Row],[Precio]]</f>
        <v>768.15</v>
      </c>
      <c r="M1323" s="105">
        <f>+BD[[#This Row],[Kg. Recibidos]]*BD[[#This Row],[Precio]]</f>
        <v>768.15</v>
      </c>
      <c r="N1323" s="91">
        <f>+BD[[#This Row],[Monto Total]]-BD[[#This Row],[Abonos]]</f>
        <v>0</v>
      </c>
      <c r="O1323" s="93" t="str">
        <f>IF(BD[[#This Row],[Saldo Actual]]=0,"PAGADO",IF(BD[[#This Row],[Saldo Actual]]&lt;0,"A Favor","Pendiente"))</f>
        <v>PAGADO</v>
      </c>
      <c r="P1323" s="97">
        <f>+BD[[#This Row],[Fecha Doc.]]+7</f>
        <v>45408</v>
      </c>
      <c r="Q1323" s="96" t="str">
        <f ca="1">IF(TODAY()&gt;BD[[#This Row],[Fecha Venc.]],"VENCIDO","")</f>
        <v>VENCIDO</v>
      </c>
      <c r="R1323" s="83"/>
    </row>
    <row r="1324" spans="3:18" s="4" customFormat="1" hidden="1" x14ac:dyDescent="0.25">
      <c r="C1324" s="85" t="s">
        <v>2096</v>
      </c>
      <c r="D1324" s="86">
        <v>45401</v>
      </c>
      <c r="E1324" s="87" t="s">
        <v>8</v>
      </c>
      <c r="F1324" s="88" t="s">
        <v>20</v>
      </c>
      <c r="G1324" s="87" t="s">
        <v>182</v>
      </c>
      <c r="H1324" s="89" t="s">
        <v>13</v>
      </c>
      <c r="I1324" s="121">
        <v>3039.6000000000004</v>
      </c>
      <c r="J1324" s="121">
        <v>3018.6</v>
      </c>
      <c r="K1324" s="84">
        <v>0.5</v>
      </c>
      <c r="L1324" s="105">
        <f>+BD[[#This Row],[Kg. Recibidos]]*BD[[#This Row],[Precio]]</f>
        <v>1509.3</v>
      </c>
      <c r="M1324" s="105">
        <f>+BD[[#This Row],[Kg. Recibidos]]*BD[[#This Row],[Precio]]</f>
        <v>1509.3</v>
      </c>
      <c r="N1324" s="91">
        <f>+BD[[#This Row],[Monto Total]]-BD[[#This Row],[Abonos]]</f>
        <v>0</v>
      </c>
      <c r="O1324" s="93" t="str">
        <f>IF(BD[[#This Row],[Saldo Actual]]=0,"PAGADO",IF(BD[[#This Row],[Saldo Actual]]&lt;0,"A Favor","Pendiente"))</f>
        <v>PAGADO</v>
      </c>
      <c r="P1324" s="97">
        <f>+BD[[#This Row],[Fecha Doc.]]+7</f>
        <v>45408</v>
      </c>
      <c r="Q1324" s="96" t="str">
        <f ca="1">IF(TODAY()&gt;BD[[#This Row],[Fecha Venc.]],"VENCIDO","")</f>
        <v>VENCIDO</v>
      </c>
      <c r="R1324" s="83"/>
    </row>
    <row r="1325" spans="3:18" s="4" customFormat="1" hidden="1" x14ac:dyDescent="0.25">
      <c r="C1325" s="85" t="s">
        <v>2096</v>
      </c>
      <c r="D1325" s="86">
        <v>45401</v>
      </c>
      <c r="E1325" s="87" t="s">
        <v>8</v>
      </c>
      <c r="F1325" s="88" t="s">
        <v>20</v>
      </c>
      <c r="G1325" s="87" t="s">
        <v>182</v>
      </c>
      <c r="H1325" s="89" t="s">
        <v>1727</v>
      </c>
      <c r="I1325" s="121">
        <v>1422.7</v>
      </c>
      <c r="J1325" s="121">
        <v>1354.4</v>
      </c>
      <c r="K1325" s="84">
        <v>0.5</v>
      </c>
      <c r="L1325" s="105">
        <f>+BD[[#This Row],[Kg. Recibidos]]*BD[[#This Row],[Precio]]</f>
        <v>677.2</v>
      </c>
      <c r="M1325" s="105">
        <f>+BD[[#This Row],[Kg. Recibidos]]*BD[[#This Row],[Precio]]</f>
        <v>677.2</v>
      </c>
      <c r="N1325" s="91">
        <f>+BD[[#This Row],[Monto Total]]-BD[[#This Row],[Abonos]]</f>
        <v>0</v>
      </c>
      <c r="O1325" s="93" t="str">
        <f>IF(BD[[#This Row],[Saldo Actual]]=0,"PAGADO",IF(BD[[#This Row],[Saldo Actual]]&lt;0,"A Favor","Pendiente"))</f>
        <v>PAGADO</v>
      </c>
      <c r="P1325" s="97">
        <f>+BD[[#This Row],[Fecha Doc.]]+7</f>
        <v>45408</v>
      </c>
      <c r="Q1325" s="96" t="str">
        <f ca="1">IF(TODAY()&gt;BD[[#This Row],[Fecha Venc.]],"VENCIDO","")</f>
        <v>VENCIDO</v>
      </c>
      <c r="R1325" s="83"/>
    </row>
    <row r="1326" spans="3:18" s="4" customFormat="1" hidden="1" x14ac:dyDescent="0.25">
      <c r="C1326" s="85" t="s">
        <v>2081</v>
      </c>
      <c r="D1326" s="86">
        <v>45400</v>
      </c>
      <c r="E1326" s="87" t="s">
        <v>66</v>
      </c>
      <c r="F1326" s="88" t="s">
        <v>21</v>
      </c>
      <c r="G1326" s="87" t="s">
        <v>183</v>
      </c>
      <c r="H1326" s="89" t="s">
        <v>15</v>
      </c>
      <c r="I1326" s="121">
        <v>2013.4</v>
      </c>
      <c r="J1326" s="121">
        <v>1982.8</v>
      </c>
      <c r="K1326" s="84">
        <v>2.63</v>
      </c>
      <c r="L1326" s="105">
        <f>+BD[[#This Row],[Kg. Recibidos]]*BD[[#This Row],[Precio]]</f>
        <v>5214.7639999999992</v>
      </c>
      <c r="M1326" s="105">
        <f>+BD[[#This Row],[Kg. Recibidos]]*BD[[#This Row],[Precio]]</f>
        <v>5214.7639999999992</v>
      </c>
      <c r="N1326" s="91">
        <f>+BD[[#This Row],[Monto Total]]-BD[[#This Row],[Abonos]]</f>
        <v>0</v>
      </c>
      <c r="O1326" s="93" t="str">
        <f>IF(BD[[#This Row],[Saldo Actual]]=0,"PAGADO",IF(BD[[#This Row],[Saldo Actual]]&lt;0,"A Favor","Pendiente"))</f>
        <v>PAGADO</v>
      </c>
      <c r="P1326" s="97">
        <f>+BD[[#This Row],[Fecha Doc.]]+7</f>
        <v>45407</v>
      </c>
      <c r="Q1326" s="96" t="str">
        <f ca="1">IF(TODAY()&gt;BD[[#This Row],[Fecha Venc.]],"VENCIDO","")</f>
        <v>VENCIDO</v>
      </c>
      <c r="R1326" s="83"/>
    </row>
    <row r="1327" spans="3:18" s="4" customFormat="1" hidden="1" x14ac:dyDescent="0.25">
      <c r="C1327" s="85" t="s">
        <v>2074</v>
      </c>
      <c r="D1327" s="86">
        <v>45400</v>
      </c>
      <c r="E1327" s="87" t="s">
        <v>1730</v>
      </c>
      <c r="F1327" s="88" t="s">
        <v>892</v>
      </c>
      <c r="G1327" s="87" t="s">
        <v>1730</v>
      </c>
      <c r="H1327" s="89" t="s">
        <v>1853</v>
      </c>
      <c r="I1327" s="121">
        <v>1471.7</v>
      </c>
      <c r="J1327" s="121">
        <v>1471.7</v>
      </c>
      <c r="K1327" s="84">
        <v>0.2</v>
      </c>
      <c r="L1327" s="105">
        <f>+BD[[#This Row],[Kg. Recibidos]]*BD[[#This Row],[Precio]]</f>
        <v>294.34000000000003</v>
      </c>
      <c r="M1327" s="105">
        <f>+BD[[#This Row],[Kg. Recibidos]]*BD[[#This Row],[Precio]]</f>
        <v>294.34000000000003</v>
      </c>
      <c r="N1327" s="91">
        <f>+BD[[#This Row],[Monto Total]]-BD[[#This Row],[Abonos]]</f>
        <v>0</v>
      </c>
      <c r="O1327" s="93" t="str">
        <f>IF(BD[[#This Row],[Saldo Actual]]=0,"PAGADO",IF(BD[[#This Row],[Saldo Actual]]&lt;0,"A Favor","Pendiente"))</f>
        <v>PAGADO</v>
      </c>
      <c r="P1327" s="97">
        <f>+BD[[#This Row],[Fecha Doc.]]+7</f>
        <v>45407</v>
      </c>
      <c r="Q1327" s="96" t="str">
        <f ca="1">IF(TODAY()&gt;BD[[#This Row],[Fecha Venc.]],"VENCIDO","")</f>
        <v>VENCIDO</v>
      </c>
      <c r="R1327" s="83"/>
    </row>
    <row r="1328" spans="3:18" s="4" customFormat="1" hidden="1" x14ac:dyDescent="0.25">
      <c r="C1328" s="85" t="s">
        <v>2076</v>
      </c>
      <c r="D1328" s="86">
        <v>45400</v>
      </c>
      <c r="E1328" s="87" t="s">
        <v>66</v>
      </c>
      <c r="F1328" s="88" t="s">
        <v>21</v>
      </c>
      <c r="G1328" s="87" t="s">
        <v>184</v>
      </c>
      <c r="H1328" s="89" t="s">
        <v>15</v>
      </c>
      <c r="I1328" s="121">
        <v>1969.4</v>
      </c>
      <c r="J1328" s="121">
        <v>1941</v>
      </c>
      <c r="K1328" s="84">
        <v>2.63</v>
      </c>
      <c r="L1328" s="105">
        <f>+BD[[#This Row],[Kg. Recibidos]]*BD[[#This Row],[Precio]]</f>
        <v>5104.83</v>
      </c>
      <c r="M1328" s="105">
        <f>+BD[[#This Row],[Kg. Recibidos]]*BD[[#This Row],[Precio]]</f>
        <v>5104.83</v>
      </c>
      <c r="N1328" s="91">
        <f>+BD[[#This Row],[Monto Total]]-BD[[#This Row],[Abonos]]</f>
        <v>0</v>
      </c>
      <c r="O1328" s="93" t="str">
        <f>IF(BD[[#This Row],[Saldo Actual]]=0,"PAGADO",IF(BD[[#This Row],[Saldo Actual]]&lt;0,"A Favor","Pendiente"))</f>
        <v>PAGADO</v>
      </c>
      <c r="P1328" s="97">
        <f>+BD[[#This Row],[Fecha Doc.]]+7</f>
        <v>45407</v>
      </c>
      <c r="Q1328" s="96" t="str">
        <f ca="1">IF(TODAY()&gt;BD[[#This Row],[Fecha Venc.]],"VENCIDO","")</f>
        <v>VENCIDO</v>
      </c>
      <c r="R1328" s="83"/>
    </row>
    <row r="1329" spans="3:18" s="4" customFormat="1" hidden="1" x14ac:dyDescent="0.25">
      <c r="C1329" s="85" t="s">
        <v>2075</v>
      </c>
      <c r="D1329" s="86">
        <v>45400</v>
      </c>
      <c r="E1329" s="87" t="s">
        <v>66</v>
      </c>
      <c r="F1329" s="88" t="s">
        <v>21</v>
      </c>
      <c r="G1329" s="87" t="s">
        <v>186</v>
      </c>
      <c r="H1329" s="89" t="s">
        <v>15</v>
      </c>
      <c r="I1329" s="121">
        <v>1535.9</v>
      </c>
      <c r="J1329" s="121">
        <v>1505.3</v>
      </c>
      <c r="K1329" s="84">
        <v>2.63</v>
      </c>
      <c r="L1329" s="105">
        <f>+BD[[#This Row],[Kg. Recibidos]]*BD[[#This Row],[Precio]]</f>
        <v>3958.9389999999999</v>
      </c>
      <c r="M1329" s="105">
        <v>3958.94</v>
      </c>
      <c r="N1329" s="91">
        <v>0</v>
      </c>
      <c r="O1329" s="93" t="str">
        <f>IF(BD[[#This Row],[Saldo Actual]]=0,"PAGADO",IF(BD[[#This Row],[Saldo Actual]]&lt;0,"A Favor","Pendiente"))</f>
        <v>PAGADO</v>
      </c>
      <c r="P1329" s="97">
        <f>+BD[[#This Row],[Fecha Doc.]]+7</f>
        <v>45407</v>
      </c>
      <c r="Q1329" s="96" t="str">
        <f ca="1">IF(TODAY()&gt;BD[[#This Row],[Fecha Venc.]],"VENCIDO","")</f>
        <v>VENCIDO</v>
      </c>
      <c r="R1329" s="83"/>
    </row>
    <row r="1330" spans="3:18" s="4" customFormat="1" hidden="1" x14ac:dyDescent="0.25">
      <c r="C1330" s="85" t="s">
        <v>2080</v>
      </c>
      <c r="D1330" s="86">
        <v>45400</v>
      </c>
      <c r="E1330" s="87" t="s">
        <v>66</v>
      </c>
      <c r="F1330" s="88" t="s">
        <v>21</v>
      </c>
      <c r="G1330" s="87" t="s">
        <v>185</v>
      </c>
      <c r="H1330" s="89" t="s">
        <v>15</v>
      </c>
      <c r="I1330" s="121">
        <v>1516.1</v>
      </c>
      <c r="J1330" s="121">
        <v>1516</v>
      </c>
      <c r="K1330" s="84">
        <v>2.63</v>
      </c>
      <c r="L1330" s="105">
        <f>+BD[[#This Row],[Kg. Recibidos]]*BD[[#This Row],[Precio]]</f>
        <v>3987.08</v>
      </c>
      <c r="M1330" s="105">
        <f>+BD[[#This Row],[Kg. Recibidos]]*BD[[#This Row],[Precio]]</f>
        <v>3987.08</v>
      </c>
      <c r="N1330" s="91">
        <f>+BD[[#This Row],[Monto Total]]-BD[[#This Row],[Abonos]]</f>
        <v>0</v>
      </c>
      <c r="O1330" s="93" t="str">
        <f>IF(BD[[#This Row],[Saldo Actual]]=0,"PAGADO",IF(BD[[#This Row],[Saldo Actual]]&lt;0,"A Favor","Pendiente"))</f>
        <v>PAGADO</v>
      </c>
      <c r="P1330" s="97">
        <f>+BD[[#This Row],[Fecha Doc.]]+7</f>
        <v>45407</v>
      </c>
      <c r="Q1330" s="96" t="str">
        <f ca="1">IF(TODAY()&gt;BD[[#This Row],[Fecha Venc.]],"VENCIDO","")</f>
        <v>VENCIDO</v>
      </c>
      <c r="R1330" s="83"/>
    </row>
    <row r="1331" spans="3:18" s="4" customFormat="1" hidden="1" x14ac:dyDescent="0.25">
      <c r="C1331" s="85" t="s">
        <v>2086</v>
      </c>
      <c r="D1331" s="86">
        <v>45400</v>
      </c>
      <c r="E1331" s="87" t="s">
        <v>1887</v>
      </c>
      <c r="F1331" s="88" t="s">
        <v>1886</v>
      </c>
      <c r="G1331" s="87" t="s">
        <v>2085</v>
      </c>
      <c r="H1331" s="89" t="s">
        <v>11</v>
      </c>
      <c r="I1331" s="121">
        <v>4</v>
      </c>
      <c r="J1331" s="121">
        <v>4</v>
      </c>
      <c r="K1331" s="84">
        <v>1.8</v>
      </c>
      <c r="L1331" s="105">
        <f>+BD[[#This Row],[Kg. Recibidos]]*BD[[#This Row],[Precio]]</f>
        <v>7.2</v>
      </c>
      <c r="M1331" s="105">
        <f>+BD[[#This Row],[Kg. Recibidos]]*BD[[#This Row],[Precio]]</f>
        <v>7.2</v>
      </c>
      <c r="N1331" s="91">
        <f>+BD[[#This Row],[Monto Total]]-BD[[#This Row],[Abonos]]</f>
        <v>0</v>
      </c>
      <c r="O1331" s="93" t="str">
        <f>IF(BD[[#This Row],[Saldo Actual]]=0,"PAGADO",IF(BD[[#This Row],[Saldo Actual]]&lt;0,"A Favor","Pendiente"))</f>
        <v>PAGADO</v>
      </c>
      <c r="P1331" s="97">
        <f>+BD[[#This Row],[Fecha Doc.]]+7</f>
        <v>45407</v>
      </c>
      <c r="Q1331" s="96" t="str">
        <f ca="1">IF(TODAY()&gt;BD[[#This Row],[Fecha Venc.]],"VENCIDO","")</f>
        <v>VENCIDO</v>
      </c>
      <c r="R1331" s="83"/>
    </row>
    <row r="1332" spans="3:18" s="4" customFormat="1" hidden="1" x14ac:dyDescent="0.25">
      <c r="C1332" s="85" t="s">
        <v>2086</v>
      </c>
      <c r="D1332" s="86">
        <v>45400</v>
      </c>
      <c r="E1332" s="87" t="s">
        <v>1887</v>
      </c>
      <c r="F1332" s="88" t="s">
        <v>1886</v>
      </c>
      <c r="G1332" s="87" t="s">
        <v>2085</v>
      </c>
      <c r="H1332" s="89" t="s">
        <v>1727</v>
      </c>
      <c r="I1332" s="121">
        <v>9.8000000000000007</v>
      </c>
      <c r="J1332" s="121">
        <v>9.8000000000000007</v>
      </c>
      <c r="K1332" s="84">
        <v>1.3</v>
      </c>
      <c r="L1332" s="105">
        <f>+BD[[#This Row],[Kg. Recibidos]]*BD[[#This Row],[Precio]]</f>
        <v>12.740000000000002</v>
      </c>
      <c r="M1332" s="105">
        <f>+BD[[#This Row],[Kg. Recibidos]]*BD[[#This Row],[Precio]]</f>
        <v>12.740000000000002</v>
      </c>
      <c r="N1332" s="91">
        <f>+BD[[#This Row],[Monto Total]]-BD[[#This Row],[Abonos]]</f>
        <v>0</v>
      </c>
      <c r="O1332" s="93" t="str">
        <f>IF(BD[[#This Row],[Saldo Actual]]=0,"PAGADO",IF(BD[[#This Row],[Saldo Actual]]&lt;0,"A Favor","Pendiente"))</f>
        <v>PAGADO</v>
      </c>
      <c r="P1332" s="97">
        <f>+BD[[#This Row],[Fecha Doc.]]+7</f>
        <v>45407</v>
      </c>
      <c r="Q1332" s="96" t="str">
        <f ca="1">IF(TODAY()&gt;BD[[#This Row],[Fecha Venc.]],"VENCIDO","")</f>
        <v>VENCIDO</v>
      </c>
      <c r="R1332" s="83"/>
    </row>
    <row r="1333" spans="3:18" s="4" customFormat="1" hidden="1" x14ac:dyDescent="0.25">
      <c r="C1333" s="85" t="s">
        <v>2084</v>
      </c>
      <c r="D1333" s="86">
        <v>45400</v>
      </c>
      <c r="E1333" s="87" t="s">
        <v>1887</v>
      </c>
      <c r="F1333" s="88" t="s">
        <v>1886</v>
      </c>
      <c r="G1333" s="87" t="s">
        <v>2085</v>
      </c>
      <c r="H1333" s="89" t="s">
        <v>3</v>
      </c>
      <c r="I1333" s="121">
        <v>58.7</v>
      </c>
      <c r="J1333" s="121">
        <v>58.7</v>
      </c>
      <c r="K1333" s="84">
        <v>2.4500000000000002</v>
      </c>
      <c r="L1333" s="105">
        <f>+BD[[#This Row],[Kg. Recibidos]]*BD[[#This Row],[Precio]]</f>
        <v>143.81500000000003</v>
      </c>
      <c r="M1333" s="105">
        <f>+BD[[#This Row],[Kg. Recibidos]]*BD[[#This Row],[Precio]]</f>
        <v>143.81500000000003</v>
      </c>
      <c r="N1333" s="91">
        <f>+BD[[#This Row],[Monto Total]]-BD[[#This Row],[Abonos]]</f>
        <v>0</v>
      </c>
      <c r="O1333" s="93" t="str">
        <f>IF(BD[[#This Row],[Saldo Actual]]=0,"PAGADO",IF(BD[[#This Row],[Saldo Actual]]&lt;0,"A Favor","Pendiente"))</f>
        <v>PAGADO</v>
      </c>
      <c r="P1333" s="97">
        <f>+BD[[#This Row],[Fecha Doc.]]+7</f>
        <v>45407</v>
      </c>
      <c r="Q1333" s="96" t="str">
        <f ca="1">IF(TODAY()&gt;BD[[#This Row],[Fecha Venc.]],"VENCIDO","")</f>
        <v>VENCIDO</v>
      </c>
      <c r="R1333" s="83"/>
    </row>
    <row r="1334" spans="3:18" s="4" customFormat="1" hidden="1" x14ac:dyDescent="0.25">
      <c r="C1334" s="85" t="s">
        <v>2077</v>
      </c>
      <c r="D1334" s="86">
        <v>45400</v>
      </c>
      <c r="E1334" s="87" t="s">
        <v>670</v>
      </c>
      <c r="F1334" s="88" t="s">
        <v>883</v>
      </c>
      <c r="G1334" s="87" t="s">
        <v>670</v>
      </c>
      <c r="H1334" s="89" t="s">
        <v>872</v>
      </c>
      <c r="I1334" s="121">
        <v>8698.7000000000007</v>
      </c>
      <c r="J1334" s="121">
        <v>8595.9</v>
      </c>
      <c r="K1334" s="84">
        <v>2.0499999999999998</v>
      </c>
      <c r="L1334" s="105">
        <f>+BD[[#This Row],[Kg. Recibidos]]*BD[[#This Row],[Precio]]</f>
        <v>17621.594999999998</v>
      </c>
      <c r="M1334" s="105">
        <f>+BD[[#This Row],[Kg. Recibidos]]*BD[[#This Row],[Precio]]</f>
        <v>17621.594999999998</v>
      </c>
      <c r="N1334" s="91">
        <f>+BD[[#This Row],[Monto Total]]-BD[[#This Row],[Abonos]]</f>
        <v>0</v>
      </c>
      <c r="O1334" s="93" t="str">
        <f>IF(BD[[#This Row],[Saldo Actual]]=0,"PAGADO",IF(BD[[#This Row],[Saldo Actual]]&lt;0,"A Favor","Pendiente"))</f>
        <v>PAGADO</v>
      </c>
      <c r="P1334" s="97">
        <f>+BD[[#This Row],[Fecha Doc.]]+7</f>
        <v>45407</v>
      </c>
      <c r="Q1334" s="96" t="str">
        <f ca="1">IF(TODAY()&gt;BD[[#This Row],[Fecha Venc.]],"VENCIDO","")</f>
        <v>VENCIDO</v>
      </c>
      <c r="R1334" s="83"/>
    </row>
    <row r="1335" spans="3:18" s="4" customFormat="1" hidden="1" x14ac:dyDescent="0.25">
      <c r="C1335" s="85" t="s">
        <v>2073</v>
      </c>
      <c r="D1335" s="86">
        <v>45400</v>
      </c>
      <c r="E1335" s="87" t="s">
        <v>87</v>
      </c>
      <c r="F1335" s="88" t="s">
        <v>116</v>
      </c>
      <c r="G1335" s="87" t="s">
        <v>87</v>
      </c>
      <c r="H1335" s="89" t="s">
        <v>872</v>
      </c>
      <c r="I1335" s="121">
        <v>98.9</v>
      </c>
      <c r="J1335" s="121">
        <v>98.9</v>
      </c>
      <c r="K1335" s="84">
        <v>2.4</v>
      </c>
      <c r="L1335" s="105">
        <f>+BD[[#This Row],[Kg. Recibidos]]*BD[[#This Row],[Precio]]</f>
        <v>237.36</v>
      </c>
      <c r="M1335" s="105">
        <f>+BD[[#This Row],[Kg. Recibidos]]*BD[[#This Row],[Precio]]</f>
        <v>237.36</v>
      </c>
      <c r="N1335" s="91">
        <f>+BD[[#This Row],[Monto Total]]-BD[[#This Row],[Abonos]]</f>
        <v>0</v>
      </c>
      <c r="O1335" s="93" t="str">
        <f>IF(BD[[#This Row],[Saldo Actual]]=0,"PAGADO",IF(BD[[#This Row],[Saldo Actual]]&lt;0,"A Favor","Pendiente"))</f>
        <v>PAGADO</v>
      </c>
      <c r="P1335" s="97">
        <f>+BD[[#This Row],[Fecha Doc.]]+7</f>
        <v>45407</v>
      </c>
      <c r="Q1335" s="96" t="str">
        <f ca="1">IF(TODAY()&gt;BD[[#This Row],[Fecha Venc.]],"VENCIDO","")</f>
        <v>VENCIDO</v>
      </c>
      <c r="R1335" s="83"/>
    </row>
    <row r="1336" spans="3:18" s="4" customFormat="1" hidden="1" x14ac:dyDescent="0.25">
      <c r="C1336" s="85" t="s">
        <v>2073</v>
      </c>
      <c r="D1336" s="86">
        <v>45400</v>
      </c>
      <c r="E1336" s="87" t="s">
        <v>87</v>
      </c>
      <c r="F1336" s="88" t="s">
        <v>116</v>
      </c>
      <c r="G1336" s="87" t="s">
        <v>87</v>
      </c>
      <c r="H1336" s="89" t="s">
        <v>15</v>
      </c>
      <c r="I1336" s="121">
        <v>160.19999999999999</v>
      </c>
      <c r="J1336" s="121">
        <v>160.19999999999999</v>
      </c>
      <c r="K1336" s="84">
        <v>2.68</v>
      </c>
      <c r="L1336" s="105">
        <f>+BD[[#This Row],[Kg. Recibidos]]*BD[[#This Row],[Precio]]</f>
        <v>429.33600000000001</v>
      </c>
      <c r="M1336" s="105">
        <f>+BD[[#This Row],[Kg. Recibidos]]*BD[[#This Row],[Precio]]</f>
        <v>429.33600000000001</v>
      </c>
      <c r="N1336" s="91">
        <f>+BD[[#This Row],[Monto Total]]-BD[[#This Row],[Abonos]]</f>
        <v>0</v>
      </c>
      <c r="O1336" s="93" t="str">
        <f>IF(BD[[#This Row],[Saldo Actual]]=0,"PAGADO",IF(BD[[#This Row],[Saldo Actual]]&lt;0,"A Favor","Pendiente"))</f>
        <v>PAGADO</v>
      </c>
      <c r="P1336" s="97">
        <f>+BD[[#This Row],[Fecha Doc.]]+7</f>
        <v>45407</v>
      </c>
      <c r="Q1336" s="96" t="str">
        <f ca="1">IF(TODAY()&gt;BD[[#This Row],[Fecha Venc.]],"VENCIDO","")</f>
        <v>VENCIDO</v>
      </c>
      <c r="R1336" s="83"/>
    </row>
    <row r="1337" spans="3:18" s="4" customFormat="1" hidden="1" x14ac:dyDescent="0.25">
      <c r="C1337" s="85" t="s">
        <v>2072</v>
      </c>
      <c r="D1337" s="86">
        <v>45400</v>
      </c>
      <c r="E1337" s="87" t="s">
        <v>87</v>
      </c>
      <c r="F1337" s="88" t="s">
        <v>116</v>
      </c>
      <c r="G1337" s="87" t="s">
        <v>87</v>
      </c>
      <c r="H1337" s="89" t="s">
        <v>1848</v>
      </c>
      <c r="I1337" s="121">
        <v>147.80000000000001</v>
      </c>
      <c r="J1337" s="121">
        <v>147.80000000000001</v>
      </c>
      <c r="K1337" s="84">
        <v>1.4</v>
      </c>
      <c r="L1337" s="105">
        <f>+BD[[#This Row],[Kg. Recibidos]]*BD[[#This Row],[Precio]]</f>
        <v>206.92000000000002</v>
      </c>
      <c r="M1337" s="105">
        <f>+BD[[#This Row],[Kg. Recibidos]]*BD[[#This Row],[Precio]]</f>
        <v>206.92000000000002</v>
      </c>
      <c r="N1337" s="91">
        <f>+BD[[#This Row],[Monto Total]]-BD[[#This Row],[Abonos]]</f>
        <v>0</v>
      </c>
      <c r="O1337" s="93" t="str">
        <f>IF(BD[[#This Row],[Saldo Actual]]=0,"PAGADO",IF(BD[[#This Row],[Saldo Actual]]&lt;0,"A Favor","Pendiente"))</f>
        <v>PAGADO</v>
      </c>
      <c r="P1337" s="97">
        <f>+BD[[#This Row],[Fecha Doc.]]+7</f>
        <v>45407</v>
      </c>
      <c r="Q1337" s="96" t="str">
        <f ca="1">IF(TODAY()&gt;BD[[#This Row],[Fecha Venc.]],"VENCIDO","")</f>
        <v>VENCIDO</v>
      </c>
      <c r="R1337" s="83"/>
    </row>
    <row r="1338" spans="3:18" s="4" customFormat="1" hidden="1" x14ac:dyDescent="0.25">
      <c r="C1338" s="85" t="s">
        <v>2072</v>
      </c>
      <c r="D1338" s="86">
        <v>45400</v>
      </c>
      <c r="E1338" s="87" t="s">
        <v>87</v>
      </c>
      <c r="F1338" s="88" t="s">
        <v>116</v>
      </c>
      <c r="G1338" s="87" t="s">
        <v>87</v>
      </c>
      <c r="H1338" s="89" t="s">
        <v>1727</v>
      </c>
      <c r="I1338" s="121">
        <v>206.3</v>
      </c>
      <c r="J1338" s="121">
        <v>206.3</v>
      </c>
      <c r="K1338" s="84">
        <v>0.7</v>
      </c>
      <c r="L1338" s="105">
        <f>+BD[[#This Row],[Kg. Recibidos]]*BD[[#This Row],[Precio]]</f>
        <v>144.41</v>
      </c>
      <c r="M1338" s="105">
        <f>+BD[[#This Row],[Kg. Recibidos]]*BD[[#This Row],[Precio]]</f>
        <v>144.41</v>
      </c>
      <c r="N1338" s="91">
        <f>+BD[[#This Row],[Monto Total]]-BD[[#This Row],[Abonos]]</f>
        <v>0</v>
      </c>
      <c r="O1338" s="93" t="str">
        <f>IF(BD[[#This Row],[Saldo Actual]]=0,"PAGADO",IF(BD[[#This Row],[Saldo Actual]]&lt;0,"A Favor","Pendiente"))</f>
        <v>PAGADO</v>
      </c>
      <c r="P1338" s="97">
        <f>+BD[[#This Row],[Fecha Doc.]]+7</f>
        <v>45407</v>
      </c>
      <c r="Q1338" s="96" t="str">
        <f ca="1">IF(TODAY()&gt;BD[[#This Row],[Fecha Venc.]],"VENCIDO","")</f>
        <v>VENCIDO</v>
      </c>
      <c r="R1338" s="83"/>
    </row>
    <row r="1339" spans="3:18" s="4" customFormat="1" hidden="1" x14ac:dyDescent="0.25">
      <c r="C1339" s="85" t="s">
        <v>2072</v>
      </c>
      <c r="D1339" s="86">
        <v>45400</v>
      </c>
      <c r="E1339" s="87" t="s">
        <v>87</v>
      </c>
      <c r="F1339" s="88" t="s">
        <v>116</v>
      </c>
      <c r="G1339" s="87" t="s">
        <v>87</v>
      </c>
      <c r="H1339" s="89" t="s">
        <v>1847</v>
      </c>
      <c r="I1339" s="121">
        <v>130.9</v>
      </c>
      <c r="J1339" s="121">
        <v>130.9</v>
      </c>
      <c r="K1339" s="84">
        <v>0.7</v>
      </c>
      <c r="L1339" s="105">
        <f>+BD[[#This Row],[Kg. Recibidos]]*BD[[#This Row],[Precio]]</f>
        <v>91.63</v>
      </c>
      <c r="M1339" s="105">
        <f>+BD[[#This Row],[Kg. Recibidos]]*BD[[#This Row],[Precio]]</f>
        <v>91.63</v>
      </c>
      <c r="N1339" s="91">
        <f>+BD[[#This Row],[Monto Total]]-BD[[#This Row],[Abonos]]</f>
        <v>0</v>
      </c>
      <c r="O1339" s="93" t="str">
        <f>IF(BD[[#This Row],[Saldo Actual]]=0,"PAGADO",IF(BD[[#This Row],[Saldo Actual]]&lt;0,"A Favor","Pendiente"))</f>
        <v>PAGADO</v>
      </c>
      <c r="P1339" s="97">
        <f>+BD[[#This Row],[Fecha Doc.]]+7</f>
        <v>45407</v>
      </c>
      <c r="Q1339" s="96" t="str">
        <f ca="1">IF(TODAY()&gt;BD[[#This Row],[Fecha Venc.]],"VENCIDO","")</f>
        <v>VENCIDO</v>
      </c>
      <c r="R1339" s="83"/>
    </row>
    <row r="1340" spans="3:18" s="4" customFormat="1" hidden="1" x14ac:dyDescent="0.25">
      <c r="C1340" s="85" t="s">
        <v>2071</v>
      </c>
      <c r="D1340" s="86">
        <v>45400</v>
      </c>
      <c r="E1340" s="87" t="s">
        <v>93</v>
      </c>
      <c r="F1340" s="88" t="s">
        <v>50</v>
      </c>
      <c r="G1340" s="87" t="s">
        <v>93</v>
      </c>
      <c r="H1340" s="89" t="s">
        <v>3</v>
      </c>
      <c r="I1340" s="121">
        <v>19972.599999999999</v>
      </c>
      <c r="J1340" s="121">
        <v>19638.599999999999</v>
      </c>
      <c r="K1340" s="84">
        <v>2.1</v>
      </c>
      <c r="L1340" s="105">
        <f>+BD[[#This Row],[Kg. Recibidos]]*BD[[#This Row],[Precio]]</f>
        <v>41241.06</v>
      </c>
      <c r="M1340" s="105">
        <f>+BD[[#This Row],[Kg. Recibidos]]*BD[[#This Row],[Precio]]</f>
        <v>41241.06</v>
      </c>
      <c r="N1340" s="91">
        <f>+BD[[#This Row],[Monto Total]]-BD[[#This Row],[Abonos]]</f>
        <v>0</v>
      </c>
      <c r="O1340" s="93" t="str">
        <f>IF(BD[[#This Row],[Saldo Actual]]=0,"PAGADO",IF(BD[[#This Row],[Saldo Actual]]&lt;0,"A Favor","Pendiente"))</f>
        <v>PAGADO</v>
      </c>
      <c r="P1340" s="97">
        <f>+BD[[#This Row],[Fecha Doc.]]+7</f>
        <v>45407</v>
      </c>
      <c r="Q1340" s="96" t="str">
        <f ca="1">IF(TODAY()&gt;BD[[#This Row],[Fecha Venc.]],"VENCIDO","")</f>
        <v>VENCIDO</v>
      </c>
      <c r="R1340" s="83"/>
    </row>
    <row r="1341" spans="3:18" s="4" customFormat="1" hidden="1" x14ac:dyDescent="0.25">
      <c r="C1341" s="85" t="s">
        <v>2078</v>
      </c>
      <c r="D1341" s="86">
        <v>45400</v>
      </c>
      <c r="E1341" s="87" t="s">
        <v>8</v>
      </c>
      <c r="F1341" s="88" t="s">
        <v>20</v>
      </c>
      <c r="G1341" s="87" t="s">
        <v>182</v>
      </c>
      <c r="H1341" s="89" t="s">
        <v>11</v>
      </c>
      <c r="I1341" s="121">
        <v>948</v>
      </c>
      <c r="J1341" s="121">
        <v>948</v>
      </c>
      <c r="K1341" s="84">
        <v>1.6</v>
      </c>
      <c r="L1341" s="105">
        <f>+BD[[#This Row],[Kg. Recibidos]]*BD[[#This Row],[Precio]]</f>
        <v>1516.8000000000002</v>
      </c>
      <c r="M1341" s="105">
        <f>+BD[[#This Row],[Kg. Recibidos]]*BD[[#This Row],[Precio]]</f>
        <v>1516.8000000000002</v>
      </c>
      <c r="N1341" s="91">
        <f>+BD[[#This Row],[Monto Total]]-BD[[#This Row],[Abonos]]</f>
        <v>0</v>
      </c>
      <c r="O1341" s="93" t="str">
        <f>IF(BD[[#This Row],[Saldo Actual]]=0,"PAGADO",IF(BD[[#This Row],[Saldo Actual]]&lt;0,"A Favor","Pendiente"))</f>
        <v>PAGADO</v>
      </c>
      <c r="P1341" s="97">
        <f>+BD[[#This Row],[Fecha Doc.]]+7</f>
        <v>45407</v>
      </c>
      <c r="Q1341" s="96" t="str">
        <f ca="1">IF(TODAY()&gt;BD[[#This Row],[Fecha Venc.]],"VENCIDO","")</f>
        <v>VENCIDO</v>
      </c>
      <c r="R1341" s="83"/>
    </row>
    <row r="1342" spans="3:18" s="4" customFormat="1" hidden="1" x14ac:dyDescent="0.25">
      <c r="C1342" s="85" t="s">
        <v>2078</v>
      </c>
      <c r="D1342" s="86">
        <v>45400</v>
      </c>
      <c r="E1342" s="87" t="s">
        <v>8</v>
      </c>
      <c r="F1342" s="88" t="s">
        <v>20</v>
      </c>
      <c r="G1342" s="87" t="s">
        <v>182</v>
      </c>
      <c r="H1342" s="89" t="s">
        <v>1847</v>
      </c>
      <c r="I1342" s="121">
        <v>1037.0999999999999</v>
      </c>
      <c r="J1342" s="121">
        <v>1037</v>
      </c>
      <c r="K1342" s="84">
        <v>1</v>
      </c>
      <c r="L1342" s="105">
        <f>+BD[[#This Row],[Kg. Recibidos]]*BD[[#This Row],[Precio]]</f>
        <v>1037</v>
      </c>
      <c r="M1342" s="105">
        <f>+BD[[#This Row],[Kg. Recibidos]]*BD[[#This Row],[Precio]]</f>
        <v>1037</v>
      </c>
      <c r="N1342" s="91">
        <f>+BD[[#This Row],[Monto Total]]-BD[[#This Row],[Abonos]]</f>
        <v>0</v>
      </c>
      <c r="O1342" s="93" t="str">
        <f>IF(BD[[#This Row],[Saldo Actual]]=0,"PAGADO",IF(BD[[#This Row],[Saldo Actual]]&lt;0,"A Favor","Pendiente"))</f>
        <v>PAGADO</v>
      </c>
      <c r="P1342" s="97">
        <f>+BD[[#This Row],[Fecha Doc.]]+7</f>
        <v>45407</v>
      </c>
      <c r="Q1342" s="96" t="str">
        <f ca="1">IF(TODAY()&gt;BD[[#This Row],[Fecha Venc.]],"VENCIDO","")</f>
        <v>VENCIDO</v>
      </c>
      <c r="R1342" s="83"/>
    </row>
    <row r="1343" spans="3:18" s="4" customFormat="1" hidden="1" x14ac:dyDescent="0.25">
      <c r="C1343" s="85" t="s">
        <v>2079</v>
      </c>
      <c r="D1343" s="86">
        <v>45399</v>
      </c>
      <c r="E1343" s="87" t="s">
        <v>1887</v>
      </c>
      <c r="F1343" s="88" t="s">
        <v>1886</v>
      </c>
      <c r="G1343" s="87" t="s">
        <v>204</v>
      </c>
      <c r="H1343" s="89" t="s">
        <v>1727</v>
      </c>
      <c r="I1343" s="121">
        <v>19.7</v>
      </c>
      <c r="J1343" s="121">
        <v>19.7</v>
      </c>
      <c r="K1343" s="84">
        <v>1.3</v>
      </c>
      <c r="L1343" s="105">
        <f>+BD[[#This Row],[Kg. Recibidos]]*BD[[#This Row],[Precio]]</f>
        <v>25.61</v>
      </c>
      <c r="M1343" s="105">
        <f>+BD[[#This Row],[Kg. Recibidos]]*BD[[#This Row],[Precio]]</f>
        <v>25.61</v>
      </c>
      <c r="N1343" s="91">
        <f>+BD[[#This Row],[Monto Total]]-BD[[#This Row],[Abonos]]</f>
        <v>0</v>
      </c>
      <c r="O1343" s="93" t="str">
        <f>IF(BD[[#This Row],[Saldo Actual]]=0,"PAGADO",IF(BD[[#This Row],[Saldo Actual]]&lt;0,"A Favor","Pendiente"))</f>
        <v>PAGADO</v>
      </c>
      <c r="P1343" s="97">
        <f>+BD[[#This Row],[Fecha Doc.]]+7</f>
        <v>45406</v>
      </c>
      <c r="Q1343" s="96" t="str">
        <f ca="1">IF(TODAY()&gt;BD[[#This Row],[Fecha Venc.]],"VENCIDO","")</f>
        <v>VENCIDO</v>
      </c>
      <c r="R1343" s="83"/>
    </row>
    <row r="1344" spans="3:18" s="4" customFormat="1" hidden="1" x14ac:dyDescent="0.25">
      <c r="C1344" s="85" t="s">
        <v>2066</v>
      </c>
      <c r="D1344" s="86">
        <v>45399</v>
      </c>
      <c r="E1344" s="87" t="s">
        <v>1730</v>
      </c>
      <c r="F1344" s="88" t="s">
        <v>892</v>
      </c>
      <c r="G1344" s="87" t="s">
        <v>1730</v>
      </c>
      <c r="H1344" s="89" t="s">
        <v>1853</v>
      </c>
      <c r="I1344" s="121">
        <v>1743.9</v>
      </c>
      <c r="J1344" s="121">
        <v>1743.9</v>
      </c>
      <c r="K1344" s="84">
        <v>0.2</v>
      </c>
      <c r="L1344" s="105">
        <f>+BD[[#This Row],[Kg. Recibidos]]*BD[[#This Row],[Precio]]</f>
        <v>348.78000000000003</v>
      </c>
      <c r="M1344" s="105">
        <f>+BD[[#This Row],[Kg. Recibidos]]*BD[[#This Row],[Precio]]</f>
        <v>348.78000000000003</v>
      </c>
      <c r="N1344" s="91">
        <f>+BD[[#This Row],[Monto Total]]-BD[[#This Row],[Abonos]]</f>
        <v>0</v>
      </c>
      <c r="O1344" s="93" t="str">
        <f>IF(BD[[#This Row],[Saldo Actual]]=0,"PAGADO",IF(BD[[#This Row],[Saldo Actual]]&lt;0,"A Favor","Pendiente"))</f>
        <v>PAGADO</v>
      </c>
      <c r="P1344" s="97">
        <f>+BD[[#This Row],[Fecha Doc.]]+7</f>
        <v>45406</v>
      </c>
      <c r="Q1344" s="96" t="str">
        <f ca="1">IF(TODAY()&gt;BD[[#This Row],[Fecha Venc.]],"VENCIDO","")</f>
        <v>VENCIDO</v>
      </c>
      <c r="R1344" s="83"/>
    </row>
    <row r="1345" spans="3:18" s="4" customFormat="1" hidden="1" x14ac:dyDescent="0.25">
      <c r="C1345" s="85" t="s">
        <v>2065</v>
      </c>
      <c r="D1345" s="86">
        <v>45399</v>
      </c>
      <c r="E1345" s="87" t="s">
        <v>77</v>
      </c>
      <c r="F1345" s="88" t="s">
        <v>35</v>
      </c>
      <c r="G1345" s="87" t="s">
        <v>77</v>
      </c>
      <c r="H1345" s="89" t="s">
        <v>1727</v>
      </c>
      <c r="I1345" s="121">
        <v>3486.4</v>
      </c>
      <c r="J1345" s="121">
        <v>3486.4</v>
      </c>
      <c r="K1345" s="84">
        <v>0.6</v>
      </c>
      <c r="L1345" s="105">
        <f>+BD[[#This Row],[Kg. Recibidos]]*BD[[#This Row],[Precio]]</f>
        <v>2091.84</v>
      </c>
      <c r="M1345" s="105">
        <f>+BD[[#This Row],[Kg. Recibidos]]*BD[[#This Row],[Precio]]</f>
        <v>2091.84</v>
      </c>
      <c r="N1345" s="91">
        <f>+BD[[#This Row],[Monto Total]]-BD[[#This Row],[Abonos]]</f>
        <v>0</v>
      </c>
      <c r="O1345" s="93" t="str">
        <f>IF(BD[[#This Row],[Saldo Actual]]=0,"PAGADO",IF(BD[[#This Row],[Saldo Actual]]&lt;0,"A Favor","Pendiente"))</f>
        <v>PAGADO</v>
      </c>
      <c r="P1345" s="97">
        <f>+BD[[#This Row],[Fecha Doc.]]+7</f>
        <v>45406</v>
      </c>
      <c r="Q1345" s="96" t="str">
        <f ca="1">IF(TODAY()&gt;BD[[#This Row],[Fecha Venc.]],"VENCIDO","")</f>
        <v>VENCIDO</v>
      </c>
      <c r="R1345" s="83"/>
    </row>
    <row r="1346" spans="3:18" s="4" customFormat="1" hidden="1" x14ac:dyDescent="0.25">
      <c r="C1346" s="85" t="s">
        <v>2065</v>
      </c>
      <c r="D1346" s="86">
        <v>45399</v>
      </c>
      <c r="E1346" s="87" t="s">
        <v>77</v>
      </c>
      <c r="F1346" s="88" t="s">
        <v>35</v>
      </c>
      <c r="G1346" s="87" t="s">
        <v>77</v>
      </c>
      <c r="H1346" s="89" t="s">
        <v>1848</v>
      </c>
      <c r="I1346" s="121">
        <v>4174.8500000000004</v>
      </c>
      <c r="J1346" s="121">
        <v>4174.8500000000004</v>
      </c>
      <c r="K1346" s="84">
        <v>1.3</v>
      </c>
      <c r="L1346" s="105">
        <f>+BD[[#This Row],[Kg. Recibidos]]*BD[[#This Row],[Precio]]</f>
        <v>5427.3050000000003</v>
      </c>
      <c r="M1346" s="105">
        <f>+BD[[#This Row],[Kg. Recibidos]]*BD[[#This Row],[Precio]]</f>
        <v>5427.3050000000003</v>
      </c>
      <c r="N1346" s="91">
        <f>+BD[[#This Row],[Monto Total]]-BD[[#This Row],[Abonos]]</f>
        <v>0</v>
      </c>
      <c r="O1346" s="93" t="str">
        <f>IF(BD[[#This Row],[Saldo Actual]]=0,"PAGADO",IF(BD[[#This Row],[Saldo Actual]]&lt;0,"A Favor","Pendiente"))</f>
        <v>PAGADO</v>
      </c>
      <c r="P1346" s="97">
        <f>+BD[[#This Row],[Fecha Doc.]]+7</f>
        <v>45406</v>
      </c>
      <c r="Q1346" s="96" t="str">
        <f ca="1">IF(TODAY()&gt;BD[[#This Row],[Fecha Venc.]],"VENCIDO","")</f>
        <v>VENCIDO</v>
      </c>
      <c r="R1346" s="83"/>
    </row>
    <row r="1347" spans="3:18" s="4" customFormat="1" hidden="1" x14ac:dyDescent="0.25">
      <c r="C1347" s="85" t="s">
        <v>2065</v>
      </c>
      <c r="D1347" s="86">
        <v>45399</v>
      </c>
      <c r="E1347" s="87" t="s">
        <v>77</v>
      </c>
      <c r="F1347" s="88" t="s">
        <v>35</v>
      </c>
      <c r="G1347" s="87" t="s">
        <v>77</v>
      </c>
      <c r="H1347" s="89" t="s">
        <v>1847</v>
      </c>
      <c r="I1347" s="121">
        <v>5516.75</v>
      </c>
      <c r="J1347" s="121">
        <v>5516.75</v>
      </c>
      <c r="K1347" s="84">
        <v>0.6</v>
      </c>
      <c r="L1347" s="105">
        <f>+BD[[#This Row],[Kg. Recibidos]]*BD[[#This Row],[Precio]]</f>
        <v>3310.0499999999997</v>
      </c>
      <c r="M1347" s="105">
        <f>+BD[[#This Row],[Kg. Recibidos]]*BD[[#This Row],[Precio]]</f>
        <v>3310.0499999999997</v>
      </c>
      <c r="N1347" s="91">
        <f>+BD[[#This Row],[Monto Total]]-BD[[#This Row],[Abonos]]</f>
        <v>0</v>
      </c>
      <c r="O1347" s="93" t="str">
        <f>IF(BD[[#This Row],[Saldo Actual]]=0,"PAGADO",IF(BD[[#This Row],[Saldo Actual]]&lt;0,"A Favor","Pendiente"))</f>
        <v>PAGADO</v>
      </c>
      <c r="P1347" s="97">
        <f>+BD[[#This Row],[Fecha Doc.]]+7</f>
        <v>45406</v>
      </c>
      <c r="Q1347" s="96" t="str">
        <f ca="1">IF(TODAY()&gt;BD[[#This Row],[Fecha Venc.]],"VENCIDO","")</f>
        <v>VENCIDO</v>
      </c>
      <c r="R1347" s="83"/>
    </row>
    <row r="1348" spans="3:18" s="4" customFormat="1" hidden="1" x14ac:dyDescent="0.25">
      <c r="C1348" s="85" t="s">
        <v>2063</v>
      </c>
      <c r="D1348" s="86">
        <v>45399</v>
      </c>
      <c r="E1348" s="87" t="s">
        <v>8</v>
      </c>
      <c r="F1348" s="88" t="s">
        <v>20</v>
      </c>
      <c r="G1348" s="87" t="s">
        <v>179</v>
      </c>
      <c r="H1348" s="89" t="s">
        <v>3</v>
      </c>
      <c r="I1348" s="121">
        <v>2469.8000000000002</v>
      </c>
      <c r="J1348" s="121">
        <v>2469.8000000000002</v>
      </c>
      <c r="K1348" s="84">
        <v>2</v>
      </c>
      <c r="L1348" s="105">
        <f>+BD[[#This Row],[Kg. Recibidos]]*BD[[#This Row],[Precio]]</f>
        <v>4939.6000000000004</v>
      </c>
      <c r="M1348" s="105">
        <f>+BD[[#This Row],[Kg. Recibidos]]*BD[[#This Row],[Precio]]</f>
        <v>4939.6000000000004</v>
      </c>
      <c r="N1348" s="91">
        <f>+BD[[#This Row],[Monto Total]]-BD[[#This Row],[Abonos]]</f>
        <v>0</v>
      </c>
      <c r="O1348" s="93" t="str">
        <f>IF(BD[[#This Row],[Saldo Actual]]=0,"PAGADO",IF(BD[[#This Row],[Saldo Actual]]&lt;0,"A Favor","Pendiente"))</f>
        <v>PAGADO</v>
      </c>
      <c r="P1348" s="97">
        <f>+BD[[#This Row],[Fecha Doc.]]+7</f>
        <v>45406</v>
      </c>
      <c r="Q1348" s="96" t="str">
        <f ca="1">IF(TODAY()&gt;BD[[#This Row],[Fecha Venc.]],"VENCIDO","")</f>
        <v>VENCIDO</v>
      </c>
      <c r="R1348" s="83"/>
    </row>
    <row r="1349" spans="3:18" s="4" customFormat="1" hidden="1" x14ac:dyDescent="0.25">
      <c r="C1349" s="85" t="s">
        <v>2068</v>
      </c>
      <c r="D1349" s="86">
        <v>45399</v>
      </c>
      <c r="E1349" s="87" t="s">
        <v>93</v>
      </c>
      <c r="F1349" s="88" t="s">
        <v>50</v>
      </c>
      <c r="G1349" s="87" t="s">
        <v>93</v>
      </c>
      <c r="H1349" s="89" t="s">
        <v>12</v>
      </c>
      <c r="I1349" s="121">
        <v>588.1</v>
      </c>
      <c r="J1349" s="121">
        <v>588.1</v>
      </c>
      <c r="K1349" s="84">
        <v>1.1000000000000001</v>
      </c>
      <c r="L1349" s="105">
        <f>+BD[[#This Row],[Kg. Recibidos]]*BD[[#This Row],[Precio]]</f>
        <v>646.91000000000008</v>
      </c>
      <c r="M1349" s="105">
        <f>+BD[[#This Row],[Kg. Recibidos]]*BD[[#This Row],[Precio]]</f>
        <v>646.91000000000008</v>
      </c>
      <c r="N1349" s="91">
        <f>+BD[[#This Row],[Monto Total]]-BD[[#This Row],[Abonos]]</f>
        <v>0</v>
      </c>
      <c r="O1349" s="93" t="str">
        <f>IF(BD[[#This Row],[Saldo Actual]]=0,"PAGADO",IF(BD[[#This Row],[Saldo Actual]]&lt;0,"A Favor","Pendiente"))</f>
        <v>PAGADO</v>
      </c>
      <c r="P1349" s="97">
        <f>+BD[[#This Row],[Fecha Doc.]]+7</f>
        <v>45406</v>
      </c>
      <c r="Q1349" s="96" t="str">
        <f ca="1">IF(TODAY()&gt;BD[[#This Row],[Fecha Venc.]],"VENCIDO","")</f>
        <v>VENCIDO</v>
      </c>
      <c r="R1349" s="83"/>
    </row>
    <row r="1350" spans="3:18" s="4" customFormat="1" hidden="1" x14ac:dyDescent="0.25">
      <c r="C1350" s="85" t="s">
        <v>2068</v>
      </c>
      <c r="D1350" s="86">
        <v>45399</v>
      </c>
      <c r="E1350" s="87" t="s">
        <v>93</v>
      </c>
      <c r="F1350" s="88" t="s">
        <v>50</v>
      </c>
      <c r="G1350" s="87" t="s">
        <v>93</v>
      </c>
      <c r="H1350" s="89" t="s">
        <v>1848</v>
      </c>
      <c r="I1350" s="121">
        <v>242.6</v>
      </c>
      <c r="J1350" s="121">
        <v>242.6</v>
      </c>
      <c r="K1350" s="84">
        <v>1.6</v>
      </c>
      <c r="L1350" s="105">
        <f>+BD[[#This Row],[Kg. Recibidos]]*BD[[#This Row],[Precio]]</f>
        <v>388.16</v>
      </c>
      <c r="M1350" s="105">
        <f>+BD[[#This Row],[Kg. Recibidos]]*BD[[#This Row],[Precio]]</f>
        <v>388.16</v>
      </c>
      <c r="N1350" s="91">
        <f>+BD[[#This Row],[Monto Total]]-BD[[#This Row],[Abonos]]</f>
        <v>0</v>
      </c>
      <c r="O1350" s="93" t="str">
        <f>IF(BD[[#This Row],[Saldo Actual]]=0,"PAGADO",IF(BD[[#This Row],[Saldo Actual]]&lt;0,"A Favor","Pendiente"))</f>
        <v>PAGADO</v>
      </c>
      <c r="P1350" s="97">
        <f>+BD[[#This Row],[Fecha Doc.]]+7</f>
        <v>45406</v>
      </c>
      <c r="Q1350" s="96" t="str">
        <f ca="1">IF(TODAY()&gt;BD[[#This Row],[Fecha Venc.]],"VENCIDO","")</f>
        <v>VENCIDO</v>
      </c>
      <c r="R1350" s="83"/>
    </row>
    <row r="1351" spans="3:18" s="4" customFormat="1" hidden="1" x14ac:dyDescent="0.25">
      <c r="C1351" s="85" t="s">
        <v>2067</v>
      </c>
      <c r="D1351" s="86">
        <v>45399</v>
      </c>
      <c r="E1351" s="87" t="s">
        <v>93</v>
      </c>
      <c r="F1351" s="88" t="s">
        <v>50</v>
      </c>
      <c r="G1351" s="87" t="s">
        <v>93</v>
      </c>
      <c r="H1351" s="89" t="s">
        <v>3</v>
      </c>
      <c r="I1351" s="121">
        <v>19925.5</v>
      </c>
      <c r="J1351" s="121">
        <v>19610.2</v>
      </c>
      <c r="K1351" s="84">
        <v>2.1</v>
      </c>
      <c r="L1351" s="105">
        <f>+BD[[#This Row],[Kg. Recibidos]]*BD[[#This Row],[Precio]]</f>
        <v>41181.420000000006</v>
      </c>
      <c r="M1351" s="105">
        <f>+BD[[#This Row],[Kg. Recibidos]]*BD[[#This Row],[Precio]]</f>
        <v>41181.420000000006</v>
      </c>
      <c r="N1351" s="91">
        <f>+BD[[#This Row],[Monto Total]]-BD[[#This Row],[Abonos]]</f>
        <v>0</v>
      </c>
      <c r="O1351" s="93" t="str">
        <f>IF(BD[[#This Row],[Saldo Actual]]=0,"PAGADO",IF(BD[[#This Row],[Saldo Actual]]&lt;0,"A Favor","Pendiente"))</f>
        <v>PAGADO</v>
      </c>
      <c r="P1351" s="97">
        <f>+BD[[#This Row],[Fecha Doc.]]+7</f>
        <v>45406</v>
      </c>
      <c r="Q1351" s="96" t="str">
        <f ca="1">IF(TODAY()&gt;BD[[#This Row],[Fecha Venc.]],"VENCIDO","")</f>
        <v>VENCIDO</v>
      </c>
      <c r="R1351" s="83"/>
    </row>
    <row r="1352" spans="3:18" s="4" customFormat="1" hidden="1" x14ac:dyDescent="0.25">
      <c r="C1352" s="85" t="s">
        <v>2069</v>
      </c>
      <c r="D1352" s="86">
        <v>45399</v>
      </c>
      <c r="E1352" s="87" t="s">
        <v>8</v>
      </c>
      <c r="F1352" s="88" t="s">
        <v>20</v>
      </c>
      <c r="G1352" s="87" t="s">
        <v>182</v>
      </c>
      <c r="H1352" s="89" t="s">
        <v>15</v>
      </c>
      <c r="I1352" s="121">
        <v>10414.4</v>
      </c>
      <c r="J1352" s="121">
        <v>9701.1</v>
      </c>
      <c r="K1352" s="84">
        <v>2.35</v>
      </c>
      <c r="L1352" s="105">
        <f>+BD[[#This Row],[Kg. Recibidos]]*BD[[#This Row],[Precio]]</f>
        <v>22797.585000000003</v>
      </c>
      <c r="M1352" s="105">
        <f>+BD[[#This Row],[Kg. Recibidos]]*BD[[#This Row],[Precio]]</f>
        <v>22797.585000000003</v>
      </c>
      <c r="N1352" s="91">
        <f>+BD[[#This Row],[Monto Total]]-BD[[#This Row],[Abonos]]</f>
        <v>0</v>
      </c>
      <c r="O1352" s="93" t="str">
        <f>IF(BD[[#This Row],[Saldo Actual]]=0,"PAGADO",IF(BD[[#This Row],[Saldo Actual]]&lt;0,"A Favor","Pendiente"))</f>
        <v>PAGADO</v>
      </c>
      <c r="P1352" s="97">
        <f>+BD[[#This Row],[Fecha Doc.]]+7</f>
        <v>45406</v>
      </c>
      <c r="Q1352" s="96" t="str">
        <f ca="1">IF(TODAY()&gt;BD[[#This Row],[Fecha Venc.]],"VENCIDO","")</f>
        <v>VENCIDO</v>
      </c>
      <c r="R1352" s="83"/>
    </row>
    <row r="1353" spans="3:18" s="4" customFormat="1" hidden="1" x14ac:dyDescent="0.25">
      <c r="C1353" s="85" t="s">
        <v>2062</v>
      </c>
      <c r="D1353" s="86">
        <v>45399</v>
      </c>
      <c r="E1353" s="87" t="s">
        <v>8</v>
      </c>
      <c r="F1353" s="88" t="s">
        <v>20</v>
      </c>
      <c r="G1353" s="87" t="s">
        <v>182</v>
      </c>
      <c r="H1353" s="89" t="s">
        <v>1727</v>
      </c>
      <c r="I1353" s="121">
        <v>2076.3000000000002</v>
      </c>
      <c r="J1353" s="121">
        <v>2076.3000000000002</v>
      </c>
      <c r="K1353" s="84">
        <v>1</v>
      </c>
      <c r="L1353" s="105">
        <f>+BD[[#This Row],[Kg. Recibidos]]*BD[[#This Row],[Precio]]</f>
        <v>2076.3000000000002</v>
      </c>
      <c r="M1353" s="105">
        <f>+BD[[#This Row],[Kg. Recibidos]]*BD[[#This Row],[Precio]]</f>
        <v>2076.3000000000002</v>
      </c>
      <c r="N1353" s="91">
        <f>+BD[[#This Row],[Monto Total]]-BD[[#This Row],[Abonos]]</f>
        <v>0</v>
      </c>
      <c r="O1353" s="93" t="str">
        <f>IF(BD[[#This Row],[Saldo Actual]]=0,"PAGADO",IF(BD[[#This Row],[Saldo Actual]]&lt;0,"A Favor","Pendiente"))</f>
        <v>PAGADO</v>
      </c>
      <c r="P1353" s="97">
        <f>+BD[[#This Row],[Fecha Doc.]]+7</f>
        <v>45406</v>
      </c>
      <c r="Q1353" s="96" t="str">
        <f ca="1">IF(TODAY()&gt;BD[[#This Row],[Fecha Venc.]],"VENCIDO","")</f>
        <v>VENCIDO</v>
      </c>
      <c r="R1353" s="83"/>
    </row>
    <row r="1354" spans="3:18" s="4" customFormat="1" hidden="1" x14ac:dyDescent="0.25">
      <c r="C1354" s="85" t="s">
        <v>2061</v>
      </c>
      <c r="D1354" s="86">
        <v>45399</v>
      </c>
      <c r="E1354" s="87" t="s">
        <v>8</v>
      </c>
      <c r="F1354" s="88" t="s">
        <v>20</v>
      </c>
      <c r="G1354" s="87" t="s">
        <v>182</v>
      </c>
      <c r="H1354" s="89" t="s">
        <v>1727</v>
      </c>
      <c r="I1354" s="121">
        <v>2914.8999999999996</v>
      </c>
      <c r="J1354" s="121">
        <v>2900.7</v>
      </c>
      <c r="K1354" s="84">
        <v>1</v>
      </c>
      <c r="L1354" s="105">
        <f>+BD[[#This Row],[Kg. Recibidos]]*BD[[#This Row],[Precio]]</f>
        <v>2900.7</v>
      </c>
      <c r="M1354" s="105">
        <f>+BD[[#This Row],[Kg. Recibidos]]*BD[[#This Row],[Precio]]</f>
        <v>2900.7</v>
      </c>
      <c r="N1354" s="91">
        <f>+BD[[#This Row],[Monto Total]]-BD[[#This Row],[Abonos]]</f>
        <v>0</v>
      </c>
      <c r="O1354" s="93" t="str">
        <f>IF(BD[[#This Row],[Saldo Actual]]=0,"PAGADO",IF(BD[[#This Row],[Saldo Actual]]&lt;0,"A Favor","Pendiente"))</f>
        <v>PAGADO</v>
      </c>
      <c r="P1354" s="97">
        <f>+BD[[#This Row],[Fecha Doc.]]+7</f>
        <v>45406</v>
      </c>
      <c r="Q1354" s="96" t="str">
        <f ca="1">IF(TODAY()&gt;BD[[#This Row],[Fecha Venc.]],"VENCIDO","")</f>
        <v>VENCIDO</v>
      </c>
      <c r="R1354" s="83"/>
    </row>
    <row r="1355" spans="3:18" s="4" customFormat="1" hidden="1" x14ac:dyDescent="0.25">
      <c r="C1355" s="85" t="s">
        <v>2061</v>
      </c>
      <c r="D1355" s="86">
        <v>45399</v>
      </c>
      <c r="E1355" s="87" t="s">
        <v>8</v>
      </c>
      <c r="F1355" s="88" t="s">
        <v>20</v>
      </c>
      <c r="G1355" s="87" t="s">
        <v>182</v>
      </c>
      <c r="H1355" s="89" t="s">
        <v>1847</v>
      </c>
      <c r="I1355" s="121">
        <v>2098</v>
      </c>
      <c r="J1355" s="121">
        <v>2082.8000000000002</v>
      </c>
      <c r="K1355" s="84">
        <v>1</v>
      </c>
      <c r="L1355" s="105">
        <f>+BD[[#This Row],[Kg. Recibidos]]*BD[[#This Row],[Precio]]</f>
        <v>2082.8000000000002</v>
      </c>
      <c r="M1355" s="105">
        <f>+BD[[#This Row],[Kg. Recibidos]]*BD[[#This Row],[Precio]]</f>
        <v>2082.8000000000002</v>
      </c>
      <c r="N1355" s="91">
        <f>+BD[[#This Row],[Monto Total]]-BD[[#This Row],[Abonos]]</f>
        <v>0</v>
      </c>
      <c r="O1355" s="93" t="str">
        <f>IF(BD[[#This Row],[Saldo Actual]]=0,"PAGADO",IF(BD[[#This Row],[Saldo Actual]]&lt;0,"A Favor","Pendiente"))</f>
        <v>PAGADO</v>
      </c>
      <c r="P1355" s="97">
        <f>+BD[[#This Row],[Fecha Doc.]]+7</f>
        <v>45406</v>
      </c>
      <c r="Q1355" s="96" t="str">
        <f ca="1">IF(TODAY()&gt;BD[[#This Row],[Fecha Venc.]],"VENCIDO","")</f>
        <v>VENCIDO</v>
      </c>
      <c r="R1355" s="83"/>
    </row>
    <row r="1356" spans="3:18" s="4" customFormat="1" hidden="1" x14ac:dyDescent="0.25">
      <c r="C1356" s="85" t="s">
        <v>2070</v>
      </c>
      <c r="D1356" s="86">
        <v>45399</v>
      </c>
      <c r="E1356" s="87" t="s">
        <v>96</v>
      </c>
      <c r="F1356" s="88" t="s">
        <v>118</v>
      </c>
      <c r="G1356" s="87" t="s">
        <v>96</v>
      </c>
      <c r="H1356" s="89" t="s">
        <v>3</v>
      </c>
      <c r="I1356" s="121">
        <v>725.6</v>
      </c>
      <c r="J1356" s="121">
        <v>725.6</v>
      </c>
      <c r="K1356" s="84">
        <v>2.35</v>
      </c>
      <c r="L1356" s="105">
        <f>+BD[[#This Row],[Kg. Recibidos]]*BD[[#This Row],[Precio]]</f>
        <v>1705.16</v>
      </c>
      <c r="M1356" s="105"/>
      <c r="N1356" s="91">
        <f>+BD[[#This Row],[Monto Total]]-BD[[#This Row],[Abonos]]</f>
        <v>1705.16</v>
      </c>
      <c r="O1356" s="93" t="str">
        <f>IF(BD[[#This Row],[Saldo Actual]]=0,"PAGADO",IF(BD[[#This Row],[Saldo Actual]]&lt;0,"A Favor","Pendiente"))</f>
        <v>Pendiente</v>
      </c>
      <c r="P1356" s="97">
        <f>+BD[[#This Row],[Fecha Doc.]]+7</f>
        <v>45406</v>
      </c>
      <c r="Q1356" s="96" t="str">
        <f ca="1">IF(TODAY()&gt;BD[[#This Row],[Fecha Venc.]],"VENCIDO","")</f>
        <v>VENCIDO</v>
      </c>
      <c r="R1356" s="83"/>
    </row>
    <row r="1357" spans="3:18" s="4" customFormat="1" hidden="1" x14ac:dyDescent="0.25">
      <c r="C1357" s="85" t="s">
        <v>2064</v>
      </c>
      <c r="D1357" s="86">
        <v>45399</v>
      </c>
      <c r="E1357" s="87" t="s">
        <v>1887</v>
      </c>
      <c r="F1357" s="88" t="s">
        <v>1886</v>
      </c>
      <c r="G1357" s="87" t="s">
        <v>197</v>
      </c>
      <c r="H1357" s="89" t="s">
        <v>3</v>
      </c>
      <c r="I1357" s="121">
        <v>200.2</v>
      </c>
      <c r="J1357" s="121">
        <v>200.2</v>
      </c>
      <c r="K1357" s="84">
        <v>2.35</v>
      </c>
      <c r="L1357" s="105">
        <f>+BD[[#This Row],[Kg. Recibidos]]*BD[[#This Row],[Precio]]</f>
        <v>470.46999999999997</v>
      </c>
      <c r="M1357" s="105">
        <f>+BD[[#This Row],[Kg. Recibidos]]*BD[[#This Row],[Precio]]</f>
        <v>470.46999999999997</v>
      </c>
      <c r="N1357" s="91">
        <f>+BD[[#This Row],[Monto Total]]-BD[[#This Row],[Abonos]]</f>
        <v>0</v>
      </c>
      <c r="O1357" s="93" t="str">
        <f>IF(BD[[#This Row],[Saldo Actual]]=0,"PAGADO",IF(BD[[#This Row],[Saldo Actual]]&lt;0,"A Favor","Pendiente"))</f>
        <v>PAGADO</v>
      </c>
      <c r="P1357" s="97">
        <f>+BD[[#This Row],[Fecha Doc.]]+7</f>
        <v>45406</v>
      </c>
      <c r="Q1357" s="96" t="str">
        <f ca="1">IF(TODAY()&gt;BD[[#This Row],[Fecha Venc.]],"VENCIDO","")</f>
        <v>VENCIDO</v>
      </c>
      <c r="R1357" s="83"/>
    </row>
    <row r="1358" spans="3:18" s="4" customFormat="1" hidden="1" x14ac:dyDescent="0.25">
      <c r="C1358" s="85" t="s">
        <v>2054</v>
      </c>
      <c r="D1358" s="86">
        <v>45398</v>
      </c>
      <c r="E1358" s="87" t="s">
        <v>1730</v>
      </c>
      <c r="F1358" s="88" t="s">
        <v>892</v>
      </c>
      <c r="G1358" s="87" t="s">
        <v>1730</v>
      </c>
      <c r="H1358" s="89" t="s">
        <v>17</v>
      </c>
      <c r="I1358" s="121">
        <v>1171.3</v>
      </c>
      <c r="J1358" s="121">
        <v>1171.3</v>
      </c>
      <c r="K1358" s="84">
        <v>0.2</v>
      </c>
      <c r="L1358" s="105">
        <f>+BD[[#This Row],[Kg. Recibidos]]*BD[[#This Row],[Precio]]</f>
        <v>234.26</v>
      </c>
      <c r="M1358" s="105">
        <f>+BD[[#This Row],[Kg. Recibidos]]*BD[[#This Row],[Precio]]</f>
        <v>234.26</v>
      </c>
      <c r="N1358" s="91">
        <f>+BD[[#This Row],[Monto Total]]-BD[[#This Row],[Abonos]]</f>
        <v>0</v>
      </c>
      <c r="O1358" s="93" t="str">
        <f>IF(BD[[#This Row],[Saldo Actual]]=0,"PAGADO",IF(BD[[#This Row],[Saldo Actual]]&lt;0,"A Favor","Pendiente"))</f>
        <v>PAGADO</v>
      </c>
      <c r="P1358" s="97">
        <f>+BD[[#This Row],[Fecha Doc.]]+7</f>
        <v>45405</v>
      </c>
      <c r="Q1358" s="96" t="str">
        <f ca="1">IF(TODAY()&gt;BD[[#This Row],[Fecha Venc.]],"VENCIDO","")</f>
        <v>VENCIDO</v>
      </c>
      <c r="R1358" s="83"/>
    </row>
    <row r="1359" spans="3:18" s="4" customFormat="1" hidden="1" x14ac:dyDescent="0.25">
      <c r="C1359" s="85" t="s">
        <v>2058</v>
      </c>
      <c r="D1359" s="86">
        <v>45398</v>
      </c>
      <c r="E1359" s="87" t="s">
        <v>69</v>
      </c>
      <c r="F1359" s="88" t="s">
        <v>31</v>
      </c>
      <c r="G1359" s="87" t="s">
        <v>69</v>
      </c>
      <c r="H1359" s="89" t="s">
        <v>872</v>
      </c>
      <c r="I1359" s="121">
        <v>2366.6999999999998</v>
      </c>
      <c r="J1359" s="121">
        <v>2366.6999999999998</v>
      </c>
      <c r="K1359" s="84">
        <v>2.15</v>
      </c>
      <c r="L1359" s="105">
        <f>+BD[[#This Row],[Kg. Recibidos]]*BD[[#This Row],[Precio]]</f>
        <v>5088.4049999999997</v>
      </c>
      <c r="M1359" s="105">
        <f>+BD[[#This Row],[Kg. Recibidos]]*BD[[#This Row],[Precio]]</f>
        <v>5088.4049999999997</v>
      </c>
      <c r="N1359" s="91">
        <f>+BD[[#This Row],[Monto Total]]-BD[[#This Row],[Abonos]]</f>
        <v>0</v>
      </c>
      <c r="O1359" s="93" t="str">
        <f>IF(BD[[#This Row],[Saldo Actual]]=0,"PAGADO",IF(BD[[#This Row],[Saldo Actual]]&lt;0,"A Favor","Pendiente"))</f>
        <v>PAGADO</v>
      </c>
      <c r="P1359" s="97">
        <f>+BD[[#This Row],[Fecha Doc.]]+7</f>
        <v>45405</v>
      </c>
      <c r="Q1359" s="96" t="str">
        <f ca="1">IF(TODAY()&gt;BD[[#This Row],[Fecha Venc.]],"VENCIDO","")</f>
        <v>VENCIDO</v>
      </c>
      <c r="R1359" s="83"/>
    </row>
    <row r="1360" spans="3:18" s="4" customFormat="1" hidden="1" x14ac:dyDescent="0.25">
      <c r="C1360" s="85" t="s">
        <v>2056</v>
      </c>
      <c r="D1360" s="86">
        <v>45398</v>
      </c>
      <c r="E1360" s="87" t="s">
        <v>69</v>
      </c>
      <c r="F1360" s="88" t="s">
        <v>31</v>
      </c>
      <c r="G1360" s="87" t="s">
        <v>69</v>
      </c>
      <c r="H1360" s="89" t="s">
        <v>1847</v>
      </c>
      <c r="I1360" s="121">
        <v>169.5</v>
      </c>
      <c r="J1360" s="121">
        <v>169.5</v>
      </c>
      <c r="K1360" s="84">
        <v>1.1000000000000001</v>
      </c>
      <c r="L1360" s="105">
        <f>+BD[[#This Row],[Kg. Recibidos]]*BD[[#This Row],[Precio]]</f>
        <v>186.45000000000002</v>
      </c>
      <c r="M1360" s="105">
        <f>+BD[[#This Row],[Kg. Recibidos]]*BD[[#This Row],[Precio]]</f>
        <v>186.45000000000002</v>
      </c>
      <c r="N1360" s="91">
        <f>+BD[[#This Row],[Monto Total]]-BD[[#This Row],[Abonos]]</f>
        <v>0</v>
      </c>
      <c r="O1360" s="93" t="str">
        <f>IF(BD[[#This Row],[Saldo Actual]]=0,"PAGADO",IF(BD[[#This Row],[Saldo Actual]]&lt;0,"A Favor","Pendiente"))</f>
        <v>PAGADO</v>
      </c>
      <c r="P1360" s="97">
        <f>+BD[[#This Row],[Fecha Doc.]]+7</f>
        <v>45405</v>
      </c>
      <c r="Q1360" s="96" t="str">
        <f ca="1">IF(TODAY()&gt;BD[[#This Row],[Fecha Venc.]],"VENCIDO","")</f>
        <v>VENCIDO</v>
      </c>
      <c r="R1360" s="83" t="s">
        <v>2057</v>
      </c>
    </row>
    <row r="1361" spans="3:18" s="4" customFormat="1" hidden="1" x14ac:dyDescent="0.25">
      <c r="C1361" s="85" t="s">
        <v>2056</v>
      </c>
      <c r="D1361" s="86">
        <v>45398</v>
      </c>
      <c r="E1361" s="87" t="s">
        <v>69</v>
      </c>
      <c r="F1361" s="88" t="s">
        <v>31</v>
      </c>
      <c r="G1361" s="87" t="s">
        <v>69</v>
      </c>
      <c r="H1361" s="89" t="s">
        <v>1848</v>
      </c>
      <c r="I1361" s="121">
        <v>146</v>
      </c>
      <c r="J1361" s="121">
        <v>146</v>
      </c>
      <c r="K1361" s="84">
        <v>1.6</v>
      </c>
      <c r="L1361" s="105">
        <f>+BD[[#This Row],[Kg. Recibidos]]*BD[[#This Row],[Precio]]</f>
        <v>233.60000000000002</v>
      </c>
      <c r="M1361" s="105">
        <f>+BD[[#This Row],[Kg. Recibidos]]*BD[[#This Row],[Precio]]</f>
        <v>233.60000000000002</v>
      </c>
      <c r="N1361" s="91">
        <f>+BD[[#This Row],[Monto Total]]-BD[[#This Row],[Abonos]]</f>
        <v>0</v>
      </c>
      <c r="O1361" s="93" t="str">
        <f>IF(BD[[#This Row],[Saldo Actual]]=0,"PAGADO",IF(BD[[#This Row],[Saldo Actual]]&lt;0,"A Favor","Pendiente"))</f>
        <v>PAGADO</v>
      </c>
      <c r="P1361" s="97">
        <f>+BD[[#This Row],[Fecha Doc.]]+7</f>
        <v>45405</v>
      </c>
      <c r="Q1361" s="96" t="str">
        <f ca="1">IF(TODAY()&gt;BD[[#This Row],[Fecha Venc.]],"VENCIDO","")</f>
        <v>VENCIDO</v>
      </c>
      <c r="R1361" s="83"/>
    </row>
    <row r="1362" spans="3:18" s="4" customFormat="1" hidden="1" x14ac:dyDescent="0.25">
      <c r="C1362" s="85" t="s">
        <v>2056</v>
      </c>
      <c r="D1362" s="86">
        <v>45398</v>
      </c>
      <c r="E1362" s="87" t="s">
        <v>69</v>
      </c>
      <c r="F1362" s="88" t="s">
        <v>31</v>
      </c>
      <c r="G1362" s="87" t="s">
        <v>69</v>
      </c>
      <c r="H1362" s="89" t="s">
        <v>1727</v>
      </c>
      <c r="I1362" s="121">
        <v>534.29999999999995</v>
      </c>
      <c r="J1362" s="121">
        <v>534.29999999999995</v>
      </c>
      <c r="K1362" s="84">
        <v>1.1000000000000001</v>
      </c>
      <c r="L1362" s="105">
        <f>+BD[[#This Row],[Kg. Recibidos]]*BD[[#This Row],[Precio]]</f>
        <v>587.73</v>
      </c>
      <c r="M1362" s="105">
        <f>+BD[[#This Row],[Kg. Recibidos]]*BD[[#This Row],[Precio]]</f>
        <v>587.73</v>
      </c>
      <c r="N1362" s="91">
        <f>+BD[[#This Row],[Monto Total]]-BD[[#This Row],[Abonos]]</f>
        <v>0</v>
      </c>
      <c r="O1362" s="93" t="str">
        <f>IF(BD[[#This Row],[Saldo Actual]]=0,"PAGADO",IF(BD[[#This Row],[Saldo Actual]]&lt;0,"A Favor","Pendiente"))</f>
        <v>PAGADO</v>
      </c>
      <c r="P1362" s="97">
        <f>+BD[[#This Row],[Fecha Doc.]]+7</f>
        <v>45405</v>
      </c>
      <c r="Q1362" s="96" t="str">
        <f ca="1">IF(TODAY()&gt;BD[[#This Row],[Fecha Venc.]],"VENCIDO","")</f>
        <v>VENCIDO</v>
      </c>
      <c r="R1362" s="83"/>
    </row>
    <row r="1363" spans="3:18" s="4" customFormat="1" hidden="1" x14ac:dyDescent="0.25">
      <c r="C1363" s="85"/>
      <c r="D1363" s="86"/>
      <c r="E1363" s="87"/>
      <c r="F1363" s="88"/>
      <c r="G1363" s="87"/>
      <c r="H1363" s="89"/>
      <c r="I1363" s="121"/>
      <c r="J1363" s="121"/>
      <c r="K1363" s="84"/>
      <c r="L1363" s="105"/>
      <c r="M1363" s="105"/>
      <c r="N1363" s="91"/>
      <c r="O1363" s="93"/>
      <c r="P1363" s="97"/>
      <c r="Q1363" s="96"/>
      <c r="R1363" s="83"/>
    </row>
    <row r="1364" spans="3:18" s="4" customFormat="1" hidden="1" x14ac:dyDescent="0.25">
      <c r="C1364" s="85" t="s">
        <v>2060</v>
      </c>
      <c r="D1364" s="86">
        <v>45398</v>
      </c>
      <c r="E1364" s="87" t="s">
        <v>8</v>
      </c>
      <c r="F1364" s="88" t="s">
        <v>20</v>
      </c>
      <c r="G1364" s="87" t="s">
        <v>173</v>
      </c>
      <c r="H1364" s="89" t="s">
        <v>3</v>
      </c>
      <c r="I1364" s="121">
        <v>2682</v>
      </c>
      <c r="J1364" s="121">
        <v>2682</v>
      </c>
      <c r="K1364" s="84">
        <v>2</v>
      </c>
      <c r="L1364" s="105">
        <f>+BD[[#This Row],[Kg. Recibidos]]*BD[[#This Row],[Precio]]</f>
        <v>5364</v>
      </c>
      <c r="M1364" s="105">
        <f>+BD[[#This Row],[Kg. Recibidos]]*BD[[#This Row],[Precio]]</f>
        <v>5364</v>
      </c>
      <c r="N1364" s="91">
        <f>+BD[[#This Row],[Monto Total]]-BD[[#This Row],[Abonos]]</f>
        <v>0</v>
      </c>
      <c r="O1364" s="93" t="str">
        <f>IF(BD[[#This Row],[Saldo Actual]]=0,"PAGADO",IF(BD[[#This Row],[Saldo Actual]]&lt;0,"A Favor","Pendiente"))</f>
        <v>PAGADO</v>
      </c>
      <c r="P1364" s="97">
        <f>+BD[[#This Row],[Fecha Doc.]]+7</f>
        <v>45405</v>
      </c>
      <c r="Q1364" s="96" t="str">
        <f ca="1">IF(TODAY()&gt;BD[[#This Row],[Fecha Venc.]],"VENCIDO","")</f>
        <v>VENCIDO</v>
      </c>
      <c r="R1364" s="83"/>
    </row>
    <row r="1365" spans="3:18" s="4" customFormat="1" hidden="1" x14ac:dyDescent="0.25">
      <c r="C1365" s="85" t="s">
        <v>2060</v>
      </c>
      <c r="D1365" s="86">
        <v>45398</v>
      </c>
      <c r="E1365" s="87" t="s">
        <v>8</v>
      </c>
      <c r="F1365" s="88" t="s">
        <v>20</v>
      </c>
      <c r="G1365" s="87" t="s">
        <v>173</v>
      </c>
      <c r="H1365" s="89" t="s">
        <v>15</v>
      </c>
      <c r="I1365" s="121">
        <v>4646.2</v>
      </c>
      <c r="J1365" s="121">
        <v>4646.2</v>
      </c>
      <c r="K1365" s="84">
        <v>2.25</v>
      </c>
      <c r="L1365" s="105">
        <f>+BD[[#This Row],[Kg. Recibidos]]*BD[[#This Row],[Precio]]</f>
        <v>10453.949999999999</v>
      </c>
      <c r="M1365" s="105">
        <f>+BD[[#This Row],[Kg. Recibidos]]*BD[[#This Row],[Precio]]</f>
        <v>10453.949999999999</v>
      </c>
      <c r="N1365" s="91">
        <f>+BD[[#This Row],[Monto Total]]-BD[[#This Row],[Abonos]]</f>
        <v>0</v>
      </c>
      <c r="O1365" s="93" t="str">
        <f>IF(BD[[#This Row],[Saldo Actual]]=0,"PAGADO",IF(BD[[#This Row],[Saldo Actual]]&lt;0,"A Favor","Pendiente"))</f>
        <v>PAGADO</v>
      </c>
      <c r="P1365" s="97">
        <f>+BD[[#This Row],[Fecha Doc.]]+7</f>
        <v>45405</v>
      </c>
      <c r="Q1365" s="96" t="str">
        <f ca="1">IF(TODAY()&gt;BD[[#This Row],[Fecha Venc.]],"VENCIDO","")</f>
        <v>VENCIDO</v>
      </c>
      <c r="R1365" s="83"/>
    </row>
    <row r="1366" spans="3:18" s="4" customFormat="1" hidden="1" x14ac:dyDescent="0.25">
      <c r="C1366" s="85" t="s">
        <v>2059</v>
      </c>
      <c r="D1366" s="86">
        <v>45398</v>
      </c>
      <c r="E1366" s="87" t="s">
        <v>1887</v>
      </c>
      <c r="F1366" s="88" t="s">
        <v>1886</v>
      </c>
      <c r="G1366" s="87" t="s">
        <v>130</v>
      </c>
      <c r="H1366" s="89" t="s">
        <v>1727</v>
      </c>
      <c r="I1366" s="121">
        <v>48.6</v>
      </c>
      <c r="J1366" s="121">
        <v>48.6</v>
      </c>
      <c r="K1366" s="84">
        <v>1.3</v>
      </c>
      <c r="L1366" s="105">
        <f>+BD[[#This Row],[Kg. Recibidos]]*BD[[#This Row],[Precio]]</f>
        <v>63.180000000000007</v>
      </c>
      <c r="M1366" s="105">
        <f>+BD[[#This Row],[Kg. Recibidos]]*BD[[#This Row],[Precio]]</f>
        <v>63.180000000000007</v>
      </c>
      <c r="N1366" s="91">
        <f>+BD[[#This Row],[Monto Total]]-BD[[#This Row],[Abonos]]</f>
        <v>0</v>
      </c>
      <c r="O1366" s="93" t="str">
        <f>IF(BD[[#This Row],[Saldo Actual]]=0,"PAGADO",IF(BD[[#This Row],[Saldo Actual]]&lt;0,"A Favor","Pendiente"))</f>
        <v>PAGADO</v>
      </c>
      <c r="P1366" s="97">
        <f>+BD[[#This Row],[Fecha Doc.]]+7</f>
        <v>45405</v>
      </c>
      <c r="Q1366" s="96" t="str">
        <f ca="1">IF(TODAY()&gt;BD[[#This Row],[Fecha Venc.]],"VENCIDO","")</f>
        <v>VENCIDO</v>
      </c>
      <c r="R1366" s="83"/>
    </row>
    <row r="1367" spans="3:18" s="4" customFormat="1" hidden="1" x14ac:dyDescent="0.25">
      <c r="C1367" s="85" t="s">
        <v>2059</v>
      </c>
      <c r="D1367" s="86">
        <v>45398</v>
      </c>
      <c r="E1367" s="87" t="s">
        <v>1887</v>
      </c>
      <c r="F1367" s="88" t="s">
        <v>1886</v>
      </c>
      <c r="G1367" s="87" t="s">
        <v>130</v>
      </c>
      <c r="H1367" s="89" t="s">
        <v>1847</v>
      </c>
      <c r="I1367" s="121">
        <v>49</v>
      </c>
      <c r="J1367" s="121">
        <v>49</v>
      </c>
      <c r="K1367" s="84">
        <v>1.3</v>
      </c>
      <c r="L1367" s="105">
        <f>+BD[[#This Row],[Kg. Recibidos]]*BD[[#This Row],[Precio]]</f>
        <v>63.7</v>
      </c>
      <c r="M1367" s="105">
        <f>+BD[[#This Row],[Kg. Recibidos]]*BD[[#This Row],[Precio]]</f>
        <v>63.7</v>
      </c>
      <c r="N1367" s="91">
        <f>+BD[[#This Row],[Monto Total]]-BD[[#This Row],[Abonos]]</f>
        <v>0</v>
      </c>
      <c r="O1367" s="93" t="str">
        <f>IF(BD[[#This Row],[Saldo Actual]]=0,"PAGADO",IF(BD[[#This Row],[Saldo Actual]]&lt;0,"A Favor","Pendiente"))</f>
        <v>PAGADO</v>
      </c>
      <c r="P1367" s="97">
        <f>+BD[[#This Row],[Fecha Doc.]]+7</f>
        <v>45405</v>
      </c>
      <c r="Q1367" s="96" t="str">
        <f ca="1">IF(TODAY()&gt;BD[[#This Row],[Fecha Venc.]],"VENCIDO","")</f>
        <v>VENCIDO</v>
      </c>
      <c r="R1367" s="83"/>
    </row>
    <row r="1368" spans="3:18" s="4" customFormat="1" hidden="1" x14ac:dyDescent="0.25">
      <c r="C1368" s="85" t="s">
        <v>2053</v>
      </c>
      <c r="D1368" s="86">
        <v>45398</v>
      </c>
      <c r="E1368" s="87" t="s">
        <v>670</v>
      </c>
      <c r="F1368" s="88" t="s">
        <v>883</v>
      </c>
      <c r="G1368" s="87" t="s">
        <v>670</v>
      </c>
      <c r="H1368" s="89" t="s">
        <v>1847</v>
      </c>
      <c r="I1368" s="121">
        <v>204.5</v>
      </c>
      <c r="J1368" s="121">
        <v>203.3</v>
      </c>
      <c r="K1368" s="84">
        <v>1.1000000000000001</v>
      </c>
      <c r="L1368" s="105">
        <f>+BD[[#This Row],[Kg. Recibidos]]*BD[[#This Row],[Precio]]</f>
        <v>223.63000000000002</v>
      </c>
      <c r="M1368" s="105">
        <f>+BD[[#This Row],[Kg. Recibidos]]*BD[[#This Row],[Precio]]</f>
        <v>223.63000000000002</v>
      </c>
      <c r="N1368" s="91">
        <f>+BD[[#This Row],[Monto Total]]-BD[[#This Row],[Abonos]]</f>
        <v>0</v>
      </c>
      <c r="O1368" s="93" t="str">
        <f>IF(BD[[#This Row],[Saldo Actual]]=0,"PAGADO",IF(BD[[#This Row],[Saldo Actual]]&lt;0,"A Favor","Pendiente"))</f>
        <v>PAGADO</v>
      </c>
      <c r="P1368" s="97">
        <f>+BD[[#This Row],[Fecha Doc.]]+7</f>
        <v>45405</v>
      </c>
      <c r="Q1368" s="96" t="str">
        <f ca="1">IF(TODAY()&gt;BD[[#This Row],[Fecha Venc.]],"VENCIDO","")</f>
        <v>VENCIDO</v>
      </c>
      <c r="R1368" s="83"/>
    </row>
    <row r="1369" spans="3:18" s="4" customFormat="1" hidden="1" x14ac:dyDescent="0.25">
      <c r="C1369" s="85" t="s">
        <v>2053</v>
      </c>
      <c r="D1369" s="86">
        <v>45398</v>
      </c>
      <c r="E1369" s="87" t="s">
        <v>670</v>
      </c>
      <c r="F1369" s="88" t="s">
        <v>883</v>
      </c>
      <c r="G1369" s="87" t="s">
        <v>670</v>
      </c>
      <c r="H1369" s="89" t="s">
        <v>1848</v>
      </c>
      <c r="I1369" s="121">
        <v>242.5</v>
      </c>
      <c r="J1369" s="121">
        <v>239.4</v>
      </c>
      <c r="K1369" s="84">
        <v>1.6</v>
      </c>
      <c r="L1369" s="105">
        <f>+BD[[#This Row],[Kg. Recibidos]]*BD[[#This Row],[Precio]]</f>
        <v>383.04</v>
      </c>
      <c r="M1369" s="105">
        <f>+BD[[#This Row],[Kg. Recibidos]]*BD[[#This Row],[Precio]]</f>
        <v>383.04</v>
      </c>
      <c r="N1369" s="91">
        <f>+BD[[#This Row],[Monto Total]]-BD[[#This Row],[Abonos]]</f>
        <v>0</v>
      </c>
      <c r="O1369" s="93" t="str">
        <f>IF(BD[[#This Row],[Saldo Actual]]=0,"PAGADO",IF(BD[[#This Row],[Saldo Actual]]&lt;0,"A Favor","Pendiente"))</f>
        <v>PAGADO</v>
      </c>
      <c r="P1369" s="97">
        <f>+BD[[#This Row],[Fecha Doc.]]+7</f>
        <v>45405</v>
      </c>
      <c r="Q1369" s="96" t="str">
        <f ca="1">IF(TODAY()&gt;BD[[#This Row],[Fecha Venc.]],"VENCIDO","")</f>
        <v>VENCIDO</v>
      </c>
      <c r="R1369" s="83"/>
    </row>
    <row r="1370" spans="3:18" s="4" customFormat="1" hidden="1" x14ac:dyDescent="0.25">
      <c r="C1370" s="85" t="s">
        <v>2053</v>
      </c>
      <c r="D1370" s="86">
        <v>45398</v>
      </c>
      <c r="E1370" s="87" t="s">
        <v>670</v>
      </c>
      <c r="F1370" s="88" t="s">
        <v>883</v>
      </c>
      <c r="G1370" s="87" t="s">
        <v>670</v>
      </c>
      <c r="H1370" s="89" t="s">
        <v>1727</v>
      </c>
      <c r="I1370" s="121">
        <v>308.10000000000002</v>
      </c>
      <c r="J1370" s="121">
        <v>304.3</v>
      </c>
      <c r="K1370" s="84">
        <v>1.1000000000000001</v>
      </c>
      <c r="L1370" s="105">
        <f>+BD[[#This Row],[Kg. Recibidos]]*BD[[#This Row],[Precio]]</f>
        <v>334.73</v>
      </c>
      <c r="M1370" s="105">
        <f>+BD[[#This Row],[Kg. Recibidos]]*BD[[#This Row],[Precio]]</f>
        <v>334.73</v>
      </c>
      <c r="N1370" s="91">
        <f>+BD[[#This Row],[Monto Total]]-BD[[#This Row],[Abonos]]</f>
        <v>0</v>
      </c>
      <c r="O1370" s="93" t="str">
        <f>IF(BD[[#This Row],[Saldo Actual]]=0,"PAGADO",IF(BD[[#This Row],[Saldo Actual]]&lt;0,"A Favor","Pendiente"))</f>
        <v>PAGADO</v>
      </c>
      <c r="P1370" s="97">
        <f>+BD[[#This Row],[Fecha Doc.]]+7</f>
        <v>45405</v>
      </c>
      <c r="Q1370" s="96" t="str">
        <f ca="1">IF(TODAY()&gt;BD[[#This Row],[Fecha Venc.]],"VENCIDO","")</f>
        <v>VENCIDO</v>
      </c>
      <c r="R1370" s="83"/>
    </row>
    <row r="1371" spans="3:18" s="4" customFormat="1" hidden="1" x14ac:dyDescent="0.25">
      <c r="C1371" s="85" t="s">
        <v>2052</v>
      </c>
      <c r="D1371" s="86">
        <v>45398</v>
      </c>
      <c r="E1371" s="87" t="s">
        <v>670</v>
      </c>
      <c r="F1371" s="88" t="s">
        <v>883</v>
      </c>
      <c r="G1371" s="87" t="s">
        <v>670</v>
      </c>
      <c r="H1371" s="89" t="s">
        <v>872</v>
      </c>
      <c r="I1371" s="121">
        <v>8209.2000000000007</v>
      </c>
      <c r="J1371" s="121">
        <v>8025</v>
      </c>
      <c r="K1371" s="84">
        <v>2.0499999999999998</v>
      </c>
      <c r="L1371" s="105">
        <f>+BD[[#This Row],[Kg. Recibidos]]*BD[[#This Row],[Precio]]</f>
        <v>16451.25</v>
      </c>
      <c r="M1371" s="105">
        <f>+BD[[#This Row],[Kg. Recibidos]]*BD[[#This Row],[Precio]]</f>
        <v>16451.25</v>
      </c>
      <c r="N1371" s="91">
        <f>+BD[[#This Row],[Monto Total]]-BD[[#This Row],[Abonos]]</f>
        <v>0</v>
      </c>
      <c r="O1371" s="93" t="str">
        <f>IF(BD[[#This Row],[Saldo Actual]]=0,"PAGADO",IF(BD[[#This Row],[Saldo Actual]]&lt;0,"A Favor","Pendiente"))</f>
        <v>PAGADO</v>
      </c>
      <c r="P1371" s="97">
        <f>+BD[[#This Row],[Fecha Doc.]]+7</f>
        <v>45405</v>
      </c>
      <c r="Q1371" s="96" t="str">
        <f ca="1">IF(TODAY()&gt;BD[[#This Row],[Fecha Venc.]],"VENCIDO","")</f>
        <v>VENCIDO</v>
      </c>
      <c r="R1371" s="83"/>
    </row>
    <row r="1372" spans="3:18" s="4" customFormat="1" hidden="1" x14ac:dyDescent="0.25">
      <c r="C1372" s="85" t="s">
        <v>2055</v>
      </c>
      <c r="D1372" s="86">
        <v>45398</v>
      </c>
      <c r="E1372" s="87" t="s">
        <v>9</v>
      </c>
      <c r="F1372" s="88" t="s">
        <v>19</v>
      </c>
      <c r="G1372" s="87" t="s">
        <v>169</v>
      </c>
      <c r="H1372" s="89" t="s">
        <v>15</v>
      </c>
      <c r="I1372" s="121">
        <v>10622.7</v>
      </c>
      <c r="J1372" s="121">
        <v>9909.43</v>
      </c>
      <c r="K1372" s="84">
        <v>2.25</v>
      </c>
      <c r="L1372" s="105">
        <f>+BD[[#This Row],[Kg. Recibidos]]*BD[[#This Row],[Precio]]</f>
        <v>22296.217499999999</v>
      </c>
      <c r="M1372" s="105">
        <v>22296.217499999999</v>
      </c>
      <c r="N1372" s="91">
        <f>+BD[[#This Row],[Monto Total]]-BD[[#This Row],[Abonos]]</f>
        <v>0</v>
      </c>
      <c r="O1372" s="93" t="str">
        <f>IF(BD[[#This Row],[Saldo Actual]]=0,"PAGADO",IF(BD[[#This Row],[Saldo Actual]]&lt;0,"A Favor","Pendiente"))</f>
        <v>PAGADO</v>
      </c>
      <c r="P1372" s="97">
        <f>+BD[[#This Row],[Fecha Doc.]]+7</f>
        <v>45405</v>
      </c>
      <c r="Q1372" s="96" t="str">
        <f ca="1">IF(TODAY()&gt;BD[[#This Row],[Fecha Venc.]],"VENCIDO","")</f>
        <v>VENCIDO</v>
      </c>
      <c r="R1372" s="83"/>
    </row>
    <row r="1373" spans="3:18" s="4" customFormat="1" hidden="1" x14ac:dyDescent="0.25">
      <c r="C1373" s="85" t="s">
        <v>2048</v>
      </c>
      <c r="D1373" s="86">
        <v>45397</v>
      </c>
      <c r="E1373" s="87" t="s">
        <v>1887</v>
      </c>
      <c r="F1373" s="88" t="s">
        <v>1886</v>
      </c>
      <c r="G1373" s="87" t="s">
        <v>204</v>
      </c>
      <c r="H1373" s="89" t="s">
        <v>1727</v>
      </c>
      <c r="I1373" s="121">
        <v>19.8</v>
      </c>
      <c r="J1373" s="121">
        <v>19.8</v>
      </c>
      <c r="K1373" s="84">
        <v>1.3</v>
      </c>
      <c r="L1373" s="105">
        <f>+BD[[#This Row],[Kg. Recibidos]]*BD[[#This Row],[Precio]]</f>
        <v>25.740000000000002</v>
      </c>
      <c r="M1373" s="105">
        <f>+BD[[#This Row],[Kg. Recibidos]]*BD[[#This Row],[Precio]]</f>
        <v>25.740000000000002</v>
      </c>
      <c r="N1373" s="91">
        <f>+BD[[#This Row],[Monto Total]]-BD[[#This Row],[Abonos]]</f>
        <v>0</v>
      </c>
      <c r="O1373" s="93" t="str">
        <f>IF(BD[[#This Row],[Saldo Actual]]=0,"PAGADO",IF(BD[[#This Row],[Saldo Actual]]&lt;0,"A Favor","Pendiente"))</f>
        <v>PAGADO</v>
      </c>
      <c r="P1373" s="97">
        <f>+BD[[#This Row],[Fecha Doc.]]+7</f>
        <v>45404</v>
      </c>
      <c r="Q1373" s="96" t="str">
        <f ca="1">IF(TODAY()&gt;BD[[#This Row],[Fecha Venc.]],"VENCIDO","")</f>
        <v>VENCIDO</v>
      </c>
      <c r="R1373" s="83"/>
    </row>
    <row r="1374" spans="3:18" s="4" customFormat="1" hidden="1" x14ac:dyDescent="0.25">
      <c r="C1374" s="85" t="s">
        <v>2045</v>
      </c>
      <c r="D1374" s="86">
        <v>45397</v>
      </c>
      <c r="E1374" s="87" t="s">
        <v>1730</v>
      </c>
      <c r="F1374" s="88" t="s">
        <v>892</v>
      </c>
      <c r="G1374" s="87" t="s">
        <v>1730</v>
      </c>
      <c r="H1374" s="89" t="s">
        <v>1853</v>
      </c>
      <c r="I1374" s="121">
        <v>1743.7</v>
      </c>
      <c r="J1374" s="121">
        <v>1743.7</v>
      </c>
      <c r="K1374" s="84">
        <v>0.2</v>
      </c>
      <c r="L1374" s="105">
        <f>+BD[[#This Row],[Kg. Recibidos]]*BD[[#This Row],[Precio]]</f>
        <v>348.74</v>
      </c>
      <c r="M1374" s="105">
        <f>+BD[[#This Row],[Kg. Recibidos]]*BD[[#This Row],[Precio]]</f>
        <v>348.74</v>
      </c>
      <c r="N1374" s="91">
        <f>+BD[[#This Row],[Monto Total]]-BD[[#This Row],[Abonos]]</f>
        <v>0</v>
      </c>
      <c r="O1374" s="93" t="str">
        <f>IF(BD[[#This Row],[Saldo Actual]]=0,"PAGADO",IF(BD[[#This Row],[Saldo Actual]]&lt;0,"A Favor","Pendiente"))</f>
        <v>PAGADO</v>
      </c>
      <c r="P1374" s="97">
        <f>+BD[[#This Row],[Fecha Doc.]]+7</f>
        <v>45404</v>
      </c>
      <c r="Q1374" s="96" t="str">
        <f ca="1">IF(TODAY()&gt;BD[[#This Row],[Fecha Venc.]],"VENCIDO","")</f>
        <v>VENCIDO</v>
      </c>
      <c r="R1374" s="83"/>
    </row>
    <row r="1375" spans="3:18" s="4" customFormat="1" hidden="1" x14ac:dyDescent="0.25">
      <c r="C1375" s="85" t="s">
        <v>2047</v>
      </c>
      <c r="D1375" s="86">
        <v>45397</v>
      </c>
      <c r="E1375" s="87" t="s">
        <v>670</v>
      </c>
      <c r="F1375" s="88" t="s">
        <v>883</v>
      </c>
      <c r="G1375" s="87" t="s">
        <v>670</v>
      </c>
      <c r="H1375" s="89" t="s">
        <v>872</v>
      </c>
      <c r="I1375" s="121">
        <v>2263.8000000000002</v>
      </c>
      <c r="J1375" s="121">
        <v>1960.1</v>
      </c>
      <c r="K1375" s="84">
        <v>2.0499999999999998</v>
      </c>
      <c r="L1375" s="105">
        <f>+BD[[#This Row],[Kg. Recibidos]]*BD[[#This Row],[Precio]]</f>
        <v>4018.2049999999995</v>
      </c>
      <c r="M1375" s="105">
        <f>+BD[[#This Row],[Kg. Recibidos]]*BD[[#This Row],[Precio]]</f>
        <v>4018.2049999999995</v>
      </c>
      <c r="N1375" s="91">
        <f>+BD[[#This Row],[Monto Total]]-BD[[#This Row],[Abonos]]</f>
        <v>0</v>
      </c>
      <c r="O1375" s="93" t="str">
        <f>IF(BD[[#This Row],[Saldo Actual]]=0,"PAGADO",IF(BD[[#This Row],[Saldo Actual]]&lt;0,"A Favor","Pendiente"))</f>
        <v>PAGADO</v>
      </c>
      <c r="P1375" s="97">
        <f>+BD[[#This Row],[Fecha Doc.]]+7</f>
        <v>45404</v>
      </c>
      <c r="Q1375" s="96" t="str">
        <f ca="1">IF(TODAY()&gt;BD[[#This Row],[Fecha Venc.]],"VENCIDO","")</f>
        <v>VENCIDO</v>
      </c>
      <c r="R1375" s="83"/>
    </row>
    <row r="1376" spans="3:18" s="4" customFormat="1" hidden="1" x14ac:dyDescent="0.25">
      <c r="C1376" s="85" t="s">
        <v>2046</v>
      </c>
      <c r="D1376" s="86">
        <v>45397</v>
      </c>
      <c r="E1376" s="87" t="s">
        <v>670</v>
      </c>
      <c r="F1376" s="88" t="s">
        <v>883</v>
      </c>
      <c r="G1376" s="87" t="s">
        <v>670</v>
      </c>
      <c r="H1376" s="89" t="s">
        <v>872</v>
      </c>
      <c r="I1376" s="121">
        <v>5922.5</v>
      </c>
      <c r="J1376" s="121">
        <v>6134.8</v>
      </c>
      <c r="K1376" s="84">
        <v>2.0499999999999998</v>
      </c>
      <c r="L1376" s="105">
        <f>+BD[[#This Row],[Kg. Recibidos]]*BD[[#This Row],[Precio]]</f>
        <v>12576.34</v>
      </c>
      <c r="M1376" s="105">
        <f>+BD[[#This Row],[Kg. Recibidos]]*BD[[#This Row],[Precio]]</f>
        <v>12576.34</v>
      </c>
      <c r="N1376" s="91">
        <f>+BD[[#This Row],[Monto Total]]-BD[[#This Row],[Abonos]]</f>
        <v>0</v>
      </c>
      <c r="O1376" s="93" t="str">
        <f>IF(BD[[#This Row],[Saldo Actual]]=0,"PAGADO",IF(BD[[#This Row],[Saldo Actual]]&lt;0,"A Favor","Pendiente"))</f>
        <v>PAGADO</v>
      </c>
      <c r="P1376" s="97">
        <f>+BD[[#This Row],[Fecha Doc.]]+7</f>
        <v>45404</v>
      </c>
      <c r="Q1376" s="96" t="str">
        <f ca="1">IF(TODAY()&gt;BD[[#This Row],[Fecha Venc.]],"VENCIDO","")</f>
        <v>VENCIDO</v>
      </c>
      <c r="R1376" s="83"/>
    </row>
    <row r="1377" spans="3:18" s="4" customFormat="1" hidden="1" x14ac:dyDescent="0.25">
      <c r="C1377" s="85" t="s">
        <v>2050</v>
      </c>
      <c r="D1377" s="86">
        <v>45397</v>
      </c>
      <c r="E1377" s="87" t="s">
        <v>1887</v>
      </c>
      <c r="F1377" s="88" t="s">
        <v>1886</v>
      </c>
      <c r="G1377" s="87" t="s">
        <v>651</v>
      </c>
      <c r="H1377" s="89" t="s">
        <v>3</v>
      </c>
      <c r="I1377" s="121">
        <v>10.4</v>
      </c>
      <c r="J1377" s="121">
        <v>10.4</v>
      </c>
      <c r="K1377" s="84">
        <v>2.4500000000000002</v>
      </c>
      <c r="L1377" s="105">
        <f>+BD[[#This Row],[Kg. Recibidos]]*BD[[#This Row],[Precio]]</f>
        <v>25.480000000000004</v>
      </c>
      <c r="M1377" s="105">
        <f>+BD[[#This Row],[Kg. Recibidos]]*BD[[#This Row],[Precio]]</f>
        <v>25.480000000000004</v>
      </c>
      <c r="N1377" s="91">
        <f>+BD[[#This Row],[Monto Total]]-BD[[#This Row],[Abonos]]</f>
        <v>0</v>
      </c>
      <c r="O1377" s="93" t="str">
        <f>IF(BD[[#This Row],[Saldo Actual]]=0,"PAGADO",IF(BD[[#This Row],[Saldo Actual]]&lt;0,"A Favor","Pendiente"))</f>
        <v>PAGADO</v>
      </c>
      <c r="P1377" s="97">
        <f>+BD[[#This Row],[Fecha Doc.]]+7</f>
        <v>45404</v>
      </c>
      <c r="Q1377" s="96" t="str">
        <f ca="1">IF(TODAY()&gt;BD[[#This Row],[Fecha Venc.]],"VENCIDO","")</f>
        <v>VENCIDO</v>
      </c>
      <c r="R1377" s="83"/>
    </row>
    <row r="1378" spans="3:18" s="4" customFormat="1" hidden="1" x14ac:dyDescent="0.25">
      <c r="C1378" s="85" t="s">
        <v>2049</v>
      </c>
      <c r="D1378" s="86">
        <v>45397</v>
      </c>
      <c r="E1378" s="87" t="s">
        <v>1887</v>
      </c>
      <c r="F1378" s="88" t="s">
        <v>1886</v>
      </c>
      <c r="G1378" s="87" t="s">
        <v>154</v>
      </c>
      <c r="H1378" s="89" t="s">
        <v>872</v>
      </c>
      <c r="I1378" s="121">
        <v>11.9</v>
      </c>
      <c r="J1378" s="121">
        <v>11.9</v>
      </c>
      <c r="K1378" s="84">
        <v>2.4500000000000002</v>
      </c>
      <c r="L1378" s="105">
        <f>+BD[[#This Row],[Kg. Recibidos]]*BD[[#This Row],[Precio]]</f>
        <v>29.155000000000005</v>
      </c>
      <c r="M1378" s="105">
        <f>+BD[[#This Row],[Kg. Recibidos]]*BD[[#This Row],[Precio]]</f>
        <v>29.155000000000005</v>
      </c>
      <c r="N1378" s="91">
        <f>+BD[[#This Row],[Monto Total]]-BD[[#This Row],[Abonos]]</f>
        <v>0</v>
      </c>
      <c r="O1378" s="93" t="str">
        <f>IF(BD[[#This Row],[Saldo Actual]]=0,"PAGADO",IF(BD[[#This Row],[Saldo Actual]]&lt;0,"A Favor","Pendiente"))</f>
        <v>PAGADO</v>
      </c>
      <c r="P1378" s="97">
        <f>+BD[[#This Row],[Fecha Doc.]]+7</f>
        <v>45404</v>
      </c>
      <c r="Q1378" s="96" t="str">
        <f ca="1">IF(TODAY()&gt;BD[[#This Row],[Fecha Venc.]],"VENCIDO","")</f>
        <v>VENCIDO</v>
      </c>
      <c r="R1378" s="83"/>
    </row>
    <row r="1379" spans="3:18" s="4" customFormat="1" hidden="1" x14ac:dyDescent="0.25">
      <c r="C1379" s="85" t="s">
        <v>2044</v>
      </c>
      <c r="D1379" s="86">
        <v>45397</v>
      </c>
      <c r="E1379" s="87" t="s">
        <v>86</v>
      </c>
      <c r="F1379" s="88" t="s">
        <v>45</v>
      </c>
      <c r="G1379" s="87" t="s">
        <v>1419</v>
      </c>
      <c r="H1379" s="89" t="s">
        <v>3</v>
      </c>
      <c r="I1379" s="121">
        <v>1093.7</v>
      </c>
      <c r="J1379" s="121">
        <v>1093.7</v>
      </c>
      <c r="K1379" s="84">
        <v>2.35</v>
      </c>
      <c r="L1379" s="105">
        <f>+BD[[#This Row],[Kg. Recibidos]]*BD[[#This Row],[Precio]]</f>
        <v>2570.1950000000002</v>
      </c>
      <c r="M1379" s="105">
        <f>+BD[[#This Row],[Kg. Recibidos]]*BD[[#This Row],[Precio]]</f>
        <v>2570.1950000000002</v>
      </c>
      <c r="N1379" s="91">
        <f>+BD[[#This Row],[Monto Total]]-BD[[#This Row],[Abonos]]</f>
        <v>0</v>
      </c>
      <c r="O1379" s="93" t="str">
        <f>IF(BD[[#This Row],[Saldo Actual]]=0,"PAGADO",IF(BD[[#This Row],[Saldo Actual]]&lt;0,"A Favor","Pendiente"))</f>
        <v>PAGADO</v>
      </c>
      <c r="P1379" s="97">
        <f>+BD[[#This Row],[Fecha Doc.]]+7</f>
        <v>45404</v>
      </c>
      <c r="Q1379" s="96" t="str">
        <f ca="1">IF(TODAY()&gt;BD[[#This Row],[Fecha Venc.]],"VENCIDO","")</f>
        <v>VENCIDO</v>
      </c>
      <c r="R1379" s="83"/>
    </row>
    <row r="1380" spans="3:18" s="4" customFormat="1" hidden="1" x14ac:dyDescent="0.25">
      <c r="C1380" s="85" t="s">
        <v>2051</v>
      </c>
      <c r="D1380" s="86">
        <v>45397</v>
      </c>
      <c r="E1380" s="87" t="s">
        <v>93</v>
      </c>
      <c r="F1380" s="88" t="s">
        <v>50</v>
      </c>
      <c r="G1380" s="87" t="s">
        <v>93</v>
      </c>
      <c r="H1380" s="89" t="s">
        <v>3</v>
      </c>
      <c r="I1380" s="121">
        <v>19852.400000000001</v>
      </c>
      <c r="J1380" s="121">
        <v>19388.3</v>
      </c>
      <c r="K1380" s="84">
        <v>2</v>
      </c>
      <c r="L1380" s="105">
        <f>+BD[[#This Row],[Kg. Recibidos]]*BD[[#This Row],[Precio]]</f>
        <v>38776.6</v>
      </c>
      <c r="M1380" s="105">
        <f>+BD[[#This Row],[Kg. Recibidos]]*BD[[#This Row],[Precio]]</f>
        <v>38776.6</v>
      </c>
      <c r="N1380" s="91">
        <f>+BD[[#This Row],[Monto Total]]-BD[[#This Row],[Abonos]]</f>
        <v>0</v>
      </c>
      <c r="O1380" s="93" t="str">
        <f>IF(BD[[#This Row],[Saldo Actual]]=0,"PAGADO",IF(BD[[#This Row],[Saldo Actual]]&lt;0,"A Favor","Pendiente"))</f>
        <v>PAGADO</v>
      </c>
      <c r="P1380" s="97">
        <f>+BD[[#This Row],[Fecha Doc.]]+7</f>
        <v>45404</v>
      </c>
      <c r="Q1380" s="96" t="str">
        <f ca="1">IF(TODAY()&gt;BD[[#This Row],[Fecha Venc.]],"VENCIDO","")</f>
        <v>VENCIDO</v>
      </c>
      <c r="R1380" s="83"/>
    </row>
    <row r="1381" spans="3:18" s="4" customFormat="1" hidden="1" x14ac:dyDescent="0.25">
      <c r="C1381" s="85" t="s">
        <v>2029</v>
      </c>
      <c r="D1381" s="86">
        <v>45394</v>
      </c>
      <c r="E1381" s="87" t="s">
        <v>66</v>
      </c>
      <c r="F1381" s="88" t="s">
        <v>21</v>
      </c>
      <c r="G1381" s="87" t="s">
        <v>183</v>
      </c>
      <c r="H1381" s="89" t="s">
        <v>15</v>
      </c>
      <c r="I1381" s="121">
        <v>1031.5</v>
      </c>
      <c r="J1381" s="121">
        <v>1014.8</v>
      </c>
      <c r="K1381" s="84">
        <v>2.35</v>
      </c>
      <c r="L1381" s="105">
        <f>+BD[[#This Row],[Kg. Recibidos]]*BD[[#This Row],[Precio]]</f>
        <v>2384.7800000000002</v>
      </c>
      <c r="M1381" s="105">
        <f>+BD[[#This Row],[Kg. Recibidos]]*BD[[#This Row],[Precio]]</f>
        <v>2384.7800000000002</v>
      </c>
      <c r="N1381" s="91">
        <f>+BD[[#This Row],[Monto Total]]-BD[[#This Row],[Abonos]]</f>
        <v>0</v>
      </c>
      <c r="O1381" s="93" t="str">
        <f>IF(BD[[#This Row],[Saldo Actual]]=0,"PAGADO",IF(BD[[#This Row],[Saldo Actual]]&lt;0,"A Favor","Pendiente"))</f>
        <v>PAGADO</v>
      </c>
      <c r="P1381" s="97">
        <f>+BD[[#This Row],[Fecha Doc.]]+7</f>
        <v>45401</v>
      </c>
      <c r="Q1381" s="96" t="str">
        <f ca="1">IF(TODAY()&gt;BD[[#This Row],[Fecha Venc.]],"VENCIDO","")</f>
        <v>VENCIDO</v>
      </c>
      <c r="R1381" s="83"/>
    </row>
    <row r="1382" spans="3:18" s="4" customFormat="1" hidden="1" x14ac:dyDescent="0.25">
      <c r="C1382" s="85" t="s">
        <v>2027</v>
      </c>
      <c r="D1382" s="86">
        <v>45394</v>
      </c>
      <c r="E1382" s="87" t="s">
        <v>66</v>
      </c>
      <c r="F1382" s="88" t="s">
        <v>21</v>
      </c>
      <c r="G1382" s="87" t="s">
        <v>183</v>
      </c>
      <c r="H1382" s="89" t="s">
        <v>1847</v>
      </c>
      <c r="I1382" s="121">
        <v>97</v>
      </c>
      <c r="J1382" s="121">
        <v>97</v>
      </c>
      <c r="K1382" s="84">
        <v>1.2</v>
      </c>
      <c r="L1382" s="105">
        <f>+BD[[#This Row],[Kg. Recibidos]]*BD[[#This Row],[Precio]]</f>
        <v>116.39999999999999</v>
      </c>
      <c r="M1382" s="105">
        <f>+BD[[#This Row],[Kg. Recibidos]]*BD[[#This Row],[Precio]]</f>
        <v>116.39999999999999</v>
      </c>
      <c r="N1382" s="91">
        <f>+BD[[#This Row],[Monto Total]]-BD[[#This Row],[Abonos]]</f>
        <v>0</v>
      </c>
      <c r="O1382" s="93" t="str">
        <f>IF(BD[[#This Row],[Saldo Actual]]=0,"PAGADO",IF(BD[[#This Row],[Saldo Actual]]&lt;0,"A Favor","Pendiente"))</f>
        <v>PAGADO</v>
      </c>
      <c r="P1382" s="97">
        <f>+BD[[#This Row],[Fecha Doc.]]+7</f>
        <v>45401</v>
      </c>
      <c r="Q1382" s="96" t="str">
        <f ca="1">IF(TODAY()&gt;BD[[#This Row],[Fecha Venc.]],"VENCIDO","")</f>
        <v>VENCIDO</v>
      </c>
      <c r="R1382" s="83"/>
    </row>
    <row r="1383" spans="3:18" s="4" customFormat="1" hidden="1" x14ac:dyDescent="0.25">
      <c r="C1383" s="85" t="s">
        <v>2042</v>
      </c>
      <c r="D1383" s="86">
        <v>45394</v>
      </c>
      <c r="E1383" s="87" t="s">
        <v>1887</v>
      </c>
      <c r="F1383" s="88" t="s">
        <v>1886</v>
      </c>
      <c r="G1383" s="87" t="s">
        <v>2043</v>
      </c>
      <c r="H1383" s="89" t="s">
        <v>1848</v>
      </c>
      <c r="I1383" s="121">
        <v>8.5</v>
      </c>
      <c r="J1383" s="121">
        <v>8.5</v>
      </c>
      <c r="K1383" s="84">
        <v>1.8</v>
      </c>
      <c r="L1383" s="105">
        <f>+BD[[#This Row],[Kg. Recibidos]]*BD[[#This Row],[Precio]]</f>
        <v>15.3</v>
      </c>
      <c r="M1383" s="105">
        <f>+BD[[#This Row],[Kg. Recibidos]]*BD[[#This Row],[Precio]]</f>
        <v>15.3</v>
      </c>
      <c r="N1383" s="91">
        <f>+BD[[#This Row],[Monto Total]]-BD[[#This Row],[Abonos]]</f>
        <v>0</v>
      </c>
      <c r="O1383" s="93" t="str">
        <f>IF(BD[[#This Row],[Saldo Actual]]=0,"PAGADO",IF(BD[[#This Row],[Saldo Actual]]&lt;0,"A Favor","Pendiente"))</f>
        <v>PAGADO</v>
      </c>
      <c r="P1383" s="97">
        <f>+BD[[#This Row],[Fecha Doc.]]+7</f>
        <v>45401</v>
      </c>
      <c r="Q1383" s="96" t="str">
        <f ca="1">IF(TODAY()&gt;BD[[#This Row],[Fecha Venc.]],"VENCIDO","")</f>
        <v>VENCIDO</v>
      </c>
      <c r="R1383" s="83"/>
    </row>
    <row r="1384" spans="3:18" s="4" customFormat="1" hidden="1" x14ac:dyDescent="0.25">
      <c r="C1384" s="85" t="s">
        <v>2042</v>
      </c>
      <c r="D1384" s="86">
        <v>45394</v>
      </c>
      <c r="E1384" s="87" t="s">
        <v>1887</v>
      </c>
      <c r="F1384" s="88" t="s">
        <v>1886</v>
      </c>
      <c r="G1384" s="87" t="s">
        <v>2043</v>
      </c>
      <c r="H1384" s="89" t="s">
        <v>1847</v>
      </c>
      <c r="I1384" s="121">
        <v>7.3</v>
      </c>
      <c r="J1384" s="121">
        <v>7.3</v>
      </c>
      <c r="K1384" s="84">
        <v>1.3</v>
      </c>
      <c r="L1384" s="105">
        <f>+BD[[#This Row],[Kg. Recibidos]]*BD[[#This Row],[Precio]]</f>
        <v>9.49</v>
      </c>
      <c r="M1384" s="105">
        <f>+BD[[#This Row],[Kg. Recibidos]]*BD[[#This Row],[Precio]]</f>
        <v>9.49</v>
      </c>
      <c r="N1384" s="91">
        <f>+BD[[#This Row],[Monto Total]]-BD[[#This Row],[Abonos]]</f>
        <v>0</v>
      </c>
      <c r="O1384" s="93" t="str">
        <f>IF(BD[[#This Row],[Saldo Actual]]=0,"PAGADO",IF(BD[[#This Row],[Saldo Actual]]&lt;0,"A Favor","Pendiente"))</f>
        <v>PAGADO</v>
      </c>
      <c r="P1384" s="97">
        <f>+BD[[#This Row],[Fecha Doc.]]+7</f>
        <v>45401</v>
      </c>
      <c r="Q1384" s="96" t="str">
        <f ca="1">IF(TODAY()&gt;BD[[#This Row],[Fecha Venc.]],"VENCIDO","")</f>
        <v>VENCIDO</v>
      </c>
      <c r="R1384" s="83"/>
    </row>
    <row r="1385" spans="3:18" s="4" customFormat="1" hidden="1" x14ac:dyDescent="0.25">
      <c r="C1385" s="85" t="s">
        <v>2040</v>
      </c>
      <c r="D1385" s="86">
        <v>45394</v>
      </c>
      <c r="E1385" s="87" t="s">
        <v>1730</v>
      </c>
      <c r="F1385" s="88" t="s">
        <v>892</v>
      </c>
      <c r="G1385" s="87" t="s">
        <v>1730</v>
      </c>
      <c r="H1385" s="89" t="s">
        <v>17</v>
      </c>
      <c r="I1385" s="121">
        <v>2279.3000000000002</v>
      </c>
      <c r="J1385" s="121">
        <v>2279.3000000000002</v>
      </c>
      <c r="K1385" s="84">
        <v>0.2</v>
      </c>
      <c r="L1385" s="105">
        <f>+BD[[#This Row],[Kg. Recibidos]]*BD[[#This Row],[Precio]]</f>
        <v>455.86000000000007</v>
      </c>
      <c r="M1385" s="105">
        <v>455.86</v>
      </c>
      <c r="N1385" s="91">
        <f>+BD[[#This Row],[Monto Total]]-BD[[#This Row],[Abonos]]</f>
        <v>0</v>
      </c>
      <c r="O1385" s="93" t="str">
        <f>IF(BD[[#This Row],[Saldo Actual]]=0,"PAGADO",IF(BD[[#This Row],[Saldo Actual]]&lt;0,"A Favor","Pendiente"))</f>
        <v>PAGADO</v>
      </c>
      <c r="P1385" s="97">
        <f>+BD[[#This Row],[Fecha Doc.]]+7</f>
        <v>45401</v>
      </c>
      <c r="Q1385" s="96" t="str">
        <f ca="1">IF(TODAY()&gt;BD[[#This Row],[Fecha Venc.]],"VENCIDO","")</f>
        <v>VENCIDO</v>
      </c>
      <c r="R1385" s="83"/>
    </row>
    <row r="1386" spans="3:18" s="4" customFormat="1" hidden="1" x14ac:dyDescent="0.25">
      <c r="C1386" s="85" t="s">
        <v>2030</v>
      </c>
      <c r="D1386" s="86">
        <v>45394</v>
      </c>
      <c r="E1386" s="87" t="s">
        <v>66</v>
      </c>
      <c r="F1386" s="88" t="s">
        <v>21</v>
      </c>
      <c r="G1386" s="87" t="s">
        <v>186</v>
      </c>
      <c r="H1386" s="89" t="s">
        <v>15</v>
      </c>
      <c r="I1386" s="121">
        <v>1020</v>
      </c>
      <c r="J1386" s="121">
        <v>991.2</v>
      </c>
      <c r="K1386" s="84">
        <v>2.35</v>
      </c>
      <c r="L1386" s="105">
        <f>+BD[[#This Row],[Kg. Recibidos]]*BD[[#This Row],[Precio]]</f>
        <v>2329.3200000000002</v>
      </c>
      <c r="M1386" s="105">
        <f>+BD[[#This Row],[Kg. Recibidos]]*BD[[#This Row],[Precio]]</f>
        <v>2329.3200000000002</v>
      </c>
      <c r="N1386" s="91">
        <f>+BD[[#This Row],[Monto Total]]-BD[[#This Row],[Abonos]]</f>
        <v>0</v>
      </c>
      <c r="O1386" s="93" t="str">
        <f>IF(BD[[#This Row],[Saldo Actual]]=0,"PAGADO",IF(BD[[#This Row],[Saldo Actual]]&lt;0,"A Favor","Pendiente"))</f>
        <v>PAGADO</v>
      </c>
      <c r="P1386" s="97">
        <f>+BD[[#This Row],[Fecha Doc.]]+7</f>
        <v>45401</v>
      </c>
      <c r="Q1386" s="96" t="str">
        <f ca="1">IF(TODAY()&gt;BD[[#This Row],[Fecha Venc.]],"VENCIDO","")</f>
        <v>VENCIDO</v>
      </c>
      <c r="R1386" s="83"/>
    </row>
    <row r="1387" spans="3:18" s="4" customFormat="1" hidden="1" x14ac:dyDescent="0.25">
      <c r="C1387" s="85" t="s">
        <v>2026</v>
      </c>
      <c r="D1387" s="86">
        <v>45394</v>
      </c>
      <c r="E1387" s="87" t="s">
        <v>66</v>
      </c>
      <c r="F1387" s="88" t="s">
        <v>21</v>
      </c>
      <c r="G1387" s="87" t="s">
        <v>186</v>
      </c>
      <c r="H1387" s="89" t="s">
        <v>1727</v>
      </c>
      <c r="I1387" s="121">
        <v>95.8</v>
      </c>
      <c r="J1387" s="121">
        <v>95.8</v>
      </c>
      <c r="K1387" s="84">
        <v>1.2</v>
      </c>
      <c r="L1387" s="105">
        <f>+BD[[#This Row],[Kg. Recibidos]]*BD[[#This Row],[Precio]]</f>
        <v>114.96</v>
      </c>
      <c r="M1387" s="105">
        <f>+BD[[#This Row],[Kg. Recibidos]]*BD[[#This Row],[Precio]]</f>
        <v>114.96</v>
      </c>
      <c r="N1387" s="91">
        <f>+BD[[#This Row],[Monto Total]]-BD[[#This Row],[Abonos]]</f>
        <v>0</v>
      </c>
      <c r="O1387" s="93" t="str">
        <f>IF(BD[[#This Row],[Saldo Actual]]=0,"PAGADO",IF(BD[[#This Row],[Saldo Actual]]&lt;0,"A Favor","Pendiente"))</f>
        <v>PAGADO</v>
      </c>
      <c r="P1387" s="97">
        <f>+BD[[#This Row],[Fecha Doc.]]+7</f>
        <v>45401</v>
      </c>
      <c r="Q1387" s="96" t="str">
        <f ca="1">IF(TODAY()&gt;BD[[#This Row],[Fecha Venc.]],"VENCIDO","")</f>
        <v>VENCIDO</v>
      </c>
      <c r="R1387" s="83"/>
    </row>
    <row r="1388" spans="3:18" s="4" customFormat="1" hidden="1" x14ac:dyDescent="0.25">
      <c r="C1388" s="85" t="s">
        <v>2026</v>
      </c>
      <c r="D1388" s="86">
        <v>45394</v>
      </c>
      <c r="E1388" s="87" t="s">
        <v>66</v>
      </c>
      <c r="F1388" s="88" t="s">
        <v>21</v>
      </c>
      <c r="G1388" s="87" t="s">
        <v>186</v>
      </c>
      <c r="H1388" s="89" t="s">
        <v>1847</v>
      </c>
      <c r="I1388" s="121">
        <v>96.5</v>
      </c>
      <c r="J1388" s="121">
        <v>96.1</v>
      </c>
      <c r="K1388" s="84">
        <v>1.2</v>
      </c>
      <c r="L1388" s="105">
        <f>+BD[[#This Row],[Kg. Recibidos]]*BD[[#This Row],[Precio]]</f>
        <v>115.32</v>
      </c>
      <c r="M1388" s="105">
        <f>+BD[[#This Row],[Kg. Recibidos]]*BD[[#This Row],[Precio]]</f>
        <v>115.32</v>
      </c>
      <c r="N1388" s="91">
        <f>+BD[[#This Row],[Monto Total]]-BD[[#This Row],[Abonos]]</f>
        <v>0</v>
      </c>
      <c r="O1388" s="93" t="str">
        <f>IF(BD[[#This Row],[Saldo Actual]]=0,"PAGADO",IF(BD[[#This Row],[Saldo Actual]]&lt;0,"A Favor","Pendiente"))</f>
        <v>PAGADO</v>
      </c>
      <c r="P1388" s="97">
        <f>+BD[[#This Row],[Fecha Doc.]]+7</f>
        <v>45401</v>
      </c>
      <c r="Q1388" s="96" t="str">
        <f ca="1">IF(TODAY()&gt;BD[[#This Row],[Fecha Venc.]],"VENCIDO","")</f>
        <v>VENCIDO</v>
      </c>
      <c r="R1388" s="83"/>
    </row>
    <row r="1389" spans="3:18" s="4" customFormat="1" hidden="1" x14ac:dyDescent="0.25">
      <c r="C1389" s="85" t="s">
        <v>2031</v>
      </c>
      <c r="D1389" s="86">
        <v>45394</v>
      </c>
      <c r="E1389" s="87" t="s">
        <v>66</v>
      </c>
      <c r="F1389" s="88" t="s">
        <v>21</v>
      </c>
      <c r="G1389" s="87" t="s">
        <v>185</v>
      </c>
      <c r="H1389" s="89" t="s">
        <v>15</v>
      </c>
      <c r="I1389" s="121">
        <v>1091.5999999999999</v>
      </c>
      <c r="J1389" s="121">
        <v>1091.5999999999999</v>
      </c>
      <c r="K1389" s="84">
        <v>2.35</v>
      </c>
      <c r="L1389" s="105">
        <f>+BD[[#This Row],[Kg. Recibidos]]*BD[[#This Row],[Precio]]</f>
        <v>2565.2599999999998</v>
      </c>
      <c r="M1389" s="105">
        <f>+BD[[#This Row],[Kg. Recibidos]]*BD[[#This Row],[Precio]]</f>
        <v>2565.2599999999998</v>
      </c>
      <c r="N1389" s="91">
        <f>+BD[[#This Row],[Monto Total]]-BD[[#This Row],[Abonos]]</f>
        <v>0</v>
      </c>
      <c r="O1389" s="93" t="str">
        <f>IF(BD[[#This Row],[Saldo Actual]]=0,"PAGADO",IF(BD[[#This Row],[Saldo Actual]]&lt;0,"A Favor","Pendiente"))</f>
        <v>PAGADO</v>
      </c>
      <c r="P1389" s="97">
        <f>+BD[[#This Row],[Fecha Doc.]]+7</f>
        <v>45401</v>
      </c>
      <c r="Q1389" s="96" t="str">
        <f ca="1">IF(TODAY()&gt;BD[[#This Row],[Fecha Venc.]],"VENCIDO","")</f>
        <v>VENCIDO</v>
      </c>
      <c r="R1389" s="83"/>
    </row>
    <row r="1390" spans="3:18" s="4" customFormat="1" hidden="1" x14ac:dyDescent="0.25">
      <c r="C1390" s="85" t="s">
        <v>2028</v>
      </c>
      <c r="D1390" s="86">
        <v>45394</v>
      </c>
      <c r="E1390" s="87" t="s">
        <v>66</v>
      </c>
      <c r="F1390" s="88" t="s">
        <v>21</v>
      </c>
      <c r="G1390" s="87" t="s">
        <v>185</v>
      </c>
      <c r="H1390" s="89" t="s">
        <v>1727</v>
      </c>
      <c r="I1390" s="121">
        <v>95.8</v>
      </c>
      <c r="J1390" s="121">
        <v>95.8</v>
      </c>
      <c r="K1390" s="84">
        <v>1.2</v>
      </c>
      <c r="L1390" s="105">
        <f>+BD[[#This Row],[Kg. Recibidos]]*BD[[#This Row],[Precio]]</f>
        <v>114.96</v>
      </c>
      <c r="M1390" s="105">
        <f>+BD[[#This Row],[Kg. Recibidos]]*BD[[#This Row],[Precio]]</f>
        <v>114.96</v>
      </c>
      <c r="N1390" s="91">
        <f>+BD[[#This Row],[Monto Total]]-BD[[#This Row],[Abonos]]</f>
        <v>0</v>
      </c>
      <c r="O1390" s="93" t="str">
        <f>IF(BD[[#This Row],[Saldo Actual]]=0,"PAGADO",IF(BD[[#This Row],[Saldo Actual]]&lt;0,"A Favor","Pendiente"))</f>
        <v>PAGADO</v>
      </c>
      <c r="P1390" s="97">
        <f>+BD[[#This Row],[Fecha Doc.]]+7</f>
        <v>45401</v>
      </c>
      <c r="Q1390" s="96" t="str">
        <f ca="1">IF(TODAY()&gt;BD[[#This Row],[Fecha Venc.]],"VENCIDO","")</f>
        <v>VENCIDO</v>
      </c>
      <c r="R1390" s="83"/>
    </row>
    <row r="1391" spans="3:18" s="4" customFormat="1" hidden="1" x14ac:dyDescent="0.25">
      <c r="C1391" s="85" t="s">
        <v>2028</v>
      </c>
      <c r="D1391" s="86">
        <v>45394</v>
      </c>
      <c r="E1391" s="87" t="s">
        <v>66</v>
      </c>
      <c r="F1391" s="88" t="s">
        <v>21</v>
      </c>
      <c r="G1391" s="87" t="s">
        <v>185</v>
      </c>
      <c r="H1391" s="89" t="s">
        <v>1847</v>
      </c>
      <c r="I1391" s="121">
        <v>97</v>
      </c>
      <c r="J1391" s="121">
        <v>97</v>
      </c>
      <c r="K1391" s="84">
        <v>1.2</v>
      </c>
      <c r="L1391" s="105">
        <f>+BD[[#This Row],[Kg. Recibidos]]*BD[[#This Row],[Precio]]</f>
        <v>116.39999999999999</v>
      </c>
      <c r="M1391" s="105">
        <f>+BD[[#This Row],[Kg. Recibidos]]*BD[[#This Row],[Precio]]</f>
        <v>116.39999999999999</v>
      </c>
      <c r="N1391" s="91">
        <f>+BD[[#This Row],[Monto Total]]-BD[[#This Row],[Abonos]]</f>
        <v>0</v>
      </c>
      <c r="O1391" s="93" t="str">
        <f>IF(BD[[#This Row],[Saldo Actual]]=0,"PAGADO",IF(BD[[#This Row],[Saldo Actual]]&lt;0,"A Favor","Pendiente"))</f>
        <v>PAGADO</v>
      </c>
      <c r="P1391" s="97">
        <f>+BD[[#This Row],[Fecha Doc.]]+7</f>
        <v>45401</v>
      </c>
      <c r="Q1391" s="96" t="str">
        <f ca="1">IF(TODAY()&gt;BD[[#This Row],[Fecha Venc.]],"VENCIDO","")</f>
        <v>VENCIDO</v>
      </c>
      <c r="R1391" s="83"/>
    </row>
    <row r="1392" spans="3:18" s="4" customFormat="1" hidden="1" x14ac:dyDescent="0.25">
      <c r="C1392" s="85" t="s">
        <v>2036</v>
      </c>
      <c r="D1392" s="86">
        <v>45394</v>
      </c>
      <c r="E1392" s="87" t="s">
        <v>670</v>
      </c>
      <c r="F1392" s="88" t="s">
        <v>883</v>
      </c>
      <c r="G1392" s="87" t="s">
        <v>670</v>
      </c>
      <c r="H1392" s="89" t="s">
        <v>872</v>
      </c>
      <c r="I1392" s="121">
        <v>10091.9</v>
      </c>
      <c r="J1392" s="121">
        <v>9939.1</v>
      </c>
      <c r="K1392" s="84">
        <v>2.0499999999999998</v>
      </c>
      <c r="L1392" s="105">
        <f>+BD[[#This Row],[Kg. Recibidos]]*BD[[#This Row],[Precio]]</f>
        <v>20375.154999999999</v>
      </c>
      <c r="M1392" s="105">
        <f>+BD[[#This Row],[Kg. Recibidos]]*BD[[#This Row],[Precio]]</f>
        <v>20375.154999999999</v>
      </c>
      <c r="N1392" s="91">
        <f>+BD[[#This Row],[Monto Total]]-BD[[#This Row],[Abonos]]</f>
        <v>0</v>
      </c>
      <c r="O1392" s="93" t="str">
        <f>IF(BD[[#This Row],[Saldo Actual]]=0,"PAGADO",IF(BD[[#This Row],[Saldo Actual]]&lt;0,"A Favor","Pendiente"))</f>
        <v>PAGADO</v>
      </c>
      <c r="P1392" s="97">
        <f>+BD[[#This Row],[Fecha Doc.]]+7</f>
        <v>45401</v>
      </c>
      <c r="Q1392" s="96" t="str">
        <f ca="1">IF(TODAY()&gt;BD[[#This Row],[Fecha Venc.]],"VENCIDO","")</f>
        <v>VENCIDO</v>
      </c>
      <c r="R1392" s="83"/>
    </row>
    <row r="1393" spans="3:18" s="4" customFormat="1" hidden="1" x14ac:dyDescent="0.25">
      <c r="C1393" s="85" t="s">
        <v>2025</v>
      </c>
      <c r="D1393" s="86">
        <v>45394</v>
      </c>
      <c r="E1393" s="87" t="s">
        <v>670</v>
      </c>
      <c r="F1393" s="88" t="s">
        <v>883</v>
      </c>
      <c r="G1393" s="87" t="s">
        <v>670</v>
      </c>
      <c r="H1393" s="89" t="s">
        <v>1848</v>
      </c>
      <c r="I1393" s="121">
        <v>497.6</v>
      </c>
      <c r="J1393" s="121">
        <v>492.9</v>
      </c>
      <c r="K1393" s="84">
        <v>1.6</v>
      </c>
      <c r="L1393" s="105">
        <f>+BD[[#This Row],[Kg. Recibidos]]*BD[[#This Row],[Precio]]</f>
        <v>788.64</v>
      </c>
      <c r="M1393" s="105">
        <f>+BD[[#This Row],[Kg. Recibidos]]*BD[[#This Row],[Precio]]</f>
        <v>788.64</v>
      </c>
      <c r="N1393" s="91">
        <f>+BD[[#This Row],[Monto Total]]-BD[[#This Row],[Abonos]]</f>
        <v>0</v>
      </c>
      <c r="O1393" s="93" t="str">
        <f>IF(BD[[#This Row],[Saldo Actual]]=0,"PAGADO",IF(BD[[#This Row],[Saldo Actual]]&lt;0,"A Favor","Pendiente"))</f>
        <v>PAGADO</v>
      </c>
      <c r="P1393" s="97">
        <f>+BD[[#This Row],[Fecha Doc.]]+7</f>
        <v>45401</v>
      </c>
      <c r="Q1393" s="96" t="str">
        <f ca="1">IF(TODAY()&gt;BD[[#This Row],[Fecha Venc.]],"VENCIDO","")</f>
        <v>VENCIDO</v>
      </c>
      <c r="R1393" s="83"/>
    </row>
    <row r="1394" spans="3:18" s="4" customFormat="1" hidden="1" x14ac:dyDescent="0.25">
      <c r="C1394" s="85" t="s">
        <v>2025</v>
      </c>
      <c r="D1394" s="86">
        <v>45394</v>
      </c>
      <c r="E1394" s="87" t="s">
        <v>670</v>
      </c>
      <c r="F1394" s="88" t="s">
        <v>883</v>
      </c>
      <c r="G1394" s="87" t="s">
        <v>670</v>
      </c>
      <c r="H1394" s="89" t="s">
        <v>1727</v>
      </c>
      <c r="I1394" s="121">
        <v>284.5</v>
      </c>
      <c r="J1394" s="121">
        <v>282.39999999999998</v>
      </c>
      <c r="K1394" s="84">
        <v>1.1000000000000001</v>
      </c>
      <c r="L1394" s="105">
        <f>+BD[[#This Row],[Kg. Recibidos]]*BD[[#This Row],[Precio]]</f>
        <v>310.64</v>
      </c>
      <c r="M1394" s="105">
        <f>+BD[[#This Row],[Kg. Recibidos]]*BD[[#This Row],[Precio]]</f>
        <v>310.64</v>
      </c>
      <c r="N1394" s="91">
        <f>+BD[[#This Row],[Monto Total]]-BD[[#This Row],[Abonos]]</f>
        <v>0</v>
      </c>
      <c r="O1394" s="93" t="str">
        <f>IF(BD[[#This Row],[Saldo Actual]]=0,"PAGADO",IF(BD[[#This Row],[Saldo Actual]]&lt;0,"A Favor","Pendiente"))</f>
        <v>PAGADO</v>
      </c>
      <c r="P1394" s="97">
        <f>+BD[[#This Row],[Fecha Doc.]]+7</f>
        <v>45401</v>
      </c>
      <c r="Q1394" s="96" t="str">
        <f ca="1">IF(TODAY()&gt;BD[[#This Row],[Fecha Venc.]],"VENCIDO","")</f>
        <v>VENCIDO</v>
      </c>
      <c r="R1394" s="83"/>
    </row>
    <row r="1395" spans="3:18" s="4" customFormat="1" hidden="1" x14ac:dyDescent="0.25">
      <c r="C1395" s="85" t="s">
        <v>2025</v>
      </c>
      <c r="D1395" s="86">
        <v>45394</v>
      </c>
      <c r="E1395" s="87" t="s">
        <v>670</v>
      </c>
      <c r="F1395" s="88" t="s">
        <v>883</v>
      </c>
      <c r="G1395" s="87" t="s">
        <v>670</v>
      </c>
      <c r="H1395" s="89" t="s">
        <v>1847</v>
      </c>
      <c r="I1395" s="121">
        <v>189</v>
      </c>
      <c r="J1395" s="121">
        <v>188.6</v>
      </c>
      <c r="K1395" s="84">
        <v>1.1000000000000001</v>
      </c>
      <c r="L1395" s="105">
        <f>+BD[[#This Row],[Kg. Recibidos]]*BD[[#This Row],[Precio]]</f>
        <v>207.46</v>
      </c>
      <c r="M1395" s="105">
        <f>+BD[[#This Row],[Kg. Recibidos]]*BD[[#This Row],[Precio]]</f>
        <v>207.46</v>
      </c>
      <c r="N1395" s="91">
        <f>+BD[[#This Row],[Monto Total]]-BD[[#This Row],[Abonos]]</f>
        <v>0</v>
      </c>
      <c r="O1395" s="93" t="str">
        <f>IF(BD[[#This Row],[Saldo Actual]]=0,"PAGADO",IF(BD[[#This Row],[Saldo Actual]]&lt;0,"A Favor","Pendiente"))</f>
        <v>PAGADO</v>
      </c>
      <c r="P1395" s="97">
        <f>+BD[[#This Row],[Fecha Doc.]]+7</f>
        <v>45401</v>
      </c>
      <c r="Q1395" s="96" t="str">
        <f ca="1">IF(TODAY()&gt;BD[[#This Row],[Fecha Venc.]],"VENCIDO","")</f>
        <v>VENCIDO</v>
      </c>
      <c r="R1395" s="83"/>
    </row>
    <row r="1396" spans="3:18" s="4" customFormat="1" hidden="1" x14ac:dyDescent="0.25">
      <c r="C1396" s="85" t="s">
        <v>2024</v>
      </c>
      <c r="D1396" s="86">
        <v>45394</v>
      </c>
      <c r="E1396" s="87" t="s">
        <v>670</v>
      </c>
      <c r="F1396" s="88" t="s">
        <v>883</v>
      </c>
      <c r="G1396" s="87" t="s">
        <v>670</v>
      </c>
      <c r="H1396" s="89" t="s">
        <v>872</v>
      </c>
      <c r="I1396" s="121">
        <v>9003.5</v>
      </c>
      <c r="J1396" s="121">
        <v>8942</v>
      </c>
      <c r="K1396" s="84">
        <v>2.0499999999999998</v>
      </c>
      <c r="L1396" s="105">
        <f>+BD[[#This Row],[Kg. Recibidos]]*BD[[#This Row],[Precio]]</f>
        <v>18331.099999999999</v>
      </c>
      <c r="M1396" s="105">
        <f>+BD[[#This Row],[Kg. Recibidos]]*BD[[#This Row],[Precio]]</f>
        <v>18331.099999999999</v>
      </c>
      <c r="N1396" s="91">
        <f>+BD[[#This Row],[Monto Total]]-BD[[#This Row],[Abonos]]</f>
        <v>0</v>
      </c>
      <c r="O1396" s="93" t="str">
        <f>IF(BD[[#This Row],[Saldo Actual]]=0,"PAGADO",IF(BD[[#This Row],[Saldo Actual]]&lt;0,"A Favor","Pendiente"))</f>
        <v>PAGADO</v>
      </c>
      <c r="P1396" s="97">
        <f>+BD[[#This Row],[Fecha Doc.]]+7</f>
        <v>45401</v>
      </c>
      <c r="Q1396" s="96" t="str">
        <f ca="1">IF(TODAY()&gt;BD[[#This Row],[Fecha Venc.]],"VENCIDO","")</f>
        <v>VENCIDO</v>
      </c>
      <c r="R1396" s="83"/>
    </row>
    <row r="1397" spans="3:18" s="4" customFormat="1" hidden="1" x14ac:dyDescent="0.25">
      <c r="C1397" s="85" t="s">
        <v>2033</v>
      </c>
      <c r="D1397" s="86">
        <v>45394</v>
      </c>
      <c r="E1397" s="87" t="s">
        <v>87</v>
      </c>
      <c r="F1397" s="88" t="s">
        <v>116</v>
      </c>
      <c r="G1397" s="87" t="s">
        <v>87</v>
      </c>
      <c r="H1397" s="89" t="s">
        <v>872</v>
      </c>
      <c r="I1397" s="121">
        <v>579.1</v>
      </c>
      <c r="J1397" s="121">
        <v>579.1</v>
      </c>
      <c r="K1397" s="84">
        <v>2.4</v>
      </c>
      <c r="L1397" s="105">
        <f>+BD[[#This Row],[Kg. Recibidos]]*BD[[#This Row],[Precio]]</f>
        <v>1389.84</v>
      </c>
      <c r="M1397" s="105">
        <f>+BD[[#This Row],[Kg. Recibidos]]*BD[[#This Row],[Precio]]</f>
        <v>1389.84</v>
      </c>
      <c r="N1397" s="91">
        <f>+BD[[#This Row],[Monto Total]]-BD[[#This Row],[Abonos]]</f>
        <v>0</v>
      </c>
      <c r="O1397" s="93" t="str">
        <f>IF(BD[[#This Row],[Saldo Actual]]=0,"PAGADO",IF(BD[[#This Row],[Saldo Actual]]&lt;0,"A Favor","Pendiente"))</f>
        <v>PAGADO</v>
      </c>
      <c r="P1397" s="97">
        <f>+BD[[#This Row],[Fecha Doc.]]+7</f>
        <v>45401</v>
      </c>
      <c r="Q1397" s="96" t="str">
        <f ca="1">IF(TODAY()&gt;BD[[#This Row],[Fecha Venc.]],"VENCIDO","")</f>
        <v>VENCIDO</v>
      </c>
      <c r="R1397" s="83"/>
    </row>
    <row r="1398" spans="3:18" s="4" customFormat="1" hidden="1" x14ac:dyDescent="0.25">
      <c r="C1398" s="85" t="s">
        <v>2033</v>
      </c>
      <c r="D1398" s="86">
        <v>45394</v>
      </c>
      <c r="E1398" s="87" t="s">
        <v>87</v>
      </c>
      <c r="F1398" s="88" t="s">
        <v>116</v>
      </c>
      <c r="G1398" s="87" t="s">
        <v>87</v>
      </c>
      <c r="H1398" s="89" t="s">
        <v>15</v>
      </c>
      <c r="I1398" s="121">
        <v>61.3</v>
      </c>
      <c r="J1398" s="121">
        <v>61.3</v>
      </c>
      <c r="K1398" s="84">
        <v>2.68</v>
      </c>
      <c r="L1398" s="105">
        <f>+BD[[#This Row],[Kg. Recibidos]]*BD[[#This Row],[Precio]]</f>
        <v>164.28399999999999</v>
      </c>
      <c r="M1398" s="105">
        <f>+BD[[#This Row],[Kg. Recibidos]]*BD[[#This Row],[Precio]]</f>
        <v>164.28399999999999</v>
      </c>
      <c r="N1398" s="91">
        <f>+BD[[#This Row],[Monto Total]]-BD[[#This Row],[Abonos]]</f>
        <v>0</v>
      </c>
      <c r="O1398" s="93" t="str">
        <f>IF(BD[[#This Row],[Saldo Actual]]=0,"PAGADO",IF(BD[[#This Row],[Saldo Actual]]&lt;0,"A Favor","Pendiente"))</f>
        <v>PAGADO</v>
      </c>
      <c r="P1398" s="97">
        <f>+BD[[#This Row],[Fecha Doc.]]+7</f>
        <v>45401</v>
      </c>
      <c r="Q1398" s="96" t="str">
        <f ca="1">IF(TODAY()&gt;BD[[#This Row],[Fecha Venc.]],"VENCIDO","")</f>
        <v>VENCIDO</v>
      </c>
      <c r="R1398" s="83"/>
    </row>
    <row r="1399" spans="3:18" s="4" customFormat="1" hidden="1" x14ac:dyDescent="0.25">
      <c r="C1399" s="85" t="s">
        <v>2032</v>
      </c>
      <c r="D1399" s="86">
        <v>45394</v>
      </c>
      <c r="E1399" s="87" t="s">
        <v>87</v>
      </c>
      <c r="F1399" s="88" t="s">
        <v>116</v>
      </c>
      <c r="G1399" s="87" t="s">
        <v>87</v>
      </c>
      <c r="H1399" s="89" t="s">
        <v>1847</v>
      </c>
      <c r="I1399" s="121">
        <v>270.89999999999998</v>
      </c>
      <c r="J1399" s="121">
        <v>270.89999999999998</v>
      </c>
      <c r="K1399" s="84">
        <v>1.1000000000000001</v>
      </c>
      <c r="L1399" s="105">
        <f>+BD[[#This Row],[Kg. Recibidos]]*BD[[#This Row],[Precio]]</f>
        <v>297.99</v>
      </c>
      <c r="M1399" s="105">
        <f>+BD[[#This Row],[Kg. Recibidos]]*BD[[#This Row],[Precio]]</f>
        <v>297.99</v>
      </c>
      <c r="N1399" s="91">
        <f>+BD[[#This Row],[Monto Total]]-BD[[#This Row],[Abonos]]</f>
        <v>0</v>
      </c>
      <c r="O1399" s="93" t="str">
        <f>IF(BD[[#This Row],[Saldo Actual]]=0,"PAGADO",IF(BD[[#This Row],[Saldo Actual]]&lt;0,"A Favor","Pendiente"))</f>
        <v>PAGADO</v>
      </c>
      <c r="P1399" s="97">
        <f>+BD[[#This Row],[Fecha Doc.]]+7</f>
        <v>45401</v>
      </c>
      <c r="Q1399" s="96" t="str">
        <f ca="1">IF(TODAY()&gt;BD[[#This Row],[Fecha Venc.]],"VENCIDO","")</f>
        <v>VENCIDO</v>
      </c>
      <c r="R1399" s="83"/>
    </row>
    <row r="1400" spans="3:18" s="4" customFormat="1" hidden="1" x14ac:dyDescent="0.25">
      <c r="C1400" s="85" t="s">
        <v>2032</v>
      </c>
      <c r="D1400" s="86">
        <v>45394</v>
      </c>
      <c r="E1400" s="87" t="s">
        <v>87</v>
      </c>
      <c r="F1400" s="88" t="s">
        <v>116</v>
      </c>
      <c r="G1400" s="87" t="s">
        <v>87</v>
      </c>
      <c r="H1400" s="89" t="s">
        <v>1848</v>
      </c>
      <c r="I1400" s="121">
        <v>95.9</v>
      </c>
      <c r="J1400" s="121">
        <v>95.9</v>
      </c>
      <c r="K1400" s="84">
        <v>1.6</v>
      </c>
      <c r="L1400" s="105">
        <f>+BD[[#This Row],[Kg. Recibidos]]*BD[[#This Row],[Precio]]</f>
        <v>153.44000000000003</v>
      </c>
      <c r="M1400" s="105">
        <f>+BD[[#This Row],[Kg. Recibidos]]*BD[[#This Row],[Precio]]</f>
        <v>153.44000000000003</v>
      </c>
      <c r="N1400" s="91">
        <f>+BD[[#This Row],[Monto Total]]-BD[[#This Row],[Abonos]]</f>
        <v>0</v>
      </c>
      <c r="O1400" s="93" t="str">
        <f>IF(BD[[#This Row],[Saldo Actual]]=0,"PAGADO",IF(BD[[#This Row],[Saldo Actual]]&lt;0,"A Favor","Pendiente"))</f>
        <v>PAGADO</v>
      </c>
      <c r="P1400" s="97">
        <f>+BD[[#This Row],[Fecha Doc.]]+7</f>
        <v>45401</v>
      </c>
      <c r="Q1400" s="96" t="str">
        <f ca="1">IF(TODAY()&gt;BD[[#This Row],[Fecha Venc.]],"VENCIDO","")</f>
        <v>VENCIDO</v>
      </c>
      <c r="R1400" s="83"/>
    </row>
    <row r="1401" spans="3:18" s="4" customFormat="1" hidden="1" x14ac:dyDescent="0.25">
      <c r="C1401" s="85" t="s">
        <v>2032</v>
      </c>
      <c r="D1401" s="86">
        <v>45394</v>
      </c>
      <c r="E1401" s="87" t="s">
        <v>87</v>
      </c>
      <c r="F1401" s="88" t="s">
        <v>116</v>
      </c>
      <c r="G1401" s="87" t="s">
        <v>87</v>
      </c>
      <c r="H1401" s="89" t="s">
        <v>1727</v>
      </c>
      <c r="I1401" s="121">
        <v>292</v>
      </c>
      <c r="J1401" s="121">
        <v>292</v>
      </c>
      <c r="K1401" s="84">
        <v>1.1000000000000001</v>
      </c>
      <c r="L1401" s="105">
        <f>+BD[[#This Row],[Kg. Recibidos]]*BD[[#This Row],[Precio]]</f>
        <v>321.20000000000005</v>
      </c>
      <c r="M1401" s="105">
        <f>+BD[[#This Row],[Kg. Recibidos]]*BD[[#This Row],[Precio]]</f>
        <v>321.20000000000005</v>
      </c>
      <c r="N1401" s="91">
        <f>+BD[[#This Row],[Monto Total]]-BD[[#This Row],[Abonos]]</f>
        <v>0</v>
      </c>
      <c r="O1401" s="93" t="str">
        <f>IF(BD[[#This Row],[Saldo Actual]]=0,"PAGADO",IF(BD[[#This Row],[Saldo Actual]]&lt;0,"A Favor","Pendiente"))</f>
        <v>PAGADO</v>
      </c>
      <c r="P1401" s="97">
        <f>+BD[[#This Row],[Fecha Doc.]]+7</f>
        <v>45401</v>
      </c>
      <c r="Q1401" s="96" t="str">
        <f ca="1">IF(TODAY()&gt;BD[[#This Row],[Fecha Venc.]],"VENCIDO","")</f>
        <v>VENCIDO</v>
      </c>
      <c r="R1401" s="83"/>
    </row>
    <row r="1402" spans="3:18" s="4" customFormat="1" hidden="1" x14ac:dyDescent="0.25">
      <c r="C1402" s="85" t="s">
        <v>2039</v>
      </c>
      <c r="D1402" s="86">
        <v>45394</v>
      </c>
      <c r="E1402" s="87" t="s">
        <v>24</v>
      </c>
      <c r="F1402" s="88" t="s">
        <v>23</v>
      </c>
      <c r="G1402" s="87" t="s">
        <v>191</v>
      </c>
      <c r="H1402" s="89" t="s">
        <v>1847</v>
      </c>
      <c r="I1402" s="121">
        <v>1235.9000000000001</v>
      </c>
      <c r="J1402" s="121">
        <v>1235.9000000000001</v>
      </c>
      <c r="K1402" s="84">
        <v>1.1000000000000001</v>
      </c>
      <c r="L1402" s="105">
        <f>+BD[[#This Row],[Kg. Recibidos]]*BD[[#This Row],[Precio]]</f>
        <v>1359.4900000000002</v>
      </c>
      <c r="M1402" s="105">
        <f>+BD[[#This Row],[Kg. Recibidos]]*BD[[#This Row],[Precio]]</f>
        <v>1359.4900000000002</v>
      </c>
      <c r="N1402" s="91">
        <f>+BD[[#This Row],[Monto Total]]-BD[[#This Row],[Abonos]]</f>
        <v>0</v>
      </c>
      <c r="O1402" s="93" t="str">
        <f>IF(BD[[#This Row],[Saldo Actual]]=0,"PAGADO",IF(BD[[#This Row],[Saldo Actual]]&lt;0,"A Favor","Pendiente"))</f>
        <v>PAGADO</v>
      </c>
      <c r="P1402" s="97">
        <f>+BD[[#This Row],[Fecha Doc.]]+7</f>
        <v>45401</v>
      </c>
      <c r="Q1402" s="96" t="str">
        <f ca="1">IF(TODAY()&gt;BD[[#This Row],[Fecha Venc.]],"VENCIDO","")</f>
        <v>VENCIDO</v>
      </c>
      <c r="R1402" s="83"/>
    </row>
    <row r="1403" spans="3:18" s="4" customFormat="1" hidden="1" x14ac:dyDescent="0.25">
      <c r="C1403" s="85" t="s">
        <v>2038</v>
      </c>
      <c r="D1403" s="86">
        <v>45394</v>
      </c>
      <c r="E1403" s="87" t="s">
        <v>24</v>
      </c>
      <c r="F1403" s="88" t="s">
        <v>23</v>
      </c>
      <c r="G1403" s="87" t="s">
        <v>191</v>
      </c>
      <c r="H1403" s="89" t="s">
        <v>3</v>
      </c>
      <c r="I1403" s="121">
        <v>554.20000000000005</v>
      </c>
      <c r="J1403" s="121">
        <v>554.20000000000005</v>
      </c>
      <c r="K1403" s="84">
        <v>2</v>
      </c>
      <c r="L1403" s="105">
        <f>+BD[[#This Row],[Kg. Recibidos]]*BD[[#This Row],[Precio]]</f>
        <v>1108.4000000000001</v>
      </c>
      <c r="M1403" s="105">
        <f>+BD[[#This Row],[Kg. Recibidos]]*BD[[#This Row],[Precio]]</f>
        <v>1108.4000000000001</v>
      </c>
      <c r="N1403" s="91">
        <f>+BD[[#This Row],[Monto Total]]-BD[[#This Row],[Abonos]]</f>
        <v>0</v>
      </c>
      <c r="O1403" s="93" t="str">
        <f>IF(BD[[#This Row],[Saldo Actual]]=0,"PAGADO",IF(BD[[#This Row],[Saldo Actual]]&lt;0,"A Favor","Pendiente"))</f>
        <v>PAGADO</v>
      </c>
      <c r="P1403" s="97">
        <f>+BD[[#This Row],[Fecha Doc.]]+7</f>
        <v>45401</v>
      </c>
      <c r="Q1403" s="96" t="str">
        <f ca="1">IF(TODAY()&gt;BD[[#This Row],[Fecha Venc.]],"VENCIDO","")</f>
        <v>VENCIDO</v>
      </c>
      <c r="R1403" s="83"/>
    </row>
    <row r="1404" spans="3:18" s="4" customFormat="1" hidden="1" x14ac:dyDescent="0.25">
      <c r="C1404" s="85" t="s">
        <v>2037</v>
      </c>
      <c r="D1404" s="86">
        <v>45394</v>
      </c>
      <c r="E1404" s="87" t="s">
        <v>24</v>
      </c>
      <c r="F1404" s="88" t="s">
        <v>23</v>
      </c>
      <c r="G1404" s="87" t="s">
        <v>191</v>
      </c>
      <c r="H1404" s="89" t="s">
        <v>3</v>
      </c>
      <c r="I1404" s="121">
        <v>22121.599999999999</v>
      </c>
      <c r="J1404" s="121">
        <v>21900.38</v>
      </c>
      <c r="K1404" s="84">
        <v>2</v>
      </c>
      <c r="L1404" s="105">
        <f>+BD[[#This Row],[Kg. Recibidos]]*BD[[#This Row],[Precio]]</f>
        <v>43800.76</v>
      </c>
      <c r="M1404" s="105">
        <f>+BD[[#This Row],[Kg. Recibidos]]*BD[[#This Row],[Precio]]</f>
        <v>43800.76</v>
      </c>
      <c r="N1404" s="91">
        <f>+BD[[#This Row],[Monto Total]]-BD[[#This Row],[Abonos]]</f>
        <v>0</v>
      </c>
      <c r="O1404" s="93" t="str">
        <f>IF(BD[[#This Row],[Saldo Actual]]=0,"PAGADO",IF(BD[[#This Row],[Saldo Actual]]&lt;0,"A Favor","Pendiente"))</f>
        <v>PAGADO</v>
      </c>
      <c r="P1404" s="97">
        <f>+BD[[#This Row],[Fecha Doc.]]+7</f>
        <v>45401</v>
      </c>
      <c r="Q1404" s="96" t="str">
        <f ca="1">IF(TODAY()&gt;BD[[#This Row],[Fecha Venc.]],"VENCIDO","")</f>
        <v>VENCIDO</v>
      </c>
      <c r="R1404" s="83"/>
    </row>
    <row r="1405" spans="3:18" s="4" customFormat="1" hidden="1" x14ac:dyDescent="0.25">
      <c r="C1405" s="85" t="s">
        <v>2041</v>
      </c>
      <c r="D1405" s="86">
        <v>45394</v>
      </c>
      <c r="E1405" s="87" t="s">
        <v>8</v>
      </c>
      <c r="F1405" s="88" t="s">
        <v>20</v>
      </c>
      <c r="G1405" s="87" t="s">
        <v>182</v>
      </c>
      <c r="H1405" s="89" t="s">
        <v>15</v>
      </c>
      <c r="I1405" s="121">
        <v>10134.200000000001</v>
      </c>
      <c r="J1405" s="121">
        <v>9739.6</v>
      </c>
      <c r="K1405" s="84">
        <v>2.5</v>
      </c>
      <c r="L1405" s="105">
        <f>+BD[[#This Row],[Kg. Recibidos]]*BD[[#This Row],[Precio]]</f>
        <v>24349</v>
      </c>
      <c r="M1405" s="105">
        <f>+BD[[#This Row],[Kg. Recibidos]]*BD[[#This Row],[Precio]]</f>
        <v>24349</v>
      </c>
      <c r="N1405" s="91">
        <f>+BD[[#This Row],[Monto Total]]-BD[[#This Row],[Abonos]]</f>
        <v>0</v>
      </c>
      <c r="O1405" s="93" t="str">
        <f>IF(BD[[#This Row],[Saldo Actual]]=0,"PAGADO",IF(BD[[#This Row],[Saldo Actual]]&lt;0,"A Favor","Pendiente"))</f>
        <v>PAGADO</v>
      </c>
      <c r="P1405" s="97">
        <f>+BD[[#This Row],[Fecha Doc.]]+7</f>
        <v>45401</v>
      </c>
      <c r="Q1405" s="96" t="str">
        <f ca="1">IF(TODAY()&gt;BD[[#This Row],[Fecha Venc.]],"VENCIDO","")</f>
        <v>VENCIDO</v>
      </c>
      <c r="R1405" s="83"/>
    </row>
    <row r="1406" spans="3:18" s="4" customFormat="1" hidden="1" x14ac:dyDescent="0.25">
      <c r="C1406" s="85" t="s">
        <v>2035</v>
      </c>
      <c r="D1406" s="86">
        <v>45394</v>
      </c>
      <c r="E1406" s="87" t="s">
        <v>8</v>
      </c>
      <c r="F1406" s="88" t="s">
        <v>20</v>
      </c>
      <c r="G1406" s="87" t="s">
        <v>182</v>
      </c>
      <c r="H1406" s="89" t="s">
        <v>1727</v>
      </c>
      <c r="I1406" s="121">
        <v>428.8</v>
      </c>
      <c r="J1406" s="121">
        <v>425</v>
      </c>
      <c r="K1406" s="84">
        <v>1.1000000000000001</v>
      </c>
      <c r="L1406" s="105">
        <f>+BD[[#This Row],[Kg. Recibidos]]*BD[[#This Row],[Precio]]</f>
        <v>467.50000000000006</v>
      </c>
      <c r="M1406" s="105">
        <f>+BD[[#This Row],[Kg. Recibidos]]*BD[[#This Row],[Precio]]</f>
        <v>467.50000000000006</v>
      </c>
      <c r="N1406" s="91">
        <f>+BD[[#This Row],[Monto Total]]-BD[[#This Row],[Abonos]]</f>
        <v>0</v>
      </c>
      <c r="O1406" s="93" t="str">
        <f>IF(BD[[#This Row],[Saldo Actual]]=0,"PAGADO",IF(BD[[#This Row],[Saldo Actual]]&lt;0,"A Favor","Pendiente"))</f>
        <v>PAGADO</v>
      </c>
      <c r="P1406" s="97">
        <f>+BD[[#This Row],[Fecha Doc.]]+7</f>
        <v>45401</v>
      </c>
      <c r="Q1406" s="96" t="str">
        <f ca="1">IF(TODAY()&gt;BD[[#This Row],[Fecha Venc.]],"VENCIDO","")</f>
        <v>VENCIDO</v>
      </c>
      <c r="R1406" s="83"/>
    </row>
    <row r="1407" spans="3:18" s="4" customFormat="1" hidden="1" x14ac:dyDescent="0.25">
      <c r="C1407" s="85" t="s">
        <v>2034</v>
      </c>
      <c r="D1407" s="86">
        <v>45394</v>
      </c>
      <c r="E1407" s="87" t="s">
        <v>8</v>
      </c>
      <c r="F1407" s="88" t="s">
        <v>20</v>
      </c>
      <c r="G1407" s="87" t="s">
        <v>182</v>
      </c>
      <c r="H1407" s="89" t="s">
        <v>1727</v>
      </c>
      <c r="I1407" s="121">
        <v>994.5</v>
      </c>
      <c r="J1407" s="121">
        <v>989.7</v>
      </c>
      <c r="K1407" s="84">
        <v>1.1000000000000001</v>
      </c>
      <c r="L1407" s="105">
        <f>+BD[[#This Row],[Kg. Recibidos]]*BD[[#This Row],[Precio]]</f>
        <v>1088.67</v>
      </c>
      <c r="M1407" s="105">
        <v>1088.67</v>
      </c>
      <c r="N1407" s="91">
        <f>+BD[[#This Row],[Monto Total]]-BD[[#This Row],[Abonos]]</f>
        <v>0</v>
      </c>
      <c r="O1407" s="93" t="str">
        <f>IF(BD[[#This Row],[Saldo Actual]]=0,"PAGADO",IF(BD[[#This Row],[Saldo Actual]]&lt;0,"A Favor","Pendiente"))</f>
        <v>PAGADO</v>
      </c>
      <c r="P1407" s="97">
        <f>+BD[[#This Row],[Fecha Doc.]]+7</f>
        <v>45401</v>
      </c>
      <c r="Q1407" s="96" t="str">
        <f ca="1">IF(TODAY()&gt;BD[[#This Row],[Fecha Venc.]],"VENCIDO","")</f>
        <v>VENCIDO</v>
      </c>
      <c r="R1407" s="83"/>
    </row>
    <row r="1408" spans="3:18" s="4" customFormat="1" hidden="1" x14ac:dyDescent="0.25">
      <c r="C1408" s="85" t="s">
        <v>2034</v>
      </c>
      <c r="D1408" s="86">
        <v>45394</v>
      </c>
      <c r="E1408" s="87" t="s">
        <v>8</v>
      </c>
      <c r="F1408" s="88" t="s">
        <v>20</v>
      </c>
      <c r="G1408" s="87" t="s">
        <v>182</v>
      </c>
      <c r="H1408" s="89" t="s">
        <v>1847</v>
      </c>
      <c r="I1408" s="121">
        <v>1043</v>
      </c>
      <c r="J1408" s="121">
        <v>1039</v>
      </c>
      <c r="K1408" s="84">
        <v>1.1000000000000001</v>
      </c>
      <c r="L1408" s="105">
        <f>+BD[[#This Row],[Kg. Recibidos]]*BD[[#This Row],[Precio]]</f>
        <v>1142.9000000000001</v>
      </c>
      <c r="M1408" s="105">
        <v>1142.9000000000001</v>
      </c>
      <c r="N1408" s="91">
        <f>+BD[[#This Row],[Monto Total]]-BD[[#This Row],[Abonos]]</f>
        <v>0</v>
      </c>
      <c r="O1408" s="93" t="str">
        <f>IF(BD[[#This Row],[Saldo Actual]]=0,"PAGADO",IF(BD[[#This Row],[Saldo Actual]]&lt;0,"A Favor","Pendiente"))</f>
        <v>PAGADO</v>
      </c>
      <c r="P1408" s="97">
        <f>+BD[[#This Row],[Fecha Doc.]]+7</f>
        <v>45401</v>
      </c>
      <c r="Q1408" s="96" t="str">
        <f ca="1">IF(TODAY()&gt;BD[[#This Row],[Fecha Venc.]],"VENCIDO","")</f>
        <v>VENCIDO</v>
      </c>
      <c r="R1408" s="83"/>
    </row>
    <row r="1409" spans="3:18" s="4" customFormat="1" hidden="1" x14ac:dyDescent="0.25">
      <c r="C1409" s="85" t="s">
        <v>2018</v>
      </c>
      <c r="D1409" s="86">
        <v>45393</v>
      </c>
      <c r="E1409" s="87" t="s">
        <v>1730</v>
      </c>
      <c r="F1409" s="88" t="s">
        <v>892</v>
      </c>
      <c r="G1409" s="87" t="s">
        <v>1730</v>
      </c>
      <c r="H1409" s="89" t="s">
        <v>1853</v>
      </c>
      <c r="I1409" s="121">
        <v>2268.1999999999998</v>
      </c>
      <c r="J1409" s="121">
        <v>2268.1999999999998</v>
      </c>
      <c r="K1409" s="84">
        <v>0.2</v>
      </c>
      <c r="L1409" s="105">
        <f>+BD[[#This Row],[Kg. Recibidos]]*BD[[#This Row],[Precio]]</f>
        <v>453.64</v>
      </c>
      <c r="M1409" s="105">
        <v>453.64</v>
      </c>
      <c r="N1409" s="91">
        <f>+BD[[#This Row],[Monto Total]]-BD[[#This Row],[Abonos]]</f>
        <v>0</v>
      </c>
      <c r="O1409" s="93" t="str">
        <f>IF(BD[[#This Row],[Saldo Actual]]=0,"PAGADO",IF(BD[[#This Row],[Saldo Actual]]&lt;0,"A Favor","Pendiente"))</f>
        <v>PAGADO</v>
      </c>
      <c r="P1409" s="97">
        <f>+BD[[#This Row],[Fecha Doc.]]+7</f>
        <v>45400</v>
      </c>
      <c r="Q1409" s="96" t="str">
        <f ca="1">IF(TODAY()&gt;BD[[#This Row],[Fecha Venc.]],"VENCIDO","")</f>
        <v>VENCIDO</v>
      </c>
      <c r="R1409" s="83"/>
    </row>
    <row r="1410" spans="3:18" s="4" customFormat="1" hidden="1" x14ac:dyDescent="0.25">
      <c r="C1410" s="85" t="s">
        <v>2014</v>
      </c>
      <c r="D1410" s="86">
        <v>45393</v>
      </c>
      <c r="E1410" s="87" t="s">
        <v>69</v>
      </c>
      <c r="F1410" s="88" t="s">
        <v>31</v>
      </c>
      <c r="G1410" s="87" t="s">
        <v>69</v>
      </c>
      <c r="H1410" s="89" t="s">
        <v>3</v>
      </c>
      <c r="I1410" s="121">
        <v>1996.1</v>
      </c>
      <c r="J1410" s="121">
        <v>2000</v>
      </c>
      <c r="K1410" s="84">
        <v>2.35</v>
      </c>
      <c r="L1410" s="105">
        <f>+BD[[#This Row],[Kg. Recibidos]]*BD[[#This Row],[Precio]]</f>
        <v>4700</v>
      </c>
      <c r="M1410" s="105">
        <v>4700</v>
      </c>
      <c r="N1410" s="91">
        <f>+BD[[#This Row],[Monto Total]]-BD[[#This Row],[Abonos]]</f>
        <v>0</v>
      </c>
      <c r="O1410" s="93" t="str">
        <f>IF(BD[[#This Row],[Saldo Actual]]=0,"PAGADO",IF(BD[[#This Row],[Saldo Actual]]&lt;0,"A Favor","Pendiente"))</f>
        <v>PAGADO</v>
      </c>
      <c r="P1410" s="97">
        <f>+BD[[#This Row],[Fecha Doc.]]+7</f>
        <v>45400</v>
      </c>
      <c r="Q1410" s="96" t="str">
        <f ca="1">IF(TODAY()&gt;BD[[#This Row],[Fecha Venc.]],"VENCIDO","")</f>
        <v>VENCIDO</v>
      </c>
      <c r="R1410" s="83"/>
    </row>
    <row r="1411" spans="3:18" s="4" customFormat="1" hidden="1" x14ac:dyDescent="0.25">
      <c r="C1411" s="85" t="s">
        <v>2014</v>
      </c>
      <c r="D1411" s="86">
        <v>45393</v>
      </c>
      <c r="E1411" s="87" t="s">
        <v>69</v>
      </c>
      <c r="F1411" s="88" t="s">
        <v>31</v>
      </c>
      <c r="G1411" s="87" t="s">
        <v>69</v>
      </c>
      <c r="H1411" s="89" t="s">
        <v>872</v>
      </c>
      <c r="I1411" s="121">
        <v>1940.2</v>
      </c>
      <c r="J1411" s="121">
        <v>1929.3</v>
      </c>
      <c r="K1411" s="84">
        <v>2.15</v>
      </c>
      <c r="L1411" s="105">
        <f>+BD[[#This Row],[Kg. Recibidos]]*BD[[#This Row],[Precio]]</f>
        <v>4147.9949999999999</v>
      </c>
      <c r="M1411" s="105">
        <f>+BD[[#This Row],[Kg. Recibidos]]*BD[[#This Row],[Precio]]</f>
        <v>4147.9949999999999</v>
      </c>
      <c r="N1411" s="91">
        <f>+BD[[#This Row],[Monto Total]]-BD[[#This Row],[Abonos]]</f>
        <v>0</v>
      </c>
      <c r="O1411" s="93" t="str">
        <f>IF(BD[[#This Row],[Saldo Actual]]=0,"PAGADO",IF(BD[[#This Row],[Saldo Actual]]&lt;0,"A Favor","Pendiente"))</f>
        <v>PAGADO</v>
      </c>
      <c r="P1411" s="97">
        <f>+BD[[#This Row],[Fecha Doc.]]+7</f>
        <v>45400</v>
      </c>
      <c r="Q1411" s="96" t="str">
        <f ca="1">IF(TODAY()&gt;BD[[#This Row],[Fecha Venc.]],"VENCIDO","")</f>
        <v>VENCIDO</v>
      </c>
      <c r="R1411" s="83"/>
    </row>
    <row r="1412" spans="3:18" s="4" customFormat="1" hidden="1" x14ac:dyDescent="0.25">
      <c r="C1412" s="85" t="s">
        <v>2016</v>
      </c>
      <c r="D1412" s="86">
        <v>45393</v>
      </c>
      <c r="E1412" s="87" t="s">
        <v>1887</v>
      </c>
      <c r="F1412" s="88" t="s">
        <v>1886</v>
      </c>
      <c r="G1412" s="87" t="s">
        <v>195</v>
      </c>
      <c r="H1412" s="89" t="s">
        <v>3</v>
      </c>
      <c r="I1412" s="121">
        <v>96.8</v>
      </c>
      <c r="J1412" s="121">
        <v>96.8</v>
      </c>
      <c r="K1412" s="84">
        <v>2.4500000000000002</v>
      </c>
      <c r="L1412" s="105">
        <f>+BD[[#This Row],[Kg. Recibidos]]*BD[[#This Row],[Precio]]</f>
        <v>237.16</v>
      </c>
      <c r="M1412" s="105">
        <f>+BD[[#This Row],[Kg. Recibidos]]*BD[[#This Row],[Precio]]</f>
        <v>237.16</v>
      </c>
      <c r="N1412" s="91">
        <f>+BD[[#This Row],[Monto Total]]-BD[[#This Row],[Abonos]]</f>
        <v>0</v>
      </c>
      <c r="O1412" s="93" t="str">
        <f>IF(BD[[#This Row],[Saldo Actual]]=0,"PAGADO",IF(BD[[#This Row],[Saldo Actual]]&lt;0,"A Favor","Pendiente"))</f>
        <v>PAGADO</v>
      </c>
      <c r="P1412" s="97">
        <f>+BD[[#This Row],[Fecha Doc.]]+7</f>
        <v>45400</v>
      </c>
      <c r="Q1412" s="96" t="str">
        <f ca="1">IF(TODAY()&gt;BD[[#This Row],[Fecha Venc.]],"VENCIDO","")</f>
        <v>VENCIDO</v>
      </c>
      <c r="R1412" s="83"/>
    </row>
    <row r="1413" spans="3:18" s="4" customFormat="1" hidden="1" x14ac:dyDescent="0.25">
      <c r="C1413" s="85" t="s">
        <v>2015</v>
      </c>
      <c r="D1413" s="86">
        <v>45393</v>
      </c>
      <c r="E1413" s="87" t="s">
        <v>1887</v>
      </c>
      <c r="F1413" s="88" t="s">
        <v>1886</v>
      </c>
      <c r="G1413" s="87" t="s">
        <v>195</v>
      </c>
      <c r="H1413" s="89" t="s">
        <v>1848</v>
      </c>
      <c r="I1413" s="121">
        <v>122.3</v>
      </c>
      <c r="J1413" s="121">
        <v>122.3</v>
      </c>
      <c r="K1413" s="84">
        <v>1.6</v>
      </c>
      <c r="L1413" s="105">
        <f>+BD[[#This Row],[Kg. Recibidos]]*BD[[#This Row],[Precio]]</f>
        <v>195.68</v>
      </c>
      <c r="M1413" s="105">
        <f>+BD[[#This Row],[Kg. Recibidos]]*BD[[#This Row],[Precio]]</f>
        <v>195.68</v>
      </c>
      <c r="N1413" s="91">
        <f>+BD[[#This Row],[Monto Total]]-BD[[#This Row],[Abonos]]</f>
        <v>0</v>
      </c>
      <c r="O1413" s="93" t="str">
        <f>IF(BD[[#This Row],[Saldo Actual]]=0,"PAGADO",IF(BD[[#This Row],[Saldo Actual]]&lt;0,"A Favor","Pendiente"))</f>
        <v>PAGADO</v>
      </c>
      <c r="P1413" s="97">
        <f>+BD[[#This Row],[Fecha Doc.]]+7</f>
        <v>45400</v>
      </c>
      <c r="Q1413" s="96" t="str">
        <f ca="1">IF(TODAY()&gt;BD[[#This Row],[Fecha Venc.]],"VENCIDO","")</f>
        <v>VENCIDO</v>
      </c>
      <c r="R1413" s="83"/>
    </row>
    <row r="1414" spans="3:18" s="4" customFormat="1" hidden="1" x14ac:dyDescent="0.25">
      <c r="C1414" s="85" t="s">
        <v>2015</v>
      </c>
      <c r="D1414" s="86">
        <v>45393</v>
      </c>
      <c r="E1414" s="87" t="s">
        <v>1887</v>
      </c>
      <c r="F1414" s="88" t="s">
        <v>1886</v>
      </c>
      <c r="G1414" s="87" t="s">
        <v>195</v>
      </c>
      <c r="H1414" s="89" t="s">
        <v>1727</v>
      </c>
      <c r="I1414" s="121">
        <v>234.9</v>
      </c>
      <c r="J1414" s="121">
        <v>234.9</v>
      </c>
      <c r="K1414" s="84">
        <v>1.2</v>
      </c>
      <c r="L1414" s="105">
        <f>+BD[[#This Row],[Kg. Recibidos]]*BD[[#This Row],[Precio]]</f>
        <v>281.88</v>
      </c>
      <c r="M1414" s="105">
        <f>+BD[[#This Row],[Kg. Recibidos]]*BD[[#This Row],[Precio]]</f>
        <v>281.88</v>
      </c>
      <c r="N1414" s="91">
        <f>+BD[[#This Row],[Monto Total]]-BD[[#This Row],[Abonos]]</f>
        <v>0</v>
      </c>
      <c r="O1414" s="93" t="str">
        <f>IF(BD[[#This Row],[Saldo Actual]]=0,"PAGADO",IF(BD[[#This Row],[Saldo Actual]]&lt;0,"A Favor","Pendiente"))</f>
        <v>PAGADO</v>
      </c>
      <c r="P1414" s="97">
        <f>+BD[[#This Row],[Fecha Doc.]]+7</f>
        <v>45400</v>
      </c>
      <c r="Q1414" s="96" t="str">
        <f ca="1">IF(TODAY()&gt;BD[[#This Row],[Fecha Venc.]],"VENCIDO","")</f>
        <v>VENCIDO</v>
      </c>
      <c r="R1414" s="83"/>
    </row>
    <row r="1415" spans="3:18" s="4" customFormat="1" hidden="1" x14ac:dyDescent="0.25">
      <c r="C1415" s="85" t="s">
        <v>2015</v>
      </c>
      <c r="D1415" s="86">
        <v>45393</v>
      </c>
      <c r="E1415" s="87" t="s">
        <v>1887</v>
      </c>
      <c r="F1415" s="88" t="s">
        <v>1886</v>
      </c>
      <c r="G1415" s="87" t="s">
        <v>195</v>
      </c>
      <c r="H1415" s="89" t="s">
        <v>1847</v>
      </c>
      <c r="I1415" s="121">
        <v>127.5</v>
      </c>
      <c r="J1415" s="121">
        <v>127.5</v>
      </c>
      <c r="K1415" s="84">
        <v>1.2</v>
      </c>
      <c r="L1415" s="105">
        <f>+BD[[#This Row],[Kg. Recibidos]]*BD[[#This Row],[Precio]]</f>
        <v>153</v>
      </c>
      <c r="M1415" s="105">
        <f>+BD[[#This Row],[Kg. Recibidos]]*BD[[#This Row],[Precio]]</f>
        <v>153</v>
      </c>
      <c r="N1415" s="91">
        <f>+BD[[#This Row],[Monto Total]]-BD[[#This Row],[Abonos]]</f>
        <v>0</v>
      </c>
      <c r="O1415" s="93" t="str">
        <f>IF(BD[[#This Row],[Saldo Actual]]=0,"PAGADO",IF(BD[[#This Row],[Saldo Actual]]&lt;0,"A Favor","Pendiente"))</f>
        <v>PAGADO</v>
      </c>
      <c r="P1415" s="97">
        <f>+BD[[#This Row],[Fecha Doc.]]+7</f>
        <v>45400</v>
      </c>
      <c r="Q1415" s="96" t="str">
        <f ca="1">IF(TODAY()&gt;BD[[#This Row],[Fecha Venc.]],"VENCIDO","")</f>
        <v>VENCIDO</v>
      </c>
      <c r="R1415" s="83"/>
    </row>
    <row r="1416" spans="3:18" s="4" customFormat="1" hidden="1" x14ac:dyDescent="0.25">
      <c r="C1416" s="85" t="s">
        <v>2017</v>
      </c>
      <c r="D1416" s="86">
        <v>45393</v>
      </c>
      <c r="E1416" s="87" t="s">
        <v>1887</v>
      </c>
      <c r="F1416" s="88" t="s">
        <v>1886</v>
      </c>
      <c r="G1416" s="87" t="s">
        <v>1558</v>
      </c>
      <c r="H1416" s="89" t="s">
        <v>3</v>
      </c>
      <c r="I1416" s="121">
        <v>18.8</v>
      </c>
      <c r="J1416" s="121">
        <v>18.8</v>
      </c>
      <c r="K1416" s="84">
        <v>2.4500000000000002</v>
      </c>
      <c r="L1416" s="105">
        <f>+BD[[#This Row],[Kg. Recibidos]]*BD[[#This Row],[Precio]]</f>
        <v>46.06</v>
      </c>
      <c r="M1416" s="105">
        <f>+BD[[#This Row],[Kg. Recibidos]]*BD[[#This Row],[Precio]]</f>
        <v>46.06</v>
      </c>
      <c r="N1416" s="91">
        <f>+BD[[#This Row],[Monto Total]]-BD[[#This Row],[Abonos]]</f>
        <v>0</v>
      </c>
      <c r="O1416" s="93" t="str">
        <f>IF(BD[[#This Row],[Saldo Actual]]=0,"PAGADO",IF(BD[[#This Row],[Saldo Actual]]&lt;0,"A Favor","Pendiente"))</f>
        <v>PAGADO</v>
      </c>
      <c r="P1416" s="97">
        <f>+BD[[#This Row],[Fecha Doc.]]+7</f>
        <v>45400</v>
      </c>
      <c r="Q1416" s="96" t="str">
        <f ca="1">IF(TODAY()&gt;BD[[#This Row],[Fecha Venc.]],"VENCIDO","")</f>
        <v>VENCIDO</v>
      </c>
      <c r="R1416" s="83"/>
    </row>
    <row r="1417" spans="3:18" s="4" customFormat="1" hidden="1" x14ac:dyDescent="0.25">
      <c r="C1417" s="85" t="s">
        <v>2013</v>
      </c>
      <c r="D1417" s="86">
        <v>45393</v>
      </c>
      <c r="E1417" s="87" t="s">
        <v>670</v>
      </c>
      <c r="F1417" s="88" t="s">
        <v>883</v>
      </c>
      <c r="G1417" s="87" t="s">
        <v>670</v>
      </c>
      <c r="H1417" s="89" t="s">
        <v>15</v>
      </c>
      <c r="I1417" s="121">
        <v>9953.7000000000007</v>
      </c>
      <c r="J1417" s="121">
        <v>9353.2000000000007</v>
      </c>
      <c r="K1417" s="84">
        <v>2.35</v>
      </c>
      <c r="L1417" s="105">
        <f>+BD[[#This Row],[Kg. Recibidos]]*BD[[#This Row],[Precio]]</f>
        <v>21980.020000000004</v>
      </c>
      <c r="M1417" s="105">
        <f>+BD[[#This Row],[Kg. Recibidos]]*BD[[#This Row],[Precio]]</f>
        <v>21980.020000000004</v>
      </c>
      <c r="N1417" s="91">
        <f>+BD[[#This Row],[Monto Total]]-BD[[#This Row],[Abonos]]</f>
        <v>0</v>
      </c>
      <c r="O1417" s="93" t="str">
        <f>IF(BD[[#This Row],[Saldo Actual]]=0,"PAGADO",IF(BD[[#This Row],[Saldo Actual]]&lt;0,"A Favor","Pendiente"))</f>
        <v>PAGADO</v>
      </c>
      <c r="P1417" s="97">
        <f>+BD[[#This Row],[Fecha Doc.]]+7</f>
        <v>45400</v>
      </c>
      <c r="Q1417" s="96" t="str">
        <f ca="1">IF(TODAY()&gt;BD[[#This Row],[Fecha Venc.]],"VENCIDO","")</f>
        <v>VENCIDO</v>
      </c>
      <c r="R1417" s="83"/>
    </row>
    <row r="1418" spans="3:18" s="4" customFormat="1" hidden="1" x14ac:dyDescent="0.25">
      <c r="C1418" s="85" t="s">
        <v>2019</v>
      </c>
      <c r="D1418" s="86">
        <v>45393</v>
      </c>
      <c r="E1418" s="87" t="s">
        <v>2020</v>
      </c>
      <c r="F1418" s="88" t="s">
        <v>2021</v>
      </c>
      <c r="G1418" s="87" t="s">
        <v>2020</v>
      </c>
      <c r="H1418" s="89" t="s">
        <v>3</v>
      </c>
      <c r="I1418" s="121">
        <v>197.6</v>
      </c>
      <c r="J1418" s="121">
        <v>197.6</v>
      </c>
      <c r="K1418" s="84">
        <v>2.4500000000000002</v>
      </c>
      <c r="L1418" s="105">
        <f>+BD[[#This Row],[Kg. Recibidos]]*BD[[#This Row],[Precio]]</f>
        <v>484.12</v>
      </c>
      <c r="M1418" s="105">
        <f>+BD[[#This Row],[Kg. Recibidos]]*BD[[#This Row],[Precio]]</f>
        <v>484.12</v>
      </c>
      <c r="N1418" s="91">
        <f>+BD[[#This Row],[Monto Total]]-BD[[#This Row],[Abonos]]</f>
        <v>0</v>
      </c>
      <c r="O1418" s="93" t="str">
        <f>IF(BD[[#This Row],[Saldo Actual]]=0,"PAGADO",IF(BD[[#This Row],[Saldo Actual]]&lt;0,"A Favor","Pendiente"))</f>
        <v>PAGADO</v>
      </c>
      <c r="P1418" s="97">
        <f>+BD[[#This Row],[Fecha Doc.]]+7</f>
        <v>45400</v>
      </c>
      <c r="Q1418" s="96" t="str">
        <f ca="1">IF(TODAY()&gt;BD[[#This Row],[Fecha Venc.]],"VENCIDO","")</f>
        <v>VENCIDO</v>
      </c>
      <c r="R1418" s="83"/>
    </row>
    <row r="1419" spans="3:18" s="4" customFormat="1" hidden="1" x14ac:dyDescent="0.25">
      <c r="C1419" s="85" t="s">
        <v>2022</v>
      </c>
      <c r="D1419" s="86">
        <v>45393</v>
      </c>
      <c r="E1419" s="87" t="s">
        <v>1887</v>
      </c>
      <c r="F1419" s="88" t="s">
        <v>1886</v>
      </c>
      <c r="G1419" s="87" t="s">
        <v>651</v>
      </c>
      <c r="H1419" s="89" t="s">
        <v>3</v>
      </c>
      <c r="I1419" s="121">
        <v>7.1</v>
      </c>
      <c r="J1419" s="121">
        <v>7.1</v>
      </c>
      <c r="K1419" s="84">
        <v>2.4500000000000002</v>
      </c>
      <c r="L1419" s="105">
        <f>+BD[[#This Row],[Kg. Recibidos]]*BD[[#This Row],[Precio]]</f>
        <v>17.395</v>
      </c>
      <c r="M1419" s="105">
        <f>+BD[[#This Row],[Kg. Recibidos]]*BD[[#This Row],[Precio]]</f>
        <v>17.395</v>
      </c>
      <c r="N1419" s="91">
        <f>+BD[[#This Row],[Monto Total]]-BD[[#This Row],[Abonos]]</f>
        <v>0</v>
      </c>
      <c r="O1419" s="93" t="str">
        <f>IF(BD[[#This Row],[Saldo Actual]]=0,"PAGADO",IF(BD[[#This Row],[Saldo Actual]]&lt;0,"A Favor","Pendiente"))</f>
        <v>PAGADO</v>
      </c>
      <c r="P1419" s="97">
        <f>+BD[[#This Row],[Fecha Doc.]]+7</f>
        <v>45400</v>
      </c>
      <c r="Q1419" s="96" t="str">
        <f ca="1">IF(TODAY()&gt;BD[[#This Row],[Fecha Venc.]],"VENCIDO","")</f>
        <v>VENCIDO</v>
      </c>
      <c r="R1419" s="83"/>
    </row>
    <row r="1420" spans="3:18" s="4" customFormat="1" hidden="1" x14ac:dyDescent="0.25">
      <c r="C1420" s="85" t="s">
        <v>2023</v>
      </c>
      <c r="D1420" s="86">
        <v>45393</v>
      </c>
      <c r="E1420" s="87" t="s">
        <v>8</v>
      </c>
      <c r="F1420" s="88" t="s">
        <v>20</v>
      </c>
      <c r="G1420" s="87" t="s">
        <v>182</v>
      </c>
      <c r="H1420" s="89" t="s">
        <v>15</v>
      </c>
      <c r="I1420" s="121">
        <v>10015.5</v>
      </c>
      <c r="J1420" s="121">
        <v>9614.6</v>
      </c>
      <c r="K1420" s="84">
        <v>2.5</v>
      </c>
      <c r="L1420" s="105">
        <f>+BD[[#This Row],[Kg. Recibidos]]*BD[[#This Row],[Precio]]</f>
        <v>24036.5</v>
      </c>
      <c r="M1420" s="105">
        <f>+BD[[#This Row],[Kg. Recibidos]]*BD[[#This Row],[Precio]]</f>
        <v>24036.5</v>
      </c>
      <c r="N1420" s="91">
        <f>+BD[[#This Row],[Monto Total]]-BD[[#This Row],[Abonos]]</f>
        <v>0</v>
      </c>
      <c r="O1420" s="93" t="str">
        <f>IF(BD[[#This Row],[Saldo Actual]]=0,"PAGADO",IF(BD[[#This Row],[Saldo Actual]]&lt;0,"A Favor","Pendiente"))</f>
        <v>PAGADO</v>
      </c>
      <c r="P1420" s="97">
        <f>+BD[[#This Row],[Fecha Doc.]]+7</f>
        <v>45400</v>
      </c>
      <c r="Q1420" s="96" t="str">
        <f ca="1">IF(TODAY()&gt;BD[[#This Row],[Fecha Venc.]],"VENCIDO","")</f>
        <v>VENCIDO</v>
      </c>
      <c r="R1420" s="83"/>
    </row>
    <row r="1421" spans="3:18" s="4" customFormat="1" hidden="1" x14ac:dyDescent="0.25">
      <c r="C1421" s="85" t="s">
        <v>2007</v>
      </c>
      <c r="D1421" s="86">
        <v>45393</v>
      </c>
      <c r="E1421" s="87" t="s">
        <v>8</v>
      </c>
      <c r="F1421" s="88" t="s">
        <v>20</v>
      </c>
      <c r="G1421" s="87" t="s">
        <v>182</v>
      </c>
      <c r="H1421" s="89" t="s">
        <v>1727</v>
      </c>
      <c r="I1421" s="121">
        <v>1176.2</v>
      </c>
      <c r="J1421" s="121">
        <v>1170.8800000000001</v>
      </c>
      <c r="K1421" s="84">
        <v>1.1000000000000001</v>
      </c>
      <c r="L1421" s="105">
        <f>+BD[[#This Row],[Kg. Recibidos]]*BD[[#This Row],[Precio]]</f>
        <v>1287.9680000000003</v>
      </c>
      <c r="M1421" s="105">
        <f>+BD[[#This Row],[Kg. Recibidos]]*BD[[#This Row],[Precio]]</f>
        <v>1287.9680000000003</v>
      </c>
      <c r="N1421" s="91">
        <f>+BD[[#This Row],[Monto Total]]-BD[[#This Row],[Abonos]]</f>
        <v>0</v>
      </c>
      <c r="O1421" s="93" t="str">
        <f>IF(BD[[#This Row],[Saldo Actual]]=0,"PAGADO",IF(BD[[#This Row],[Saldo Actual]]&lt;0,"A Favor","Pendiente"))</f>
        <v>PAGADO</v>
      </c>
      <c r="P1421" s="97">
        <f>+BD[[#This Row],[Fecha Doc.]]+7</f>
        <v>45400</v>
      </c>
      <c r="Q1421" s="96" t="str">
        <f ca="1">IF(TODAY()&gt;BD[[#This Row],[Fecha Venc.]],"VENCIDO","")</f>
        <v>VENCIDO</v>
      </c>
      <c r="R1421" s="83"/>
    </row>
    <row r="1422" spans="3:18" s="4" customFormat="1" hidden="1" x14ac:dyDescent="0.25">
      <c r="C1422" s="85" t="s">
        <v>2007</v>
      </c>
      <c r="D1422" s="86">
        <v>45393</v>
      </c>
      <c r="E1422" s="87" t="s">
        <v>8</v>
      </c>
      <c r="F1422" s="88" t="s">
        <v>20</v>
      </c>
      <c r="G1422" s="87" t="s">
        <v>182</v>
      </c>
      <c r="H1422" s="89" t="s">
        <v>1847</v>
      </c>
      <c r="I1422" s="121">
        <v>1098.3</v>
      </c>
      <c r="J1422" s="121">
        <v>1094.8</v>
      </c>
      <c r="K1422" s="84">
        <v>1.1000000000000001</v>
      </c>
      <c r="L1422" s="105">
        <f>+BD[[#This Row],[Kg. Recibidos]]*BD[[#This Row],[Precio]]</f>
        <v>1204.28</v>
      </c>
      <c r="M1422" s="105">
        <f>+BD[[#This Row],[Kg. Recibidos]]*BD[[#This Row],[Precio]]</f>
        <v>1204.28</v>
      </c>
      <c r="N1422" s="91">
        <f>+BD[[#This Row],[Monto Total]]-BD[[#This Row],[Abonos]]</f>
        <v>0</v>
      </c>
      <c r="O1422" s="93" t="str">
        <f>IF(BD[[#This Row],[Saldo Actual]]=0,"PAGADO",IF(BD[[#This Row],[Saldo Actual]]&lt;0,"A Favor","Pendiente"))</f>
        <v>PAGADO</v>
      </c>
      <c r="P1422" s="97">
        <f>+BD[[#This Row],[Fecha Doc.]]+7</f>
        <v>45400</v>
      </c>
      <c r="Q1422" s="96" t="str">
        <f ca="1">IF(TODAY()&gt;BD[[#This Row],[Fecha Venc.]],"VENCIDO","")</f>
        <v>VENCIDO</v>
      </c>
      <c r="R1422" s="83"/>
    </row>
    <row r="1423" spans="3:18" s="4" customFormat="1" hidden="1" x14ac:dyDescent="0.25">
      <c r="C1423" s="85" t="s">
        <v>2006</v>
      </c>
      <c r="D1423" s="86">
        <v>45393</v>
      </c>
      <c r="E1423" s="87" t="s">
        <v>8</v>
      </c>
      <c r="F1423" s="88" t="s">
        <v>20</v>
      </c>
      <c r="G1423" s="87" t="s">
        <v>182</v>
      </c>
      <c r="H1423" s="89" t="s">
        <v>1727</v>
      </c>
      <c r="I1423" s="121">
        <v>285.89999999999998</v>
      </c>
      <c r="J1423" s="121">
        <v>285</v>
      </c>
      <c r="K1423" s="84">
        <v>1.1000000000000001</v>
      </c>
      <c r="L1423" s="105">
        <f>+BD[[#This Row],[Kg. Recibidos]]*BD[[#This Row],[Precio]]</f>
        <v>313.5</v>
      </c>
      <c r="M1423" s="105">
        <f>+BD[[#This Row],[Kg. Recibidos]]*BD[[#This Row],[Precio]]</f>
        <v>313.5</v>
      </c>
      <c r="N1423" s="91">
        <f>+BD[[#This Row],[Monto Total]]-BD[[#This Row],[Abonos]]</f>
        <v>0</v>
      </c>
      <c r="O1423" s="93" t="str">
        <f>IF(BD[[#This Row],[Saldo Actual]]=0,"PAGADO",IF(BD[[#This Row],[Saldo Actual]]&lt;0,"A Favor","Pendiente"))</f>
        <v>PAGADO</v>
      </c>
      <c r="P1423" s="97">
        <f>+BD[[#This Row],[Fecha Doc.]]+7</f>
        <v>45400</v>
      </c>
      <c r="Q1423" s="96" t="str">
        <f ca="1">IF(TODAY()&gt;BD[[#This Row],[Fecha Venc.]],"VENCIDO","")</f>
        <v>VENCIDO</v>
      </c>
      <c r="R1423" s="83"/>
    </row>
    <row r="1424" spans="3:18" s="4" customFormat="1" hidden="1" x14ac:dyDescent="0.25">
      <c r="C1424" s="85" t="s">
        <v>2009</v>
      </c>
      <c r="D1424" s="86">
        <v>45392</v>
      </c>
      <c r="E1424" s="87" t="s">
        <v>1730</v>
      </c>
      <c r="F1424" s="88" t="s">
        <v>892</v>
      </c>
      <c r="G1424" s="87" t="s">
        <v>1730</v>
      </c>
      <c r="H1424" s="89" t="s">
        <v>17</v>
      </c>
      <c r="I1424" s="121">
        <v>1737.4</v>
      </c>
      <c r="J1424" s="121">
        <v>1737.4</v>
      </c>
      <c r="K1424" s="84">
        <v>0.2</v>
      </c>
      <c r="L1424" s="105">
        <f>+BD[[#This Row],[Kg. Recibidos]]*BD[[#This Row],[Precio]]</f>
        <v>347.48</v>
      </c>
      <c r="M1424" s="105">
        <v>347.48</v>
      </c>
      <c r="N1424" s="91">
        <f>+BD[[#This Row],[Monto Total]]-BD[[#This Row],[Abonos]]</f>
        <v>0</v>
      </c>
      <c r="O1424" s="93" t="str">
        <f>IF(BD[[#This Row],[Saldo Actual]]=0,"PAGADO",IF(BD[[#This Row],[Saldo Actual]]&lt;0,"A Favor","Pendiente"))</f>
        <v>PAGADO</v>
      </c>
      <c r="P1424" s="97">
        <f>+BD[[#This Row],[Fecha Doc.]]+7</f>
        <v>45399</v>
      </c>
      <c r="Q1424" s="96" t="str">
        <f ca="1">IF(TODAY()&gt;BD[[#This Row],[Fecha Venc.]],"VENCIDO","")</f>
        <v>VENCIDO</v>
      </c>
      <c r="R1424" s="83"/>
    </row>
    <row r="1425" spans="3:18" s="4" customFormat="1" hidden="1" x14ac:dyDescent="0.25">
      <c r="C1425" s="85" t="s">
        <v>2008</v>
      </c>
      <c r="D1425" s="86">
        <v>45392</v>
      </c>
      <c r="E1425" s="87" t="s">
        <v>1887</v>
      </c>
      <c r="F1425" s="88" t="s">
        <v>1886</v>
      </c>
      <c r="G1425" s="87" t="s">
        <v>128</v>
      </c>
      <c r="H1425" s="89" t="s">
        <v>1727</v>
      </c>
      <c r="I1425" s="121">
        <v>2</v>
      </c>
      <c r="J1425" s="121">
        <v>2</v>
      </c>
      <c r="K1425" s="84">
        <v>1.3</v>
      </c>
      <c r="L1425" s="105">
        <f>+BD[[#This Row],[Kg. Recibidos]]*BD[[#This Row],[Precio]]</f>
        <v>2.6</v>
      </c>
      <c r="M1425" s="105">
        <f>+BD[[#This Row],[Kg. Recibidos]]*BD[[#This Row],[Precio]]</f>
        <v>2.6</v>
      </c>
      <c r="N1425" s="91">
        <f>+BD[[#This Row],[Monto Total]]-BD[[#This Row],[Abonos]]</f>
        <v>0</v>
      </c>
      <c r="O1425" s="93" t="str">
        <f>IF(BD[[#This Row],[Saldo Actual]]=0,"PAGADO",IF(BD[[#This Row],[Saldo Actual]]&lt;0,"A Favor","Pendiente"))</f>
        <v>PAGADO</v>
      </c>
      <c r="P1425" s="97">
        <f>+BD[[#This Row],[Fecha Doc.]]+7</f>
        <v>45399</v>
      </c>
      <c r="Q1425" s="96" t="str">
        <f ca="1">IF(TODAY()&gt;BD[[#This Row],[Fecha Venc.]],"VENCIDO","")</f>
        <v>VENCIDO</v>
      </c>
      <c r="R1425" s="83"/>
    </row>
    <row r="1426" spans="3:18" s="4" customFormat="1" hidden="1" x14ac:dyDescent="0.25">
      <c r="C1426" s="85" t="s">
        <v>2008</v>
      </c>
      <c r="D1426" s="86">
        <v>45392</v>
      </c>
      <c r="E1426" s="87" t="s">
        <v>1887</v>
      </c>
      <c r="F1426" s="88" t="s">
        <v>1886</v>
      </c>
      <c r="G1426" s="87" t="s">
        <v>128</v>
      </c>
      <c r="H1426" s="89" t="s">
        <v>1847</v>
      </c>
      <c r="I1426" s="121">
        <v>2.1</v>
      </c>
      <c r="J1426" s="121">
        <v>2.1</v>
      </c>
      <c r="K1426" s="84">
        <v>1.3</v>
      </c>
      <c r="L1426" s="105">
        <f>+BD[[#This Row],[Kg. Recibidos]]*BD[[#This Row],[Precio]]</f>
        <v>2.7300000000000004</v>
      </c>
      <c r="M1426" s="105">
        <f>+BD[[#This Row],[Kg. Recibidos]]*BD[[#This Row],[Precio]]</f>
        <v>2.7300000000000004</v>
      </c>
      <c r="N1426" s="91">
        <f>+BD[[#This Row],[Monto Total]]-BD[[#This Row],[Abonos]]</f>
        <v>0</v>
      </c>
      <c r="O1426" s="93" t="str">
        <f>IF(BD[[#This Row],[Saldo Actual]]=0,"PAGADO",IF(BD[[#This Row],[Saldo Actual]]&lt;0,"A Favor","Pendiente"))</f>
        <v>PAGADO</v>
      </c>
      <c r="P1426" s="97">
        <f>+BD[[#This Row],[Fecha Doc.]]+7</f>
        <v>45399</v>
      </c>
      <c r="Q1426" s="96" t="str">
        <f ca="1">IF(TODAY()&gt;BD[[#This Row],[Fecha Venc.]],"VENCIDO","")</f>
        <v>VENCIDO</v>
      </c>
      <c r="R1426" s="83"/>
    </row>
    <row r="1427" spans="3:18" s="4" customFormat="1" hidden="1" x14ac:dyDescent="0.25">
      <c r="C1427" s="85" t="s">
        <v>2011</v>
      </c>
      <c r="D1427" s="86">
        <v>45392</v>
      </c>
      <c r="E1427" s="87" t="s">
        <v>1887</v>
      </c>
      <c r="F1427" s="88" t="s">
        <v>1886</v>
      </c>
      <c r="G1427" s="87" t="s">
        <v>145</v>
      </c>
      <c r="H1427" s="89" t="s">
        <v>872</v>
      </c>
      <c r="I1427" s="121">
        <v>258</v>
      </c>
      <c r="J1427" s="121">
        <v>258</v>
      </c>
      <c r="K1427" s="84">
        <v>2.4500000000000002</v>
      </c>
      <c r="L1427" s="105">
        <f>+BD[[#This Row],[Kg. Recibidos]]*BD[[#This Row],[Precio]]</f>
        <v>632.1</v>
      </c>
      <c r="M1427" s="105">
        <f>+BD[[#This Row],[Kg. Recibidos]]*BD[[#This Row],[Precio]]</f>
        <v>632.1</v>
      </c>
      <c r="N1427" s="91">
        <f>+BD[[#This Row],[Monto Total]]-BD[[#This Row],[Abonos]]</f>
        <v>0</v>
      </c>
      <c r="O1427" s="93" t="str">
        <f>IF(BD[[#This Row],[Saldo Actual]]=0,"PAGADO",IF(BD[[#This Row],[Saldo Actual]]&lt;0,"A Favor","Pendiente"))</f>
        <v>PAGADO</v>
      </c>
      <c r="P1427" s="97">
        <f>+BD[[#This Row],[Fecha Doc.]]+7</f>
        <v>45399</v>
      </c>
      <c r="Q1427" s="96" t="str">
        <f ca="1">IF(TODAY()&gt;BD[[#This Row],[Fecha Venc.]],"VENCIDO","")</f>
        <v>VENCIDO</v>
      </c>
      <c r="R1427" s="83"/>
    </row>
    <row r="1428" spans="3:18" s="4" customFormat="1" hidden="1" x14ac:dyDescent="0.25">
      <c r="C1428" s="85" t="s">
        <v>2002</v>
      </c>
      <c r="D1428" s="86">
        <v>45392</v>
      </c>
      <c r="E1428" s="87" t="s">
        <v>670</v>
      </c>
      <c r="F1428" s="88" t="s">
        <v>883</v>
      </c>
      <c r="G1428" s="87" t="s">
        <v>670</v>
      </c>
      <c r="H1428" s="89" t="s">
        <v>1848</v>
      </c>
      <c r="I1428" s="121">
        <v>514.70000000000005</v>
      </c>
      <c r="J1428" s="121">
        <v>516</v>
      </c>
      <c r="K1428" s="84">
        <v>1.6</v>
      </c>
      <c r="L1428" s="105">
        <f>+BD[[#This Row],[Kg. Recibidos]]*BD[[#This Row],[Precio]]</f>
        <v>825.6</v>
      </c>
      <c r="M1428" s="105">
        <f>+BD[[#This Row],[Kg. Recibidos]]*BD[[#This Row],[Precio]]</f>
        <v>825.6</v>
      </c>
      <c r="N1428" s="91">
        <f>+BD[[#This Row],[Monto Total]]-BD[[#This Row],[Abonos]]</f>
        <v>0</v>
      </c>
      <c r="O1428" s="93" t="str">
        <f>IF(BD[[#This Row],[Saldo Actual]]=0,"PAGADO",IF(BD[[#This Row],[Saldo Actual]]&lt;0,"A Favor","Pendiente"))</f>
        <v>PAGADO</v>
      </c>
      <c r="P1428" s="97">
        <f>+BD[[#This Row],[Fecha Doc.]]+7</f>
        <v>45399</v>
      </c>
      <c r="Q1428" s="96" t="str">
        <f ca="1">IF(TODAY()&gt;BD[[#This Row],[Fecha Venc.]],"VENCIDO","")</f>
        <v>VENCIDO</v>
      </c>
      <c r="R1428" s="83"/>
    </row>
    <row r="1429" spans="3:18" s="4" customFormat="1" hidden="1" x14ac:dyDescent="0.25">
      <c r="C1429" s="85" t="s">
        <v>2002</v>
      </c>
      <c r="D1429" s="86">
        <v>45392</v>
      </c>
      <c r="E1429" s="87" t="s">
        <v>670</v>
      </c>
      <c r="F1429" s="88" t="s">
        <v>883</v>
      </c>
      <c r="G1429" s="87" t="s">
        <v>670</v>
      </c>
      <c r="H1429" s="89" t="s">
        <v>1727</v>
      </c>
      <c r="I1429" s="121">
        <v>528.6</v>
      </c>
      <c r="J1429" s="121">
        <v>526.4</v>
      </c>
      <c r="K1429" s="84">
        <v>1.1000000000000001</v>
      </c>
      <c r="L1429" s="105">
        <f>+BD[[#This Row],[Kg. Recibidos]]*BD[[#This Row],[Precio]]</f>
        <v>579.04000000000008</v>
      </c>
      <c r="M1429" s="105">
        <f>+BD[[#This Row],[Kg. Recibidos]]*BD[[#This Row],[Precio]]</f>
        <v>579.04000000000008</v>
      </c>
      <c r="N1429" s="91">
        <f>+BD[[#This Row],[Monto Total]]-BD[[#This Row],[Abonos]]</f>
        <v>0</v>
      </c>
      <c r="O1429" s="93" t="str">
        <f>IF(BD[[#This Row],[Saldo Actual]]=0,"PAGADO",IF(BD[[#This Row],[Saldo Actual]]&lt;0,"A Favor","Pendiente"))</f>
        <v>PAGADO</v>
      </c>
      <c r="P1429" s="97">
        <f>+BD[[#This Row],[Fecha Doc.]]+7</f>
        <v>45399</v>
      </c>
      <c r="Q1429" s="96" t="str">
        <f ca="1">IF(TODAY()&gt;BD[[#This Row],[Fecha Venc.]],"VENCIDO","")</f>
        <v>VENCIDO</v>
      </c>
      <c r="R1429" s="83"/>
    </row>
    <row r="1430" spans="3:18" s="4" customFormat="1" hidden="1" x14ac:dyDescent="0.25">
      <c r="C1430" s="85" t="s">
        <v>2002</v>
      </c>
      <c r="D1430" s="86">
        <v>45392</v>
      </c>
      <c r="E1430" s="87" t="s">
        <v>670</v>
      </c>
      <c r="F1430" s="88" t="s">
        <v>883</v>
      </c>
      <c r="G1430" s="87" t="s">
        <v>670</v>
      </c>
      <c r="H1430" s="89" t="s">
        <v>1847</v>
      </c>
      <c r="I1430" s="121">
        <v>539.5</v>
      </c>
      <c r="J1430" s="121">
        <v>538.4</v>
      </c>
      <c r="K1430" s="84">
        <v>1.1000000000000001</v>
      </c>
      <c r="L1430" s="105">
        <f>+BD[[#This Row],[Kg. Recibidos]]*BD[[#This Row],[Precio]]</f>
        <v>592.24</v>
      </c>
      <c r="M1430" s="105">
        <f>+BD[[#This Row],[Kg. Recibidos]]*BD[[#This Row],[Precio]]</f>
        <v>592.24</v>
      </c>
      <c r="N1430" s="91">
        <f>+BD[[#This Row],[Monto Total]]-BD[[#This Row],[Abonos]]</f>
        <v>0</v>
      </c>
      <c r="O1430" s="93" t="str">
        <f>IF(BD[[#This Row],[Saldo Actual]]=0,"PAGADO",IF(BD[[#This Row],[Saldo Actual]]&lt;0,"A Favor","Pendiente"))</f>
        <v>PAGADO</v>
      </c>
      <c r="P1430" s="97">
        <f>+BD[[#This Row],[Fecha Doc.]]+7</f>
        <v>45399</v>
      </c>
      <c r="Q1430" s="96" t="str">
        <f ca="1">IF(TODAY()&gt;BD[[#This Row],[Fecha Venc.]],"VENCIDO","")</f>
        <v>VENCIDO</v>
      </c>
      <c r="R1430" s="83"/>
    </row>
    <row r="1431" spans="3:18" s="4" customFormat="1" hidden="1" x14ac:dyDescent="0.25">
      <c r="C1431" s="85" t="s">
        <v>2003</v>
      </c>
      <c r="D1431" s="86">
        <v>45392</v>
      </c>
      <c r="E1431" s="87" t="s">
        <v>670</v>
      </c>
      <c r="F1431" s="88" t="s">
        <v>883</v>
      </c>
      <c r="G1431" s="87" t="s">
        <v>670</v>
      </c>
      <c r="H1431" s="89" t="s">
        <v>872</v>
      </c>
      <c r="I1431" s="121">
        <v>7708.2</v>
      </c>
      <c r="J1431" s="121">
        <v>7663.6</v>
      </c>
      <c r="K1431" s="84">
        <v>2.0499999999999998</v>
      </c>
      <c r="L1431" s="105">
        <f>+BD[[#This Row],[Kg. Recibidos]]*BD[[#This Row],[Precio]]</f>
        <v>15710.38</v>
      </c>
      <c r="M1431" s="105">
        <f>+BD[[#This Row],[Kg. Recibidos]]*BD[[#This Row],[Precio]]</f>
        <v>15710.38</v>
      </c>
      <c r="N1431" s="91">
        <f>+BD[[#This Row],[Monto Total]]-BD[[#This Row],[Abonos]]</f>
        <v>0</v>
      </c>
      <c r="O1431" s="93" t="str">
        <f>IF(BD[[#This Row],[Saldo Actual]]=0,"PAGADO",IF(BD[[#This Row],[Saldo Actual]]&lt;0,"A Favor","Pendiente"))</f>
        <v>PAGADO</v>
      </c>
      <c r="P1431" s="97">
        <f>+BD[[#This Row],[Fecha Doc.]]+7</f>
        <v>45399</v>
      </c>
      <c r="Q1431" s="96" t="str">
        <f ca="1">IF(TODAY()&gt;BD[[#This Row],[Fecha Venc.]],"VENCIDO","")</f>
        <v>VENCIDO</v>
      </c>
      <c r="R1431" s="83"/>
    </row>
    <row r="1432" spans="3:18" s="4" customFormat="1" hidden="1" x14ac:dyDescent="0.25">
      <c r="C1432" s="85" t="s">
        <v>2001</v>
      </c>
      <c r="D1432" s="86">
        <v>45392</v>
      </c>
      <c r="E1432" s="87" t="s">
        <v>89</v>
      </c>
      <c r="F1432" s="88" t="s">
        <v>47</v>
      </c>
      <c r="G1432" s="87" t="s">
        <v>89</v>
      </c>
      <c r="H1432" s="89" t="s">
        <v>872</v>
      </c>
      <c r="I1432" s="121">
        <v>2981.7</v>
      </c>
      <c r="J1432" s="121">
        <v>2975.7</v>
      </c>
      <c r="K1432" s="84">
        <v>1.9</v>
      </c>
      <c r="L1432" s="105">
        <f>+BD[[#This Row],[Kg. Recibidos]]*BD[[#This Row],[Precio]]</f>
        <v>5653.829999999999</v>
      </c>
      <c r="M1432" s="105">
        <f>+BD[[#This Row],[Kg. Recibidos]]*BD[[#This Row],[Precio]]</f>
        <v>5653.829999999999</v>
      </c>
      <c r="N1432" s="91">
        <f>+BD[[#This Row],[Monto Total]]-BD[[#This Row],[Abonos]]</f>
        <v>0</v>
      </c>
      <c r="O1432" s="93" t="str">
        <f>IF(BD[[#This Row],[Saldo Actual]]=0,"PAGADO",IF(BD[[#This Row],[Saldo Actual]]&lt;0,"A Favor","Pendiente"))</f>
        <v>PAGADO</v>
      </c>
      <c r="P1432" s="97">
        <f>+BD[[#This Row],[Fecha Doc.]]+7</f>
        <v>45399</v>
      </c>
      <c r="Q1432" s="96" t="str">
        <f ca="1">IF(TODAY()&gt;BD[[#This Row],[Fecha Venc.]],"VENCIDO","")</f>
        <v>VENCIDO</v>
      </c>
      <c r="R1432" s="83"/>
    </row>
    <row r="1433" spans="3:18" s="4" customFormat="1" hidden="1" x14ac:dyDescent="0.25">
      <c r="C1433" s="85" t="s">
        <v>2010</v>
      </c>
      <c r="D1433" s="86">
        <v>45392</v>
      </c>
      <c r="E1433" s="87" t="s">
        <v>1887</v>
      </c>
      <c r="F1433" s="88" t="s">
        <v>1886</v>
      </c>
      <c r="G1433" s="87" t="s">
        <v>133</v>
      </c>
      <c r="H1433" s="89" t="s">
        <v>1727</v>
      </c>
      <c r="I1433" s="121">
        <v>97.8</v>
      </c>
      <c r="J1433" s="121">
        <v>97.8</v>
      </c>
      <c r="K1433" s="84">
        <v>1.3</v>
      </c>
      <c r="L1433" s="105">
        <f>+BD[[#This Row],[Kg. Recibidos]]*BD[[#This Row],[Precio]]</f>
        <v>127.14</v>
      </c>
      <c r="M1433" s="105">
        <f>+BD[[#This Row],[Kg. Recibidos]]*BD[[#This Row],[Precio]]</f>
        <v>127.14</v>
      </c>
      <c r="N1433" s="91">
        <f>+BD[[#This Row],[Monto Total]]-BD[[#This Row],[Abonos]]</f>
        <v>0</v>
      </c>
      <c r="O1433" s="93" t="str">
        <f>IF(BD[[#This Row],[Saldo Actual]]=0,"PAGADO",IF(BD[[#This Row],[Saldo Actual]]&lt;0,"A Favor","Pendiente"))</f>
        <v>PAGADO</v>
      </c>
      <c r="P1433" s="97">
        <f>+BD[[#This Row],[Fecha Doc.]]+7</f>
        <v>45399</v>
      </c>
      <c r="Q1433" s="96" t="str">
        <f ca="1">IF(TODAY()&gt;BD[[#This Row],[Fecha Venc.]],"VENCIDO","")</f>
        <v>VENCIDO</v>
      </c>
      <c r="R1433" s="83"/>
    </row>
    <row r="1434" spans="3:18" s="4" customFormat="1" hidden="1" x14ac:dyDescent="0.25">
      <c r="C1434" s="85" t="s">
        <v>2010</v>
      </c>
      <c r="D1434" s="86">
        <v>45392</v>
      </c>
      <c r="E1434" s="87" t="s">
        <v>1887</v>
      </c>
      <c r="F1434" s="88" t="s">
        <v>1886</v>
      </c>
      <c r="G1434" s="87" t="s">
        <v>133</v>
      </c>
      <c r="H1434" s="89" t="s">
        <v>1847</v>
      </c>
      <c r="I1434" s="121">
        <v>117.8</v>
      </c>
      <c r="J1434" s="121">
        <v>117.8</v>
      </c>
      <c r="K1434" s="84">
        <v>1.3</v>
      </c>
      <c r="L1434" s="105">
        <f>+BD[[#This Row],[Kg. Recibidos]]*BD[[#This Row],[Precio]]</f>
        <v>153.14000000000001</v>
      </c>
      <c r="M1434" s="105">
        <f>+BD[[#This Row],[Kg. Recibidos]]*BD[[#This Row],[Precio]]</f>
        <v>153.14000000000001</v>
      </c>
      <c r="N1434" s="91">
        <f>+BD[[#This Row],[Monto Total]]-BD[[#This Row],[Abonos]]</f>
        <v>0</v>
      </c>
      <c r="O1434" s="93" t="str">
        <f>IF(BD[[#This Row],[Saldo Actual]]=0,"PAGADO",IF(BD[[#This Row],[Saldo Actual]]&lt;0,"A Favor","Pendiente"))</f>
        <v>PAGADO</v>
      </c>
      <c r="P1434" s="97">
        <f>+BD[[#This Row],[Fecha Doc.]]+7</f>
        <v>45399</v>
      </c>
      <c r="Q1434" s="96" t="str">
        <f ca="1">IF(TODAY()&gt;BD[[#This Row],[Fecha Venc.]],"VENCIDO","")</f>
        <v>VENCIDO</v>
      </c>
      <c r="R1434" s="83"/>
    </row>
    <row r="1435" spans="3:18" s="4" customFormat="1" hidden="1" x14ac:dyDescent="0.25">
      <c r="C1435" s="85" t="s">
        <v>2010</v>
      </c>
      <c r="D1435" s="86">
        <v>45392</v>
      </c>
      <c r="E1435" s="87" t="s">
        <v>1887</v>
      </c>
      <c r="F1435" s="88" t="s">
        <v>1886</v>
      </c>
      <c r="G1435" s="87" t="s">
        <v>133</v>
      </c>
      <c r="H1435" s="89" t="s">
        <v>1848</v>
      </c>
      <c r="I1435" s="121">
        <v>42</v>
      </c>
      <c r="J1435" s="121">
        <v>42</v>
      </c>
      <c r="K1435" s="84">
        <v>1.8</v>
      </c>
      <c r="L1435" s="105">
        <f>+BD[[#This Row],[Kg. Recibidos]]*BD[[#This Row],[Precio]]</f>
        <v>75.600000000000009</v>
      </c>
      <c r="M1435" s="105">
        <f>+BD[[#This Row],[Kg. Recibidos]]*BD[[#This Row],[Precio]]</f>
        <v>75.600000000000009</v>
      </c>
      <c r="N1435" s="91">
        <f>+BD[[#This Row],[Monto Total]]-BD[[#This Row],[Abonos]]</f>
        <v>0</v>
      </c>
      <c r="O1435" s="93" t="str">
        <f>IF(BD[[#This Row],[Saldo Actual]]=0,"PAGADO",IF(BD[[#This Row],[Saldo Actual]]&lt;0,"A Favor","Pendiente"))</f>
        <v>PAGADO</v>
      </c>
      <c r="P1435" s="97">
        <f>+BD[[#This Row],[Fecha Doc.]]+7</f>
        <v>45399</v>
      </c>
      <c r="Q1435" s="96" t="str">
        <f ca="1">IF(TODAY()&gt;BD[[#This Row],[Fecha Venc.]],"VENCIDO","")</f>
        <v>VENCIDO</v>
      </c>
      <c r="R1435" s="83"/>
    </row>
    <row r="1436" spans="3:18" s="4" customFormat="1" hidden="1" x14ac:dyDescent="0.25">
      <c r="C1436" s="85" t="s">
        <v>2012</v>
      </c>
      <c r="D1436" s="86">
        <v>45392</v>
      </c>
      <c r="E1436" s="87" t="s">
        <v>8</v>
      </c>
      <c r="F1436" s="88" t="s">
        <v>20</v>
      </c>
      <c r="G1436" s="87" t="s">
        <v>182</v>
      </c>
      <c r="H1436" s="89" t="s">
        <v>15</v>
      </c>
      <c r="I1436" s="121">
        <v>10176.299999999999</v>
      </c>
      <c r="J1436" s="121">
        <v>9767.7999999999993</v>
      </c>
      <c r="K1436" s="84">
        <v>2.5</v>
      </c>
      <c r="L1436" s="105">
        <f>+BD[[#This Row],[Kg. Recibidos]]*BD[[#This Row],[Precio]]</f>
        <v>24419.5</v>
      </c>
      <c r="M1436" s="105">
        <f>+BD[[#This Row],[Kg. Recibidos]]*BD[[#This Row],[Precio]]</f>
        <v>24419.5</v>
      </c>
      <c r="N1436" s="91">
        <f>+BD[[#This Row],[Monto Total]]-BD[[#This Row],[Abonos]]</f>
        <v>0</v>
      </c>
      <c r="O1436" s="93" t="str">
        <f>IF(BD[[#This Row],[Saldo Actual]]=0,"PAGADO",IF(BD[[#This Row],[Saldo Actual]]&lt;0,"A Favor","Pendiente"))</f>
        <v>PAGADO</v>
      </c>
      <c r="P1436" s="97">
        <f>+BD[[#This Row],[Fecha Doc.]]+7</f>
        <v>45399</v>
      </c>
      <c r="Q1436" s="96" t="str">
        <f ca="1">IF(TODAY()&gt;BD[[#This Row],[Fecha Venc.]],"VENCIDO","")</f>
        <v>VENCIDO</v>
      </c>
      <c r="R1436" s="83"/>
    </row>
    <row r="1437" spans="3:18" s="4" customFormat="1" hidden="1" x14ac:dyDescent="0.25">
      <c r="C1437" s="85" t="s">
        <v>1998</v>
      </c>
      <c r="D1437" s="86">
        <v>45392</v>
      </c>
      <c r="E1437" s="87" t="s">
        <v>1999</v>
      </c>
      <c r="F1437" s="88" t="s">
        <v>2000</v>
      </c>
      <c r="G1437" s="87" t="s">
        <v>1999</v>
      </c>
      <c r="H1437" s="89" t="s">
        <v>1848</v>
      </c>
      <c r="I1437" s="121">
        <v>4.9000000000000004</v>
      </c>
      <c r="J1437" s="121">
        <v>4.9000000000000004</v>
      </c>
      <c r="K1437" s="84">
        <v>1.8</v>
      </c>
      <c r="L1437" s="105">
        <f>+BD[[#This Row],[Kg. Recibidos]]*BD[[#This Row],[Precio]]</f>
        <v>8.82</v>
      </c>
      <c r="M1437" s="105">
        <f>+BD[[#This Row],[Kg. Recibidos]]*BD[[#This Row],[Precio]]</f>
        <v>8.82</v>
      </c>
      <c r="N1437" s="91">
        <f>+BD[[#This Row],[Monto Total]]-BD[[#This Row],[Abonos]]</f>
        <v>0</v>
      </c>
      <c r="O1437" s="93" t="str">
        <f>IF(BD[[#This Row],[Saldo Actual]]=0,"PAGADO",IF(BD[[#This Row],[Saldo Actual]]&lt;0,"A Favor","Pendiente"))</f>
        <v>PAGADO</v>
      </c>
      <c r="P1437" s="97">
        <f>+BD[[#This Row],[Fecha Doc.]]+7</f>
        <v>45399</v>
      </c>
      <c r="Q1437" s="96" t="str">
        <f ca="1">IF(TODAY()&gt;BD[[#This Row],[Fecha Venc.]],"VENCIDO","")</f>
        <v>VENCIDO</v>
      </c>
      <c r="R1437" s="83"/>
    </row>
    <row r="1438" spans="3:18" s="4" customFormat="1" hidden="1" x14ac:dyDescent="0.25">
      <c r="C1438" s="85" t="s">
        <v>1995</v>
      </c>
      <c r="D1438" s="86">
        <v>45391</v>
      </c>
      <c r="E1438" s="87" t="s">
        <v>1730</v>
      </c>
      <c r="F1438" s="88" t="s">
        <v>892</v>
      </c>
      <c r="G1438" s="87" t="s">
        <v>1730</v>
      </c>
      <c r="H1438" s="89" t="s">
        <v>1853</v>
      </c>
      <c r="I1438" s="121">
        <v>1717.1</v>
      </c>
      <c r="J1438" s="121">
        <v>1717.1</v>
      </c>
      <c r="K1438" s="84">
        <v>0.2</v>
      </c>
      <c r="L1438" s="105">
        <f>+BD[[#This Row],[Kg. Recibidos]]*BD[[#This Row],[Precio]]</f>
        <v>343.42</v>
      </c>
      <c r="M1438" s="105">
        <v>343.42</v>
      </c>
      <c r="N1438" s="91">
        <f>+BD[[#This Row],[Monto Total]]-BD[[#This Row],[Abonos]]</f>
        <v>0</v>
      </c>
      <c r="O1438" s="93" t="str">
        <f>IF(BD[[#This Row],[Saldo Actual]]=0,"PAGADO",IF(BD[[#This Row],[Saldo Actual]]&lt;0,"A Favor","Pendiente"))</f>
        <v>PAGADO</v>
      </c>
      <c r="P1438" s="97">
        <f>+BD[[#This Row],[Fecha Doc.]]+7</f>
        <v>45398</v>
      </c>
      <c r="Q1438" s="96" t="str">
        <f ca="1">IF(TODAY()&gt;BD[[#This Row],[Fecha Venc.]],"VENCIDO","")</f>
        <v>VENCIDO</v>
      </c>
      <c r="R1438" s="83"/>
    </row>
    <row r="1439" spans="3:18" s="4" customFormat="1" hidden="1" x14ac:dyDescent="0.25">
      <c r="C1439" s="85" t="s">
        <v>1993</v>
      </c>
      <c r="D1439" s="86">
        <v>45391</v>
      </c>
      <c r="E1439" s="87" t="s">
        <v>1887</v>
      </c>
      <c r="F1439" s="88" t="s">
        <v>1886</v>
      </c>
      <c r="G1439" s="87" t="s">
        <v>200</v>
      </c>
      <c r="H1439" s="89" t="s">
        <v>872</v>
      </c>
      <c r="I1439" s="121">
        <v>350.4</v>
      </c>
      <c r="J1439" s="121">
        <v>350.4</v>
      </c>
      <c r="K1439" s="84">
        <v>2.4500000000000002</v>
      </c>
      <c r="L1439" s="105">
        <f>+BD[[#This Row],[Kg. Recibidos]]*BD[[#This Row],[Precio]]</f>
        <v>858.48</v>
      </c>
      <c r="M1439" s="105">
        <f>+BD[[#This Row],[Kg. Recibidos]]*BD[[#This Row],[Precio]]</f>
        <v>858.48</v>
      </c>
      <c r="N1439" s="91">
        <f>+BD[[#This Row],[Monto Total]]-BD[[#This Row],[Abonos]]</f>
        <v>0</v>
      </c>
      <c r="O1439" s="93" t="str">
        <f>IF(BD[[#This Row],[Saldo Actual]]=0,"PAGADO",IF(BD[[#This Row],[Saldo Actual]]&lt;0,"A Favor","Pendiente"))</f>
        <v>PAGADO</v>
      </c>
      <c r="P1439" s="97">
        <f>+BD[[#This Row],[Fecha Doc.]]+7</f>
        <v>45398</v>
      </c>
      <c r="Q1439" s="96" t="str">
        <f ca="1">IF(TODAY()&gt;BD[[#This Row],[Fecha Venc.]],"VENCIDO","")</f>
        <v>VENCIDO</v>
      </c>
      <c r="R1439" s="83"/>
    </row>
    <row r="1440" spans="3:18" s="4" customFormat="1" hidden="1" x14ac:dyDescent="0.25">
      <c r="C1440" s="85" t="s">
        <v>1993</v>
      </c>
      <c r="D1440" s="86">
        <v>45391</v>
      </c>
      <c r="E1440" s="87" t="s">
        <v>1887</v>
      </c>
      <c r="F1440" s="88" t="s">
        <v>1886</v>
      </c>
      <c r="G1440" s="87" t="s">
        <v>200</v>
      </c>
      <c r="H1440" s="89" t="s">
        <v>1847</v>
      </c>
      <c r="I1440" s="121">
        <v>22.3</v>
      </c>
      <c r="J1440" s="121">
        <v>22.3</v>
      </c>
      <c r="K1440" s="84">
        <v>1.3</v>
      </c>
      <c r="L1440" s="105">
        <f>+BD[[#This Row],[Kg. Recibidos]]*BD[[#This Row],[Precio]]</f>
        <v>28.990000000000002</v>
      </c>
      <c r="M1440" s="105">
        <f>+BD[[#This Row],[Kg. Recibidos]]*BD[[#This Row],[Precio]]</f>
        <v>28.990000000000002</v>
      </c>
      <c r="N1440" s="91">
        <f>+BD[[#This Row],[Monto Total]]-BD[[#This Row],[Abonos]]</f>
        <v>0</v>
      </c>
      <c r="O1440" s="93" t="str">
        <f>IF(BD[[#This Row],[Saldo Actual]]=0,"PAGADO",IF(BD[[#This Row],[Saldo Actual]]&lt;0,"A Favor","Pendiente"))</f>
        <v>PAGADO</v>
      </c>
      <c r="P1440" s="97">
        <f>+BD[[#This Row],[Fecha Doc.]]+7</f>
        <v>45398</v>
      </c>
      <c r="Q1440" s="96" t="str">
        <f ca="1">IF(TODAY()&gt;BD[[#This Row],[Fecha Venc.]],"VENCIDO","")</f>
        <v>VENCIDO</v>
      </c>
      <c r="R1440" s="83"/>
    </row>
    <row r="1441" spans="3:18" s="4" customFormat="1" hidden="1" x14ac:dyDescent="0.25">
      <c r="C1441" s="85" t="s">
        <v>1996</v>
      </c>
      <c r="D1441" s="86">
        <v>45391</v>
      </c>
      <c r="E1441" s="87" t="s">
        <v>8</v>
      </c>
      <c r="F1441" s="88" t="s">
        <v>20</v>
      </c>
      <c r="G1441" s="87" t="s">
        <v>176</v>
      </c>
      <c r="H1441" s="89" t="s">
        <v>15</v>
      </c>
      <c r="I1441" s="121">
        <v>520.4</v>
      </c>
      <c r="J1441" s="121">
        <v>498.8</v>
      </c>
      <c r="K1441" s="84">
        <v>2.35</v>
      </c>
      <c r="L1441" s="105">
        <f>+BD[[#This Row],[Kg. Recibidos]]*BD[[#This Row],[Precio]]</f>
        <v>1172.18</v>
      </c>
      <c r="M1441" s="105">
        <f>+BD[[#This Row],[Kg. Recibidos]]*BD[[#This Row],[Precio]]</f>
        <v>1172.18</v>
      </c>
      <c r="N1441" s="91">
        <f>+BD[[#This Row],[Monto Total]]-BD[[#This Row],[Abonos]]</f>
        <v>0</v>
      </c>
      <c r="O1441" s="93" t="str">
        <f>IF(BD[[#This Row],[Saldo Actual]]=0,"PAGADO",IF(BD[[#This Row],[Saldo Actual]]&lt;0,"A Favor","Pendiente"))</f>
        <v>PAGADO</v>
      </c>
      <c r="P1441" s="97">
        <f>+BD[[#This Row],[Fecha Doc.]]+7</f>
        <v>45398</v>
      </c>
      <c r="Q1441" s="96" t="str">
        <f ca="1">IF(TODAY()&gt;BD[[#This Row],[Fecha Venc.]],"VENCIDO","")</f>
        <v>VENCIDO</v>
      </c>
      <c r="R1441" s="83"/>
    </row>
    <row r="1442" spans="3:18" s="4" customFormat="1" hidden="1" x14ac:dyDescent="0.25">
      <c r="C1442" s="85" t="s">
        <v>1992</v>
      </c>
      <c r="D1442" s="86">
        <v>45391</v>
      </c>
      <c r="E1442" s="87" t="s">
        <v>89</v>
      </c>
      <c r="F1442" s="88" t="s">
        <v>47</v>
      </c>
      <c r="G1442" s="87" t="s">
        <v>89</v>
      </c>
      <c r="H1442" s="89" t="s">
        <v>16</v>
      </c>
      <c r="I1442" s="121">
        <v>10089</v>
      </c>
      <c r="J1442" s="121">
        <v>10107</v>
      </c>
      <c r="K1442" s="84">
        <v>1.2</v>
      </c>
      <c r="L1442" s="105">
        <f>+BD[[#This Row],[Kg. Recibidos]]*BD[[#This Row],[Precio]]</f>
        <v>12128.4</v>
      </c>
      <c r="M1442" s="105">
        <f>+BD[[#This Row],[Kg. Recibidos]]*BD[[#This Row],[Precio]]</f>
        <v>12128.4</v>
      </c>
      <c r="N1442" s="91">
        <f>+BD[[#This Row],[Monto Total]]-BD[[#This Row],[Abonos]]</f>
        <v>0</v>
      </c>
      <c r="O1442" s="93" t="str">
        <f>IF(BD[[#This Row],[Saldo Actual]]=0,"PAGADO",IF(BD[[#This Row],[Saldo Actual]]&lt;0,"A Favor","Pendiente"))</f>
        <v>PAGADO</v>
      </c>
      <c r="P1442" s="97">
        <f>+BD[[#This Row],[Fecha Doc.]]+7</f>
        <v>45398</v>
      </c>
      <c r="Q1442" s="96" t="str">
        <f ca="1">IF(TODAY()&gt;BD[[#This Row],[Fecha Venc.]],"VENCIDO","")</f>
        <v>VENCIDO</v>
      </c>
      <c r="R1442" s="83"/>
    </row>
    <row r="1443" spans="3:18" s="4" customFormat="1" hidden="1" x14ac:dyDescent="0.25">
      <c r="C1443" s="85" t="s">
        <v>2004</v>
      </c>
      <c r="D1443" s="86">
        <v>45391</v>
      </c>
      <c r="E1443" s="87" t="s">
        <v>91</v>
      </c>
      <c r="F1443" s="88" t="s">
        <v>49</v>
      </c>
      <c r="G1443" s="87" t="s">
        <v>91</v>
      </c>
      <c r="H1443" s="89" t="s">
        <v>1848</v>
      </c>
      <c r="I1443" s="121">
        <v>49.1</v>
      </c>
      <c r="J1443" s="121">
        <v>49.1</v>
      </c>
      <c r="K1443" s="84">
        <v>1.6</v>
      </c>
      <c r="L1443" s="105">
        <f>+BD[[#This Row],[Kg. Recibidos]]*BD[[#This Row],[Precio]]</f>
        <v>78.56</v>
      </c>
      <c r="M1443" s="105">
        <f>+BD[[#This Row],[Kg. Recibidos]]*BD[[#This Row],[Precio]]</f>
        <v>78.56</v>
      </c>
      <c r="N1443" s="91">
        <f>+BD[[#This Row],[Monto Total]]-BD[[#This Row],[Abonos]]</f>
        <v>0</v>
      </c>
      <c r="O1443" s="93" t="str">
        <f>IF(BD[[#This Row],[Saldo Actual]]=0,"PAGADO",IF(BD[[#This Row],[Saldo Actual]]&lt;0,"A Favor","Pendiente"))</f>
        <v>PAGADO</v>
      </c>
      <c r="P1443" s="97">
        <f>+BD[[#This Row],[Fecha Doc.]]+7</f>
        <v>45398</v>
      </c>
      <c r="Q1443" s="96" t="str">
        <f ca="1">IF(TODAY()&gt;BD[[#This Row],[Fecha Venc.]],"VENCIDO","")</f>
        <v>VENCIDO</v>
      </c>
      <c r="R1443" s="83"/>
    </row>
    <row r="1444" spans="3:18" s="4" customFormat="1" hidden="1" x14ac:dyDescent="0.25">
      <c r="C1444" s="85" t="s">
        <v>2004</v>
      </c>
      <c r="D1444" s="86">
        <v>45391</v>
      </c>
      <c r="E1444" s="87" t="s">
        <v>91</v>
      </c>
      <c r="F1444" s="88" t="s">
        <v>49</v>
      </c>
      <c r="G1444" s="87" t="s">
        <v>91</v>
      </c>
      <c r="H1444" s="89" t="s">
        <v>1847</v>
      </c>
      <c r="I1444" s="121">
        <v>70.2</v>
      </c>
      <c r="J1444" s="121">
        <v>70.2</v>
      </c>
      <c r="K1444" s="84">
        <v>1.1000000000000001</v>
      </c>
      <c r="L1444" s="105">
        <f>+BD[[#This Row],[Kg. Recibidos]]*BD[[#This Row],[Precio]]</f>
        <v>77.220000000000013</v>
      </c>
      <c r="M1444" s="105">
        <f>+BD[[#This Row],[Kg. Recibidos]]*BD[[#This Row],[Precio]]</f>
        <v>77.220000000000013</v>
      </c>
      <c r="N1444" s="91">
        <f>+BD[[#This Row],[Monto Total]]-BD[[#This Row],[Abonos]]</f>
        <v>0</v>
      </c>
      <c r="O1444" s="93" t="str">
        <f>IF(BD[[#This Row],[Saldo Actual]]=0,"PAGADO",IF(BD[[#This Row],[Saldo Actual]]&lt;0,"A Favor","Pendiente"))</f>
        <v>PAGADO</v>
      </c>
      <c r="P1444" s="97">
        <f>+BD[[#This Row],[Fecha Doc.]]+7</f>
        <v>45398</v>
      </c>
      <c r="Q1444" s="96" t="str">
        <f ca="1">IF(TODAY()&gt;BD[[#This Row],[Fecha Venc.]],"VENCIDO","")</f>
        <v>VENCIDO</v>
      </c>
      <c r="R1444" s="83"/>
    </row>
    <row r="1445" spans="3:18" s="4" customFormat="1" hidden="1" x14ac:dyDescent="0.25">
      <c r="C1445" s="85" t="s">
        <v>2004</v>
      </c>
      <c r="D1445" s="86">
        <v>45391</v>
      </c>
      <c r="E1445" s="87" t="s">
        <v>91</v>
      </c>
      <c r="F1445" s="88" t="s">
        <v>49</v>
      </c>
      <c r="G1445" s="87" t="s">
        <v>91</v>
      </c>
      <c r="H1445" s="89" t="s">
        <v>1727</v>
      </c>
      <c r="I1445" s="121">
        <v>144.69999999999999</v>
      </c>
      <c r="J1445" s="121">
        <v>144.69999999999999</v>
      </c>
      <c r="K1445" s="84">
        <v>1.1000000000000001</v>
      </c>
      <c r="L1445" s="105">
        <f>+BD[[#This Row],[Kg. Recibidos]]*BD[[#This Row],[Precio]]</f>
        <v>159.16999999999999</v>
      </c>
      <c r="M1445" s="105">
        <f>+BD[[#This Row],[Kg. Recibidos]]*BD[[#This Row],[Precio]]</f>
        <v>159.16999999999999</v>
      </c>
      <c r="N1445" s="91">
        <f>+BD[[#This Row],[Monto Total]]-BD[[#This Row],[Abonos]]</f>
        <v>0</v>
      </c>
      <c r="O1445" s="93" t="str">
        <f>IF(BD[[#This Row],[Saldo Actual]]=0,"PAGADO",IF(BD[[#This Row],[Saldo Actual]]&lt;0,"A Favor","Pendiente"))</f>
        <v>PAGADO</v>
      </c>
      <c r="P1445" s="97">
        <f>+BD[[#This Row],[Fecha Doc.]]+7</f>
        <v>45398</v>
      </c>
      <c r="Q1445" s="96" t="str">
        <f ca="1">IF(TODAY()&gt;BD[[#This Row],[Fecha Venc.]],"VENCIDO","")</f>
        <v>VENCIDO</v>
      </c>
      <c r="R1445" s="83"/>
    </row>
    <row r="1446" spans="3:18" s="4" customFormat="1" hidden="1" x14ac:dyDescent="0.25">
      <c r="C1446" s="85" t="s">
        <v>1994</v>
      </c>
      <c r="D1446" s="86">
        <v>45391</v>
      </c>
      <c r="E1446" s="87" t="s">
        <v>1725</v>
      </c>
      <c r="F1446" s="88" t="s">
        <v>891</v>
      </c>
      <c r="G1446" s="87" t="s">
        <v>1725</v>
      </c>
      <c r="H1446" s="89" t="s">
        <v>3</v>
      </c>
      <c r="I1446" s="121">
        <v>4308.7</v>
      </c>
      <c r="J1446" s="121">
        <v>4308.7</v>
      </c>
      <c r="K1446" s="84">
        <v>2.0499999999999998</v>
      </c>
      <c r="L1446" s="105">
        <f>+BD[[#This Row],[Kg. Recibidos]]*BD[[#This Row],[Precio]]</f>
        <v>8832.8349999999991</v>
      </c>
      <c r="M1446" s="105">
        <f>+BD[[#This Row],[Monto Total]]</f>
        <v>8832.8349999999991</v>
      </c>
      <c r="N1446" s="91">
        <f>+BD[[#This Row],[Monto Total]]-BD[[#This Row],[Abonos]]</f>
        <v>0</v>
      </c>
      <c r="O1446" s="93" t="str">
        <f>IF(BD[[#This Row],[Saldo Actual]]=0,"PAGADO",IF(BD[[#This Row],[Saldo Actual]]&lt;0,"A Favor","Pendiente"))</f>
        <v>PAGADO</v>
      </c>
      <c r="P1446" s="97">
        <f>+BD[[#This Row],[Fecha Doc.]]+7</f>
        <v>45398</v>
      </c>
      <c r="Q1446" s="96" t="str">
        <f ca="1">IF(TODAY()&gt;BD[[#This Row],[Fecha Venc.]],"VENCIDO","")</f>
        <v>VENCIDO</v>
      </c>
      <c r="R1446" s="83"/>
    </row>
    <row r="1447" spans="3:18" s="4" customFormat="1" hidden="1" x14ac:dyDescent="0.25">
      <c r="C1447" s="85" t="s">
        <v>2005</v>
      </c>
      <c r="D1447" s="86">
        <v>45391</v>
      </c>
      <c r="E1447" s="87" t="s">
        <v>9</v>
      </c>
      <c r="F1447" s="88" t="s">
        <v>19</v>
      </c>
      <c r="G1447" s="87" t="s">
        <v>169</v>
      </c>
      <c r="H1447" s="89" t="s">
        <v>15</v>
      </c>
      <c r="I1447" s="121">
        <v>10168.9</v>
      </c>
      <c r="J1447" s="121">
        <v>9679.6</v>
      </c>
      <c r="K1447" s="84">
        <v>2.25</v>
      </c>
      <c r="L1447" s="105">
        <f>+BD[[#This Row],[Kg. Recibidos]]*BD[[#This Row],[Precio]]</f>
        <v>21779.100000000002</v>
      </c>
      <c r="M1447" s="105">
        <f>+BD[[#This Row],[Kg. Recibidos]]*BD[[#This Row],[Precio]]</f>
        <v>21779.100000000002</v>
      </c>
      <c r="N1447" s="91">
        <f>+BD[[#This Row],[Monto Total]]-BD[[#This Row],[Abonos]]</f>
        <v>0</v>
      </c>
      <c r="O1447" s="93" t="str">
        <f>IF(BD[[#This Row],[Saldo Actual]]=0,"PAGADO",IF(BD[[#This Row],[Saldo Actual]]&lt;0,"A Favor","Pendiente"))</f>
        <v>PAGADO</v>
      </c>
      <c r="P1447" s="97">
        <f>+BD[[#This Row],[Fecha Doc.]]+7</f>
        <v>45398</v>
      </c>
      <c r="Q1447" s="96" t="str">
        <f ca="1">IF(TODAY()&gt;BD[[#This Row],[Fecha Venc.]],"VENCIDO","")</f>
        <v>VENCIDO</v>
      </c>
      <c r="R1447" s="83"/>
    </row>
    <row r="1448" spans="3:18" s="4" customFormat="1" hidden="1" x14ac:dyDescent="0.25">
      <c r="C1448" s="85" t="s">
        <v>1997</v>
      </c>
      <c r="D1448" s="86">
        <v>45391</v>
      </c>
      <c r="E1448" s="87" t="s">
        <v>8</v>
      </c>
      <c r="F1448" s="88" t="s">
        <v>20</v>
      </c>
      <c r="G1448" s="87" t="s">
        <v>182</v>
      </c>
      <c r="H1448" s="89" t="s">
        <v>15</v>
      </c>
      <c r="I1448" s="121">
        <v>9446.6</v>
      </c>
      <c r="J1448" s="121">
        <v>9044.6</v>
      </c>
      <c r="K1448" s="84">
        <v>2.35</v>
      </c>
      <c r="L1448" s="105">
        <f>+BD[[#This Row],[Kg. Recibidos]]*BD[[#This Row],[Precio]]</f>
        <v>21254.81</v>
      </c>
      <c r="M1448" s="105">
        <f>+BD[[#This Row],[Kg. Recibidos]]*BD[[#This Row],[Precio]]</f>
        <v>21254.81</v>
      </c>
      <c r="N1448" s="91">
        <f>+BD[[#This Row],[Monto Total]]-BD[[#This Row],[Abonos]]</f>
        <v>0</v>
      </c>
      <c r="O1448" s="93" t="str">
        <f>IF(BD[[#This Row],[Saldo Actual]]=0,"PAGADO",IF(BD[[#This Row],[Saldo Actual]]&lt;0,"A Favor","Pendiente"))</f>
        <v>PAGADO</v>
      </c>
      <c r="P1448" s="97">
        <f>+BD[[#This Row],[Fecha Doc.]]+7</f>
        <v>45398</v>
      </c>
      <c r="Q1448" s="96" t="str">
        <f ca="1">IF(TODAY()&gt;BD[[#This Row],[Fecha Venc.]],"VENCIDO","")</f>
        <v>VENCIDO</v>
      </c>
      <c r="R1448" s="83"/>
    </row>
    <row r="1449" spans="3:18" s="4" customFormat="1" hidden="1" x14ac:dyDescent="0.25">
      <c r="C1449" s="85" t="s">
        <v>1990</v>
      </c>
      <c r="D1449" s="86">
        <v>45390</v>
      </c>
      <c r="E1449" s="87" t="s">
        <v>1730</v>
      </c>
      <c r="F1449" s="88" t="s">
        <v>892</v>
      </c>
      <c r="G1449" s="87" t="s">
        <v>1730</v>
      </c>
      <c r="H1449" s="89" t="s">
        <v>1853</v>
      </c>
      <c r="I1449" s="121">
        <v>2181.3000000000002</v>
      </c>
      <c r="J1449" s="121">
        <v>2181.3000000000002</v>
      </c>
      <c r="K1449" s="84">
        <v>0.2</v>
      </c>
      <c r="L1449" s="105">
        <f>+BD[[#This Row],[Kg. Recibidos]]*BD[[#This Row],[Precio]]</f>
        <v>436.26000000000005</v>
      </c>
      <c r="M1449" s="105">
        <f>+BD[[#This Row],[Kg. Recibidos]]*BD[[#This Row],[Precio]]</f>
        <v>436.26000000000005</v>
      </c>
      <c r="N1449" s="91">
        <f>+BD[[#This Row],[Monto Total]]-BD[[#This Row],[Abonos]]</f>
        <v>0</v>
      </c>
      <c r="O1449" s="93" t="str">
        <f>IF(BD[[#This Row],[Saldo Actual]]=0,"PAGADO",IF(BD[[#This Row],[Saldo Actual]]&lt;0,"A Favor","Pendiente"))</f>
        <v>PAGADO</v>
      </c>
      <c r="P1449" s="97">
        <f>+BD[[#This Row],[Fecha Doc.]]+7</f>
        <v>45397</v>
      </c>
      <c r="Q1449" s="96" t="str">
        <f ca="1">IF(TODAY()&gt;BD[[#This Row],[Fecha Venc.]],"VENCIDO","")</f>
        <v>VENCIDO</v>
      </c>
      <c r="R1449" s="83"/>
    </row>
    <row r="1450" spans="3:18" s="4" customFormat="1" hidden="1" x14ac:dyDescent="0.25">
      <c r="C1450" s="85" t="s">
        <v>1987</v>
      </c>
      <c r="D1450" s="86">
        <v>45390</v>
      </c>
      <c r="E1450" s="87" t="s">
        <v>1887</v>
      </c>
      <c r="F1450" s="88" t="s">
        <v>1886</v>
      </c>
      <c r="G1450" s="87" t="s">
        <v>1008</v>
      </c>
      <c r="H1450" s="89" t="s">
        <v>3</v>
      </c>
      <c r="I1450" s="121">
        <v>105.3</v>
      </c>
      <c r="J1450" s="121">
        <v>105.3</v>
      </c>
      <c r="K1450" s="84">
        <v>2.35</v>
      </c>
      <c r="L1450" s="105">
        <f>+BD[[#This Row],[Kg. Recibidos]]*BD[[#This Row],[Precio]]</f>
        <v>247.45500000000001</v>
      </c>
      <c r="M1450" s="105">
        <f>+BD[[#This Row],[Kg. Recibidos]]*BD[[#This Row],[Precio]]</f>
        <v>247.45500000000001</v>
      </c>
      <c r="N1450" s="91">
        <f>+BD[[#This Row],[Monto Total]]-BD[[#This Row],[Abonos]]</f>
        <v>0</v>
      </c>
      <c r="O1450" s="93" t="str">
        <f>IF(BD[[#This Row],[Saldo Actual]]=0,"PAGADO",IF(BD[[#This Row],[Saldo Actual]]&lt;0,"A Favor","Pendiente"))</f>
        <v>PAGADO</v>
      </c>
      <c r="P1450" s="97">
        <f>+BD[[#This Row],[Fecha Doc.]]+7</f>
        <v>45397</v>
      </c>
      <c r="Q1450" s="96" t="str">
        <f ca="1">IF(TODAY()&gt;BD[[#This Row],[Fecha Venc.]],"VENCIDO","")</f>
        <v>VENCIDO</v>
      </c>
      <c r="R1450" s="83"/>
    </row>
    <row r="1451" spans="3:18" s="4" customFormat="1" hidden="1" x14ac:dyDescent="0.25">
      <c r="C1451" s="85" t="s">
        <v>1989</v>
      </c>
      <c r="D1451" s="86">
        <v>45390</v>
      </c>
      <c r="E1451" s="87" t="s">
        <v>86</v>
      </c>
      <c r="F1451" s="88" t="s">
        <v>45</v>
      </c>
      <c r="G1451" s="87" t="s">
        <v>1419</v>
      </c>
      <c r="H1451" s="89" t="s">
        <v>1848</v>
      </c>
      <c r="I1451" s="121">
        <v>29.1</v>
      </c>
      <c r="J1451" s="121">
        <v>29.1</v>
      </c>
      <c r="K1451" s="84">
        <v>1.6</v>
      </c>
      <c r="L1451" s="105">
        <f>+BD[[#This Row],[Kg. Recibidos]]*BD[[#This Row],[Precio]]</f>
        <v>46.56</v>
      </c>
      <c r="M1451" s="105">
        <f>+BD[[#This Row],[Kg. Recibidos]]*BD[[#This Row],[Precio]]</f>
        <v>46.56</v>
      </c>
      <c r="N1451" s="91">
        <f>+BD[[#This Row],[Monto Total]]-BD[[#This Row],[Abonos]]</f>
        <v>0</v>
      </c>
      <c r="O1451" s="93" t="str">
        <f>IF(BD[[#This Row],[Saldo Actual]]=0,"PAGADO",IF(BD[[#This Row],[Saldo Actual]]&lt;0,"A Favor","Pendiente"))</f>
        <v>PAGADO</v>
      </c>
      <c r="P1451" s="97">
        <f>+BD[[#This Row],[Fecha Doc.]]+7</f>
        <v>45397</v>
      </c>
      <c r="Q1451" s="96" t="str">
        <f ca="1">IF(TODAY()&gt;BD[[#This Row],[Fecha Venc.]],"VENCIDO","")</f>
        <v>VENCIDO</v>
      </c>
      <c r="R1451" s="83"/>
    </row>
    <row r="1452" spans="3:18" s="4" customFormat="1" hidden="1" x14ac:dyDescent="0.25">
      <c r="C1452" s="85" t="s">
        <v>1989</v>
      </c>
      <c r="D1452" s="86">
        <v>45390</v>
      </c>
      <c r="E1452" s="87" t="s">
        <v>86</v>
      </c>
      <c r="F1452" s="88" t="s">
        <v>45</v>
      </c>
      <c r="G1452" s="87" t="s">
        <v>1419</v>
      </c>
      <c r="H1452" s="89" t="s">
        <v>1727</v>
      </c>
      <c r="I1452" s="121">
        <v>48.6</v>
      </c>
      <c r="J1452" s="121">
        <v>48.6</v>
      </c>
      <c r="K1452" s="84">
        <v>1.1000000000000001</v>
      </c>
      <c r="L1452" s="105">
        <f>+BD[[#This Row],[Kg. Recibidos]]*BD[[#This Row],[Precio]]</f>
        <v>53.460000000000008</v>
      </c>
      <c r="M1452" s="105">
        <f>+BD[[#This Row],[Kg. Recibidos]]*BD[[#This Row],[Precio]]</f>
        <v>53.460000000000008</v>
      </c>
      <c r="N1452" s="91">
        <f>+BD[[#This Row],[Monto Total]]-BD[[#This Row],[Abonos]]</f>
        <v>0</v>
      </c>
      <c r="O1452" s="93" t="str">
        <f>IF(BD[[#This Row],[Saldo Actual]]=0,"PAGADO",IF(BD[[#This Row],[Saldo Actual]]&lt;0,"A Favor","Pendiente"))</f>
        <v>PAGADO</v>
      </c>
      <c r="P1452" s="97">
        <f>+BD[[#This Row],[Fecha Doc.]]+7</f>
        <v>45397</v>
      </c>
      <c r="Q1452" s="96" t="str">
        <f ca="1">IF(TODAY()&gt;BD[[#This Row],[Fecha Venc.]],"VENCIDO","")</f>
        <v>VENCIDO</v>
      </c>
      <c r="R1452" s="83"/>
    </row>
    <row r="1453" spans="3:18" s="4" customFormat="1" hidden="1" x14ac:dyDescent="0.25">
      <c r="C1453" s="85" t="s">
        <v>1988</v>
      </c>
      <c r="D1453" s="86">
        <v>45390</v>
      </c>
      <c r="E1453" s="87" t="s">
        <v>86</v>
      </c>
      <c r="F1453" s="88" t="s">
        <v>45</v>
      </c>
      <c r="G1453" s="87" t="s">
        <v>1419</v>
      </c>
      <c r="H1453" s="89" t="s">
        <v>3</v>
      </c>
      <c r="I1453" s="121">
        <v>1007.7</v>
      </c>
      <c r="J1453" s="121">
        <v>1007.7</v>
      </c>
      <c r="K1453" s="84">
        <v>2.35</v>
      </c>
      <c r="L1453" s="105">
        <f>+BD[[#This Row],[Kg. Recibidos]]*BD[[#This Row],[Precio]]</f>
        <v>2368.0950000000003</v>
      </c>
      <c r="M1453" s="105">
        <f>+BD[[#This Row],[Kg. Recibidos]]*BD[[#This Row],[Precio]]</f>
        <v>2368.0950000000003</v>
      </c>
      <c r="N1453" s="91">
        <f>+BD[[#This Row],[Monto Total]]-BD[[#This Row],[Abonos]]</f>
        <v>0</v>
      </c>
      <c r="O1453" s="93" t="str">
        <f>IF(BD[[#This Row],[Saldo Actual]]=0,"PAGADO",IF(BD[[#This Row],[Saldo Actual]]&lt;0,"A Favor","Pendiente"))</f>
        <v>PAGADO</v>
      </c>
      <c r="P1453" s="97">
        <f>+BD[[#This Row],[Fecha Doc.]]+7</f>
        <v>45397</v>
      </c>
      <c r="Q1453" s="96" t="str">
        <f ca="1">IF(TODAY()&gt;BD[[#This Row],[Fecha Venc.]],"VENCIDO","")</f>
        <v>VENCIDO</v>
      </c>
      <c r="R1453" s="83"/>
    </row>
    <row r="1454" spans="3:18" s="4" customFormat="1" hidden="1" x14ac:dyDescent="0.25">
      <c r="C1454" s="85" t="s">
        <v>1991</v>
      </c>
      <c r="D1454" s="86">
        <v>45390</v>
      </c>
      <c r="E1454" s="87" t="s">
        <v>9</v>
      </c>
      <c r="F1454" s="88" t="s">
        <v>19</v>
      </c>
      <c r="G1454" s="87" t="s">
        <v>169</v>
      </c>
      <c r="H1454" s="89" t="s">
        <v>15</v>
      </c>
      <c r="I1454" s="121">
        <v>10093.5</v>
      </c>
      <c r="J1454" s="121">
        <v>9684</v>
      </c>
      <c r="K1454" s="84">
        <v>2.25</v>
      </c>
      <c r="L1454" s="105">
        <f>+BD[[#This Row],[Kg. Recibidos]]*BD[[#This Row],[Precio]]</f>
        <v>21789</v>
      </c>
      <c r="M1454" s="105">
        <v>21789</v>
      </c>
      <c r="N1454" s="91">
        <f>+BD[[#This Row],[Monto Total]]-BD[[#This Row],[Abonos]]</f>
        <v>0</v>
      </c>
      <c r="O1454" s="93" t="str">
        <f>IF(BD[[#This Row],[Saldo Actual]]=0,"PAGADO",IF(BD[[#This Row],[Saldo Actual]]&lt;0,"A Favor","Pendiente"))</f>
        <v>PAGADO</v>
      </c>
      <c r="P1454" s="97">
        <f>+BD[[#This Row],[Fecha Doc.]]+7</f>
        <v>45397</v>
      </c>
      <c r="Q1454" s="96" t="str">
        <f ca="1">IF(TODAY()&gt;BD[[#This Row],[Fecha Venc.]],"VENCIDO","")</f>
        <v>VENCIDO</v>
      </c>
      <c r="R1454" s="83"/>
    </row>
    <row r="1455" spans="3:18" s="4" customFormat="1" hidden="1" x14ac:dyDescent="0.25">
      <c r="C1455" s="85" t="s">
        <v>1978</v>
      </c>
      <c r="D1455" s="86">
        <v>45388</v>
      </c>
      <c r="E1455" s="87" t="s">
        <v>1887</v>
      </c>
      <c r="F1455" s="88" t="s">
        <v>1886</v>
      </c>
      <c r="G1455" s="87" t="s">
        <v>204</v>
      </c>
      <c r="H1455" s="89" t="s">
        <v>1727</v>
      </c>
      <c r="I1455" s="121">
        <v>19.399999999999999</v>
      </c>
      <c r="J1455" s="121">
        <v>19.399999999999999</v>
      </c>
      <c r="K1455" s="84">
        <v>1.2</v>
      </c>
      <c r="L1455" s="105">
        <f>+BD[[#This Row],[Kg. Recibidos]]*BD[[#This Row],[Precio]]</f>
        <v>23.279999999999998</v>
      </c>
      <c r="M1455" s="105">
        <f>+BD[[#This Row],[Kg. Recibidos]]*BD[[#This Row],[Precio]]</f>
        <v>23.279999999999998</v>
      </c>
      <c r="N1455" s="91">
        <f>+BD[[#This Row],[Monto Total]]-BD[[#This Row],[Abonos]]</f>
        <v>0</v>
      </c>
      <c r="O1455" s="93" t="str">
        <f>IF(BD[[#This Row],[Saldo Actual]]=0,"PAGADO",IF(BD[[#This Row],[Saldo Actual]]&lt;0,"A Favor","Pendiente"))</f>
        <v>PAGADO</v>
      </c>
      <c r="P1455" s="97">
        <f>+BD[[#This Row],[Fecha Doc.]]+7</f>
        <v>45395</v>
      </c>
      <c r="Q1455" s="96" t="str">
        <f ca="1">IF(TODAY()&gt;BD[[#This Row],[Fecha Venc.]],"VENCIDO","")</f>
        <v>VENCIDO</v>
      </c>
      <c r="R1455" s="83"/>
    </row>
    <row r="1456" spans="3:18" s="4" customFormat="1" hidden="1" x14ac:dyDescent="0.25">
      <c r="C1456" s="85" t="s">
        <v>1974</v>
      </c>
      <c r="D1456" s="86">
        <v>45388</v>
      </c>
      <c r="E1456" s="87" t="s">
        <v>1730</v>
      </c>
      <c r="F1456" s="88" t="s">
        <v>892</v>
      </c>
      <c r="G1456" s="87" t="s">
        <v>1730</v>
      </c>
      <c r="H1456" s="89" t="s">
        <v>1853</v>
      </c>
      <c r="I1456" s="121">
        <v>1169.9000000000001</v>
      </c>
      <c r="J1456" s="121">
        <v>1169.9000000000001</v>
      </c>
      <c r="K1456" s="84">
        <v>0.2</v>
      </c>
      <c r="L1456" s="105">
        <f>+BD[[#This Row],[Kg. Recibidos]]*BD[[#This Row],[Precio]]</f>
        <v>233.98000000000002</v>
      </c>
      <c r="M1456" s="105">
        <f>+BD[[#This Row],[Kg. Recibidos]]*BD[[#This Row],[Precio]]</f>
        <v>233.98000000000002</v>
      </c>
      <c r="N1456" s="91">
        <f>+BD[[#This Row],[Monto Total]]-BD[[#This Row],[Abonos]]</f>
        <v>0</v>
      </c>
      <c r="O1456" s="93" t="str">
        <f>IF(BD[[#This Row],[Saldo Actual]]=0,"PAGADO",IF(BD[[#This Row],[Saldo Actual]]&lt;0,"A Favor","Pendiente"))</f>
        <v>PAGADO</v>
      </c>
      <c r="P1456" s="97">
        <f>+BD[[#This Row],[Fecha Doc.]]+7</f>
        <v>45395</v>
      </c>
      <c r="Q1456" s="96" t="str">
        <f ca="1">IF(TODAY()&gt;BD[[#This Row],[Fecha Venc.]],"VENCIDO","")</f>
        <v>VENCIDO</v>
      </c>
      <c r="R1456" s="83"/>
    </row>
    <row r="1457" spans="3:18" s="4" customFormat="1" hidden="1" x14ac:dyDescent="0.25">
      <c r="C1457" s="85" t="s">
        <v>1977</v>
      </c>
      <c r="D1457" s="86">
        <v>45388</v>
      </c>
      <c r="E1457" s="87" t="s">
        <v>670</v>
      </c>
      <c r="F1457" s="88" t="s">
        <v>883</v>
      </c>
      <c r="G1457" s="87" t="s">
        <v>670</v>
      </c>
      <c r="H1457" s="89" t="s">
        <v>872</v>
      </c>
      <c r="I1457" s="121">
        <v>7946.9</v>
      </c>
      <c r="J1457" s="121">
        <v>7681.54</v>
      </c>
      <c r="K1457" s="84">
        <v>2.0499999999999998</v>
      </c>
      <c r="L1457" s="105">
        <f>+BD[[#This Row],[Kg. Recibidos]]*BD[[#This Row],[Precio]]</f>
        <v>15747.156999999999</v>
      </c>
      <c r="M1457" s="105">
        <f>+BD[[#This Row],[Kg. Recibidos]]*BD[[#This Row],[Precio]]</f>
        <v>15747.156999999999</v>
      </c>
      <c r="N1457" s="91">
        <f>+BD[[#This Row],[Monto Total]]-BD[[#This Row],[Abonos]]</f>
        <v>0</v>
      </c>
      <c r="O1457" s="93" t="str">
        <f>IF(BD[[#This Row],[Saldo Actual]]=0,"PAGADO",IF(BD[[#This Row],[Saldo Actual]]&lt;0,"A Favor","Pendiente"))</f>
        <v>PAGADO</v>
      </c>
      <c r="P1457" s="97">
        <f>+BD[[#This Row],[Fecha Doc.]]+7</f>
        <v>45395</v>
      </c>
      <c r="Q1457" s="96" t="str">
        <f ca="1">IF(TODAY()&gt;BD[[#This Row],[Fecha Venc.]],"VENCIDO","")</f>
        <v>VENCIDO</v>
      </c>
      <c r="R1457" s="83"/>
    </row>
    <row r="1458" spans="3:18" s="4" customFormat="1" hidden="1" x14ac:dyDescent="0.25">
      <c r="C1458" s="85" t="s">
        <v>1976</v>
      </c>
      <c r="D1458" s="86">
        <v>45388</v>
      </c>
      <c r="E1458" s="87" t="s">
        <v>1887</v>
      </c>
      <c r="F1458" s="88" t="s">
        <v>1886</v>
      </c>
      <c r="G1458" s="87" t="s">
        <v>125</v>
      </c>
      <c r="H1458" s="89" t="s">
        <v>872</v>
      </c>
      <c r="I1458" s="121">
        <v>107.1</v>
      </c>
      <c r="J1458" s="121">
        <v>107.1</v>
      </c>
      <c r="K1458" s="84">
        <v>2.35</v>
      </c>
      <c r="L1458" s="105">
        <f>+BD[[#This Row],[Kg. Recibidos]]*BD[[#This Row],[Precio]]</f>
        <v>251.685</v>
      </c>
      <c r="M1458" s="105">
        <f>+BD[[#This Row],[Kg. Recibidos]]*BD[[#This Row],[Precio]]</f>
        <v>251.685</v>
      </c>
      <c r="N1458" s="91">
        <f>+BD[[#This Row],[Monto Total]]-BD[[#This Row],[Abonos]]</f>
        <v>0</v>
      </c>
      <c r="O1458" s="93" t="str">
        <f>IF(BD[[#This Row],[Saldo Actual]]=0,"PAGADO",IF(BD[[#This Row],[Saldo Actual]]&lt;0,"A Favor","Pendiente"))</f>
        <v>PAGADO</v>
      </c>
      <c r="P1458" s="97">
        <f>+BD[[#This Row],[Fecha Doc.]]+7</f>
        <v>45395</v>
      </c>
      <c r="Q1458" s="96" t="str">
        <f ca="1">IF(TODAY()&gt;BD[[#This Row],[Fecha Venc.]],"VENCIDO","")</f>
        <v>VENCIDO</v>
      </c>
      <c r="R1458" s="83"/>
    </row>
    <row r="1459" spans="3:18" s="4" customFormat="1" hidden="1" x14ac:dyDescent="0.25">
      <c r="C1459" s="85" t="s">
        <v>1982</v>
      </c>
      <c r="D1459" s="86">
        <v>45388</v>
      </c>
      <c r="E1459" s="87" t="s">
        <v>8</v>
      </c>
      <c r="F1459" s="88" t="s">
        <v>20</v>
      </c>
      <c r="G1459" s="87" t="s">
        <v>182</v>
      </c>
      <c r="H1459" s="89" t="s">
        <v>1727</v>
      </c>
      <c r="I1459" s="121">
        <v>1039.8</v>
      </c>
      <c r="J1459" s="121">
        <v>1039.8</v>
      </c>
      <c r="K1459" s="84">
        <v>1</v>
      </c>
      <c r="L1459" s="105">
        <f>+BD[[#This Row],[Kg. Recibidos]]*BD[[#This Row],[Precio]]</f>
        <v>1039.8</v>
      </c>
      <c r="M1459" s="105">
        <f>+BD[[#This Row],[Kg. Recibidos]]*BD[[#This Row],[Precio]]</f>
        <v>1039.8</v>
      </c>
      <c r="N1459" s="91">
        <f>+BD[[#This Row],[Monto Total]]-BD[[#This Row],[Abonos]]</f>
        <v>0</v>
      </c>
      <c r="O1459" s="93" t="str">
        <f>IF(BD[[#This Row],[Saldo Actual]]=0,"PAGADO",IF(BD[[#This Row],[Saldo Actual]]&lt;0,"A Favor","Pendiente"))</f>
        <v>PAGADO</v>
      </c>
      <c r="P1459" s="97">
        <f>+BD[[#This Row],[Fecha Doc.]]+7</f>
        <v>45395</v>
      </c>
      <c r="Q1459" s="96" t="str">
        <f ca="1">IF(TODAY()&gt;BD[[#This Row],[Fecha Venc.]],"VENCIDO","")</f>
        <v>VENCIDO</v>
      </c>
      <c r="R1459" s="83"/>
    </row>
    <row r="1460" spans="3:18" s="4" customFormat="1" hidden="1" x14ac:dyDescent="0.25">
      <c r="C1460" s="85" t="s">
        <v>1982</v>
      </c>
      <c r="D1460" s="86">
        <v>45388</v>
      </c>
      <c r="E1460" s="87" t="s">
        <v>8</v>
      </c>
      <c r="F1460" s="88" t="s">
        <v>20</v>
      </c>
      <c r="G1460" s="87" t="s">
        <v>182</v>
      </c>
      <c r="H1460" s="89" t="s">
        <v>1847</v>
      </c>
      <c r="I1460" s="121">
        <v>178.8</v>
      </c>
      <c r="J1460" s="121">
        <v>173.3</v>
      </c>
      <c r="K1460" s="84">
        <v>1</v>
      </c>
      <c r="L1460" s="105">
        <f>+BD[[#This Row],[Kg. Recibidos]]*BD[[#This Row],[Precio]]</f>
        <v>173.3</v>
      </c>
      <c r="M1460" s="105">
        <f>+BD[[#This Row],[Kg. Recibidos]]*BD[[#This Row],[Precio]]</f>
        <v>173.3</v>
      </c>
      <c r="N1460" s="91">
        <f>+BD[[#This Row],[Monto Total]]-BD[[#This Row],[Abonos]]</f>
        <v>0</v>
      </c>
      <c r="O1460" s="93" t="str">
        <f>IF(BD[[#This Row],[Saldo Actual]]=0,"PAGADO",IF(BD[[#This Row],[Saldo Actual]]&lt;0,"A Favor","Pendiente"))</f>
        <v>PAGADO</v>
      </c>
      <c r="P1460" s="97">
        <f>+BD[[#This Row],[Fecha Doc.]]+7</f>
        <v>45395</v>
      </c>
      <c r="Q1460" s="96" t="str">
        <f ca="1">IF(TODAY()&gt;BD[[#This Row],[Fecha Venc.]],"VENCIDO","")</f>
        <v>VENCIDO</v>
      </c>
      <c r="R1460" s="83"/>
    </row>
    <row r="1461" spans="3:18" s="4" customFormat="1" hidden="1" x14ac:dyDescent="0.25">
      <c r="C1461" s="85" t="s">
        <v>1981</v>
      </c>
      <c r="D1461" s="86">
        <v>45388</v>
      </c>
      <c r="E1461" s="87" t="s">
        <v>8</v>
      </c>
      <c r="F1461" s="88" t="s">
        <v>20</v>
      </c>
      <c r="G1461" s="87" t="s">
        <v>182</v>
      </c>
      <c r="H1461" s="89" t="s">
        <v>15</v>
      </c>
      <c r="I1461" s="121">
        <v>119.8</v>
      </c>
      <c r="J1461" s="121">
        <v>116.7</v>
      </c>
      <c r="K1461" s="84">
        <v>2.35</v>
      </c>
      <c r="L1461" s="105">
        <f>+BD[[#This Row],[Kg. Recibidos]]*BD[[#This Row],[Precio]]</f>
        <v>274.245</v>
      </c>
      <c r="M1461" s="105">
        <f>+BD[[#This Row],[Kg. Recibidos]]*BD[[#This Row],[Precio]]</f>
        <v>274.245</v>
      </c>
      <c r="N1461" s="91">
        <f>+BD[[#This Row],[Monto Total]]-BD[[#This Row],[Abonos]]</f>
        <v>0</v>
      </c>
      <c r="O1461" s="93" t="str">
        <f>IF(BD[[#This Row],[Saldo Actual]]=0,"PAGADO",IF(BD[[#This Row],[Saldo Actual]]&lt;0,"A Favor","Pendiente"))</f>
        <v>PAGADO</v>
      </c>
      <c r="P1461" s="97">
        <f>+BD[[#This Row],[Fecha Doc.]]+7</f>
        <v>45395</v>
      </c>
      <c r="Q1461" s="96" t="str">
        <f ca="1">IF(TODAY()&gt;BD[[#This Row],[Fecha Venc.]],"VENCIDO","")</f>
        <v>VENCIDO</v>
      </c>
      <c r="R1461" s="83"/>
    </row>
    <row r="1462" spans="3:18" s="4" customFormat="1" hidden="1" x14ac:dyDescent="0.25">
      <c r="C1462" s="85" t="s">
        <v>1980</v>
      </c>
      <c r="D1462" s="86">
        <v>45388</v>
      </c>
      <c r="E1462" s="87" t="s">
        <v>8</v>
      </c>
      <c r="F1462" s="88" t="s">
        <v>20</v>
      </c>
      <c r="G1462" s="87" t="s">
        <v>182</v>
      </c>
      <c r="H1462" s="89" t="s">
        <v>1727</v>
      </c>
      <c r="I1462" s="121">
        <v>3359.6</v>
      </c>
      <c r="J1462" s="121">
        <v>3343.6</v>
      </c>
      <c r="K1462" s="84">
        <v>1</v>
      </c>
      <c r="L1462" s="105">
        <f>+BD[[#This Row],[Kg. Recibidos]]*BD[[#This Row],[Precio]]</f>
        <v>3343.6</v>
      </c>
      <c r="M1462" s="105">
        <f>+BD[[#This Row],[Kg. Recibidos]]*BD[[#This Row],[Precio]]</f>
        <v>3343.6</v>
      </c>
      <c r="N1462" s="91">
        <f>+BD[[#This Row],[Monto Total]]-BD[[#This Row],[Abonos]]</f>
        <v>0</v>
      </c>
      <c r="O1462" s="93" t="str">
        <f>IF(BD[[#This Row],[Saldo Actual]]=0,"PAGADO",IF(BD[[#This Row],[Saldo Actual]]&lt;0,"A Favor","Pendiente"))</f>
        <v>PAGADO</v>
      </c>
      <c r="P1462" s="97">
        <f>+BD[[#This Row],[Fecha Doc.]]+7</f>
        <v>45395</v>
      </c>
      <c r="Q1462" s="96" t="str">
        <f ca="1">IF(TODAY()&gt;BD[[#This Row],[Fecha Venc.]],"VENCIDO","")</f>
        <v>VENCIDO</v>
      </c>
      <c r="R1462" s="83"/>
    </row>
    <row r="1463" spans="3:18" s="4" customFormat="1" hidden="1" x14ac:dyDescent="0.25">
      <c r="C1463" s="85" t="s">
        <v>1980</v>
      </c>
      <c r="D1463" s="86">
        <v>45388</v>
      </c>
      <c r="E1463" s="87" t="s">
        <v>8</v>
      </c>
      <c r="F1463" s="88" t="s">
        <v>20</v>
      </c>
      <c r="G1463" s="87" t="s">
        <v>182</v>
      </c>
      <c r="H1463" s="89" t="s">
        <v>1847</v>
      </c>
      <c r="I1463" s="121">
        <v>1936.4</v>
      </c>
      <c r="J1463" s="121">
        <v>1928.3</v>
      </c>
      <c r="K1463" s="84">
        <v>1</v>
      </c>
      <c r="L1463" s="105">
        <f>+BD[[#This Row],[Kg. Recibidos]]*BD[[#This Row],[Precio]]</f>
        <v>1928.3</v>
      </c>
      <c r="M1463" s="105">
        <f>+BD[[#This Row],[Kg. Recibidos]]*BD[[#This Row],[Precio]]</f>
        <v>1928.3</v>
      </c>
      <c r="N1463" s="91">
        <f>+BD[[#This Row],[Monto Total]]-BD[[#This Row],[Abonos]]</f>
        <v>0</v>
      </c>
      <c r="O1463" s="93" t="str">
        <f>IF(BD[[#This Row],[Saldo Actual]]=0,"PAGADO",IF(BD[[#This Row],[Saldo Actual]]&lt;0,"A Favor","Pendiente"))</f>
        <v>PAGADO</v>
      </c>
      <c r="P1463" s="97">
        <f>+BD[[#This Row],[Fecha Doc.]]+7</f>
        <v>45395</v>
      </c>
      <c r="Q1463" s="96" t="str">
        <f ca="1">IF(TODAY()&gt;BD[[#This Row],[Fecha Venc.]],"VENCIDO","")</f>
        <v>VENCIDO</v>
      </c>
      <c r="R1463" s="83"/>
    </row>
    <row r="1464" spans="3:18" s="4" customFormat="1" hidden="1" x14ac:dyDescent="0.25">
      <c r="C1464" s="85" t="s">
        <v>1965</v>
      </c>
      <c r="D1464" s="86">
        <v>45387</v>
      </c>
      <c r="E1464" s="87" t="s">
        <v>66</v>
      </c>
      <c r="F1464" s="88" t="s">
        <v>21</v>
      </c>
      <c r="G1464" s="87" t="s">
        <v>183</v>
      </c>
      <c r="H1464" s="89" t="s">
        <v>15</v>
      </c>
      <c r="I1464" s="121">
        <v>1470.8</v>
      </c>
      <c r="J1464" s="121">
        <v>1452.4</v>
      </c>
      <c r="K1464" s="84">
        <v>2.35</v>
      </c>
      <c r="L1464" s="105">
        <f>+BD[[#This Row],[Kg. Recibidos]]*BD[[#This Row],[Precio]]</f>
        <v>3413.1400000000003</v>
      </c>
      <c r="M1464" s="105">
        <f>+BD[[#This Row],[Kg. Recibidos]]*BD[[#This Row],[Precio]]</f>
        <v>3413.1400000000003</v>
      </c>
      <c r="N1464" s="91">
        <f>+BD[[#This Row],[Monto Total]]-BD[[#This Row],[Abonos]]</f>
        <v>0</v>
      </c>
      <c r="O1464" s="93" t="str">
        <f>IF(BD[[#This Row],[Saldo Actual]]=0,"PAGADO",IF(BD[[#This Row],[Saldo Actual]]&lt;0,"A Favor","Pendiente"))</f>
        <v>PAGADO</v>
      </c>
      <c r="P1464" s="97">
        <f>+BD[[#This Row],[Fecha Doc.]]+7</f>
        <v>45394</v>
      </c>
      <c r="Q1464" s="96" t="str">
        <f ca="1">IF(TODAY()&gt;BD[[#This Row],[Fecha Venc.]],"VENCIDO","")</f>
        <v>VENCIDO</v>
      </c>
      <c r="R1464" s="83"/>
    </row>
    <row r="1465" spans="3:18" s="4" customFormat="1" hidden="1" x14ac:dyDescent="0.25">
      <c r="C1465" s="85" t="s">
        <v>1979</v>
      </c>
      <c r="D1465" s="86">
        <v>45387</v>
      </c>
      <c r="E1465" s="87" t="s">
        <v>1781</v>
      </c>
      <c r="F1465" s="88" t="s">
        <v>893</v>
      </c>
      <c r="G1465" s="87" t="s">
        <v>1781</v>
      </c>
      <c r="H1465" s="89" t="s">
        <v>3</v>
      </c>
      <c r="I1465" s="121">
        <v>241.2</v>
      </c>
      <c r="J1465" s="121">
        <v>77.099999999999994</v>
      </c>
      <c r="K1465" s="84">
        <v>2.15</v>
      </c>
      <c r="L1465" s="105">
        <f>+BD[[#This Row],[Kg. Recibidos]]*BD[[#This Row],[Precio]]</f>
        <v>165.76499999999999</v>
      </c>
      <c r="M1465" s="105">
        <f>+BD[[#This Row],[Kg. Recibidos]]*BD[[#This Row],[Precio]]</f>
        <v>165.76499999999999</v>
      </c>
      <c r="N1465" s="91">
        <f>+BD[[#This Row],[Monto Total]]-BD[[#This Row],[Abonos]]</f>
        <v>0</v>
      </c>
      <c r="O1465" s="93" t="str">
        <f>IF(BD[[#This Row],[Saldo Actual]]=0,"PAGADO",IF(BD[[#This Row],[Saldo Actual]]&lt;0,"A Favor","Pendiente"))</f>
        <v>PAGADO</v>
      </c>
      <c r="P1465" s="97">
        <f>+BD[[#This Row],[Fecha Doc.]]+7</f>
        <v>45394</v>
      </c>
      <c r="Q1465" s="96" t="str">
        <f ca="1">IF(TODAY()&gt;BD[[#This Row],[Fecha Venc.]],"VENCIDO","")</f>
        <v>VENCIDO</v>
      </c>
      <c r="R1465" s="83"/>
    </row>
    <row r="1466" spans="3:18" s="4" customFormat="1" hidden="1" x14ac:dyDescent="0.25">
      <c r="C1466" s="85" t="s">
        <v>1975</v>
      </c>
      <c r="D1466" s="86">
        <v>45387</v>
      </c>
      <c r="E1466" s="87" t="s">
        <v>1730</v>
      </c>
      <c r="F1466" s="88" t="s">
        <v>892</v>
      </c>
      <c r="G1466" s="87" t="s">
        <v>1730</v>
      </c>
      <c r="H1466" s="89" t="s">
        <v>1853</v>
      </c>
      <c r="I1466" s="121">
        <v>2436.6999999999998</v>
      </c>
      <c r="J1466" s="121">
        <v>2436.6999999999998</v>
      </c>
      <c r="K1466" s="84">
        <v>0.2</v>
      </c>
      <c r="L1466" s="105">
        <f>+BD[[#This Row],[Kg. Recibidos]]*BD[[#This Row],[Precio]]</f>
        <v>487.34</v>
      </c>
      <c r="M1466" s="105">
        <f>+BD[[#This Row],[Kg. Recibidos]]*BD[[#This Row],[Precio]]</f>
        <v>487.34</v>
      </c>
      <c r="N1466" s="91">
        <f>+BD[[#This Row],[Monto Total]]-BD[[#This Row],[Abonos]]</f>
        <v>0</v>
      </c>
      <c r="O1466" s="93" t="str">
        <f>IF(BD[[#This Row],[Saldo Actual]]=0,"PAGADO",IF(BD[[#This Row],[Saldo Actual]]&lt;0,"A Favor","Pendiente"))</f>
        <v>PAGADO</v>
      </c>
      <c r="P1466" s="97">
        <f>+BD[[#This Row],[Fecha Doc.]]+7</f>
        <v>45394</v>
      </c>
      <c r="Q1466" s="96" t="str">
        <f ca="1">IF(TODAY()&gt;BD[[#This Row],[Fecha Venc.]],"VENCIDO","")</f>
        <v>VENCIDO</v>
      </c>
      <c r="R1466" s="83"/>
    </row>
    <row r="1467" spans="3:18" s="4" customFormat="1" hidden="1" x14ac:dyDescent="0.25">
      <c r="C1467" s="85" t="s">
        <v>1966</v>
      </c>
      <c r="D1467" s="86">
        <v>45387</v>
      </c>
      <c r="E1467" s="87" t="s">
        <v>66</v>
      </c>
      <c r="F1467" s="88" t="s">
        <v>21</v>
      </c>
      <c r="G1467" s="87" t="s">
        <v>184</v>
      </c>
      <c r="H1467" s="89" t="s">
        <v>15</v>
      </c>
      <c r="I1467" s="121">
        <v>1967.4</v>
      </c>
      <c r="J1467" s="121">
        <v>1955</v>
      </c>
      <c r="K1467" s="84">
        <v>2.35</v>
      </c>
      <c r="L1467" s="105">
        <f>+BD[[#This Row],[Kg. Recibidos]]*BD[[#This Row],[Precio]]</f>
        <v>4594.25</v>
      </c>
      <c r="M1467" s="105">
        <v>4594.25</v>
      </c>
      <c r="N1467" s="91">
        <f>+BD[[#This Row],[Monto Total]]-BD[[#This Row],[Abonos]]</f>
        <v>0</v>
      </c>
      <c r="O1467" s="93" t="str">
        <f>IF(BD[[#This Row],[Saldo Actual]]=0,"PAGADO",IF(BD[[#This Row],[Saldo Actual]]&lt;0,"A Favor","Pendiente"))</f>
        <v>PAGADO</v>
      </c>
      <c r="P1467" s="97">
        <f>+BD[[#This Row],[Fecha Doc.]]+7</f>
        <v>45394</v>
      </c>
      <c r="Q1467" s="96" t="str">
        <f ca="1">IF(TODAY()&gt;BD[[#This Row],[Fecha Venc.]],"VENCIDO","")</f>
        <v>VENCIDO</v>
      </c>
      <c r="R1467" s="83"/>
    </row>
    <row r="1468" spans="3:18" s="4" customFormat="1" hidden="1" x14ac:dyDescent="0.25">
      <c r="C1468" s="85" t="s">
        <v>1966</v>
      </c>
      <c r="D1468" s="86">
        <v>45387</v>
      </c>
      <c r="E1468" s="87" t="s">
        <v>66</v>
      </c>
      <c r="F1468" s="88" t="s">
        <v>21</v>
      </c>
      <c r="G1468" s="87" t="s">
        <v>184</v>
      </c>
      <c r="H1468" s="89" t="s">
        <v>1847</v>
      </c>
      <c r="I1468" s="121">
        <v>488.8</v>
      </c>
      <c r="J1468" s="121">
        <v>486</v>
      </c>
      <c r="K1468" s="84">
        <v>1.1000000000000001</v>
      </c>
      <c r="L1468" s="105">
        <f>+BD[[#This Row],[Kg. Recibidos]]*BD[[#This Row],[Precio]]</f>
        <v>534.6</v>
      </c>
      <c r="M1468" s="105">
        <f>528.41+6.19</f>
        <v>534.6</v>
      </c>
      <c r="N1468" s="91">
        <f>+BD[[#This Row],[Monto Total]]-BD[[#This Row],[Abonos]]</f>
        <v>0</v>
      </c>
      <c r="O1468" s="93" t="str">
        <f>IF(BD[[#This Row],[Saldo Actual]]=0,"PAGADO",IF(BD[[#This Row],[Saldo Actual]]&lt;0,"A Favor","Pendiente"))</f>
        <v>PAGADO</v>
      </c>
      <c r="P1468" s="97">
        <f>+BD[[#This Row],[Fecha Doc.]]+7</f>
        <v>45394</v>
      </c>
      <c r="Q1468" s="96" t="str">
        <f ca="1">IF(TODAY()&gt;BD[[#This Row],[Fecha Venc.]],"VENCIDO","")</f>
        <v>VENCIDO</v>
      </c>
      <c r="R1468" s="83"/>
    </row>
    <row r="1469" spans="3:18" s="4" customFormat="1" hidden="1" x14ac:dyDescent="0.25">
      <c r="C1469" s="85" t="s">
        <v>1967</v>
      </c>
      <c r="D1469" s="86">
        <v>45387</v>
      </c>
      <c r="E1469" s="87" t="s">
        <v>66</v>
      </c>
      <c r="F1469" s="88" t="s">
        <v>21</v>
      </c>
      <c r="G1469" s="87" t="s">
        <v>185</v>
      </c>
      <c r="H1469" s="89" t="s">
        <v>15</v>
      </c>
      <c r="I1469" s="121">
        <v>1483.4</v>
      </c>
      <c r="J1469" s="121">
        <v>1478.7</v>
      </c>
      <c r="K1469" s="84">
        <v>2.35</v>
      </c>
      <c r="L1469" s="105">
        <f>+BD[[#This Row],[Kg. Recibidos]]*BD[[#This Row],[Precio]]</f>
        <v>3474.9450000000002</v>
      </c>
      <c r="M1469" s="105">
        <f>+BD[[#This Row],[Kg. Recibidos]]*BD[[#This Row],[Precio]]</f>
        <v>3474.9450000000002</v>
      </c>
      <c r="N1469" s="91">
        <f>+BD[[#This Row],[Monto Total]]-BD[[#This Row],[Abonos]]</f>
        <v>0</v>
      </c>
      <c r="O1469" s="93" t="str">
        <f>IF(BD[[#This Row],[Saldo Actual]]=0,"PAGADO",IF(BD[[#This Row],[Saldo Actual]]&lt;0,"A Favor","Pendiente"))</f>
        <v>PAGADO</v>
      </c>
      <c r="P1469" s="97">
        <f>+BD[[#This Row],[Fecha Doc.]]+7</f>
        <v>45394</v>
      </c>
      <c r="Q1469" s="96" t="str">
        <f ca="1">IF(TODAY()&gt;BD[[#This Row],[Fecha Venc.]],"VENCIDO","")</f>
        <v>VENCIDO</v>
      </c>
      <c r="R1469" s="83"/>
    </row>
    <row r="1470" spans="3:18" s="4" customFormat="1" hidden="1" x14ac:dyDescent="0.25">
      <c r="C1470" s="85" t="s">
        <v>1985</v>
      </c>
      <c r="D1470" s="86">
        <v>45387</v>
      </c>
      <c r="E1470" s="87" t="s">
        <v>64</v>
      </c>
      <c r="F1470" s="88" t="s">
        <v>58</v>
      </c>
      <c r="G1470" s="87" t="s">
        <v>64</v>
      </c>
      <c r="H1470" s="89" t="s">
        <v>3</v>
      </c>
      <c r="I1470" s="121">
        <v>2865.8</v>
      </c>
      <c r="J1470" s="121">
        <v>2865.8</v>
      </c>
      <c r="K1470" s="84">
        <v>2.15</v>
      </c>
      <c r="L1470" s="105">
        <f>+BD[[#This Row],[Kg. Recibidos]]*BD[[#This Row],[Precio]]</f>
        <v>6161.47</v>
      </c>
      <c r="M1470" s="105">
        <f>+BD[[#This Row],[Kg. Recibidos]]*BD[[#This Row],[Precio]]</f>
        <v>6161.47</v>
      </c>
      <c r="N1470" s="91">
        <f>+BD[[#This Row],[Monto Total]]-BD[[#This Row],[Abonos]]</f>
        <v>0</v>
      </c>
      <c r="O1470" s="93" t="str">
        <f>IF(BD[[#This Row],[Saldo Actual]]=0,"PAGADO",IF(BD[[#This Row],[Saldo Actual]]&lt;0,"A Favor","Pendiente"))</f>
        <v>PAGADO</v>
      </c>
      <c r="P1470" s="97">
        <f>+BD[[#This Row],[Fecha Doc.]]+7</f>
        <v>45394</v>
      </c>
      <c r="Q1470" s="96" t="str">
        <f ca="1">IF(TODAY()&gt;BD[[#This Row],[Fecha Venc.]],"VENCIDO","")</f>
        <v>VENCIDO</v>
      </c>
      <c r="R1470" s="83"/>
    </row>
    <row r="1471" spans="3:18" s="4" customFormat="1" hidden="1" x14ac:dyDescent="0.25">
      <c r="C1471" s="85" t="s">
        <v>1983</v>
      </c>
      <c r="D1471" s="86">
        <v>45387</v>
      </c>
      <c r="E1471" s="87" t="s">
        <v>64</v>
      </c>
      <c r="F1471" s="88" t="s">
        <v>58</v>
      </c>
      <c r="G1471" s="87" t="s">
        <v>64</v>
      </c>
      <c r="H1471" s="89" t="s">
        <v>1984</v>
      </c>
      <c r="I1471" s="121">
        <v>353.99</v>
      </c>
      <c r="J1471" s="121">
        <v>353.99</v>
      </c>
      <c r="K1471" s="84">
        <v>1.85</v>
      </c>
      <c r="L1471" s="105">
        <f>+BD[[#This Row],[Kg. Recibidos]]*BD[[#This Row],[Precio]]</f>
        <v>654.88150000000007</v>
      </c>
      <c r="M1471" s="105">
        <f>+BD[[#This Row],[Kg. Recibidos]]*BD[[#This Row],[Precio]]</f>
        <v>654.88150000000007</v>
      </c>
      <c r="N1471" s="91">
        <f>+BD[[#This Row],[Monto Total]]-BD[[#This Row],[Abonos]]</f>
        <v>0</v>
      </c>
      <c r="O1471" s="93" t="str">
        <f>IF(BD[[#This Row],[Saldo Actual]]=0,"PAGADO",IF(BD[[#This Row],[Saldo Actual]]&lt;0,"A Favor","Pendiente"))</f>
        <v>PAGADO</v>
      </c>
      <c r="P1471" s="97">
        <f>+BD[[#This Row],[Fecha Doc.]]+7</f>
        <v>45394</v>
      </c>
      <c r="Q1471" s="96" t="str">
        <f ca="1">IF(TODAY()&gt;BD[[#This Row],[Fecha Venc.]],"VENCIDO","")</f>
        <v>VENCIDO</v>
      </c>
      <c r="R1471" s="83"/>
    </row>
    <row r="1472" spans="3:18" s="4" customFormat="1" hidden="1" x14ac:dyDescent="0.25">
      <c r="C1472" s="85" t="s">
        <v>1971</v>
      </c>
      <c r="D1472" s="86">
        <v>45387</v>
      </c>
      <c r="E1472" s="87" t="s">
        <v>670</v>
      </c>
      <c r="F1472" s="88" t="s">
        <v>883</v>
      </c>
      <c r="G1472" s="87" t="s">
        <v>670</v>
      </c>
      <c r="H1472" s="89" t="s">
        <v>872</v>
      </c>
      <c r="I1472" s="121">
        <v>8375.9</v>
      </c>
      <c r="J1472" s="121">
        <v>8130.4</v>
      </c>
      <c r="K1472" s="84">
        <v>2.0499999999999998</v>
      </c>
      <c r="L1472" s="105">
        <f>+BD[[#This Row],[Kg. Recibidos]]*BD[[#This Row],[Precio]]</f>
        <v>16667.319999999996</v>
      </c>
      <c r="M1472" s="105">
        <f>+BD[[#This Row],[Kg. Recibidos]]*BD[[#This Row],[Precio]]</f>
        <v>16667.319999999996</v>
      </c>
      <c r="N1472" s="91">
        <f>+BD[[#This Row],[Monto Total]]-BD[[#This Row],[Abonos]]</f>
        <v>0</v>
      </c>
      <c r="O1472" s="93" t="str">
        <f>IF(BD[[#This Row],[Saldo Actual]]=0,"PAGADO",IF(BD[[#This Row],[Saldo Actual]]&lt;0,"A Favor","Pendiente"))</f>
        <v>PAGADO</v>
      </c>
      <c r="P1472" s="97">
        <f>+BD[[#This Row],[Fecha Doc.]]+7</f>
        <v>45394</v>
      </c>
      <c r="Q1472" s="96" t="str">
        <f ca="1">IF(TODAY()&gt;BD[[#This Row],[Fecha Venc.]],"VENCIDO","")</f>
        <v>VENCIDO</v>
      </c>
      <c r="R1472" s="83"/>
    </row>
    <row r="1473" spans="3:18" s="4" customFormat="1" hidden="1" x14ac:dyDescent="0.25">
      <c r="C1473" s="85" t="s">
        <v>1961</v>
      </c>
      <c r="D1473" s="86">
        <v>45387</v>
      </c>
      <c r="E1473" s="87" t="s">
        <v>83</v>
      </c>
      <c r="F1473" s="88" t="s">
        <v>42</v>
      </c>
      <c r="G1473" s="87" t="s">
        <v>83</v>
      </c>
      <c r="H1473" s="89" t="s">
        <v>3</v>
      </c>
      <c r="I1473" s="121">
        <v>890.7</v>
      </c>
      <c r="J1473" s="121">
        <v>889.15</v>
      </c>
      <c r="K1473" s="84">
        <v>2.15</v>
      </c>
      <c r="L1473" s="105">
        <f>+BD[[#This Row],[Kg. Recibidos]]*BD[[#This Row],[Precio]]</f>
        <v>1911.6724999999999</v>
      </c>
      <c r="M1473" s="105">
        <f>+BD[[#This Row],[Kg. Recibidos]]*BD[[#This Row],[Precio]]</f>
        <v>1911.6724999999999</v>
      </c>
      <c r="N1473" s="91">
        <f>+BD[[#This Row],[Monto Total]]-BD[[#This Row],[Abonos]]</f>
        <v>0</v>
      </c>
      <c r="O1473" s="93" t="str">
        <f>IF(BD[[#This Row],[Saldo Actual]]=0,"PAGADO",IF(BD[[#This Row],[Saldo Actual]]&lt;0,"A Favor","Pendiente"))</f>
        <v>PAGADO</v>
      </c>
      <c r="P1473" s="97">
        <f>+BD[[#This Row],[Fecha Doc.]]+7</f>
        <v>45394</v>
      </c>
      <c r="Q1473" s="96" t="str">
        <f ca="1">IF(TODAY()&gt;BD[[#This Row],[Fecha Venc.]],"VENCIDO","")</f>
        <v>VENCIDO</v>
      </c>
      <c r="R1473" s="83"/>
    </row>
    <row r="1474" spans="3:18" s="4" customFormat="1" hidden="1" x14ac:dyDescent="0.25">
      <c r="C1474" s="85" t="s">
        <v>1973</v>
      </c>
      <c r="D1474" s="86">
        <v>45387</v>
      </c>
      <c r="E1474" s="87" t="s">
        <v>91</v>
      </c>
      <c r="F1474" s="88" t="s">
        <v>49</v>
      </c>
      <c r="G1474" s="87" t="s">
        <v>91</v>
      </c>
      <c r="H1474" s="89" t="s">
        <v>15</v>
      </c>
      <c r="I1474" s="121">
        <v>871.6</v>
      </c>
      <c r="J1474" s="121">
        <v>871.6</v>
      </c>
      <c r="K1474" s="84">
        <v>2.35</v>
      </c>
      <c r="L1474" s="105">
        <f>+BD[[#This Row],[Kg. Recibidos]]*BD[[#This Row],[Precio]]</f>
        <v>2048.2600000000002</v>
      </c>
      <c r="M1474" s="105">
        <f>+BD[[#This Row],[Kg. Recibidos]]*BD[[#This Row],[Precio]]</f>
        <v>2048.2600000000002</v>
      </c>
      <c r="N1474" s="91">
        <f>+BD[[#This Row],[Monto Total]]-BD[[#This Row],[Abonos]]</f>
        <v>0</v>
      </c>
      <c r="O1474" s="93" t="str">
        <f>IF(BD[[#This Row],[Saldo Actual]]=0,"PAGADO",IF(BD[[#This Row],[Saldo Actual]]&lt;0,"A Favor","Pendiente"))</f>
        <v>PAGADO</v>
      </c>
      <c r="P1474" s="97">
        <f>+BD[[#This Row],[Fecha Doc.]]+7</f>
        <v>45394</v>
      </c>
      <c r="Q1474" s="96" t="str">
        <f ca="1">IF(TODAY()&gt;BD[[#This Row],[Fecha Venc.]],"VENCIDO","")</f>
        <v>VENCIDO</v>
      </c>
      <c r="R1474" s="83"/>
    </row>
    <row r="1475" spans="3:18" s="4" customFormat="1" hidden="1" x14ac:dyDescent="0.25">
      <c r="C1475" s="85" t="s">
        <v>1969</v>
      </c>
      <c r="D1475" s="86">
        <v>45387</v>
      </c>
      <c r="E1475" s="87" t="s">
        <v>91</v>
      </c>
      <c r="F1475" s="88" t="s">
        <v>49</v>
      </c>
      <c r="G1475" s="87" t="s">
        <v>91</v>
      </c>
      <c r="H1475" s="89" t="s">
        <v>15</v>
      </c>
      <c r="I1475" s="121">
        <v>1346.6</v>
      </c>
      <c r="J1475" s="121">
        <v>1346.6</v>
      </c>
      <c r="K1475" s="84">
        <v>2.35</v>
      </c>
      <c r="L1475" s="105">
        <f>+BD[[#This Row],[Kg. Recibidos]]*BD[[#This Row],[Precio]]</f>
        <v>3164.5099999999998</v>
      </c>
      <c r="M1475" s="105">
        <f>+BD[[#This Row],[Kg. Recibidos]]*BD[[#This Row],[Precio]]</f>
        <v>3164.5099999999998</v>
      </c>
      <c r="N1475" s="91">
        <f>+BD[[#This Row],[Monto Total]]-BD[[#This Row],[Abonos]]</f>
        <v>0</v>
      </c>
      <c r="O1475" s="93" t="str">
        <f>IF(BD[[#This Row],[Saldo Actual]]=0,"PAGADO",IF(BD[[#This Row],[Saldo Actual]]&lt;0,"A Favor","Pendiente"))</f>
        <v>PAGADO</v>
      </c>
      <c r="P1475" s="97">
        <f>+BD[[#This Row],[Fecha Doc.]]+7</f>
        <v>45394</v>
      </c>
      <c r="Q1475" s="96" t="str">
        <f ca="1">IF(TODAY()&gt;BD[[#This Row],[Fecha Venc.]],"VENCIDO","")</f>
        <v>VENCIDO</v>
      </c>
      <c r="R1475" s="83"/>
    </row>
    <row r="1476" spans="3:18" s="4" customFormat="1" hidden="1" x14ac:dyDescent="0.25">
      <c r="C1476" s="85" t="s">
        <v>1962</v>
      </c>
      <c r="D1476" s="86">
        <v>45387</v>
      </c>
      <c r="E1476" s="87" t="s">
        <v>91</v>
      </c>
      <c r="F1476" s="88" t="s">
        <v>49</v>
      </c>
      <c r="G1476" s="87" t="s">
        <v>91</v>
      </c>
      <c r="H1476" s="89" t="s">
        <v>15</v>
      </c>
      <c r="I1476" s="121">
        <v>2998.5</v>
      </c>
      <c r="J1476" s="121">
        <v>2998.5</v>
      </c>
      <c r="K1476" s="84">
        <v>2.25</v>
      </c>
      <c r="L1476" s="105">
        <f>+BD[[#This Row],[Kg. Recibidos]]*BD[[#This Row],[Precio]]</f>
        <v>6746.625</v>
      </c>
      <c r="M1476" s="105">
        <f>+BD[[#This Row],[Kg. Recibidos]]*BD[[#This Row],[Precio]]</f>
        <v>6746.625</v>
      </c>
      <c r="N1476" s="91">
        <f>+BD[[#This Row],[Monto Total]]-BD[[#This Row],[Abonos]]</f>
        <v>0</v>
      </c>
      <c r="O1476" s="93" t="str">
        <f>IF(BD[[#This Row],[Saldo Actual]]=0,"PAGADO",IF(BD[[#This Row],[Saldo Actual]]&lt;0,"A Favor","Pendiente"))</f>
        <v>PAGADO</v>
      </c>
      <c r="P1476" s="97">
        <f>+BD[[#This Row],[Fecha Doc.]]+7</f>
        <v>45394</v>
      </c>
      <c r="Q1476" s="96" t="str">
        <f ca="1">IF(TODAY()&gt;BD[[#This Row],[Fecha Venc.]],"VENCIDO","")</f>
        <v>VENCIDO</v>
      </c>
      <c r="R1476" s="83"/>
    </row>
    <row r="1477" spans="3:18" s="4" customFormat="1" hidden="1" x14ac:dyDescent="0.25">
      <c r="C1477" s="85" t="s">
        <v>1972</v>
      </c>
      <c r="D1477" s="86">
        <v>45387</v>
      </c>
      <c r="E1477" s="87" t="s">
        <v>8</v>
      </c>
      <c r="F1477" s="88" t="s">
        <v>20</v>
      </c>
      <c r="G1477" s="87" t="s">
        <v>182</v>
      </c>
      <c r="H1477" s="89" t="s">
        <v>15</v>
      </c>
      <c r="I1477" s="121">
        <v>8295.7999999999993</v>
      </c>
      <c r="J1477" s="121">
        <v>7959.2</v>
      </c>
      <c r="K1477" s="84">
        <v>2.35</v>
      </c>
      <c r="L1477" s="105">
        <f>+BD[[#This Row],[Kg. Recibidos]]*BD[[#This Row],[Precio]]</f>
        <v>18704.12</v>
      </c>
      <c r="M1477" s="105">
        <f>+BD[[#This Row],[Kg. Recibidos]]*BD[[#This Row],[Precio]]</f>
        <v>18704.12</v>
      </c>
      <c r="N1477" s="91">
        <f>+BD[[#This Row],[Monto Total]]-BD[[#This Row],[Abonos]]</f>
        <v>0</v>
      </c>
      <c r="O1477" s="93" t="str">
        <f>IF(BD[[#This Row],[Saldo Actual]]=0,"PAGADO",IF(BD[[#This Row],[Saldo Actual]]&lt;0,"A Favor","Pendiente"))</f>
        <v>PAGADO</v>
      </c>
      <c r="P1477" s="97">
        <f>+BD[[#This Row],[Fecha Doc.]]+7</f>
        <v>45394</v>
      </c>
      <c r="Q1477" s="96" t="str">
        <f ca="1">IF(TODAY()&gt;BD[[#This Row],[Fecha Venc.]],"VENCIDO","")</f>
        <v>VENCIDO</v>
      </c>
      <c r="R1477" s="83"/>
    </row>
    <row r="1478" spans="3:18" s="4" customFormat="1" hidden="1" x14ac:dyDescent="0.25">
      <c r="C1478" s="85" t="s">
        <v>1970</v>
      </c>
      <c r="D1478" s="86">
        <v>45387</v>
      </c>
      <c r="E1478" s="87" t="s">
        <v>1887</v>
      </c>
      <c r="F1478" s="88" t="s">
        <v>1886</v>
      </c>
      <c r="G1478" s="87" t="s">
        <v>127</v>
      </c>
      <c r="H1478" s="89" t="s">
        <v>3</v>
      </c>
      <c r="I1478" s="121">
        <v>140.1</v>
      </c>
      <c r="J1478" s="121">
        <v>140.1</v>
      </c>
      <c r="K1478" s="84">
        <v>2.21</v>
      </c>
      <c r="L1478" s="105">
        <f>+BD[[#This Row],[Kg. Recibidos]]*BD[[#This Row],[Precio]]</f>
        <v>309.62099999999998</v>
      </c>
      <c r="M1478" s="105">
        <f>+BD[[#This Row],[Kg. Recibidos]]*BD[[#This Row],[Precio]]</f>
        <v>309.62099999999998</v>
      </c>
      <c r="N1478" s="91">
        <f>+BD[[#This Row],[Monto Total]]-BD[[#This Row],[Abonos]]</f>
        <v>0</v>
      </c>
      <c r="O1478" s="93" t="str">
        <f>IF(BD[[#This Row],[Saldo Actual]]=0,"PAGADO",IF(BD[[#This Row],[Saldo Actual]]&lt;0,"A Favor","Pendiente"))</f>
        <v>PAGADO</v>
      </c>
      <c r="P1478" s="97">
        <f>+BD[[#This Row],[Fecha Doc.]]+7</f>
        <v>45394</v>
      </c>
      <c r="Q1478" s="96" t="str">
        <f ca="1">IF(TODAY()&gt;BD[[#This Row],[Fecha Venc.]],"VENCIDO","")</f>
        <v>VENCIDO</v>
      </c>
      <c r="R1478" s="83"/>
    </row>
    <row r="1479" spans="3:18" s="4" customFormat="1" hidden="1" x14ac:dyDescent="0.25">
      <c r="C1479" s="85" t="s">
        <v>1959</v>
      </c>
      <c r="D1479" s="86">
        <v>45386</v>
      </c>
      <c r="E1479" s="87" t="s">
        <v>1887</v>
      </c>
      <c r="F1479" s="88" t="s">
        <v>1886</v>
      </c>
      <c r="G1479" s="87" t="s">
        <v>204</v>
      </c>
      <c r="H1479" s="89" t="s">
        <v>1727</v>
      </c>
      <c r="I1479" s="121">
        <v>12.2</v>
      </c>
      <c r="J1479" s="121">
        <v>12.2</v>
      </c>
      <c r="K1479" s="84">
        <v>1.2</v>
      </c>
      <c r="L1479" s="105">
        <f>+BD[[#This Row],[Kg. Recibidos]]*BD[[#This Row],[Precio]]</f>
        <v>14.639999999999999</v>
      </c>
      <c r="M1479" s="105">
        <v>14.64</v>
      </c>
      <c r="N1479" s="91">
        <f>+BD[[#This Row],[Monto Total]]-BD[[#This Row],[Abonos]]</f>
        <v>0</v>
      </c>
      <c r="O1479" s="93" t="str">
        <f>IF(BD[[#This Row],[Saldo Actual]]=0,"PAGADO",IF(BD[[#This Row],[Saldo Actual]]&lt;0,"A Favor","Pendiente"))</f>
        <v>PAGADO</v>
      </c>
      <c r="P1479" s="97">
        <f>+BD[[#This Row],[Fecha Doc.]]+7</f>
        <v>45393</v>
      </c>
      <c r="Q1479" s="96" t="str">
        <f ca="1">IF(TODAY()&gt;BD[[#This Row],[Fecha Venc.]],"VENCIDO","")</f>
        <v>VENCIDO</v>
      </c>
      <c r="R1479" s="83"/>
    </row>
    <row r="1480" spans="3:18" s="4" customFormat="1" hidden="1" x14ac:dyDescent="0.25">
      <c r="C1480" s="85" t="s">
        <v>1968</v>
      </c>
      <c r="D1480" s="86">
        <v>45386</v>
      </c>
      <c r="E1480" s="87" t="s">
        <v>1730</v>
      </c>
      <c r="F1480" s="88" t="s">
        <v>892</v>
      </c>
      <c r="G1480" s="87" t="s">
        <v>1730</v>
      </c>
      <c r="H1480" s="89" t="s">
        <v>1853</v>
      </c>
      <c r="I1480" s="121">
        <v>2272</v>
      </c>
      <c r="J1480" s="121">
        <v>2272</v>
      </c>
      <c r="K1480" s="84">
        <v>0.2</v>
      </c>
      <c r="L1480" s="105">
        <f>+BD[[#This Row],[Kg. Recibidos]]*BD[[#This Row],[Precio]]</f>
        <v>454.40000000000003</v>
      </c>
      <c r="M1480" s="105">
        <f>+BD[[#This Row],[Kg. Recibidos]]*BD[[#This Row],[Precio]]</f>
        <v>454.40000000000003</v>
      </c>
      <c r="N1480" s="91">
        <f>+BD[[#This Row],[Monto Total]]-BD[[#This Row],[Abonos]]</f>
        <v>0</v>
      </c>
      <c r="O1480" s="93" t="str">
        <f>IF(BD[[#This Row],[Saldo Actual]]=0,"PAGADO",IF(BD[[#This Row],[Saldo Actual]]&lt;0,"A Favor","Pendiente"))</f>
        <v>PAGADO</v>
      </c>
      <c r="P1480" s="97">
        <f>+BD[[#This Row],[Fecha Doc.]]+7</f>
        <v>45393</v>
      </c>
      <c r="Q1480" s="96" t="str">
        <f ca="1">IF(TODAY()&gt;BD[[#This Row],[Fecha Venc.]],"VENCIDO","")</f>
        <v>VENCIDO</v>
      </c>
      <c r="R1480" s="83"/>
    </row>
    <row r="1481" spans="3:18" s="4" customFormat="1" hidden="1" x14ac:dyDescent="0.25">
      <c r="C1481" s="85" t="s">
        <v>1960</v>
      </c>
      <c r="D1481" s="86">
        <v>45386</v>
      </c>
      <c r="E1481" s="87" t="s">
        <v>77</v>
      </c>
      <c r="F1481" s="88" t="s">
        <v>35</v>
      </c>
      <c r="G1481" s="87" t="s">
        <v>77</v>
      </c>
      <c r="H1481" s="89" t="s">
        <v>1848</v>
      </c>
      <c r="I1481" s="121">
        <v>3213.25</v>
      </c>
      <c r="J1481" s="121">
        <v>3213.25</v>
      </c>
      <c r="K1481" s="84">
        <v>1.3</v>
      </c>
      <c r="L1481" s="105">
        <f>+BD[[#This Row],[Kg. Recibidos]]*BD[[#This Row],[Precio]]</f>
        <v>4177.2250000000004</v>
      </c>
      <c r="M1481" s="105">
        <v>4177.2299999999996</v>
      </c>
      <c r="N1481" s="91">
        <f>+BD[[#This Row],[Monto Total]]-BD[[#This Row],[Abonos]]</f>
        <v>-4.9999999991996447E-3</v>
      </c>
      <c r="O1481" s="93" t="s">
        <v>1986</v>
      </c>
      <c r="P1481" s="97">
        <f>+BD[[#This Row],[Fecha Doc.]]+7</f>
        <v>45393</v>
      </c>
      <c r="Q1481" s="96" t="str">
        <f ca="1">IF(TODAY()&gt;BD[[#This Row],[Fecha Venc.]],"VENCIDO","")</f>
        <v>VENCIDO</v>
      </c>
      <c r="R1481" s="83"/>
    </row>
    <row r="1482" spans="3:18" s="4" customFormat="1" hidden="1" x14ac:dyDescent="0.25">
      <c r="C1482" s="85" t="s">
        <v>1960</v>
      </c>
      <c r="D1482" s="86">
        <v>45386</v>
      </c>
      <c r="E1482" s="87" t="s">
        <v>77</v>
      </c>
      <c r="F1482" s="88" t="s">
        <v>35</v>
      </c>
      <c r="G1482" s="87" t="s">
        <v>77</v>
      </c>
      <c r="H1482" s="89" t="s">
        <v>1727</v>
      </c>
      <c r="I1482" s="121">
        <v>4544.95</v>
      </c>
      <c r="J1482" s="121">
        <v>4544.95</v>
      </c>
      <c r="K1482" s="84">
        <v>0.6</v>
      </c>
      <c r="L1482" s="105">
        <f>+BD[[#This Row],[Kg. Recibidos]]*BD[[#This Row],[Precio]]</f>
        <v>2726.97</v>
      </c>
      <c r="M1482" s="105">
        <v>2726.97</v>
      </c>
      <c r="N1482" s="91">
        <f>+BD[[#This Row],[Monto Total]]-BD[[#This Row],[Abonos]]</f>
        <v>0</v>
      </c>
      <c r="O1482" s="93" t="str">
        <f>IF(BD[[#This Row],[Saldo Actual]]=0,"PAGADO",IF(BD[[#This Row],[Saldo Actual]]&lt;0,"A Favor","Pendiente"))</f>
        <v>PAGADO</v>
      </c>
      <c r="P1482" s="97">
        <f>+BD[[#This Row],[Fecha Doc.]]+7</f>
        <v>45393</v>
      </c>
      <c r="Q1482" s="96" t="str">
        <f ca="1">IF(TODAY()&gt;BD[[#This Row],[Fecha Venc.]],"VENCIDO","")</f>
        <v>VENCIDO</v>
      </c>
      <c r="R1482" s="83"/>
    </row>
    <row r="1483" spans="3:18" s="4" customFormat="1" hidden="1" x14ac:dyDescent="0.25">
      <c r="C1483" s="85" t="s">
        <v>1960</v>
      </c>
      <c r="D1483" s="86">
        <v>45386</v>
      </c>
      <c r="E1483" s="87" t="s">
        <v>77</v>
      </c>
      <c r="F1483" s="88" t="s">
        <v>35</v>
      </c>
      <c r="G1483" s="87" t="s">
        <v>77</v>
      </c>
      <c r="H1483" s="89" t="s">
        <v>1847</v>
      </c>
      <c r="I1483" s="121">
        <v>4655</v>
      </c>
      <c r="J1483" s="121">
        <v>4655</v>
      </c>
      <c r="K1483" s="84">
        <v>0.6</v>
      </c>
      <c r="L1483" s="105">
        <f>+BD[[#This Row],[Kg. Recibidos]]*BD[[#This Row],[Precio]]</f>
        <v>2793</v>
      </c>
      <c r="M1483" s="105">
        <v>2648.45</v>
      </c>
      <c r="N1483" s="105">
        <v>2648.45</v>
      </c>
      <c r="O1483" s="93" t="s">
        <v>1986</v>
      </c>
      <c r="P1483" s="97">
        <f>+BD[[#This Row],[Fecha Doc.]]+7</f>
        <v>45393</v>
      </c>
      <c r="Q1483" s="96" t="str">
        <f ca="1">IF(TODAY()&gt;BD[[#This Row],[Fecha Venc.]],"VENCIDO","")</f>
        <v>VENCIDO</v>
      </c>
      <c r="R1483" s="83"/>
    </row>
    <row r="1484" spans="3:18" s="4" customFormat="1" hidden="1" x14ac:dyDescent="0.25">
      <c r="C1484" s="85" t="s">
        <v>1958</v>
      </c>
      <c r="D1484" s="86">
        <v>45386</v>
      </c>
      <c r="E1484" s="87" t="s">
        <v>670</v>
      </c>
      <c r="F1484" s="88" t="s">
        <v>883</v>
      </c>
      <c r="G1484" s="87" t="s">
        <v>670</v>
      </c>
      <c r="H1484" s="89" t="s">
        <v>872</v>
      </c>
      <c r="I1484" s="121">
        <v>9009.2999999999993</v>
      </c>
      <c r="J1484" s="121">
        <v>8718.5</v>
      </c>
      <c r="K1484" s="84">
        <v>2.0499999999999998</v>
      </c>
      <c r="L1484" s="105">
        <f>+BD[[#This Row],[Kg. Recibidos]]*BD[[#This Row],[Precio]]</f>
        <v>17872.924999999999</v>
      </c>
      <c r="M1484" s="105">
        <f>+BD[[#This Row],[Kg. Recibidos]]*BD[[#This Row],[Precio]]</f>
        <v>17872.924999999999</v>
      </c>
      <c r="N1484" s="91">
        <f>+BD[[#This Row],[Monto Total]]-BD[[#This Row],[Abonos]]</f>
        <v>0</v>
      </c>
      <c r="O1484" s="93" t="str">
        <f>IF(BD[[#This Row],[Saldo Actual]]=0,"PAGADO",IF(BD[[#This Row],[Saldo Actual]]&lt;0,"A Favor","Pendiente"))</f>
        <v>PAGADO</v>
      </c>
      <c r="P1484" s="97">
        <f>+BD[[#This Row],[Fecha Doc.]]+7</f>
        <v>45393</v>
      </c>
      <c r="Q1484" s="96" t="str">
        <f ca="1">IF(TODAY()&gt;BD[[#This Row],[Fecha Venc.]],"VENCIDO","")</f>
        <v>VENCIDO</v>
      </c>
      <c r="R1484" s="83"/>
    </row>
    <row r="1485" spans="3:18" s="4" customFormat="1" hidden="1" x14ac:dyDescent="0.25">
      <c r="C1485" s="85" t="s">
        <v>1955</v>
      </c>
      <c r="D1485" s="86">
        <v>45386</v>
      </c>
      <c r="E1485" s="87" t="s">
        <v>89</v>
      </c>
      <c r="F1485" s="88" t="s">
        <v>47</v>
      </c>
      <c r="G1485" s="87" t="s">
        <v>89</v>
      </c>
      <c r="H1485" s="89" t="s">
        <v>16</v>
      </c>
      <c r="I1485" s="121">
        <v>6930</v>
      </c>
      <c r="J1485" s="121">
        <v>6901</v>
      </c>
      <c r="K1485" s="84">
        <v>1.2</v>
      </c>
      <c r="L1485" s="105">
        <f>+BD[[#This Row],[Kg. Recibidos]]*BD[[#This Row],[Precio]]</f>
        <v>8281.1999999999989</v>
      </c>
      <c r="M1485" s="105">
        <f>+BD[[#This Row],[Kg. Recibidos]]*BD[[#This Row],[Precio]]</f>
        <v>8281.1999999999989</v>
      </c>
      <c r="N1485" s="91">
        <f>+BD[[#This Row],[Monto Total]]-BD[[#This Row],[Abonos]]</f>
        <v>0</v>
      </c>
      <c r="O1485" s="93" t="str">
        <f>IF(BD[[#This Row],[Saldo Actual]]=0,"PAGADO",IF(BD[[#This Row],[Saldo Actual]]&lt;0,"A Favor","Pendiente"))</f>
        <v>PAGADO</v>
      </c>
      <c r="P1485" s="97">
        <f>+BD[[#This Row],[Fecha Doc.]]+7</f>
        <v>45393</v>
      </c>
      <c r="Q1485" s="96" t="str">
        <f ca="1">IF(TODAY()&gt;BD[[#This Row],[Fecha Venc.]],"VENCIDO","")</f>
        <v>VENCIDO</v>
      </c>
      <c r="R1485" s="83"/>
    </row>
    <row r="1486" spans="3:18" s="4" customFormat="1" hidden="1" x14ac:dyDescent="0.25">
      <c r="C1486" s="85" t="s">
        <v>1954</v>
      </c>
      <c r="D1486" s="86">
        <v>45386</v>
      </c>
      <c r="E1486" s="87" t="s">
        <v>89</v>
      </c>
      <c r="F1486" s="88" t="s">
        <v>47</v>
      </c>
      <c r="G1486" s="87" t="s">
        <v>89</v>
      </c>
      <c r="H1486" s="89" t="s">
        <v>16</v>
      </c>
      <c r="I1486" s="121">
        <v>13203</v>
      </c>
      <c r="J1486" s="121">
        <v>13221.5</v>
      </c>
      <c r="K1486" s="84">
        <v>1.2</v>
      </c>
      <c r="L1486" s="105">
        <f>+BD[[#This Row],[Kg. Recibidos]]*BD[[#This Row],[Precio]]</f>
        <v>15865.8</v>
      </c>
      <c r="M1486" s="105">
        <f>+BD[[#This Row],[Kg. Recibidos]]*BD[[#This Row],[Precio]]</f>
        <v>15865.8</v>
      </c>
      <c r="N1486" s="91">
        <f>+BD[[#This Row],[Monto Total]]-BD[[#This Row],[Abonos]]</f>
        <v>0</v>
      </c>
      <c r="O1486" s="93" t="str">
        <f>IF(BD[[#This Row],[Saldo Actual]]=0,"PAGADO",IF(BD[[#This Row],[Saldo Actual]]&lt;0,"A Favor","Pendiente"))</f>
        <v>PAGADO</v>
      </c>
      <c r="P1486" s="97">
        <f>+BD[[#This Row],[Fecha Doc.]]+7</f>
        <v>45393</v>
      </c>
      <c r="Q1486" s="96" t="str">
        <f ca="1">IF(TODAY()&gt;BD[[#This Row],[Fecha Venc.]],"VENCIDO","")</f>
        <v>VENCIDO</v>
      </c>
      <c r="R1486" s="83"/>
    </row>
    <row r="1487" spans="3:18" s="4" customFormat="1" hidden="1" x14ac:dyDescent="0.25">
      <c r="C1487" s="85" t="s">
        <v>1957</v>
      </c>
      <c r="D1487" s="86">
        <v>45386</v>
      </c>
      <c r="E1487" s="87" t="s">
        <v>1887</v>
      </c>
      <c r="F1487" s="88" t="s">
        <v>1886</v>
      </c>
      <c r="G1487" s="87" t="s">
        <v>133</v>
      </c>
      <c r="H1487" s="89" t="s">
        <v>1727</v>
      </c>
      <c r="I1487" s="121">
        <v>29.1</v>
      </c>
      <c r="J1487" s="121">
        <v>29.1</v>
      </c>
      <c r="K1487" s="84">
        <v>1.2</v>
      </c>
      <c r="L1487" s="105">
        <f>+BD[[#This Row],[Kg. Recibidos]]*BD[[#This Row],[Precio]]</f>
        <v>34.92</v>
      </c>
      <c r="M1487" s="105">
        <f>+BD[[#This Row],[Kg. Recibidos]]*BD[[#This Row],[Precio]]</f>
        <v>34.92</v>
      </c>
      <c r="N1487" s="91">
        <f>+BD[[#This Row],[Monto Total]]-BD[[#This Row],[Abonos]]</f>
        <v>0</v>
      </c>
      <c r="O1487" s="93" t="str">
        <f>IF(BD[[#This Row],[Saldo Actual]]=0,"PAGADO",IF(BD[[#This Row],[Saldo Actual]]&lt;0,"A Favor","Pendiente"))</f>
        <v>PAGADO</v>
      </c>
      <c r="P1487" s="97">
        <f>+BD[[#This Row],[Fecha Doc.]]+7</f>
        <v>45393</v>
      </c>
      <c r="Q1487" s="96" t="str">
        <f ca="1">IF(TODAY()&gt;BD[[#This Row],[Fecha Venc.]],"VENCIDO","")</f>
        <v>VENCIDO</v>
      </c>
      <c r="R1487" s="83"/>
    </row>
    <row r="1488" spans="3:18" s="4" customFormat="1" hidden="1" x14ac:dyDescent="0.25">
      <c r="C1488" s="85" t="s">
        <v>1957</v>
      </c>
      <c r="D1488" s="86">
        <v>45386</v>
      </c>
      <c r="E1488" s="87" t="s">
        <v>1887</v>
      </c>
      <c r="F1488" s="88" t="s">
        <v>1886</v>
      </c>
      <c r="G1488" s="87" t="s">
        <v>133</v>
      </c>
      <c r="H1488" s="89" t="s">
        <v>1848</v>
      </c>
      <c r="I1488" s="121">
        <v>39</v>
      </c>
      <c r="J1488" s="121">
        <v>39</v>
      </c>
      <c r="K1488" s="84">
        <v>1.7</v>
      </c>
      <c r="L1488" s="105">
        <f>+BD[[#This Row],[Kg. Recibidos]]*BD[[#This Row],[Precio]]</f>
        <v>66.3</v>
      </c>
      <c r="M1488" s="105">
        <f>+BD[[#This Row],[Kg. Recibidos]]*BD[[#This Row],[Precio]]</f>
        <v>66.3</v>
      </c>
      <c r="N1488" s="91">
        <f>+BD[[#This Row],[Monto Total]]-BD[[#This Row],[Abonos]]</f>
        <v>0</v>
      </c>
      <c r="O1488" s="93" t="str">
        <f>IF(BD[[#This Row],[Saldo Actual]]=0,"PAGADO",IF(BD[[#This Row],[Saldo Actual]]&lt;0,"A Favor","Pendiente"))</f>
        <v>PAGADO</v>
      </c>
      <c r="P1488" s="97">
        <f>+BD[[#This Row],[Fecha Doc.]]+7</f>
        <v>45393</v>
      </c>
      <c r="Q1488" s="96" t="str">
        <f ca="1">IF(TODAY()&gt;BD[[#This Row],[Fecha Venc.]],"VENCIDO","")</f>
        <v>VENCIDO</v>
      </c>
      <c r="R1488" s="83"/>
    </row>
    <row r="1489" spans="3:18" s="4" customFormat="1" hidden="1" x14ac:dyDescent="0.25">
      <c r="C1489" s="85" t="s">
        <v>1963</v>
      </c>
      <c r="D1489" s="86">
        <v>45386</v>
      </c>
      <c r="E1489" s="87" t="s">
        <v>1887</v>
      </c>
      <c r="F1489" s="88" t="s">
        <v>1886</v>
      </c>
      <c r="G1489" s="87" t="s">
        <v>1964</v>
      </c>
      <c r="H1489" s="89" t="s">
        <v>1727</v>
      </c>
      <c r="I1489" s="121">
        <v>3.7</v>
      </c>
      <c r="J1489" s="121">
        <v>3.7</v>
      </c>
      <c r="K1489" s="84">
        <v>1.2</v>
      </c>
      <c r="L1489" s="105">
        <f>+BD[[#This Row],[Kg. Recibidos]]*BD[[#This Row],[Precio]]</f>
        <v>4.4400000000000004</v>
      </c>
      <c r="M1489" s="105">
        <f>+BD[[#This Row],[Kg. Recibidos]]*BD[[#This Row],[Precio]]</f>
        <v>4.4400000000000004</v>
      </c>
      <c r="N1489" s="91">
        <f>+BD[[#This Row],[Monto Total]]-BD[[#This Row],[Abonos]]</f>
        <v>0</v>
      </c>
      <c r="O1489" s="93" t="str">
        <f>IF(BD[[#This Row],[Saldo Actual]]=0,"PAGADO",IF(BD[[#This Row],[Saldo Actual]]&lt;0,"A Favor","Pendiente"))</f>
        <v>PAGADO</v>
      </c>
      <c r="P1489" s="97">
        <f>+BD[[#This Row],[Fecha Doc.]]+7</f>
        <v>45393</v>
      </c>
      <c r="Q1489" s="96" t="str">
        <f ca="1">IF(TODAY()&gt;BD[[#This Row],[Fecha Venc.]],"VENCIDO","")</f>
        <v>VENCIDO</v>
      </c>
      <c r="R1489" s="83"/>
    </row>
    <row r="1490" spans="3:18" s="4" customFormat="1" hidden="1" x14ac:dyDescent="0.25">
      <c r="C1490" s="85" t="s">
        <v>1963</v>
      </c>
      <c r="D1490" s="86">
        <v>45386</v>
      </c>
      <c r="E1490" s="87" t="s">
        <v>1887</v>
      </c>
      <c r="F1490" s="88" t="s">
        <v>1886</v>
      </c>
      <c r="G1490" s="87" t="s">
        <v>1964</v>
      </c>
      <c r="H1490" s="89" t="s">
        <v>1847</v>
      </c>
      <c r="I1490" s="121">
        <v>1.8</v>
      </c>
      <c r="J1490" s="121">
        <v>1.8</v>
      </c>
      <c r="K1490" s="84">
        <v>1.2</v>
      </c>
      <c r="L1490" s="105">
        <f>+BD[[#This Row],[Kg. Recibidos]]*BD[[#This Row],[Precio]]</f>
        <v>2.16</v>
      </c>
      <c r="M1490" s="105">
        <f>+BD[[#This Row],[Kg. Recibidos]]*BD[[#This Row],[Precio]]</f>
        <v>2.16</v>
      </c>
      <c r="N1490" s="91">
        <f>+BD[[#This Row],[Monto Total]]-BD[[#This Row],[Abonos]]</f>
        <v>0</v>
      </c>
      <c r="O1490" s="93" t="str">
        <f>IF(BD[[#This Row],[Saldo Actual]]=0,"PAGADO",IF(BD[[#This Row],[Saldo Actual]]&lt;0,"A Favor","Pendiente"))</f>
        <v>PAGADO</v>
      </c>
      <c r="P1490" s="97">
        <f>+BD[[#This Row],[Fecha Doc.]]+7</f>
        <v>45393</v>
      </c>
      <c r="Q1490" s="96" t="str">
        <f ca="1">IF(TODAY()&gt;BD[[#This Row],[Fecha Venc.]],"VENCIDO","")</f>
        <v>VENCIDO</v>
      </c>
      <c r="R1490" s="83"/>
    </row>
    <row r="1491" spans="3:18" s="4" customFormat="1" hidden="1" x14ac:dyDescent="0.25">
      <c r="C1491" s="85" t="s">
        <v>1963</v>
      </c>
      <c r="D1491" s="86">
        <v>45386</v>
      </c>
      <c r="E1491" s="87" t="s">
        <v>1887</v>
      </c>
      <c r="F1491" s="88" t="s">
        <v>1886</v>
      </c>
      <c r="G1491" s="87" t="s">
        <v>1964</v>
      </c>
      <c r="H1491" s="89" t="s">
        <v>1848</v>
      </c>
      <c r="I1491" s="121">
        <v>1.8</v>
      </c>
      <c r="J1491" s="121">
        <v>1.8</v>
      </c>
      <c r="K1491" s="84">
        <v>1.7</v>
      </c>
      <c r="L1491" s="105">
        <f>+BD[[#This Row],[Kg. Recibidos]]*BD[[#This Row],[Precio]]</f>
        <v>3.06</v>
      </c>
      <c r="M1491" s="105">
        <f>+BD[[#This Row],[Kg. Recibidos]]*BD[[#This Row],[Precio]]</f>
        <v>3.06</v>
      </c>
      <c r="N1491" s="91">
        <f>+BD[[#This Row],[Monto Total]]-BD[[#This Row],[Abonos]]</f>
        <v>0</v>
      </c>
      <c r="O1491" s="93" t="str">
        <f>IF(BD[[#This Row],[Saldo Actual]]=0,"PAGADO",IF(BD[[#This Row],[Saldo Actual]]&lt;0,"A Favor","Pendiente"))</f>
        <v>PAGADO</v>
      </c>
      <c r="P1491" s="97">
        <f>+BD[[#This Row],[Fecha Doc.]]+7</f>
        <v>45393</v>
      </c>
      <c r="Q1491" s="96" t="str">
        <f ca="1">IF(TODAY()&gt;BD[[#This Row],[Fecha Venc.]],"VENCIDO","")</f>
        <v>VENCIDO</v>
      </c>
      <c r="R1491" s="83"/>
    </row>
    <row r="1492" spans="3:18" s="4" customFormat="1" hidden="1" x14ac:dyDescent="0.25">
      <c r="C1492" s="85" t="s">
        <v>1953</v>
      </c>
      <c r="D1492" s="86">
        <v>45386</v>
      </c>
      <c r="E1492" s="87" t="s">
        <v>94</v>
      </c>
      <c r="F1492" s="88" t="s">
        <v>51</v>
      </c>
      <c r="G1492" s="87" t="s">
        <v>94</v>
      </c>
      <c r="H1492" s="89" t="s">
        <v>3</v>
      </c>
      <c r="I1492" s="121">
        <v>5400.5</v>
      </c>
      <c r="J1492" s="121">
        <v>5361.1</v>
      </c>
      <c r="K1492" s="84">
        <v>2.12</v>
      </c>
      <c r="L1492" s="105">
        <f>+BD[[#This Row],[Kg. Recibidos]]*BD[[#This Row],[Precio]]</f>
        <v>11365.532000000001</v>
      </c>
      <c r="M1492" s="105"/>
      <c r="N1492" s="91">
        <f>+BD[[#This Row],[Monto Total]]-BD[[#This Row],[Abonos]]</f>
        <v>11365.532000000001</v>
      </c>
      <c r="O1492" s="93" t="str">
        <f>IF(BD[[#This Row],[Saldo Actual]]=0,"PAGADO",IF(BD[[#This Row],[Saldo Actual]]&lt;0,"A Favor","Pendiente"))</f>
        <v>Pendiente</v>
      </c>
      <c r="P1492" s="97">
        <f>+BD[[#This Row],[Fecha Doc.]]+7</f>
        <v>45393</v>
      </c>
      <c r="Q1492" s="96" t="str">
        <f ca="1">IF(TODAY()&gt;BD[[#This Row],[Fecha Venc.]],"VENCIDO","")</f>
        <v>VENCIDO</v>
      </c>
      <c r="R1492" s="83"/>
    </row>
    <row r="1493" spans="3:18" s="4" customFormat="1" hidden="1" x14ac:dyDescent="0.25">
      <c r="C1493" s="85" t="s">
        <v>1956</v>
      </c>
      <c r="D1493" s="86">
        <v>45386</v>
      </c>
      <c r="E1493" s="87" t="s">
        <v>8</v>
      </c>
      <c r="F1493" s="88" t="s">
        <v>20</v>
      </c>
      <c r="G1493" s="87" t="s">
        <v>182</v>
      </c>
      <c r="H1493" s="89" t="s">
        <v>15</v>
      </c>
      <c r="I1493" s="121">
        <v>7924.2</v>
      </c>
      <c r="J1493" s="121">
        <v>7565.9</v>
      </c>
      <c r="K1493" s="84">
        <v>2.35</v>
      </c>
      <c r="L1493" s="105">
        <f>+BD[[#This Row],[Kg. Recibidos]]*BD[[#This Row],[Precio]]</f>
        <v>17779.865000000002</v>
      </c>
      <c r="M1493" s="105">
        <f>+BD[[#This Row],[Kg. Recibidos]]*BD[[#This Row],[Precio]]</f>
        <v>17779.865000000002</v>
      </c>
      <c r="N1493" s="91">
        <f>+BD[[#This Row],[Monto Total]]-BD[[#This Row],[Abonos]]</f>
        <v>0</v>
      </c>
      <c r="O1493" s="93" t="str">
        <f>IF(BD[[#This Row],[Saldo Actual]]=0,"PAGADO",IF(BD[[#This Row],[Saldo Actual]]&lt;0,"A Favor","Pendiente"))</f>
        <v>PAGADO</v>
      </c>
      <c r="P1493" s="97">
        <f>+BD[[#This Row],[Fecha Doc.]]+7</f>
        <v>45393</v>
      </c>
      <c r="Q1493" s="96" t="str">
        <f ca="1">IF(TODAY()&gt;BD[[#This Row],[Fecha Venc.]],"VENCIDO","")</f>
        <v>VENCIDO</v>
      </c>
      <c r="R1493" s="83"/>
    </row>
    <row r="1494" spans="3:18" s="4" customFormat="1" hidden="1" x14ac:dyDescent="0.25">
      <c r="C1494" s="85" t="s">
        <v>1952</v>
      </c>
      <c r="D1494" s="86">
        <v>45386</v>
      </c>
      <c r="E1494" s="87" t="s">
        <v>8</v>
      </c>
      <c r="F1494" s="88" t="s">
        <v>20</v>
      </c>
      <c r="G1494" s="87" t="s">
        <v>182</v>
      </c>
      <c r="H1494" s="89" t="s">
        <v>1848</v>
      </c>
      <c r="I1494" s="121">
        <v>1752.8000000000002</v>
      </c>
      <c r="J1494" s="121">
        <v>1745.12</v>
      </c>
      <c r="K1494" s="84">
        <v>1.5</v>
      </c>
      <c r="L1494" s="105">
        <f>+BD[[#This Row],[Kg. Recibidos]]*BD[[#This Row],[Precio]]</f>
        <v>2617.6799999999998</v>
      </c>
      <c r="M1494" s="105">
        <f>+BD[[#This Row],[Kg. Recibidos]]*BD[[#This Row],[Precio]]</f>
        <v>2617.6799999999998</v>
      </c>
      <c r="N1494" s="91">
        <f>+BD[[#This Row],[Monto Total]]-BD[[#This Row],[Abonos]]</f>
        <v>0</v>
      </c>
      <c r="O1494" s="93" t="str">
        <f>IF(BD[[#This Row],[Saldo Actual]]=0,"PAGADO",IF(BD[[#This Row],[Saldo Actual]]&lt;0,"A Favor","Pendiente"))</f>
        <v>PAGADO</v>
      </c>
      <c r="P1494" s="97">
        <f>+BD[[#This Row],[Fecha Doc.]]+7</f>
        <v>45393</v>
      </c>
      <c r="Q1494" s="96" t="str">
        <f ca="1">IF(TODAY()&gt;BD[[#This Row],[Fecha Venc.]],"VENCIDO","")</f>
        <v>VENCIDO</v>
      </c>
      <c r="R1494" s="83"/>
    </row>
    <row r="1495" spans="3:18" s="4" customFormat="1" hidden="1" x14ac:dyDescent="0.25">
      <c r="C1495" s="85" t="s">
        <v>1952</v>
      </c>
      <c r="D1495" s="86">
        <v>45386</v>
      </c>
      <c r="E1495" s="87" t="s">
        <v>8</v>
      </c>
      <c r="F1495" s="88" t="s">
        <v>20</v>
      </c>
      <c r="G1495" s="87" t="s">
        <v>182</v>
      </c>
      <c r="H1495" s="89" t="s">
        <v>1727</v>
      </c>
      <c r="I1495" s="121">
        <v>5359</v>
      </c>
      <c r="J1495" s="121">
        <v>5350.24</v>
      </c>
      <c r="K1495" s="84">
        <v>1</v>
      </c>
      <c r="L1495" s="105">
        <f>+BD[[#This Row],[Kg. Recibidos]]*BD[[#This Row],[Precio]]</f>
        <v>5350.24</v>
      </c>
      <c r="M1495" s="105">
        <f>+BD[[#This Row],[Kg. Recibidos]]*BD[[#This Row],[Precio]]</f>
        <v>5350.24</v>
      </c>
      <c r="N1495" s="91">
        <f>+BD[[#This Row],[Monto Total]]-BD[[#This Row],[Abonos]]</f>
        <v>0</v>
      </c>
      <c r="O1495" s="93" t="str">
        <f>IF(BD[[#This Row],[Saldo Actual]]=0,"PAGADO",IF(BD[[#This Row],[Saldo Actual]]&lt;0,"A Favor","Pendiente"))</f>
        <v>PAGADO</v>
      </c>
      <c r="P1495" s="97">
        <f>+BD[[#This Row],[Fecha Doc.]]+7</f>
        <v>45393</v>
      </c>
      <c r="Q1495" s="96" t="str">
        <f ca="1">IF(TODAY()&gt;BD[[#This Row],[Fecha Venc.]],"VENCIDO","")</f>
        <v>VENCIDO</v>
      </c>
      <c r="R1495" s="83"/>
    </row>
    <row r="1496" spans="3:18" s="4" customFormat="1" hidden="1" x14ac:dyDescent="0.25">
      <c r="C1496" s="85" t="s">
        <v>1951</v>
      </c>
      <c r="D1496" s="86">
        <v>45386</v>
      </c>
      <c r="E1496" s="87" t="s">
        <v>8</v>
      </c>
      <c r="F1496" s="88" t="s">
        <v>20</v>
      </c>
      <c r="G1496" s="87" t="s">
        <v>182</v>
      </c>
      <c r="H1496" s="89" t="s">
        <v>1847</v>
      </c>
      <c r="I1496" s="121">
        <v>5259.4</v>
      </c>
      <c r="J1496" s="121">
        <v>5250.4</v>
      </c>
      <c r="K1496" s="84">
        <v>1</v>
      </c>
      <c r="L1496" s="105">
        <f>+BD[[#This Row],[Kg. Recibidos]]*BD[[#This Row],[Precio]]</f>
        <v>5250.4</v>
      </c>
      <c r="M1496" s="105">
        <f>+BD[[#This Row],[Kg. Recibidos]]*BD[[#This Row],[Precio]]</f>
        <v>5250.4</v>
      </c>
      <c r="N1496" s="91">
        <f>+BD[[#This Row],[Monto Total]]-BD[[#This Row],[Abonos]]</f>
        <v>0</v>
      </c>
      <c r="O1496" s="93" t="str">
        <f>IF(BD[[#This Row],[Saldo Actual]]=0,"PAGADO",IF(BD[[#This Row],[Saldo Actual]]&lt;0,"A Favor","Pendiente"))</f>
        <v>PAGADO</v>
      </c>
      <c r="P1496" s="97">
        <f>+BD[[#This Row],[Fecha Doc.]]+7</f>
        <v>45393</v>
      </c>
      <c r="Q1496" s="96" t="str">
        <f ca="1">IF(TODAY()&gt;BD[[#This Row],[Fecha Venc.]],"VENCIDO","")</f>
        <v>VENCIDO</v>
      </c>
      <c r="R1496" s="83"/>
    </row>
    <row r="1497" spans="3:18" s="4" customFormat="1" hidden="1" x14ac:dyDescent="0.25">
      <c r="C1497" s="85" t="s">
        <v>1950</v>
      </c>
      <c r="D1497" s="86">
        <v>45386</v>
      </c>
      <c r="E1497" s="87" t="s">
        <v>8</v>
      </c>
      <c r="F1497" s="88" t="s">
        <v>20</v>
      </c>
      <c r="G1497" s="87" t="s">
        <v>182</v>
      </c>
      <c r="H1497" s="89" t="s">
        <v>1848</v>
      </c>
      <c r="I1497" s="121">
        <v>364.3</v>
      </c>
      <c r="J1497" s="121">
        <v>364.3</v>
      </c>
      <c r="K1497" s="84">
        <v>1.5</v>
      </c>
      <c r="L1497" s="105">
        <f>+BD[[#This Row],[Kg. Recibidos]]*BD[[#This Row],[Precio]]</f>
        <v>546.45000000000005</v>
      </c>
      <c r="M1497" s="105">
        <f>+BD[[#This Row],[Kg. Recibidos]]*BD[[#This Row],[Precio]]</f>
        <v>546.45000000000005</v>
      </c>
      <c r="N1497" s="91">
        <f>+BD[[#This Row],[Monto Total]]-BD[[#This Row],[Abonos]]</f>
        <v>0</v>
      </c>
      <c r="O1497" s="93" t="str">
        <f>IF(BD[[#This Row],[Saldo Actual]]=0,"PAGADO",IF(BD[[#This Row],[Saldo Actual]]&lt;0,"A Favor","Pendiente"))</f>
        <v>PAGADO</v>
      </c>
      <c r="P1497" s="97">
        <f>+BD[[#This Row],[Fecha Doc.]]+7</f>
        <v>45393</v>
      </c>
      <c r="Q1497" s="96" t="str">
        <f ca="1">IF(TODAY()&gt;BD[[#This Row],[Fecha Venc.]],"VENCIDO","")</f>
        <v>VENCIDO</v>
      </c>
      <c r="R1497" s="83"/>
    </row>
    <row r="1498" spans="3:18" s="4" customFormat="1" hidden="1" x14ac:dyDescent="0.25">
      <c r="C1498" s="85" t="s">
        <v>1950</v>
      </c>
      <c r="D1498" s="86">
        <v>45386</v>
      </c>
      <c r="E1498" s="87" t="s">
        <v>8</v>
      </c>
      <c r="F1498" s="88" t="s">
        <v>20</v>
      </c>
      <c r="G1498" s="87" t="s">
        <v>182</v>
      </c>
      <c r="H1498" s="89" t="s">
        <v>1727</v>
      </c>
      <c r="I1498" s="121">
        <v>157.19999999999999</v>
      </c>
      <c r="J1498" s="121">
        <v>157.19999999999999</v>
      </c>
      <c r="K1498" s="84">
        <v>1</v>
      </c>
      <c r="L1498" s="105">
        <f>+BD[[#This Row],[Kg. Recibidos]]*BD[[#This Row],[Precio]]</f>
        <v>157.19999999999999</v>
      </c>
      <c r="M1498" s="105">
        <f>+BD[[#This Row],[Kg. Recibidos]]*BD[[#This Row],[Precio]]</f>
        <v>157.19999999999999</v>
      </c>
      <c r="N1498" s="91">
        <f>+BD[[#This Row],[Monto Total]]-BD[[#This Row],[Abonos]]</f>
        <v>0</v>
      </c>
      <c r="O1498" s="93" t="str">
        <f>IF(BD[[#This Row],[Saldo Actual]]=0,"PAGADO",IF(BD[[#This Row],[Saldo Actual]]&lt;0,"A Favor","Pendiente"))</f>
        <v>PAGADO</v>
      </c>
      <c r="P1498" s="97">
        <f>+BD[[#This Row],[Fecha Doc.]]+7</f>
        <v>45393</v>
      </c>
      <c r="Q1498" s="96" t="str">
        <f ca="1">IF(TODAY()&gt;BD[[#This Row],[Fecha Venc.]],"VENCIDO","")</f>
        <v>VENCIDO</v>
      </c>
      <c r="R1498" s="83"/>
    </row>
    <row r="1499" spans="3:18" s="4" customFormat="1" hidden="1" x14ac:dyDescent="0.25">
      <c r="C1499" s="85" t="s">
        <v>1949</v>
      </c>
      <c r="D1499" s="86">
        <v>45385</v>
      </c>
      <c r="E1499" s="87" t="s">
        <v>1730</v>
      </c>
      <c r="F1499" s="88" t="s">
        <v>892</v>
      </c>
      <c r="G1499" s="87" t="s">
        <v>1730</v>
      </c>
      <c r="H1499" s="89" t="s">
        <v>1853</v>
      </c>
      <c r="I1499" s="121">
        <v>2257.5</v>
      </c>
      <c r="J1499" s="121">
        <v>2257.5</v>
      </c>
      <c r="K1499" s="84">
        <v>0.2</v>
      </c>
      <c r="L1499" s="105">
        <f>+BD[[#This Row],[Kg. Recibidos]]*BD[[#This Row],[Precio]]</f>
        <v>451.5</v>
      </c>
      <c r="M1499" s="105">
        <f>+BD[[#This Row],[Kg. Recibidos]]*BD[[#This Row],[Precio]]</f>
        <v>451.5</v>
      </c>
      <c r="N1499" s="91">
        <f>+BD[[#This Row],[Monto Total]]-BD[[#This Row],[Abonos]]</f>
        <v>0</v>
      </c>
      <c r="O1499" s="93" t="str">
        <f>IF(BD[[#This Row],[Saldo Actual]]=0,"PAGADO",IF(BD[[#This Row],[Saldo Actual]]&lt;0,"A Favor","Pendiente"))</f>
        <v>PAGADO</v>
      </c>
      <c r="P1499" s="97">
        <f>+BD[[#This Row],[Fecha Doc.]]+7</f>
        <v>45392</v>
      </c>
      <c r="Q1499" s="96" t="str">
        <f ca="1">IF(TODAY()&gt;BD[[#This Row],[Fecha Venc.]],"VENCIDO","")</f>
        <v>VENCIDO</v>
      </c>
      <c r="R1499" s="83"/>
    </row>
    <row r="1500" spans="3:18" s="4" customFormat="1" hidden="1" x14ac:dyDescent="0.25">
      <c r="C1500" s="85" t="s">
        <v>1940</v>
      </c>
      <c r="D1500" s="86">
        <v>45385</v>
      </c>
      <c r="E1500" s="87" t="s">
        <v>670</v>
      </c>
      <c r="F1500" s="88" t="s">
        <v>883</v>
      </c>
      <c r="G1500" s="87" t="s">
        <v>670</v>
      </c>
      <c r="H1500" s="89" t="s">
        <v>872</v>
      </c>
      <c r="I1500" s="121">
        <v>1596.8</v>
      </c>
      <c r="J1500" s="121">
        <v>1473.2</v>
      </c>
      <c r="K1500" s="84">
        <v>2.0499999999999998</v>
      </c>
      <c r="L1500" s="105">
        <f>+BD[[#This Row],[Kg. Recibidos]]*BD[[#This Row],[Precio]]</f>
        <v>3020.06</v>
      </c>
      <c r="M1500" s="105">
        <f>+BD[[#This Row],[Kg. Recibidos]]*BD[[#This Row],[Precio]]</f>
        <v>3020.06</v>
      </c>
      <c r="N1500" s="91">
        <f>+BD[[#This Row],[Monto Total]]-BD[[#This Row],[Abonos]]</f>
        <v>0</v>
      </c>
      <c r="O1500" s="93" t="str">
        <f>IF(BD[[#This Row],[Saldo Actual]]=0,"PAGADO",IF(BD[[#This Row],[Saldo Actual]]&lt;0,"A Favor","Pendiente"))</f>
        <v>PAGADO</v>
      </c>
      <c r="P1500" s="97">
        <f>+BD[[#This Row],[Fecha Doc.]]+7</f>
        <v>45392</v>
      </c>
      <c r="Q1500" s="96" t="str">
        <f ca="1">IF(TODAY()&gt;BD[[#This Row],[Fecha Venc.]],"VENCIDO","")</f>
        <v>VENCIDO</v>
      </c>
      <c r="R1500" s="83"/>
    </row>
    <row r="1501" spans="3:18" s="4" customFormat="1" hidden="1" x14ac:dyDescent="0.25">
      <c r="C1501" s="85" t="s">
        <v>1941</v>
      </c>
      <c r="D1501" s="86">
        <v>45385</v>
      </c>
      <c r="E1501" s="87" t="s">
        <v>670</v>
      </c>
      <c r="F1501" s="88" t="s">
        <v>883</v>
      </c>
      <c r="G1501" s="87" t="s">
        <v>670</v>
      </c>
      <c r="H1501" s="89" t="s">
        <v>872</v>
      </c>
      <c r="I1501" s="121">
        <v>6732.9</v>
      </c>
      <c r="J1501" s="121">
        <v>6704.4</v>
      </c>
      <c r="K1501" s="84">
        <v>2.0499999999999998</v>
      </c>
      <c r="L1501" s="105">
        <f>+BD[[#This Row],[Kg. Recibidos]]*BD[[#This Row],[Precio]]</f>
        <v>13744.019999999999</v>
      </c>
      <c r="M1501" s="105">
        <f>+BD[[#This Row],[Kg. Recibidos]]*BD[[#This Row],[Precio]]</f>
        <v>13744.019999999999</v>
      </c>
      <c r="N1501" s="91">
        <f>+BD[[#This Row],[Monto Total]]-BD[[#This Row],[Abonos]]</f>
        <v>0</v>
      </c>
      <c r="O1501" s="93" t="str">
        <f>IF(BD[[#This Row],[Saldo Actual]]=0,"PAGADO",IF(BD[[#This Row],[Saldo Actual]]&lt;0,"A Favor","Pendiente"))</f>
        <v>PAGADO</v>
      </c>
      <c r="P1501" s="97">
        <f>+BD[[#This Row],[Fecha Doc.]]+7</f>
        <v>45392</v>
      </c>
      <c r="Q1501" s="96" t="str">
        <f ca="1">IF(TODAY()&gt;BD[[#This Row],[Fecha Venc.]],"VENCIDO","")</f>
        <v>VENCIDO</v>
      </c>
      <c r="R1501" s="83"/>
    </row>
    <row r="1502" spans="3:18" s="4" customFormat="1" hidden="1" x14ac:dyDescent="0.25">
      <c r="C1502" s="85" t="s">
        <v>1944</v>
      </c>
      <c r="D1502" s="86">
        <v>45385</v>
      </c>
      <c r="E1502" s="87" t="s">
        <v>87</v>
      </c>
      <c r="F1502" s="88" t="s">
        <v>116</v>
      </c>
      <c r="G1502" s="87" t="s">
        <v>87</v>
      </c>
      <c r="H1502" s="89" t="s">
        <v>1727</v>
      </c>
      <c r="I1502" s="121">
        <v>326.2</v>
      </c>
      <c r="J1502" s="121">
        <v>326.2</v>
      </c>
      <c r="K1502" s="84">
        <v>1.1000000000000001</v>
      </c>
      <c r="L1502" s="105">
        <f>+BD[[#This Row],[Kg. Recibidos]]*BD[[#This Row],[Precio]]</f>
        <v>358.82</v>
      </c>
      <c r="M1502" s="105">
        <f>+BD[[#This Row],[Kg. Recibidos]]*BD[[#This Row],[Precio]]</f>
        <v>358.82</v>
      </c>
      <c r="N1502" s="91">
        <f>+BD[[#This Row],[Monto Total]]-BD[[#This Row],[Abonos]]</f>
        <v>0</v>
      </c>
      <c r="O1502" s="93" t="str">
        <f>IF(BD[[#This Row],[Saldo Actual]]=0,"PAGADO",IF(BD[[#This Row],[Saldo Actual]]&lt;0,"A Favor","Pendiente"))</f>
        <v>PAGADO</v>
      </c>
      <c r="P1502" s="97">
        <f>+BD[[#This Row],[Fecha Doc.]]+7</f>
        <v>45392</v>
      </c>
      <c r="Q1502" s="96" t="str">
        <f ca="1">IF(TODAY()&gt;BD[[#This Row],[Fecha Venc.]],"VENCIDO","")</f>
        <v>VENCIDO</v>
      </c>
      <c r="R1502" s="83"/>
    </row>
    <row r="1503" spans="3:18" s="4" customFormat="1" hidden="1" x14ac:dyDescent="0.25">
      <c r="C1503" s="85" t="s">
        <v>1944</v>
      </c>
      <c r="D1503" s="86">
        <v>45385</v>
      </c>
      <c r="E1503" s="87" t="s">
        <v>87</v>
      </c>
      <c r="F1503" s="88" t="s">
        <v>116</v>
      </c>
      <c r="G1503" s="87" t="s">
        <v>87</v>
      </c>
      <c r="H1503" s="89" t="s">
        <v>1847</v>
      </c>
      <c r="I1503" s="121">
        <v>352.7</v>
      </c>
      <c r="J1503" s="121">
        <v>352.7</v>
      </c>
      <c r="K1503" s="84">
        <v>1.1000000000000001</v>
      </c>
      <c r="L1503" s="105">
        <f>+BD[[#This Row],[Kg. Recibidos]]*BD[[#This Row],[Precio]]</f>
        <v>387.97</v>
      </c>
      <c r="M1503" s="105">
        <f>+BD[[#This Row],[Kg. Recibidos]]*BD[[#This Row],[Precio]]</f>
        <v>387.97</v>
      </c>
      <c r="N1503" s="91">
        <f>+BD[[#This Row],[Monto Total]]-BD[[#This Row],[Abonos]]</f>
        <v>0</v>
      </c>
      <c r="O1503" s="93" t="str">
        <f>IF(BD[[#This Row],[Saldo Actual]]=0,"PAGADO",IF(BD[[#This Row],[Saldo Actual]]&lt;0,"A Favor","Pendiente"))</f>
        <v>PAGADO</v>
      </c>
      <c r="P1503" s="97">
        <f>+BD[[#This Row],[Fecha Doc.]]+7</f>
        <v>45392</v>
      </c>
      <c r="Q1503" s="96" t="str">
        <f ca="1">IF(TODAY()&gt;BD[[#This Row],[Fecha Venc.]],"VENCIDO","")</f>
        <v>VENCIDO</v>
      </c>
      <c r="R1503" s="83"/>
    </row>
    <row r="1504" spans="3:18" s="4" customFormat="1" hidden="1" x14ac:dyDescent="0.25">
      <c r="C1504" s="85" t="s">
        <v>1944</v>
      </c>
      <c r="D1504" s="86">
        <v>45385</v>
      </c>
      <c r="E1504" s="87" t="s">
        <v>87</v>
      </c>
      <c r="F1504" s="88" t="s">
        <v>116</v>
      </c>
      <c r="G1504" s="87" t="s">
        <v>87</v>
      </c>
      <c r="H1504" s="89" t="s">
        <v>1848</v>
      </c>
      <c r="I1504" s="121">
        <v>98</v>
      </c>
      <c r="J1504" s="121">
        <v>98</v>
      </c>
      <c r="K1504" s="84">
        <v>1.5</v>
      </c>
      <c r="L1504" s="105">
        <f>+BD[[#This Row],[Kg. Recibidos]]*BD[[#This Row],[Precio]]</f>
        <v>147</v>
      </c>
      <c r="M1504" s="105">
        <f>+BD[[#This Row],[Kg. Recibidos]]*BD[[#This Row],[Precio]]</f>
        <v>147</v>
      </c>
      <c r="N1504" s="91">
        <f>+BD[[#This Row],[Monto Total]]-BD[[#This Row],[Abonos]]</f>
        <v>0</v>
      </c>
      <c r="O1504" s="93" t="str">
        <f>IF(BD[[#This Row],[Saldo Actual]]=0,"PAGADO",IF(BD[[#This Row],[Saldo Actual]]&lt;0,"A Favor","Pendiente"))</f>
        <v>PAGADO</v>
      </c>
      <c r="P1504" s="97">
        <f>+BD[[#This Row],[Fecha Doc.]]+7</f>
        <v>45392</v>
      </c>
      <c r="Q1504" s="96" t="str">
        <f ca="1">IF(TODAY()&gt;BD[[#This Row],[Fecha Venc.]],"VENCIDO","")</f>
        <v>VENCIDO</v>
      </c>
      <c r="R1504" s="83"/>
    </row>
    <row r="1505" spans="3:18" s="4" customFormat="1" hidden="1" x14ac:dyDescent="0.25">
      <c r="C1505" s="85" t="s">
        <v>1943</v>
      </c>
      <c r="D1505" s="86">
        <v>45385</v>
      </c>
      <c r="E1505" s="87" t="s">
        <v>87</v>
      </c>
      <c r="F1505" s="88" t="s">
        <v>116</v>
      </c>
      <c r="G1505" s="87" t="s">
        <v>87</v>
      </c>
      <c r="H1505" s="89" t="s">
        <v>15</v>
      </c>
      <c r="I1505" s="121">
        <v>1103.2</v>
      </c>
      <c r="J1505" s="121">
        <v>1103.2</v>
      </c>
      <c r="K1505" s="84">
        <v>2.4300000000000002</v>
      </c>
      <c r="L1505" s="105">
        <f>+BD[[#This Row],[Kg. Recibidos]]*BD[[#This Row],[Precio]]</f>
        <v>2680.7760000000003</v>
      </c>
      <c r="M1505" s="105">
        <f>+BD[[#This Row],[Kg. Recibidos]]*BD[[#This Row],[Precio]]</f>
        <v>2680.7760000000003</v>
      </c>
      <c r="N1505" s="91">
        <f>+BD[[#This Row],[Monto Total]]-BD[[#This Row],[Abonos]]</f>
        <v>0</v>
      </c>
      <c r="O1505" s="93" t="str">
        <f>IF(BD[[#This Row],[Saldo Actual]]=0,"PAGADO",IF(BD[[#This Row],[Saldo Actual]]&lt;0,"A Favor","Pendiente"))</f>
        <v>PAGADO</v>
      </c>
      <c r="P1505" s="97">
        <f>+BD[[#This Row],[Fecha Doc.]]+7</f>
        <v>45392</v>
      </c>
      <c r="Q1505" s="96" t="str">
        <f ca="1">IF(TODAY()&gt;BD[[#This Row],[Fecha Venc.]],"VENCIDO","")</f>
        <v>VENCIDO</v>
      </c>
      <c r="R1505" s="83"/>
    </row>
    <row r="1506" spans="3:18" s="4" customFormat="1" hidden="1" x14ac:dyDescent="0.25">
      <c r="C1506" s="85" t="s">
        <v>1947</v>
      </c>
      <c r="D1506" s="86">
        <v>45385</v>
      </c>
      <c r="E1506" s="87" t="s">
        <v>91</v>
      </c>
      <c r="F1506" s="88" t="s">
        <v>49</v>
      </c>
      <c r="G1506" s="87" t="s">
        <v>91</v>
      </c>
      <c r="H1506" s="89" t="s">
        <v>1847</v>
      </c>
      <c r="I1506" s="121">
        <v>98</v>
      </c>
      <c r="J1506" s="121">
        <v>98</v>
      </c>
      <c r="K1506" s="84">
        <v>1.1000000000000001</v>
      </c>
      <c r="L1506" s="105">
        <f>+BD[[#This Row],[Kg. Recibidos]]*BD[[#This Row],[Precio]]</f>
        <v>107.80000000000001</v>
      </c>
      <c r="M1506" s="105">
        <f>+BD[[#This Row],[Kg. Recibidos]]*BD[[#This Row],[Precio]]</f>
        <v>107.80000000000001</v>
      </c>
      <c r="N1506" s="91">
        <f>+BD[[#This Row],[Monto Total]]-BD[[#This Row],[Abonos]]</f>
        <v>0</v>
      </c>
      <c r="O1506" s="93" t="str">
        <f>IF(BD[[#This Row],[Saldo Actual]]=0,"PAGADO",IF(BD[[#This Row],[Saldo Actual]]&lt;0,"A Favor","Pendiente"))</f>
        <v>PAGADO</v>
      </c>
      <c r="P1506" s="97">
        <f>+BD[[#This Row],[Fecha Doc.]]+7</f>
        <v>45392</v>
      </c>
      <c r="Q1506" s="96" t="str">
        <f ca="1">IF(TODAY()&gt;BD[[#This Row],[Fecha Venc.]],"VENCIDO","")</f>
        <v>VENCIDO</v>
      </c>
      <c r="R1506" s="83"/>
    </row>
    <row r="1507" spans="3:18" s="4" customFormat="1" hidden="1" x14ac:dyDescent="0.25">
      <c r="C1507" s="85" t="s">
        <v>1947</v>
      </c>
      <c r="D1507" s="86">
        <v>45385</v>
      </c>
      <c r="E1507" s="87" t="s">
        <v>91</v>
      </c>
      <c r="F1507" s="88" t="s">
        <v>49</v>
      </c>
      <c r="G1507" s="87" t="s">
        <v>91</v>
      </c>
      <c r="H1507" s="89" t="s">
        <v>1727</v>
      </c>
      <c r="I1507" s="121">
        <v>96.3</v>
      </c>
      <c r="J1507" s="121">
        <v>96.3</v>
      </c>
      <c r="K1507" s="84">
        <v>1.1000000000000001</v>
      </c>
      <c r="L1507" s="105">
        <f>+BD[[#This Row],[Kg. Recibidos]]*BD[[#This Row],[Precio]]</f>
        <v>105.93</v>
      </c>
      <c r="M1507" s="105">
        <f>+BD[[#This Row],[Kg. Recibidos]]*BD[[#This Row],[Precio]]</f>
        <v>105.93</v>
      </c>
      <c r="N1507" s="91">
        <f>+BD[[#This Row],[Monto Total]]-BD[[#This Row],[Abonos]]</f>
        <v>0</v>
      </c>
      <c r="O1507" s="93" t="str">
        <f>IF(BD[[#This Row],[Saldo Actual]]=0,"PAGADO",IF(BD[[#This Row],[Saldo Actual]]&lt;0,"A Favor","Pendiente"))</f>
        <v>PAGADO</v>
      </c>
      <c r="P1507" s="97">
        <f>+BD[[#This Row],[Fecha Doc.]]+7</f>
        <v>45392</v>
      </c>
      <c r="Q1507" s="96" t="str">
        <f ca="1">IF(TODAY()&gt;BD[[#This Row],[Fecha Venc.]],"VENCIDO","")</f>
        <v>VENCIDO</v>
      </c>
      <c r="R1507" s="83"/>
    </row>
    <row r="1508" spans="3:18" s="4" customFormat="1" hidden="1" x14ac:dyDescent="0.25">
      <c r="C1508" s="85" t="s">
        <v>1946</v>
      </c>
      <c r="D1508" s="86">
        <v>45385</v>
      </c>
      <c r="E1508" s="87" t="s">
        <v>91</v>
      </c>
      <c r="F1508" s="88" t="s">
        <v>49</v>
      </c>
      <c r="G1508" s="87" t="s">
        <v>91</v>
      </c>
      <c r="H1508" s="89" t="s">
        <v>15</v>
      </c>
      <c r="I1508" s="121">
        <v>4832.5</v>
      </c>
      <c r="J1508" s="121">
        <v>4832.5</v>
      </c>
      <c r="K1508" s="84">
        <v>2.35</v>
      </c>
      <c r="L1508" s="105">
        <f>+BD[[#This Row],[Kg. Recibidos]]*BD[[#This Row],[Precio]]</f>
        <v>11356.375</v>
      </c>
      <c r="M1508" s="105">
        <f>+BD[[#This Row],[Kg. Recibidos]]*BD[[#This Row],[Precio]]</f>
        <v>11356.375</v>
      </c>
      <c r="N1508" s="91">
        <f>+BD[[#This Row],[Monto Total]]-BD[[#This Row],[Abonos]]</f>
        <v>0</v>
      </c>
      <c r="O1508" s="93" t="str">
        <f>IF(BD[[#This Row],[Saldo Actual]]=0,"PAGADO",IF(BD[[#This Row],[Saldo Actual]]&lt;0,"A Favor","Pendiente"))</f>
        <v>PAGADO</v>
      </c>
      <c r="P1508" s="97">
        <f>+BD[[#This Row],[Fecha Doc.]]+7</f>
        <v>45392</v>
      </c>
      <c r="Q1508" s="96" t="str">
        <f ca="1">IF(TODAY()&gt;BD[[#This Row],[Fecha Venc.]],"VENCIDO","")</f>
        <v>VENCIDO</v>
      </c>
      <c r="R1508" s="83"/>
    </row>
    <row r="1509" spans="3:18" s="4" customFormat="1" hidden="1" x14ac:dyDescent="0.25">
      <c r="C1509" s="85" t="s">
        <v>1945</v>
      </c>
      <c r="D1509" s="86">
        <v>45385</v>
      </c>
      <c r="E1509" s="87" t="s">
        <v>8</v>
      </c>
      <c r="F1509" s="88" t="s">
        <v>20</v>
      </c>
      <c r="G1509" s="87" t="s">
        <v>182</v>
      </c>
      <c r="H1509" s="89" t="s">
        <v>15</v>
      </c>
      <c r="I1509" s="121">
        <v>7894.9</v>
      </c>
      <c r="J1509" s="121">
        <v>7453.8</v>
      </c>
      <c r="K1509" s="84">
        <v>2.35</v>
      </c>
      <c r="L1509" s="105">
        <f>+BD[[#This Row],[Kg. Recibidos]]*BD[[#This Row],[Precio]]</f>
        <v>17516.43</v>
      </c>
      <c r="M1509" s="105">
        <f>+BD[[#This Row],[Kg. Recibidos]]*BD[[#This Row],[Precio]]</f>
        <v>17516.43</v>
      </c>
      <c r="N1509" s="91">
        <f>+BD[[#This Row],[Monto Total]]-BD[[#This Row],[Abonos]]</f>
        <v>0</v>
      </c>
      <c r="O1509" s="93" t="str">
        <f>IF(BD[[#This Row],[Saldo Actual]]=0,"PAGADO",IF(BD[[#This Row],[Saldo Actual]]&lt;0,"A Favor","Pendiente"))</f>
        <v>PAGADO</v>
      </c>
      <c r="P1509" s="97">
        <f>+BD[[#This Row],[Fecha Doc.]]+7</f>
        <v>45392</v>
      </c>
      <c r="Q1509" s="96" t="str">
        <f ca="1">IF(TODAY()&gt;BD[[#This Row],[Fecha Venc.]],"VENCIDO","")</f>
        <v>VENCIDO</v>
      </c>
      <c r="R1509" s="83"/>
    </row>
    <row r="1510" spans="3:18" s="4" customFormat="1" hidden="1" x14ac:dyDescent="0.25">
      <c r="C1510" s="85" t="s">
        <v>1948</v>
      </c>
      <c r="D1510" s="86">
        <v>45385</v>
      </c>
      <c r="E1510" s="87" t="s">
        <v>108</v>
      </c>
      <c r="F1510" s="88" t="s">
        <v>120</v>
      </c>
      <c r="G1510" s="87" t="s">
        <v>108</v>
      </c>
      <c r="H1510" s="89" t="s">
        <v>15</v>
      </c>
      <c r="I1510" s="121">
        <v>4981.2</v>
      </c>
      <c r="J1510" s="121">
        <v>4735.8</v>
      </c>
      <c r="K1510" s="84">
        <v>2.4</v>
      </c>
      <c r="L1510" s="105">
        <f>+BD[[#This Row],[Kg. Recibidos]]*BD[[#This Row],[Precio]]</f>
        <v>11365.92</v>
      </c>
      <c r="M1510" s="105">
        <f>+BD[[#This Row],[Kg. Recibidos]]*BD[[#This Row],[Precio]]</f>
        <v>11365.92</v>
      </c>
      <c r="N1510" s="91">
        <f>+BD[[#This Row],[Monto Total]]-BD[[#This Row],[Abonos]]</f>
        <v>0</v>
      </c>
      <c r="O1510" s="93" t="str">
        <f>IF(BD[[#This Row],[Saldo Actual]]=0,"PAGADO",IF(BD[[#This Row],[Saldo Actual]]&lt;0,"A Favor","Pendiente"))</f>
        <v>PAGADO</v>
      </c>
      <c r="P1510" s="97">
        <f>+BD[[#This Row],[Fecha Doc.]]+7</f>
        <v>45392</v>
      </c>
      <c r="Q1510" s="96" t="str">
        <f ca="1">IF(TODAY()&gt;BD[[#This Row],[Fecha Venc.]],"VENCIDO","")</f>
        <v>VENCIDO</v>
      </c>
      <c r="R1510" s="83"/>
    </row>
    <row r="1511" spans="3:18" s="4" customFormat="1" hidden="1" x14ac:dyDescent="0.25">
      <c r="C1511" s="85" t="s">
        <v>1934</v>
      </c>
      <c r="D1511" s="86">
        <v>45384</v>
      </c>
      <c r="E1511" s="87" t="s">
        <v>1887</v>
      </c>
      <c r="F1511" s="88" t="s">
        <v>1886</v>
      </c>
      <c r="G1511" s="87" t="s">
        <v>204</v>
      </c>
      <c r="H1511" s="89" t="s">
        <v>1727</v>
      </c>
      <c r="I1511" s="121">
        <v>19.899999999999999</v>
      </c>
      <c r="J1511" s="121">
        <v>19.899999999999999</v>
      </c>
      <c r="K1511" s="84">
        <v>1.2</v>
      </c>
      <c r="L1511" s="105">
        <f>+BD[[#This Row],[Kg. Recibidos]]*BD[[#This Row],[Precio]]</f>
        <v>23.88</v>
      </c>
      <c r="M1511" s="105">
        <v>23.88</v>
      </c>
      <c r="N1511" s="91">
        <f>+BD[[#This Row],[Monto Total]]-BD[[#This Row],[Abonos]]</f>
        <v>0</v>
      </c>
      <c r="O1511" s="93" t="str">
        <f>IF(BD[[#This Row],[Saldo Actual]]=0,"PAGADO",IF(BD[[#This Row],[Saldo Actual]]&lt;0,"A Favor","Pendiente"))</f>
        <v>PAGADO</v>
      </c>
      <c r="P1511" s="97">
        <f>+BD[[#This Row],[Fecha Doc.]]+7</f>
        <v>45391</v>
      </c>
      <c r="Q1511" s="96" t="str">
        <f ca="1">IF(TODAY()&gt;BD[[#This Row],[Fecha Venc.]],"VENCIDO","")</f>
        <v>VENCIDO</v>
      </c>
      <c r="R1511" s="83"/>
    </row>
    <row r="1512" spans="3:18" s="4" customFormat="1" hidden="1" x14ac:dyDescent="0.25">
      <c r="C1512" s="85" t="s">
        <v>1942</v>
      </c>
      <c r="D1512" s="86">
        <v>45384</v>
      </c>
      <c r="E1512" s="87" t="s">
        <v>1730</v>
      </c>
      <c r="F1512" s="88" t="s">
        <v>892</v>
      </c>
      <c r="G1512" s="87" t="s">
        <v>1730</v>
      </c>
      <c r="H1512" s="89" t="s">
        <v>1853</v>
      </c>
      <c r="I1512" s="121">
        <v>2598.8000000000002</v>
      </c>
      <c r="J1512" s="121">
        <v>2598.8000000000002</v>
      </c>
      <c r="K1512" s="84">
        <v>0.2</v>
      </c>
      <c r="L1512" s="105">
        <f>+BD[[#This Row],[Kg. Recibidos]]*BD[[#This Row],[Precio]]</f>
        <v>519.7600000000001</v>
      </c>
      <c r="M1512" s="105">
        <f>+BD[[#This Row],[Kg. Recibidos]]*BD[[#This Row],[Precio]]</f>
        <v>519.7600000000001</v>
      </c>
      <c r="N1512" s="91">
        <f>+BD[[#This Row],[Monto Total]]-BD[[#This Row],[Abonos]]</f>
        <v>0</v>
      </c>
      <c r="O1512" s="93" t="str">
        <f>IF(BD[[#This Row],[Saldo Actual]]=0,"PAGADO",IF(BD[[#This Row],[Saldo Actual]]&lt;0,"A Favor","Pendiente"))</f>
        <v>PAGADO</v>
      </c>
      <c r="P1512" s="97">
        <f>+BD[[#This Row],[Fecha Doc.]]+7</f>
        <v>45391</v>
      </c>
      <c r="Q1512" s="96" t="str">
        <f ca="1">IF(TODAY()&gt;BD[[#This Row],[Fecha Venc.]],"VENCIDO","")</f>
        <v>VENCIDO</v>
      </c>
      <c r="R1512" s="83"/>
    </row>
    <row r="1513" spans="3:18" s="4" customFormat="1" hidden="1" x14ac:dyDescent="0.25">
      <c r="C1513" s="85" t="s">
        <v>1933</v>
      </c>
      <c r="D1513" s="86">
        <v>45384</v>
      </c>
      <c r="E1513" s="87" t="s">
        <v>1887</v>
      </c>
      <c r="F1513" s="88" t="s">
        <v>1886</v>
      </c>
      <c r="G1513" s="87" t="s">
        <v>200</v>
      </c>
      <c r="H1513" s="89" t="s">
        <v>872</v>
      </c>
      <c r="I1513" s="121">
        <v>318.7</v>
      </c>
      <c r="J1513" s="121">
        <v>318.7</v>
      </c>
      <c r="K1513" s="84">
        <v>2.4</v>
      </c>
      <c r="L1513" s="105">
        <f>+BD[[#This Row],[Kg. Recibidos]]*BD[[#This Row],[Precio]]</f>
        <v>764.88</v>
      </c>
      <c r="M1513" s="105">
        <f>+BD[[#This Row],[Kg. Recibidos]]*BD[[#This Row],[Precio]]</f>
        <v>764.88</v>
      </c>
      <c r="N1513" s="91">
        <f>+BD[[#This Row],[Monto Total]]-BD[[#This Row],[Abonos]]</f>
        <v>0</v>
      </c>
      <c r="O1513" s="93" t="str">
        <f>IF(BD[[#This Row],[Saldo Actual]]=0,"PAGADO",IF(BD[[#This Row],[Saldo Actual]]&lt;0,"A Favor","Pendiente"))</f>
        <v>PAGADO</v>
      </c>
      <c r="P1513" s="97">
        <f>+BD[[#This Row],[Fecha Doc.]]+7</f>
        <v>45391</v>
      </c>
      <c r="Q1513" s="96" t="str">
        <f ca="1">IF(TODAY()&gt;BD[[#This Row],[Fecha Venc.]],"VENCIDO","")</f>
        <v>VENCIDO</v>
      </c>
      <c r="R1513" s="83"/>
    </row>
    <row r="1514" spans="3:18" s="4" customFormat="1" hidden="1" x14ac:dyDescent="0.25">
      <c r="C1514" s="85" t="s">
        <v>1933</v>
      </c>
      <c r="D1514" s="86">
        <v>45384</v>
      </c>
      <c r="E1514" s="87" t="s">
        <v>1887</v>
      </c>
      <c r="F1514" s="88" t="s">
        <v>1886</v>
      </c>
      <c r="G1514" s="87" t="s">
        <v>200</v>
      </c>
      <c r="H1514" s="89" t="s">
        <v>1727</v>
      </c>
      <c r="I1514" s="121">
        <v>29.2</v>
      </c>
      <c r="J1514" s="121">
        <v>29.2</v>
      </c>
      <c r="K1514" s="84">
        <v>1.2</v>
      </c>
      <c r="L1514" s="105">
        <f>+BD[[#This Row],[Kg. Recibidos]]*BD[[#This Row],[Precio]]</f>
        <v>35.04</v>
      </c>
      <c r="M1514" s="105">
        <f>+BD[[#This Row],[Kg. Recibidos]]*BD[[#This Row],[Precio]]</f>
        <v>35.04</v>
      </c>
      <c r="N1514" s="91">
        <f>+BD[[#This Row],[Monto Total]]-BD[[#This Row],[Abonos]]</f>
        <v>0</v>
      </c>
      <c r="O1514" s="93" t="str">
        <f>IF(BD[[#This Row],[Saldo Actual]]=0,"PAGADO",IF(BD[[#This Row],[Saldo Actual]]&lt;0,"A Favor","Pendiente"))</f>
        <v>PAGADO</v>
      </c>
      <c r="P1514" s="97">
        <f>+BD[[#This Row],[Fecha Doc.]]+7</f>
        <v>45391</v>
      </c>
      <c r="Q1514" s="96" t="str">
        <f ca="1">IF(TODAY()&gt;BD[[#This Row],[Fecha Venc.]],"VENCIDO","")</f>
        <v>VENCIDO</v>
      </c>
      <c r="R1514" s="83"/>
    </row>
    <row r="1515" spans="3:18" s="4" customFormat="1" hidden="1" x14ac:dyDescent="0.25">
      <c r="C1515" s="85" t="s">
        <v>1938</v>
      </c>
      <c r="D1515" s="86">
        <v>45384</v>
      </c>
      <c r="E1515" s="87" t="s">
        <v>1887</v>
      </c>
      <c r="F1515" s="88" t="s">
        <v>1886</v>
      </c>
      <c r="G1515" s="87" t="s">
        <v>1558</v>
      </c>
      <c r="H1515" s="89" t="s">
        <v>3</v>
      </c>
      <c r="I1515" s="121">
        <v>18.100000000000001</v>
      </c>
      <c r="J1515" s="121">
        <v>18.100000000000001</v>
      </c>
      <c r="K1515" s="84">
        <v>2.4</v>
      </c>
      <c r="L1515" s="105">
        <f>+BD[[#This Row],[Kg. Recibidos]]*BD[[#This Row],[Precio]]</f>
        <v>43.440000000000005</v>
      </c>
      <c r="M1515" s="105">
        <f>+BD[[#This Row],[Kg. Recibidos]]*BD[[#This Row],[Precio]]</f>
        <v>43.440000000000005</v>
      </c>
      <c r="N1515" s="91">
        <f>+BD[[#This Row],[Monto Total]]-BD[[#This Row],[Abonos]]</f>
        <v>0</v>
      </c>
      <c r="O1515" s="93" t="str">
        <f>IF(BD[[#This Row],[Saldo Actual]]=0,"PAGADO",IF(BD[[#This Row],[Saldo Actual]]&lt;0,"A Favor","Pendiente"))</f>
        <v>PAGADO</v>
      </c>
      <c r="P1515" s="97">
        <f>+BD[[#This Row],[Fecha Doc.]]+7</f>
        <v>45391</v>
      </c>
      <c r="Q1515" s="96" t="str">
        <f ca="1">IF(TODAY()&gt;BD[[#This Row],[Fecha Venc.]],"VENCIDO","")</f>
        <v>VENCIDO</v>
      </c>
      <c r="R1515" s="83"/>
    </row>
    <row r="1516" spans="3:18" s="4" customFormat="1" hidden="1" x14ac:dyDescent="0.25">
      <c r="C1516" s="85" t="s">
        <v>1921</v>
      </c>
      <c r="D1516" s="86">
        <v>45384</v>
      </c>
      <c r="E1516" s="87" t="s">
        <v>670</v>
      </c>
      <c r="F1516" s="88" t="s">
        <v>883</v>
      </c>
      <c r="G1516" s="87" t="s">
        <v>670</v>
      </c>
      <c r="H1516" s="89" t="s">
        <v>872</v>
      </c>
      <c r="I1516" s="121">
        <v>7828</v>
      </c>
      <c r="J1516" s="121">
        <v>7668.4</v>
      </c>
      <c r="K1516" s="84">
        <v>2.0499999999999998</v>
      </c>
      <c r="L1516" s="105">
        <f>+BD[[#This Row],[Kg. Recibidos]]*BD[[#This Row],[Precio]]</f>
        <v>15720.219999999998</v>
      </c>
      <c r="M1516" s="105">
        <f>+BD[[#This Row],[Kg. Recibidos]]*BD[[#This Row],[Precio]]</f>
        <v>15720.219999999998</v>
      </c>
      <c r="N1516" s="91">
        <f>+BD[[#This Row],[Monto Total]]-BD[[#This Row],[Abonos]]</f>
        <v>0</v>
      </c>
      <c r="O1516" s="93" t="str">
        <f>IF(BD[[#This Row],[Saldo Actual]]=0,"PAGADO",IF(BD[[#This Row],[Saldo Actual]]&lt;0,"A Favor","Pendiente"))</f>
        <v>PAGADO</v>
      </c>
      <c r="P1516" s="97">
        <f>+BD[[#This Row],[Fecha Doc.]]+7</f>
        <v>45391</v>
      </c>
      <c r="Q1516" s="96" t="str">
        <f ca="1">IF(TODAY()&gt;BD[[#This Row],[Fecha Venc.]],"VENCIDO","")</f>
        <v>VENCIDO</v>
      </c>
      <c r="R1516" s="83"/>
    </row>
    <row r="1517" spans="3:18" s="4" customFormat="1" hidden="1" x14ac:dyDescent="0.25">
      <c r="C1517" s="85" t="s">
        <v>1919</v>
      </c>
      <c r="D1517" s="86">
        <v>45384</v>
      </c>
      <c r="E1517" s="87" t="s">
        <v>670</v>
      </c>
      <c r="F1517" s="88" t="s">
        <v>883</v>
      </c>
      <c r="G1517" s="87" t="s">
        <v>670</v>
      </c>
      <c r="H1517" s="89" t="s">
        <v>872</v>
      </c>
      <c r="I1517" s="121">
        <v>6149.5</v>
      </c>
      <c r="J1517" s="121">
        <v>6050.3</v>
      </c>
      <c r="K1517" s="84">
        <v>2.0499999999999998</v>
      </c>
      <c r="L1517" s="105">
        <f>+BD[[#This Row],[Kg. Recibidos]]*BD[[#This Row],[Precio]]</f>
        <v>12403.115</v>
      </c>
      <c r="M1517" s="105">
        <f>+BD[[#This Row],[Kg. Recibidos]]*BD[[#This Row],[Precio]]</f>
        <v>12403.115</v>
      </c>
      <c r="N1517" s="91">
        <f>+BD[[#This Row],[Monto Total]]-BD[[#This Row],[Abonos]]</f>
        <v>0</v>
      </c>
      <c r="O1517" s="93" t="str">
        <f>IF(BD[[#This Row],[Saldo Actual]]=0,"PAGADO",IF(BD[[#This Row],[Saldo Actual]]&lt;0,"A Favor","Pendiente"))</f>
        <v>PAGADO</v>
      </c>
      <c r="P1517" s="97">
        <f>+BD[[#This Row],[Fecha Doc.]]+7</f>
        <v>45391</v>
      </c>
      <c r="Q1517" s="96" t="str">
        <f ca="1">IF(TODAY()&gt;BD[[#This Row],[Fecha Venc.]],"VENCIDO","")</f>
        <v>VENCIDO</v>
      </c>
      <c r="R1517" s="83"/>
    </row>
    <row r="1518" spans="3:18" s="4" customFormat="1" hidden="1" x14ac:dyDescent="0.25">
      <c r="C1518" s="85" t="s">
        <v>1926</v>
      </c>
      <c r="D1518" s="86">
        <v>45384</v>
      </c>
      <c r="E1518" s="87" t="s">
        <v>670</v>
      </c>
      <c r="F1518" s="88" t="s">
        <v>883</v>
      </c>
      <c r="G1518" s="87" t="s">
        <v>670</v>
      </c>
      <c r="H1518" s="89" t="s">
        <v>872</v>
      </c>
      <c r="I1518" s="121">
        <v>1573.6</v>
      </c>
      <c r="J1518" s="121">
        <v>1581.3</v>
      </c>
      <c r="K1518" s="84">
        <v>2.0499999999999998</v>
      </c>
      <c r="L1518" s="105">
        <f>+BD[[#This Row],[Kg. Recibidos]]*BD[[#This Row],[Precio]]</f>
        <v>3241.6649999999995</v>
      </c>
      <c r="M1518" s="105">
        <f>+BD[[#This Row],[Kg. Recibidos]]*BD[[#This Row],[Precio]]</f>
        <v>3241.6649999999995</v>
      </c>
      <c r="N1518" s="91">
        <f>+BD[[#This Row],[Monto Total]]-BD[[#This Row],[Abonos]]</f>
        <v>0</v>
      </c>
      <c r="O1518" s="93" t="str">
        <f>IF(BD[[#This Row],[Saldo Actual]]=0,"PAGADO",IF(BD[[#This Row],[Saldo Actual]]&lt;0,"A Favor","Pendiente"))</f>
        <v>PAGADO</v>
      </c>
      <c r="P1518" s="97">
        <f>+BD[[#This Row],[Fecha Doc.]]+7</f>
        <v>45391</v>
      </c>
      <c r="Q1518" s="96" t="str">
        <f ca="1">IF(TODAY()&gt;BD[[#This Row],[Fecha Venc.]],"VENCIDO","")</f>
        <v>VENCIDO</v>
      </c>
      <c r="R1518" s="83"/>
    </row>
    <row r="1519" spans="3:18" s="4" customFormat="1" hidden="1" x14ac:dyDescent="0.25">
      <c r="C1519" s="85" t="s">
        <v>1939</v>
      </c>
      <c r="D1519" s="86">
        <v>45384</v>
      </c>
      <c r="E1519" s="87" t="s">
        <v>91</v>
      </c>
      <c r="F1519" s="88" t="s">
        <v>49</v>
      </c>
      <c r="G1519" s="87" t="s">
        <v>91</v>
      </c>
      <c r="H1519" s="89" t="s">
        <v>1847</v>
      </c>
      <c r="I1519" s="121">
        <v>46.7</v>
      </c>
      <c r="J1519" s="121">
        <v>46.7</v>
      </c>
      <c r="K1519" s="84">
        <v>1.1000000000000001</v>
      </c>
      <c r="L1519" s="105">
        <f>+BD[[#This Row],[Kg. Recibidos]]*BD[[#This Row],[Precio]]</f>
        <v>51.370000000000005</v>
      </c>
      <c r="M1519" s="105">
        <f>+BD[[#This Row],[Kg. Recibidos]]*BD[[#This Row],[Precio]]</f>
        <v>51.370000000000005</v>
      </c>
      <c r="N1519" s="91">
        <f>+BD[[#This Row],[Monto Total]]-BD[[#This Row],[Abonos]]</f>
        <v>0</v>
      </c>
      <c r="O1519" s="93" t="str">
        <f>IF(BD[[#This Row],[Saldo Actual]]=0,"PAGADO",IF(BD[[#This Row],[Saldo Actual]]&lt;0,"A Favor","Pendiente"))</f>
        <v>PAGADO</v>
      </c>
      <c r="P1519" s="97">
        <f>+BD[[#This Row],[Fecha Doc.]]+7</f>
        <v>45391</v>
      </c>
      <c r="Q1519" s="96" t="str">
        <f ca="1">IF(TODAY()&gt;BD[[#This Row],[Fecha Venc.]],"VENCIDO","")</f>
        <v>VENCIDO</v>
      </c>
      <c r="R1519" s="83"/>
    </row>
    <row r="1520" spans="3:18" s="4" customFormat="1" hidden="1" x14ac:dyDescent="0.25">
      <c r="C1520" s="85" t="s">
        <v>1939</v>
      </c>
      <c r="D1520" s="86">
        <v>45384</v>
      </c>
      <c r="E1520" s="87" t="s">
        <v>91</v>
      </c>
      <c r="F1520" s="88" t="s">
        <v>49</v>
      </c>
      <c r="G1520" s="87" t="s">
        <v>91</v>
      </c>
      <c r="H1520" s="89" t="s">
        <v>11</v>
      </c>
      <c r="I1520" s="121">
        <v>24.5</v>
      </c>
      <c r="J1520" s="121">
        <v>24.5</v>
      </c>
      <c r="K1520" s="84">
        <v>1.6</v>
      </c>
      <c r="L1520" s="105">
        <f>+BD[[#This Row],[Kg. Recibidos]]*BD[[#This Row],[Precio]]</f>
        <v>39.200000000000003</v>
      </c>
      <c r="M1520" s="105">
        <f>+BD[[#This Row],[Kg. Recibidos]]*BD[[#This Row],[Precio]]</f>
        <v>39.200000000000003</v>
      </c>
      <c r="N1520" s="91">
        <f>+BD[[#This Row],[Monto Total]]-BD[[#This Row],[Abonos]]</f>
        <v>0</v>
      </c>
      <c r="O1520" s="93" t="str">
        <f>IF(BD[[#This Row],[Saldo Actual]]=0,"PAGADO",IF(BD[[#This Row],[Saldo Actual]]&lt;0,"A Favor","Pendiente"))</f>
        <v>PAGADO</v>
      </c>
      <c r="P1520" s="97">
        <f>+BD[[#This Row],[Fecha Doc.]]+7</f>
        <v>45391</v>
      </c>
      <c r="Q1520" s="96" t="str">
        <f ca="1">IF(TODAY()&gt;BD[[#This Row],[Fecha Venc.]],"VENCIDO","")</f>
        <v>VENCIDO</v>
      </c>
      <c r="R1520" s="83"/>
    </row>
    <row r="1521" spans="3:18" s="4" customFormat="1" hidden="1" x14ac:dyDescent="0.25">
      <c r="C1521" s="85" t="s">
        <v>1939</v>
      </c>
      <c r="D1521" s="86">
        <v>45384</v>
      </c>
      <c r="E1521" s="87" t="s">
        <v>91</v>
      </c>
      <c r="F1521" s="88" t="s">
        <v>49</v>
      </c>
      <c r="G1521" s="87" t="s">
        <v>91</v>
      </c>
      <c r="H1521" s="89" t="s">
        <v>1727</v>
      </c>
      <c r="I1521" s="121">
        <v>144.19999999999999</v>
      </c>
      <c r="J1521" s="121">
        <v>144.19999999999999</v>
      </c>
      <c r="K1521" s="84">
        <v>1.1000000000000001</v>
      </c>
      <c r="L1521" s="105">
        <f>+BD[[#This Row],[Kg. Recibidos]]*BD[[#This Row],[Precio]]</f>
        <v>158.62</v>
      </c>
      <c r="M1521" s="105">
        <f>+BD[[#This Row],[Kg. Recibidos]]*BD[[#This Row],[Precio]]</f>
        <v>158.62</v>
      </c>
      <c r="N1521" s="91">
        <f>+BD[[#This Row],[Monto Total]]-BD[[#This Row],[Abonos]]</f>
        <v>0</v>
      </c>
      <c r="O1521" s="93" t="str">
        <f>IF(BD[[#This Row],[Saldo Actual]]=0,"PAGADO",IF(BD[[#This Row],[Saldo Actual]]&lt;0,"A Favor","Pendiente"))</f>
        <v>PAGADO</v>
      </c>
      <c r="P1521" s="97">
        <f>+BD[[#This Row],[Fecha Doc.]]+7</f>
        <v>45391</v>
      </c>
      <c r="Q1521" s="96" t="str">
        <f ca="1">IF(TODAY()&gt;BD[[#This Row],[Fecha Venc.]],"VENCIDO","")</f>
        <v>VENCIDO</v>
      </c>
      <c r="R1521" s="83"/>
    </row>
    <row r="1522" spans="3:18" s="4" customFormat="1" hidden="1" x14ac:dyDescent="0.25">
      <c r="C1522" s="85" t="s">
        <v>1932</v>
      </c>
      <c r="D1522" s="86">
        <v>45384</v>
      </c>
      <c r="E1522" s="87" t="s">
        <v>91</v>
      </c>
      <c r="F1522" s="88" t="s">
        <v>49</v>
      </c>
      <c r="G1522" s="87" t="s">
        <v>91</v>
      </c>
      <c r="H1522" s="89" t="s">
        <v>1847</v>
      </c>
      <c r="I1522" s="121">
        <v>70.3</v>
      </c>
      <c r="J1522" s="121">
        <v>70.3</v>
      </c>
      <c r="K1522" s="84">
        <v>1.1000000000000001</v>
      </c>
      <c r="L1522" s="105">
        <f>+BD[[#This Row],[Kg. Recibidos]]*BD[[#This Row],[Precio]]</f>
        <v>77.33</v>
      </c>
      <c r="M1522" s="105">
        <f>+BD[[#This Row],[Kg. Recibidos]]*BD[[#This Row],[Precio]]</f>
        <v>77.33</v>
      </c>
      <c r="N1522" s="91">
        <f>+BD[[#This Row],[Monto Total]]-BD[[#This Row],[Abonos]]</f>
        <v>0</v>
      </c>
      <c r="O1522" s="93" t="str">
        <f>IF(BD[[#This Row],[Saldo Actual]]=0,"PAGADO",IF(BD[[#This Row],[Saldo Actual]]&lt;0,"A Favor","Pendiente"))</f>
        <v>PAGADO</v>
      </c>
      <c r="P1522" s="97">
        <f>+BD[[#This Row],[Fecha Doc.]]+7</f>
        <v>45391</v>
      </c>
      <c r="Q1522" s="96" t="str">
        <f ca="1">IF(TODAY()&gt;BD[[#This Row],[Fecha Venc.]],"VENCIDO","")</f>
        <v>VENCIDO</v>
      </c>
      <c r="R1522" s="83"/>
    </row>
    <row r="1523" spans="3:18" s="4" customFormat="1" hidden="1" x14ac:dyDescent="0.25">
      <c r="C1523" s="85" t="s">
        <v>1937</v>
      </c>
      <c r="D1523" s="86">
        <v>45384</v>
      </c>
      <c r="E1523" s="87" t="s">
        <v>86</v>
      </c>
      <c r="F1523" s="88" t="s">
        <v>45</v>
      </c>
      <c r="G1523" s="87" t="s">
        <v>1419</v>
      </c>
      <c r="H1523" s="89" t="s">
        <v>3</v>
      </c>
      <c r="I1523" s="121">
        <v>997.3</v>
      </c>
      <c r="J1523" s="121">
        <v>997.3</v>
      </c>
      <c r="K1523" s="84">
        <v>2.15</v>
      </c>
      <c r="L1523" s="105">
        <f>+BD[[#This Row],[Kg. Recibidos]]*BD[[#This Row],[Precio]]</f>
        <v>2144.1949999999997</v>
      </c>
      <c r="M1523" s="105">
        <f>+BD[[#This Row],[Kg. Recibidos]]*BD[[#This Row],[Precio]]</f>
        <v>2144.1949999999997</v>
      </c>
      <c r="N1523" s="91">
        <f>+BD[[#This Row],[Monto Total]]-BD[[#This Row],[Abonos]]</f>
        <v>0</v>
      </c>
      <c r="O1523" s="93" t="str">
        <f>IF(BD[[#This Row],[Saldo Actual]]=0,"PAGADO",IF(BD[[#This Row],[Saldo Actual]]&lt;0,"A Favor","Pendiente"))</f>
        <v>PAGADO</v>
      </c>
      <c r="P1523" s="97">
        <f>+BD[[#This Row],[Fecha Doc.]]+7</f>
        <v>45391</v>
      </c>
      <c r="Q1523" s="96" t="str">
        <f ca="1">IF(TODAY()&gt;BD[[#This Row],[Fecha Venc.]],"VENCIDO","")</f>
        <v>VENCIDO</v>
      </c>
      <c r="R1523" s="83"/>
    </row>
    <row r="1524" spans="3:18" s="4" customFormat="1" hidden="1" x14ac:dyDescent="0.25">
      <c r="C1524" s="85" t="s">
        <v>1936</v>
      </c>
      <c r="D1524" s="86">
        <v>45384</v>
      </c>
      <c r="E1524" s="87" t="s">
        <v>86</v>
      </c>
      <c r="F1524" s="88" t="s">
        <v>45</v>
      </c>
      <c r="G1524" s="87" t="s">
        <v>1419</v>
      </c>
      <c r="H1524" s="89" t="s">
        <v>1847</v>
      </c>
      <c r="I1524" s="121">
        <v>49</v>
      </c>
      <c r="J1524" s="121">
        <v>49</v>
      </c>
      <c r="K1524" s="84">
        <v>1.1000000000000001</v>
      </c>
      <c r="L1524" s="105">
        <f>+BD[[#This Row],[Kg. Recibidos]]*BD[[#This Row],[Precio]]</f>
        <v>53.900000000000006</v>
      </c>
      <c r="M1524" s="105">
        <f>+BD[[#This Row],[Kg. Recibidos]]*BD[[#This Row],[Precio]]</f>
        <v>53.900000000000006</v>
      </c>
      <c r="N1524" s="91">
        <f>+BD[[#This Row],[Monto Total]]-BD[[#This Row],[Abonos]]</f>
        <v>0</v>
      </c>
      <c r="O1524" s="93" t="str">
        <f>IF(BD[[#This Row],[Saldo Actual]]=0,"PAGADO",IF(BD[[#This Row],[Saldo Actual]]&lt;0,"A Favor","Pendiente"))</f>
        <v>PAGADO</v>
      </c>
      <c r="P1524" s="97">
        <f>+BD[[#This Row],[Fecha Doc.]]+7</f>
        <v>45391</v>
      </c>
      <c r="Q1524" s="96" t="str">
        <f ca="1">IF(TODAY()&gt;BD[[#This Row],[Fecha Venc.]],"VENCIDO","")</f>
        <v>VENCIDO</v>
      </c>
      <c r="R1524" s="83"/>
    </row>
    <row r="1525" spans="3:18" s="4" customFormat="1" hidden="1" x14ac:dyDescent="0.25">
      <c r="C1525" s="85" t="s">
        <v>1936</v>
      </c>
      <c r="D1525" s="86">
        <v>45384</v>
      </c>
      <c r="E1525" s="87" t="s">
        <v>86</v>
      </c>
      <c r="F1525" s="88" t="s">
        <v>45</v>
      </c>
      <c r="G1525" s="87" t="s">
        <v>1419</v>
      </c>
      <c r="H1525" s="89" t="s">
        <v>1727</v>
      </c>
      <c r="I1525" s="121">
        <v>48.5</v>
      </c>
      <c r="J1525" s="121">
        <v>48.5</v>
      </c>
      <c r="K1525" s="84">
        <v>1.1000000000000001</v>
      </c>
      <c r="L1525" s="105">
        <f>+BD[[#This Row],[Kg. Recibidos]]*BD[[#This Row],[Precio]]</f>
        <v>53.35</v>
      </c>
      <c r="M1525" s="105">
        <f>+BD[[#This Row],[Kg. Recibidos]]*BD[[#This Row],[Precio]]</f>
        <v>53.35</v>
      </c>
      <c r="N1525" s="91">
        <f>+BD[[#This Row],[Monto Total]]-BD[[#This Row],[Abonos]]</f>
        <v>0</v>
      </c>
      <c r="O1525" s="93" t="str">
        <f>IF(BD[[#This Row],[Saldo Actual]]=0,"PAGADO",IF(BD[[#This Row],[Saldo Actual]]&lt;0,"A Favor","Pendiente"))</f>
        <v>PAGADO</v>
      </c>
      <c r="P1525" s="97">
        <f>+BD[[#This Row],[Fecha Doc.]]+7</f>
        <v>45391</v>
      </c>
      <c r="Q1525" s="96" t="str">
        <f ca="1">IF(TODAY()&gt;BD[[#This Row],[Fecha Venc.]],"VENCIDO","")</f>
        <v>VENCIDO</v>
      </c>
      <c r="R1525" s="83"/>
    </row>
    <row r="1526" spans="3:18" s="4" customFormat="1" hidden="1" x14ac:dyDescent="0.25">
      <c r="C1526" s="85" t="s">
        <v>1931</v>
      </c>
      <c r="D1526" s="86">
        <v>45384</v>
      </c>
      <c r="E1526" s="87" t="s">
        <v>104</v>
      </c>
      <c r="F1526" s="88" t="s">
        <v>57</v>
      </c>
      <c r="G1526" s="87" t="s">
        <v>104</v>
      </c>
      <c r="H1526" s="89" t="s">
        <v>1727</v>
      </c>
      <c r="I1526" s="121">
        <v>890.7</v>
      </c>
      <c r="J1526" s="121">
        <v>890.7</v>
      </c>
      <c r="K1526" s="84">
        <v>1.1000000000000001</v>
      </c>
      <c r="L1526" s="105">
        <f>+BD[[#This Row],[Kg. Recibidos]]*BD[[#This Row],[Precio]]</f>
        <v>979.7700000000001</v>
      </c>
      <c r="M1526" s="105">
        <f>+BD[[#This Row],[Kg. Recibidos]]*BD[[#This Row],[Precio]]</f>
        <v>979.7700000000001</v>
      </c>
      <c r="N1526" s="91">
        <f>+BD[[#This Row],[Monto Total]]-BD[[#This Row],[Abonos]]</f>
        <v>0</v>
      </c>
      <c r="O1526" s="93" t="str">
        <f>IF(BD[[#This Row],[Saldo Actual]]=0,"PAGADO",IF(BD[[#This Row],[Saldo Actual]]&lt;0,"A Favor","Pendiente"))</f>
        <v>PAGADO</v>
      </c>
      <c r="P1526" s="97">
        <f>+BD[[#This Row],[Fecha Doc.]]+7</f>
        <v>45391</v>
      </c>
      <c r="Q1526" s="96" t="str">
        <f ca="1">IF(TODAY()&gt;BD[[#This Row],[Fecha Venc.]],"VENCIDO","")</f>
        <v>VENCIDO</v>
      </c>
      <c r="R1526" s="83"/>
    </row>
    <row r="1527" spans="3:18" s="4" customFormat="1" hidden="1" x14ac:dyDescent="0.25">
      <c r="C1527" s="85" t="s">
        <v>1931</v>
      </c>
      <c r="D1527" s="86">
        <v>45384</v>
      </c>
      <c r="E1527" s="87" t="s">
        <v>104</v>
      </c>
      <c r="F1527" s="88" t="s">
        <v>57</v>
      </c>
      <c r="G1527" s="87" t="s">
        <v>104</v>
      </c>
      <c r="H1527" s="89" t="s">
        <v>1848</v>
      </c>
      <c r="I1527" s="121">
        <v>402.4</v>
      </c>
      <c r="J1527" s="121">
        <v>402.4</v>
      </c>
      <c r="K1527" s="84">
        <v>1.6</v>
      </c>
      <c r="L1527" s="105">
        <f>+BD[[#This Row],[Kg. Recibidos]]*BD[[#This Row],[Precio]]</f>
        <v>643.84</v>
      </c>
      <c r="M1527" s="105">
        <f>+BD[[#This Row],[Kg. Recibidos]]*BD[[#This Row],[Precio]]</f>
        <v>643.84</v>
      </c>
      <c r="N1527" s="91">
        <f>+BD[[#This Row],[Monto Total]]-BD[[#This Row],[Abonos]]</f>
        <v>0</v>
      </c>
      <c r="O1527" s="93" t="str">
        <f>IF(BD[[#This Row],[Saldo Actual]]=0,"PAGADO",IF(BD[[#This Row],[Saldo Actual]]&lt;0,"A Favor","Pendiente"))</f>
        <v>PAGADO</v>
      </c>
      <c r="P1527" s="97">
        <f>+BD[[#This Row],[Fecha Doc.]]+7</f>
        <v>45391</v>
      </c>
      <c r="Q1527" s="96" t="str">
        <f ca="1">IF(TODAY()&gt;BD[[#This Row],[Fecha Venc.]],"VENCIDO","")</f>
        <v>VENCIDO</v>
      </c>
      <c r="R1527" s="83"/>
    </row>
    <row r="1528" spans="3:18" s="4" customFormat="1" hidden="1" x14ac:dyDescent="0.25">
      <c r="C1528" s="85" t="s">
        <v>1935</v>
      </c>
      <c r="D1528" s="86">
        <v>45384</v>
      </c>
      <c r="E1528" s="87" t="s">
        <v>93</v>
      </c>
      <c r="F1528" s="88" t="s">
        <v>50</v>
      </c>
      <c r="G1528" s="87" t="s">
        <v>93</v>
      </c>
      <c r="H1528" s="89" t="s">
        <v>3</v>
      </c>
      <c r="I1528" s="121">
        <v>17385.599999999999</v>
      </c>
      <c r="J1528" s="121">
        <v>17110.3</v>
      </c>
      <c r="K1528" s="84">
        <v>1.9</v>
      </c>
      <c r="L1528" s="105">
        <f>+BD[[#This Row],[Kg. Recibidos]]*BD[[#This Row],[Precio]]</f>
        <v>32509.569999999996</v>
      </c>
      <c r="M1528" s="105">
        <f>+BD[[#This Row],[Kg. Recibidos]]*BD[[#This Row],[Precio]]</f>
        <v>32509.569999999996</v>
      </c>
      <c r="N1528" s="91">
        <f>+BD[[#This Row],[Monto Total]]-BD[[#This Row],[Abonos]]</f>
        <v>0</v>
      </c>
      <c r="O1528" s="93" t="str">
        <f>IF(BD[[#This Row],[Saldo Actual]]=0,"PAGADO",IF(BD[[#This Row],[Saldo Actual]]&lt;0,"A Favor","Pendiente"))</f>
        <v>PAGADO</v>
      </c>
      <c r="P1528" s="97">
        <f>+BD[[#This Row],[Fecha Doc.]]+7</f>
        <v>45391</v>
      </c>
      <c r="Q1528" s="96" t="str">
        <f ca="1">IF(TODAY()&gt;BD[[#This Row],[Fecha Venc.]],"VENCIDO","")</f>
        <v>VENCIDO</v>
      </c>
      <c r="R1528" s="83"/>
    </row>
    <row r="1529" spans="3:18" s="4" customFormat="1" hidden="1" x14ac:dyDescent="0.25">
      <c r="C1529" s="85" t="s">
        <v>1924</v>
      </c>
      <c r="D1529" s="86">
        <v>45384</v>
      </c>
      <c r="E1529" s="87" t="s">
        <v>93</v>
      </c>
      <c r="F1529" s="88" t="s">
        <v>50</v>
      </c>
      <c r="G1529" s="87" t="s">
        <v>93</v>
      </c>
      <c r="H1529" s="89" t="s">
        <v>3</v>
      </c>
      <c r="I1529" s="121">
        <v>17288.7</v>
      </c>
      <c r="J1529" s="121">
        <v>17227</v>
      </c>
      <c r="K1529" s="84">
        <v>1.9</v>
      </c>
      <c r="L1529" s="105">
        <f>+BD[[#This Row],[Kg. Recibidos]]*BD[[#This Row],[Precio]]</f>
        <v>32731.3</v>
      </c>
      <c r="M1529" s="105">
        <f>+BD[[#This Row],[Kg. Recibidos]]*BD[[#This Row],[Precio]]</f>
        <v>32731.3</v>
      </c>
      <c r="N1529" s="91">
        <f>+BD[[#This Row],[Monto Total]]-BD[[#This Row],[Abonos]]</f>
        <v>0</v>
      </c>
      <c r="O1529" s="93" t="str">
        <f>IF(BD[[#This Row],[Saldo Actual]]=0,"PAGADO",IF(BD[[#This Row],[Saldo Actual]]&lt;0,"A Favor","Pendiente"))</f>
        <v>PAGADO</v>
      </c>
      <c r="P1529" s="97">
        <f>+BD[[#This Row],[Fecha Doc.]]+7</f>
        <v>45391</v>
      </c>
      <c r="Q1529" s="96" t="str">
        <f ca="1">IF(TODAY()&gt;BD[[#This Row],[Fecha Venc.]],"VENCIDO","")</f>
        <v>VENCIDO</v>
      </c>
      <c r="R1529" s="83"/>
    </row>
    <row r="1530" spans="3:18" s="4" customFormat="1" hidden="1" x14ac:dyDescent="0.25">
      <c r="C1530" s="85" t="s">
        <v>1918</v>
      </c>
      <c r="D1530" s="86">
        <v>45383</v>
      </c>
      <c r="E1530" s="87" t="s">
        <v>1730</v>
      </c>
      <c r="F1530" s="88" t="s">
        <v>892</v>
      </c>
      <c r="G1530" s="87" t="s">
        <v>1730</v>
      </c>
      <c r="H1530" s="89" t="s">
        <v>1853</v>
      </c>
      <c r="I1530" s="121">
        <v>2348.5</v>
      </c>
      <c r="J1530" s="121">
        <v>2348.5</v>
      </c>
      <c r="K1530" s="84">
        <v>0.2</v>
      </c>
      <c r="L1530" s="105">
        <f>+BD[[#This Row],[Kg. Recibidos]]*BD[[#This Row],[Precio]]</f>
        <v>469.70000000000005</v>
      </c>
      <c r="M1530" s="105">
        <f>+BD[[#This Row],[Kg. Recibidos]]*BD[[#This Row],[Precio]]</f>
        <v>469.70000000000005</v>
      </c>
      <c r="N1530" s="91">
        <f>+BD[[#This Row],[Monto Total]]-BD[[#This Row],[Abonos]]</f>
        <v>0</v>
      </c>
      <c r="O1530" s="93" t="str">
        <f>IF(BD[[#This Row],[Saldo Actual]]=0,"PAGADO",IF(BD[[#This Row],[Saldo Actual]]&lt;0,"A Favor","Pendiente"))</f>
        <v>PAGADO</v>
      </c>
      <c r="P1530" s="97">
        <f>+BD[[#This Row],[Fecha Doc.]]+7</f>
        <v>45390</v>
      </c>
      <c r="Q1530" s="96" t="str">
        <f ca="1">IF(TODAY()&gt;BD[[#This Row],[Fecha Venc.]],"VENCIDO","")</f>
        <v>VENCIDO</v>
      </c>
      <c r="R1530" s="83"/>
    </row>
    <row r="1531" spans="3:18" s="4" customFormat="1" hidden="1" x14ac:dyDescent="0.25">
      <c r="C1531" s="85" t="s">
        <v>1930</v>
      </c>
      <c r="D1531" s="86">
        <v>45383</v>
      </c>
      <c r="E1531" s="87" t="s">
        <v>89</v>
      </c>
      <c r="F1531" s="88" t="s">
        <v>47</v>
      </c>
      <c r="G1531" s="87" t="s">
        <v>89</v>
      </c>
      <c r="H1531" s="89" t="s">
        <v>872</v>
      </c>
      <c r="I1531" s="121">
        <v>427.5</v>
      </c>
      <c r="J1531" s="121">
        <v>427.5</v>
      </c>
      <c r="K1531" s="84">
        <v>1.6</v>
      </c>
      <c r="L1531" s="105">
        <f>+BD[[#This Row],[Kg. Recibidos]]*BD[[#This Row],[Precio]]</f>
        <v>684</v>
      </c>
      <c r="M1531" s="105">
        <f>+BD[[#This Row],[Kg. Recibidos]]*BD[[#This Row],[Precio]]</f>
        <v>684</v>
      </c>
      <c r="N1531" s="91">
        <f>+BD[[#This Row],[Monto Total]]-BD[[#This Row],[Abonos]]</f>
        <v>0</v>
      </c>
      <c r="O1531" s="93" t="str">
        <f>IF(BD[[#This Row],[Saldo Actual]]=0,"PAGADO",IF(BD[[#This Row],[Saldo Actual]]&lt;0,"A Favor","Pendiente"))</f>
        <v>PAGADO</v>
      </c>
      <c r="P1531" s="97">
        <f>+BD[[#This Row],[Fecha Doc.]]+7</f>
        <v>45390</v>
      </c>
      <c r="Q1531" s="96" t="str">
        <f ca="1">IF(TODAY()&gt;BD[[#This Row],[Fecha Venc.]],"VENCIDO","")</f>
        <v>VENCIDO</v>
      </c>
      <c r="R1531" s="83"/>
    </row>
    <row r="1532" spans="3:18" s="4" customFormat="1" hidden="1" x14ac:dyDescent="0.25">
      <c r="C1532" s="85" t="s">
        <v>1923</v>
      </c>
      <c r="D1532" s="86">
        <v>45383</v>
      </c>
      <c r="E1532" s="87" t="s">
        <v>89</v>
      </c>
      <c r="F1532" s="88" t="s">
        <v>47</v>
      </c>
      <c r="G1532" s="87" t="s">
        <v>89</v>
      </c>
      <c r="H1532" s="89" t="s">
        <v>16</v>
      </c>
      <c r="I1532" s="121">
        <v>20023.3</v>
      </c>
      <c r="J1532" s="121">
        <v>20059.3</v>
      </c>
      <c r="K1532" s="84">
        <v>1.2</v>
      </c>
      <c r="L1532" s="105">
        <f>+BD[[#This Row],[Kg. Recibidos]]*BD[[#This Row],[Precio]]</f>
        <v>24071.16</v>
      </c>
      <c r="M1532" s="105">
        <f>+BD[[#This Row],[Kg. Recibidos]]*BD[[#This Row],[Precio]]</f>
        <v>24071.16</v>
      </c>
      <c r="N1532" s="91">
        <f>+BD[[#This Row],[Monto Total]]-BD[[#This Row],[Abonos]]</f>
        <v>0</v>
      </c>
      <c r="O1532" s="93" t="str">
        <f>IF(BD[[#This Row],[Saldo Actual]]=0,"PAGADO",IF(BD[[#This Row],[Saldo Actual]]&lt;0,"A Favor","Pendiente"))</f>
        <v>PAGADO</v>
      </c>
      <c r="P1532" s="97">
        <f>+BD[[#This Row],[Fecha Doc.]]+7</f>
        <v>45390</v>
      </c>
      <c r="Q1532" s="96" t="str">
        <f ca="1">IF(TODAY()&gt;BD[[#This Row],[Fecha Venc.]],"VENCIDO","")</f>
        <v>VENCIDO</v>
      </c>
      <c r="R1532" s="83"/>
    </row>
    <row r="1533" spans="3:18" s="4" customFormat="1" hidden="1" x14ac:dyDescent="0.25">
      <c r="C1533" s="85" t="s">
        <v>1922</v>
      </c>
      <c r="D1533" s="86">
        <v>45383</v>
      </c>
      <c r="E1533" s="87" t="s">
        <v>89</v>
      </c>
      <c r="F1533" s="88" t="s">
        <v>47</v>
      </c>
      <c r="G1533" s="87" t="s">
        <v>89</v>
      </c>
      <c r="H1533" s="89" t="s">
        <v>872</v>
      </c>
      <c r="I1533" s="121">
        <v>750.7</v>
      </c>
      <c r="J1533" s="121">
        <v>750.7</v>
      </c>
      <c r="K1533" s="84">
        <v>1.6</v>
      </c>
      <c r="L1533" s="105">
        <f>+BD[[#This Row],[Kg. Recibidos]]*BD[[#This Row],[Precio]]</f>
        <v>1201.1200000000001</v>
      </c>
      <c r="M1533" s="105">
        <f>+BD[[#This Row],[Kg. Recibidos]]*BD[[#This Row],[Precio]]</f>
        <v>1201.1200000000001</v>
      </c>
      <c r="N1533" s="91">
        <f>+BD[[#This Row],[Monto Total]]-BD[[#This Row],[Abonos]]</f>
        <v>0</v>
      </c>
      <c r="O1533" s="93" t="str">
        <f>IF(BD[[#This Row],[Saldo Actual]]=0,"PAGADO",IF(BD[[#This Row],[Saldo Actual]]&lt;0,"A Favor","Pendiente"))</f>
        <v>PAGADO</v>
      </c>
      <c r="P1533" s="97">
        <f>+BD[[#This Row],[Fecha Doc.]]+7</f>
        <v>45390</v>
      </c>
      <c r="Q1533" s="96" t="str">
        <f ca="1">IF(TODAY()&gt;BD[[#This Row],[Fecha Venc.]],"VENCIDO","")</f>
        <v>VENCIDO</v>
      </c>
      <c r="R1533" s="83"/>
    </row>
    <row r="1534" spans="3:18" s="4" customFormat="1" hidden="1" x14ac:dyDescent="0.25">
      <c r="C1534" s="85" t="s">
        <v>1929</v>
      </c>
      <c r="D1534" s="86">
        <v>45383</v>
      </c>
      <c r="E1534" s="87" t="s">
        <v>24</v>
      </c>
      <c r="F1534" s="88" t="s">
        <v>23</v>
      </c>
      <c r="G1534" s="87" t="s">
        <v>191</v>
      </c>
      <c r="H1534" s="89" t="s">
        <v>3</v>
      </c>
      <c r="I1534" s="121">
        <v>20031.400000000001</v>
      </c>
      <c r="J1534" s="121">
        <v>20031.400000000001</v>
      </c>
      <c r="K1534" s="84">
        <v>2</v>
      </c>
      <c r="L1534" s="105">
        <f>+BD[[#This Row],[Kg. Recibidos]]*BD[[#This Row],[Precio]]</f>
        <v>40062.800000000003</v>
      </c>
      <c r="M1534" s="105">
        <f>+BD[[#This Row],[Kg. Recibidos]]*BD[[#This Row],[Precio]]</f>
        <v>40062.800000000003</v>
      </c>
      <c r="N1534" s="91">
        <f>+BD[[#This Row],[Monto Total]]-BD[[#This Row],[Abonos]]</f>
        <v>0</v>
      </c>
      <c r="O1534" s="93" t="str">
        <f>IF(BD[[#This Row],[Saldo Actual]]=0,"PAGADO",IF(BD[[#This Row],[Saldo Actual]]&lt;0,"A Favor","Pendiente"))</f>
        <v>PAGADO</v>
      </c>
      <c r="P1534" s="97">
        <f>+BD[[#This Row],[Fecha Doc.]]+7</f>
        <v>45390</v>
      </c>
      <c r="Q1534" s="96" t="str">
        <f ca="1">IF(TODAY()&gt;BD[[#This Row],[Fecha Venc.]],"VENCIDO","")</f>
        <v>VENCIDO</v>
      </c>
      <c r="R1534" s="83"/>
    </row>
    <row r="1535" spans="3:18" s="4" customFormat="1" hidden="1" x14ac:dyDescent="0.25">
      <c r="C1535" s="85" t="s">
        <v>1928</v>
      </c>
      <c r="D1535" s="86">
        <v>45383</v>
      </c>
      <c r="E1535" s="87" t="s">
        <v>24</v>
      </c>
      <c r="F1535" s="88" t="s">
        <v>23</v>
      </c>
      <c r="G1535" s="87" t="s">
        <v>191</v>
      </c>
      <c r="H1535" s="89" t="s">
        <v>1847</v>
      </c>
      <c r="I1535" s="121">
        <v>1090.5</v>
      </c>
      <c r="J1535" s="121">
        <v>1090.5</v>
      </c>
      <c r="K1535" s="84">
        <v>1</v>
      </c>
      <c r="L1535" s="105">
        <f>+BD[[#This Row],[Kg. Recibidos]]*BD[[#This Row],[Precio]]</f>
        <v>1090.5</v>
      </c>
      <c r="M1535" s="105">
        <f>+BD[[#This Row],[Kg. Recibidos]]*BD[[#This Row],[Precio]]</f>
        <v>1090.5</v>
      </c>
      <c r="N1535" s="91">
        <f>+BD[[#This Row],[Monto Total]]-BD[[#This Row],[Abonos]]</f>
        <v>0</v>
      </c>
      <c r="O1535" s="93" t="str">
        <f>IF(BD[[#This Row],[Saldo Actual]]=0,"PAGADO",IF(BD[[#This Row],[Saldo Actual]]&lt;0,"A Favor","Pendiente"))</f>
        <v>PAGADO</v>
      </c>
      <c r="P1535" s="97">
        <f>+BD[[#This Row],[Fecha Doc.]]+7</f>
        <v>45390</v>
      </c>
      <c r="Q1535" s="96" t="str">
        <f ca="1">IF(TODAY()&gt;BD[[#This Row],[Fecha Venc.]],"VENCIDO","")</f>
        <v>VENCIDO</v>
      </c>
      <c r="R1535" s="83"/>
    </row>
    <row r="1536" spans="3:18" s="4" customFormat="1" hidden="1" x14ac:dyDescent="0.25">
      <c r="C1536" s="85" t="s">
        <v>1927</v>
      </c>
      <c r="D1536" s="86">
        <v>45383</v>
      </c>
      <c r="E1536" s="87" t="s">
        <v>24</v>
      </c>
      <c r="F1536" s="88" t="s">
        <v>23</v>
      </c>
      <c r="G1536" s="87" t="s">
        <v>191</v>
      </c>
      <c r="H1536" s="89" t="s">
        <v>18</v>
      </c>
      <c r="I1536" s="121">
        <v>514.99</v>
      </c>
      <c r="J1536" s="121">
        <v>514.99</v>
      </c>
      <c r="K1536" s="84">
        <v>1.85</v>
      </c>
      <c r="L1536" s="105">
        <f>+BD[[#This Row],[Kg. Recibidos]]*BD[[#This Row],[Precio]]</f>
        <v>952.7315000000001</v>
      </c>
      <c r="M1536" s="105">
        <f>+BD[[#This Row],[Kg. Recibidos]]*BD[[#This Row],[Precio]]</f>
        <v>952.7315000000001</v>
      </c>
      <c r="N1536" s="91">
        <f>+BD[[#This Row],[Monto Total]]-BD[[#This Row],[Abonos]]</f>
        <v>0</v>
      </c>
      <c r="O1536" s="93" t="str">
        <f>IF(BD[[#This Row],[Saldo Actual]]=0,"PAGADO",IF(BD[[#This Row],[Saldo Actual]]&lt;0,"A Favor","Pendiente"))</f>
        <v>PAGADO</v>
      </c>
      <c r="P1536" s="97">
        <f>+BD[[#This Row],[Fecha Doc.]]+7</f>
        <v>45390</v>
      </c>
      <c r="Q1536" s="96" t="str">
        <f ca="1">IF(TODAY()&gt;BD[[#This Row],[Fecha Venc.]],"VENCIDO","")</f>
        <v>VENCIDO</v>
      </c>
      <c r="R1536" s="83"/>
    </row>
    <row r="1537" spans="3:18" s="4" customFormat="1" hidden="1" x14ac:dyDescent="0.25">
      <c r="C1537" s="85" t="s">
        <v>1912</v>
      </c>
      <c r="D1537" s="86">
        <v>45378</v>
      </c>
      <c r="E1537" s="87" t="s">
        <v>1887</v>
      </c>
      <c r="F1537" s="88" t="s">
        <v>1886</v>
      </c>
      <c r="G1537" s="87" t="s">
        <v>204</v>
      </c>
      <c r="H1537" s="89" t="s">
        <v>1727</v>
      </c>
      <c r="I1537" s="121">
        <v>28.9</v>
      </c>
      <c r="J1537" s="121">
        <v>28.9</v>
      </c>
      <c r="K1537" s="84">
        <v>1.2</v>
      </c>
      <c r="L1537" s="105">
        <f>+BD[[#This Row],[Kg. Recibidos]]*BD[[#This Row],[Precio]]</f>
        <v>34.68</v>
      </c>
      <c r="M1537" s="105">
        <f>+BD[[#This Row],[Kg. Recibidos]]*BD[[#This Row],[Precio]]</f>
        <v>34.68</v>
      </c>
      <c r="N1537" s="91">
        <f>+BD[[#This Row],[Monto Total]]-BD[[#This Row],[Abonos]]</f>
        <v>0</v>
      </c>
      <c r="O1537" s="93" t="str">
        <f>IF(BD[[#This Row],[Saldo Actual]]=0,"PAGADO",IF(BD[[#This Row],[Saldo Actual]]&lt;0,"A Favor","Pendiente"))</f>
        <v>PAGADO</v>
      </c>
      <c r="P1537" s="97">
        <f>+BD[[#This Row],[Fecha Doc.]]+7</f>
        <v>45385</v>
      </c>
      <c r="Q1537" s="96" t="str">
        <f ca="1">IF(TODAY()&gt;BD[[#This Row],[Fecha Venc.]],"VENCIDO","")</f>
        <v>VENCIDO</v>
      </c>
      <c r="R1537" s="83"/>
    </row>
    <row r="1538" spans="3:18" s="4" customFormat="1" hidden="1" x14ac:dyDescent="0.25">
      <c r="C1538" s="85" t="s">
        <v>1911</v>
      </c>
      <c r="D1538" s="86">
        <v>45378</v>
      </c>
      <c r="E1538" s="87" t="s">
        <v>1887</v>
      </c>
      <c r="F1538" s="88" t="s">
        <v>1886</v>
      </c>
      <c r="G1538" s="87" t="s">
        <v>204</v>
      </c>
      <c r="H1538" s="89" t="s">
        <v>1727</v>
      </c>
      <c r="I1538" s="121">
        <v>20.100000000000001</v>
      </c>
      <c r="J1538" s="121">
        <v>20.100000000000001</v>
      </c>
      <c r="K1538" s="84">
        <v>1.2</v>
      </c>
      <c r="L1538" s="105">
        <f>+BD[[#This Row],[Kg. Recibidos]]*BD[[#This Row],[Precio]]</f>
        <v>24.12</v>
      </c>
      <c r="M1538" s="105">
        <f>+BD[[#This Row],[Kg. Recibidos]]*BD[[#This Row],[Precio]]</f>
        <v>24.12</v>
      </c>
      <c r="N1538" s="91">
        <f>+BD[[#This Row],[Monto Total]]-BD[[#This Row],[Abonos]]</f>
        <v>0</v>
      </c>
      <c r="O1538" s="93" t="str">
        <f>IF(BD[[#This Row],[Saldo Actual]]=0,"PAGADO",IF(BD[[#This Row],[Saldo Actual]]&lt;0,"A Favor","Pendiente"))</f>
        <v>PAGADO</v>
      </c>
      <c r="P1538" s="97">
        <f>+BD[[#This Row],[Fecha Doc.]]+7</f>
        <v>45385</v>
      </c>
      <c r="Q1538" s="96" t="str">
        <f ca="1">IF(TODAY()&gt;BD[[#This Row],[Fecha Venc.]],"VENCIDO","")</f>
        <v>VENCIDO</v>
      </c>
      <c r="R1538" s="83"/>
    </row>
    <row r="1539" spans="3:18" s="4" customFormat="1" hidden="1" x14ac:dyDescent="0.25">
      <c r="C1539" s="85" t="s">
        <v>1913</v>
      </c>
      <c r="D1539" s="86">
        <v>45378</v>
      </c>
      <c r="E1539" s="87" t="s">
        <v>1887</v>
      </c>
      <c r="F1539" s="88" t="s">
        <v>1886</v>
      </c>
      <c r="G1539" s="87" t="s">
        <v>139</v>
      </c>
      <c r="H1539" s="89" t="s">
        <v>1847</v>
      </c>
      <c r="I1539" s="121">
        <v>3.7</v>
      </c>
      <c r="J1539" s="121">
        <v>3.7</v>
      </c>
      <c r="K1539" s="84">
        <v>1.2</v>
      </c>
      <c r="L1539" s="105">
        <f>+BD[[#This Row],[Kg. Recibidos]]*BD[[#This Row],[Precio]]</f>
        <v>4.4400000000000004</v>
      </c>
      <c r="M1539" s="105">
        <f>+BD[[#This Row],[Kg. Recibidos]]*BD[[#This Row],[Precio]]</f>
        <v>4.4400000000000004</v>
      </c>
      <c r="N1539" s="91">
        <f>+BD[[#This Row],[Monto Total]]-BD[[#This Row],[Abonos]]</f>
        <v>0</v>
      </c>
      <c r="O1539" s="93" t="str">
        <f>IF(BD[[#This Row],[Saldo Actual]]=0,"PAGADO",IF(BD[[#This Row],[Saldo Actual]]&lt;0,"A Favor","Pendiente"))</f>
        <v>PAGADO</v>
      </c>
      <c r="P1539" s="97">
        <f>+BD[[#This Row],[Fecha Doc.]]+7</f>
        <v>45385</v>
      </c>
      <c r="Q1539" s="96" t="str">
        <f ca="1">IF(TODAY()&gt;BD[[#This Row],[Fecha Venc.]],"VENCIDO","")</f>
        <v>VENCIDO</v>
      </c>
      <c r="R1539" s="83"/>
    </row>
    <row r="1540" spans="3:18" s="4" customFormat="1" hidden="1" x14ac:dyDescent="0.25">
      <c r="C1540" s="85" t="s">
        <v>1913</v>
      </c>
      <c r="D1540" s="86">
        <v>45378</v>
      </c>
      <c r="E1540" s="87" t="s">
        <v>1887</v>
      </c>
      <c r="F1540" s="88" t="s">
        <v>1886</v>
      </c>
      <c r="G1540" s="87" t="s">
        <v>139</v>
      </c>
      <c r="H1540" s="89" t="s">
        <v>3</v>
      </c>
      <c r="I1540" s="121">
        <v>7.9</v>
      </c>
      <c r="J1540" s="121">
        <v>7.9</v>
      </c>
      <c r="K1540" s="84">
        <v>2.4</v>
      </c>
      <c r="L1540" s="105">
        <f>+BD[[#This Row],[Kg. Recibidos]]*BD[[#This Row],[Precio]]</f>
        <v>18.96</v>
      </c>
      <c r="M1540" s="105">
        <f>+BD[[#This Row],[Kg. Recibidos]]*BD[[#This Row],[Precio]]</f>
        <v>18.96</v>
      </c>
      <c r="N1540" s="91">
        <f>+BD[[#This Row],[Monto Total]]-BD[[#This Row],[Abonos]]</f>
        <v>0</v>
      </c>
      <c r="O1540" s="93" t="str">
        <f>IF(BD[[#This Row],[Saldo Actual]]=0,"PAGADO",IF(BD[[#This Row],[Saldo Actual]]&lt;0,"A Favor","Pendiente"))</f>
        <v>PAGADO</v>
      </c>
      <c r="P1540" s="97">
        <f>+BD[[#This Row],[Fecha Doc.]]+7</f>
        <v>45385</v>
      </c>
      <c r="Q1540" s="96" t="str">
        <f ca="1">IF(TODAY()&gt;BD[[#This Row],[Fecha Venc.]],"VENCIDO","")</f>
        <v>VENCIDO</v>
      </c>
      <c r="R1540" s="83"/>
    </row>
    <row r="1541" spans="3:18" s="4" customFormat="1" hidden="1" x14ac:dyDescent="0.25">
      <c r="C1541" s="85" t="s">
        <v>1905</v>
      </c>
      <c r="D1541" s="86">
        <v>45378</v>
      </c>
      <c r="E1541" s="87" t="s">
        <v>1730</v>
      </c>
      <c r="F1541" s="88" t="s">
        <v>892</v>
      </c>
      <c r="G1541" s="87" t="s">
        <v>1730</v>
      </c>
      <c r="H1541" s="89" t="s">
        <v>1853</v>
      </c>
      <c r="I1541" s="121">
        <v>1569</v>
      </c>
      <c r="J1541" s="121">
        <v>1569</v>
      </c>
      <c r="K1541" s="84">
        <v>0.2</v>
      </c>
      <c r="L1541" s="105">
        <f>+BD[[#This Row],[Kg. Recibidos]]*BD[[#This Row],[Precio]]</f>
        <v>313.8</v>
      </c>
      <c r="M1541" s="105">
        <f>+BD[[#This Row],[Kg. Recibidos]]*BD[[#This Row],[Precio]]</f>
        <v>313.8</v>
      </c>
      <c r="N1541" s="91">
        <f>+BD[[#This Row],[Monto Total]]-BD[[#This Row],[Abonos]]</f>
        <v>0</v>
      </c>
      <c r="O1541" s="93" t="str">
        <f>IF(BD[[#This Row],[Saldo Actual]]=0,"PAGADO",IF(BD[[#This Row],[Saldo Actual]]&lt;0,"A Favor","Pendiente"))</f>
        <v>PAGADO</v>
      </c>
      <c r="P1541" s="97">
        <f>+BD[[#This Row],[Fecha Doc.]]+7</f>
        <v>45385</v>
      </c>
      <c r="Q1541" s="96" t="str">
        <f ca="1">IF(TODAY()&gt;BD[[#This Row],[Fecha Venc.]],"VENCIDO","")</f>
        <v>VENCIDO</v>
      </c>
      <c r="R1541" s="83"/>
    </row>
    <row r="1542" spans="3:18" s="4" customFormat="1" hidden="1" x14ac:dyDescent="0.25">
      <c r="C1542" s="85" t="s">
        <v>1917</v>
      </c>
      <c r="D1542" s="86">
        <v>45378</v>
      </c>
      <c r="E1542" s="87" t="s">
        <v>1887</v>
      </c>
      <c r="F1542" s="88" t="s">
        <v>1886</v>
      </c>
      <c r="G1542" s="87" t="s">
        <v>142</v>
      </c>
      <c r="H1542" s="89" t="s">
        <v>3</v>
      </c>
      <c r="I1542" s="121">
        <v>7.1</v>
      </c>
      <c r="J1542" s="121">
        <v>7.1</v>
      </c>
      <c r="K1542" s="84">
        <v>2.4</v>
      </c>
      <c r="L1542" s="105">
        <f>+BD[[#This Row],[Kg. Recibidos]]*BD[[#This Row],[Precio]]</f>
        <v>17.04</v>
      </c>
      <c r="M1542" s="105">
        <f>+BD[[#This Row],[Kg. Recibidos]]*BD[[#This Row],[Precio]]</f>
        <v>17.04</v>
      </c>
      <c r="N1542" s="91">
        <f>+BD[[#This Row],[Monto Total]]-BD[[#This Row],[Abonos]]</f>
        <v>0</v>
      </c>
      <c r="O1542" s="93" t="str">
        <f>IF(BD[[#This Row],[Saldo Actual]]=0,"PAGADO",IF(BD[[#This Row],[Saldo Actual]]&lt;0,"A Favor","Pendiente"))</f>
        <v>PAGADO</v>
      </c>
      <c r="P1542" s="97">
        <f>+BD[[#This Row],[Fecha Doc.]]+7</f>
        <v>45385</v>
      </c>
      <c r="Q1542" s="96" t="str">
        <f ca="1">IF(TODAY()&gt;BD[[#This Row],[Fecha Venc.]],"VENCIDO","")</f>
        <v>VENCIDO</v>
      </c>
      <c r="R1542" s="83"/>
    </row>
    <row r="1543" spans="3:18" s="4" customFormat="1" hidden="1" x14ac:dyDescent="0.25">
      <c r="C1543" s="85" t="s">
        <v>1907</v>
      </c>
      <c r="D1543" s="86">
        <v>45378</v>
      </c>
      <c r="E1543" s="87" t="s">
        <v>1887</v>
      </c>
      <c r="F1543" s="88" t="s">
        <v>1886</v>
      </c>
      <c r="G1543" s="87" t="s">
        <v>1055</v>
      </c>
      <c r="H1543" s="89" t="s">
        <v>3</v>
      </c>
      <c r="I1543" s="121">
        <v>14.2</v>
      </c>
      <c r="J1543" s="121">
        <v>14.2</v>
      </c>
      <c r="K1543" s="84">
        <v>2.4</v>
      </c>
      <c r="L1543" s="105">
        <f>+BD[[#This Row],[Kg. Recibidos]]*BD[[#This Row],[Precio]]</f>
        <v>34.08</v>
      </c>
      <c r="M1543" s="105">
        <f>+BD[[#This Row],[Kg. Recibidos]]*BD[[#This Row],[Precio]]</f>
        <v>34.08</v>
      </c>
      <c r="N1543" s="91">
        <f>+BD[[#This Row],[Monto Total]]-BD[[#This Row],[Abonos]]</f>
        <v>0</v>
      </c>
      <c r="O1543" s="93" t="str">
        <f>IF(BD[[#This Row],[Saldo Actual]]=0,"PAGADO",IF(BD[[#This Row],[Saldo Actual]]&lt;0,"A Favor","Pendiente"))</f>
        <v>PAGADO</v>
      </c>
      <c r="P1543" s="97">
        <f>+BD[[#This Row],[Fecha Doc.]]+7</f>
        <v>45385</v>
      </c>
      <c r="Q1543" s="96" t="str">
        <f ca="1">IF(TODAY()&gt;BD[[#This Row],[Fecha Venc.]],"VENCIDO","")</f>
        <v>VENCIDO</v>
      </c>
      <c r="R1543" s="83"/>
    </row>
    <row r="1544" spans="3:18" s="4" customFormat="1" hidden="1" x14ac:dyDescent="0.25">
      <c r="C1544" s="85" t="s">
        <v>1900</v>
      </c>
      <c r="D1544" s="86">
        <v>45378</v>
      </c>
      <c r="E1544" s="87" t="s">
        <v>66</v>
      </c>
      <c r="F1544" s="88" t="s">
        <v>21</v>
      </c>
      <c r="G1544" s="87" t="s">
        <v>186</v>
      </c>
      <c r="H1544" s="89" t="s">
        <v>1848</v>
      </c>
      <c r="I1544" s="121">
        <v>97.5</v>
      </c>
      <c r="J1544" s="121">
        <v>97.8</v>
      </c>
      <c r="K1544" s="84">
        <v>1.6</v>
      </c>
      <c r="L1544" s="105">
        <f>+BD[[#This Row],[Kg. Recibidos]]*BD[[#This Row],[Precio]]</f>
        <v>156.48000000000002</v>
      </c>
      <c r="M1544" s="105">
        <f>+BD[[#This Row],[Kg. Recibidos]]*BD[[#This Row],[Precio]]</f>
        <v>156.48000000000002</v>
      </c>
      <c r="N1544" s="91">
        <f>+BD[[#This Row],[Monto Total]]-BD[[#This Row],[Abonos]]</f>
        <v>0</v>
      </c>
      <c r="O1544" s="93" t="str">
        <f>IF(BD[[#This Row],[Saldo Actual]]=0,"PAGADO",IF(BD[[#This Row],[Saldo Actual]]&lt;0,"A Favor","Pendiente"))</f>
        <v>PAGADO</v>
      </c>
      <c r="P1544" s="97">
        <f>+BD[[#This Row],[Fecha Doc.]]+7</f>
        <v>45385</v>
      </c>
      <c r="Q1544" s="96" t="str">
        <f ca="1">IF(TODAY()&gt;BD[[#This Row],[Fecha Venc.]],"VENCIDO","")</f>
        <v>VENCIDO</v>
      </c>
      <c r="R1544" s="83"/>
    </row>
    <row r="1545" spans="3:18" s="4" customFormat="1" hidden="1" x14ac:dyDescent="0.25">
      <c r="C1545" s="85" t="s">
        <v>1900</v>
      </c>
      <c r="D1545" s="86">
        <v>45378</v>
      </c>
      <c r="E1545" s="87" t="s">
        <v>66</v>
      </c>
      <c r="F1545" s="88" t="s">
        <v>21</v>
      </c>
      <c r="G1545" s="87" t="s">
        <v>186</v>
      </c>
      <c r="H1545" s="89" t="s">
        <v>1727</v>
      </c>
      <c r="I1545" s="121">
        <v>96.1</v>
      </c>
      <c r="J1545" s="121">
        <v>95.6</v>
      </c>
      <c r="K1545" s="84">
        <v>1.1000000000000001</v>
      </c>
      <c r="L1545" s="105">
        <f>+BD[[#This Row],[Kg. Recibidos]]*BD[[#This Row],[Precio]]</f>
        <v>105.16</v>
      </c>
      <c r="M1545" s="105">
        <f>+BD[[#This Row],[Kg. Recibidos]]*BD[[#This Row],[Precio]]</f>
        <v>105.16</v>
      </c>
      <c r="N1545" s="91">
        <f>+BD[[#This Row],[Monto Total]]-BD[[#This Row],[Abonos]]</f>
        <v>0</v>
      </c>
      <c r="O1545" s="93" t="str">
        <f>IF(BD[[#This Row],[Saldo Actual]]=0,"PAGADO",IF(BD[[#This Row],[Saldo Actual]]&lt;0,"A Favor","Pendiente"))</f>
        <v>PAGADO</v>
      </c>
      <c r="P1545" s="97">
        <f>+BD[[#This Row],[Fecha Doc.]]+7</f>
        <v>45385</v>
      </c>
      <c r="Q1545" s="96" t="str">
        <f ca="1">IF(TODAY()&gt;BD[[#This Row],[Fecha Venc.]],"VENCIDO","")</f>
        <v>VENCIDO</v>
      </c>
      <c r="R1545" s="83"/>
    </row>
    <row r="1546" spans="3:18" s="4" customFormat="1" hidden="1" x14ac:dyDescent="0.25">
      <c r="C1546" s="85"/>
      <c r="D1546" s="86"/>
      <c r="E1546" s="87"/>
      <c r="F1546" s="88"/>
      <c r="G1546" s="87"/>
      <c r="H1546" s="89"/>
      <c r="I1546" s="121"/>
      <c r="J1546" s="121"/>
      <c r="K1546" s="84"/>
      <c r="L1546" s="105"/>
      <c r="M1546" s="105"/>
      <c r="N1546" s="91"/>
      <c r="O1546" s="93"/>
      <c r="P1546" s="97"/>
      <c r="Q1546" s="96"/>
      <c r="R1546" s="83"/>
    </row>
    <row r="1547" spans="3:18" s="4" customFormat="1" hidden="1" x14ac:dyDescent="0.25">
      <c r="C1547" s="85" t="s">
        <v>1900</v>
      </c>
      <c r="D1547" s="86">
        <v>45378</v>
      </c>
      <c r="E1547" s="87" t="s">
        <v>66</v>
      </c>
      <c r="F1547" s="88" t="s">
        <v>21</v>
      </c>
      <c r="G1547" s="87" t="s">
        <v>186</v>
      </c>
      <c r="H1547" s="89" t="s">
        <v>1847</v>
      </c>
      <c r="I1547" s="121">
        <v>96.9</v>
      </c>
      <c r="J1547" s="121">
        <v>96.7</v>
      </c>
      <c r="K1547" s="84">
        <v>1.1000000000000001</v>
      </c>
      <c r="L1547" s="105">
        <f>+BD[[#This Row],[Kg. Recibidos]]*BD[[#This Row],[Precio]]</f>
        <v>106.37000000000002</v>
      </c>
      <c r="M1547" s="105">
        <f>+BD[[#This Row],[Kg. Recibidos]]*BD[[#This Row],[Precio]]</f>
        <v>106.37000000000002</v>
      </c>
      <c r="N1547" s="91">
        <f>+BD[[#This Row],[Monto Total]]-BD[[#This Row],[Abonos]]</f>
        <v>0</v>
      </c>
      <c r="O1547" s="93" t="str">
        <f>IF(BD[[#This Row],[Saldo Actual]]=0,"PAGADO",IF(BD[[#This Row],[Saldo Actual]]&lt;0,"A Favor","Pendiente"))</f>
        <v>PAGADO</v>
      </c>
      <c r="P1547" s="97">
        <f>+BD[[#This Row],[Fecha Doc.]]+7</f>
        <v>45385</v>
      </c>
      <c r="Q1547" s="96" t="str">
        <f ca="1">IF(TODAY()&gt;BD[[#This Row],[Fecha Venc.]],"VENCIDO","")</f>
        <v>VENCIDO</v>
      </c>
      <c r="R1547" s="83"/>
    </row>
    <row r="1548" spans="3:18" s="4" customFormat="1" hidden="1" x14ac:dyDescent="0.25">
      <c r="C1548" s="85" t="s">
        <v>1899</v>
      </c>
      <c r="D1548" s="86">
        <v>45378</v>
      </c>
      <c r="E1548" s="87" t="s">
        <v>66</v>
      </c>
      <c r="F1548" s="88" t="s">
        <v>21</v>
      </c>
      <c r="G1548" s="87" t="s">
        <v>186</v>
      </c>
      <c r="H1548" s="89" t="s">
        <v>15</v>
      </c>
      <c r="I1548" s="121">
        <v>1895.7</v>
      </c>
      <c r="J1548" s="121">
        <v>1872.1</v>
      </c>
      <c r="K1548" s="84">
        <v>2.4700000000000002</v>
      </c>
      <c r="L1548" s="105">
        <f>+BD[[#This Row],[Kg. Recibidos]]*BD[[#This Row],[Precio]]</f>
        <v>4624.0870000000004</v>
      </c>
      <c r="M1548" s="105">
        <f>+BD[[#This Row],[Kg. Recibidos]]*BD[[#This Row],[Precio]]</f>
        <v>4624.0870000000004</v>
      </c>
      <c r="N1548" s="91">
        <f>+BD[[#This Row],[Monto Total]]-BD[[#This Row],[Abonos]]</f>
        <v>0</v>
      </c>
      <c r="O1548" s="93" t="str">
        <f>IF(BD[[#This Row],[Saldo Actual]]=0,"PAGADO",IF(BD[[#This Row],[Saldo Actual]]&lt;0,"A Favor","Pendiente"))</f>
        <v>PAGADO</v>
      </c>
      <c r="P1548" s="97">
        <f>+BD[[#This Row],[Fecha Doc.]]+7</f>
        <v>45385</v>
      </c>
      <c r="Q1548" s="96" t="str">
        <f ca="1">IF(TODAY()&gt;BD[[#This Row],[Fecha Venc.]],"VENCIDO","")</f>
        <v>VENCIDO</v>
      </c>
      <c r="R1548" s="83"/>
    </row>
    <row r="1549" spans="3:18" s="4" customFormat="1" hidden="1" x14ac:dyDescent="0.25">
      <c r="C1549" s="85" t="s">
        <v>1898</v>
      </c>
      <c r="D1549" s="86">
        <v>45378</v>
      </c>
      <c r="E1549" s="87" t="s">
        <v>66</v>
      </c>
      <c r="F1549" s="88" t="s">
        <v>21</v>
      </c>
      <c r="G1549" s="87" t="s">
        <v>185</v>
      </c>
      <c r="H1549" s="89" t="s">
        <v>15</v>
      </c>
      <c r="I1549" s="121">
        <v>604</v>
      </c>
      <c r="J1549" s="121">
        <v>602</v>
      </c>
      <c r="K1549" s="84">
        <v>2.4700000000000002</v>
      </c>
      <c r="L1549" s="105">
        <f>+BD[[#This Row],[Kg. Recibidos]]*BD[[#This Row],[Precio]]</f>
        <v>1486.94</v>
      </c>
      <c r="M1549" s="105">
        <v>1486.94</v>
      </c>
      <c r="N1549" s="91">
        <f>+BD[[#This Row],[Monto Total]]-BD[[#This Row],[Abonos]]</f>
        <v>0</v>
      </c>
      <c r="O1549" s="93" t="str">
        <f>IF(BD[[#This Row],[Saldo Actual]]=0,"PAGADO",IF(BD[[#This Row],[Saldo Actual]]&lt;0,"A Favor","Pendiente"))</f>
        <v>PAGADO</v>
      </c>
      <c r="P1549" s="97">
        <f>+BD[[#This Row],[Fecha Doc.]]+7</f>
        <v>45385</v>
      </c>
      <c r="Q1549" s="96" t="str">
        <f ca="1">IF(TODAY()&gt;BD[[#This Row],[Fecha Venc.]],"VENCIDO","")</f>
        <v>VENCIDO</v>
      </c>
      <c r="R1549" s="83"/>
    </row>
    <row r="1550" spans="3:18" s="4" customFormat="1" hidden="1" x14ac:dyDescent="0.25">
      <c r="C1550" s="85" t="s">
        <v>1909</v>
      </c>
      <c r="D1550" s="86">
        <v>45378</v>
      </c>
      <c r="E1550" s="87" t="s">
        <v>78</v>
      </c>
      <c r="F1550" s="88" t="s">
        <v>37</v>
      </c>
      <c r="G1550" s="87" t="s">
        <v>112</v>
      </c>
      <c r="H1550" s="89" t="s">
        <v>3</v>
      </c>
      <c r="I1550" s="121">
        <v>88.6</v>
      </c>
      <c r="J1550" s="121">
        <v>88.6</v>
      </c>
      <c r="K1550" s="84">
        <v>2.2999999999999998</v>
      </c>
      <c r="L1550" s="105">
        <f>+BD[[#This Row],[Kg. Recibidos]]*BD[[#This Row],[Precio]]</f>
        <v>203.77999999999997</v>
      </c>
      <c r="M1550" s="105">
        <f>+BD[[#This Row],[Kg. Recibidos]]*BD[[#This Row],[Precio]]</f>
        <v>203.77999999999997</v>
      </c>
      <c r="N1550" s="91">
        <f>+BD[[#This Row],[Monto Total]]-BD[[#This Row],[Abonos]]</f>
        <v>0</v>
      </c>
      <c r="O1550" s="93" t="str">
        <f>IF(BD[[#This Row],[Saldo Actual]]=0,"PAGADO",IF(BD[[#This Row],[Saldo Actual]]&lt;0,"A Favor","Pendiente"))</f>
        <v>PAGADO</v>
      </c>
      <c r="P1550" s="97">
        <f>+BD[[#This Row],[Fecha Doc.]]+7</f>
        <v>45385</v>
      </c>
      <c r="Q1550" s="96" t="str">
        <f ca="1">IF(TODAY()&gt;BD[[#This Row],[Fecha Venc.]],"VENCIDO","")</f>
        <v>VENCIDO</v>
      </c>
      <c r="R1550" s="83"/>
    </row>
    <row r="1551" spans="3:18" s="4" customFormat="1" hidden="1" x14ac:dyDescent="0.25">
      <c r="C1551" s="85" t="s">
        <v>1908</v>
      </c>
      <c r="D1551" s="86">
        <v>45378</v>
      </c>
      <c r="E1551" s="87" t="s">
        <v>670</v>
      </c>
      <c r="F1551" s="88" t="s">
        <v>883</v>
      </c>
      <c r="G1551" s="87" t="s">
        <v>670</v>
      </c>
      <c r="H1551" s="89" t="s">
        <v>872</v>
      </c>
      <c r="I1551" s="121">
        <v>7865.4</v>
      </c>
      <c r="J1551" s="121">
        <v>7700.1</v>
      </c>
      <c r="K1551" s="84">
        <v>2.0499999999999998</v>
      </c>
      <c r="L1551" s="105">
        <f>+BD[[#This Row],[Kg. Recibidos]]*BD[[#This Row],[Precio]]</f>
        <v>15785.205</v>
      </c>
      <c r="M1551" s="105">
        <f>+BD[[#This Row],[Kg. Recibidos]]*BD[[#This Row],[Precio]]</f>
        <v>15785.205</v>
      </c>
      <c r="N1551" s="91">
        <f>+BD[[#This Row],[Monto Total]]-BD[[#This Row],[Abonos]]</f>
        <v>0</v>
      </c>
      <c r="O1551" s="93" t="str">
        <f>IF(BD[[#This Row],[Saldo Actual]]=0,"PAGADO",IF(BD[[#This Row],[Saldo Actual]]&lt;0,"A Favor","Pendiente"))</f>
        <v>PAGADO</v>
      </c>
      <c r="P1551" s="97">
        <f>+BD[[#This Row],[Fecha Doc.]]+7</f>
        <v>45385</v>
      </c>
      <c r="Q1551" s="96" t="str">
        <f ca="1">IF(TODAY()&gt;BD[[#This Row],[Fecha Venc.]],"VENCIDO","")</f>
        <v>VENCIDO</v>
      </c>
      <c r="R1551" s="83"/>
    </row>
    <row r="1552" spans="3:18" s="4" customFormat="1" hidden="1" x14ac:dyDescent="0.25">
      <c r="C1552" s="85" t="s">
        <v>1910</v>
      </c>
      <c r="D1552" s="86">
        <v>45378</v>
      </c>
      <c r="E1552" s="87" t="s">
        <v>91</v>
      </c>
      <c r="F1552" s="88" t="s">
        <v>49</v>
      </c>
      <c r="G1552" s="87" t="s">
        <v>91</v>
      </c>
      <c r="H1552" s="89" t="s">
        <v>1727</v>
      </c>
      <c r="I1552" s="121">
        <v>143.69999999999999</v>
      </c>
      <c r="J1552" s="121">
        <v>143.69999999999999</v>
      </c>
      <c r="K1552" s="84">
        <v>1.1000000000000001</v>
      </c>
      <c r="L1552" s="105">
        <f>+BD[[#This Row],[Kg. Recibidos]]*BD[[#This Row],[Precio]]</f>
        <v>158.07</v>
      </c>
      <c r="M1552" s="105">
        <f>+BD[[#This Row],[Kg. Recibidos]]*BD[[#This Row],[Precio]]</f>
        <v>158.07</v>
      </c>
      <c r="N1552" s="91">
        <f>+BD[[#This Row],[Monto Total]]-BD[[#This Row],[Abonos]]</f>
        <v>0</v>
      </c>
      <c r="O1552" s="93" t="str">
        <f>IF(BD[[#This Row],[Saldo Actual]]=0,"PAGADO",IF(BD[[#This Row],[Saldo Actual]]&lt;0,"A Favor","Pendiente"))</f>
        <v>PAGADO</v>
      </c>
      <c r="P1552" s="97">
        <f>+BD[[#This Row],[Fecha Doc.]]+7</f>
        <v>45385</v>
      </c>
      <c r="Q1552" s="96" t="str">
        <f ca="1">IF(TODAY()&gt;BD[[#This Row],[Fecha Venc.]],"VENCIDO","")</f>
        <v>VENCIDO</v>
      </c>
      <c r="R1552" s="83"/>
    </row>
    <row r="1553" spans="3:18" s="4" customFormat="1" hidden="1" x14ac:dyDescent="0.25">
      <c r="C1553" s="85" t="s">
        <v>1904</v>
      </c>
      <c r="D1553" s="86">
        <v>45378</v>
      </c>
      <c r="E1553" s="87" t="s">
        <v>1887</v>
      </c>
      <c r="F1553" s="88" t="s">
        <v>1886</v>
      </c>
      <c r="G1553" s="87" t="s">
        <v>146</v>
      </c>
      <c r="H1553" s="89" t="s">
        <v>3</v>
      </c>
      <c r="I1553" s="121">
        <v>7.1</v>
      </c>
      <c r="J1553" s="121">
        <v>7.1</v>
      </c>
      <c r="K1553" s="84">
        <v>2.4</v>
      </c>
      <c r="L1553" s="105">
        <f>+BD[[#This Row],[Kg. Recibidos]]*BD[[#This Row],[Precio]]</f>
        <v>17.04</v>
      </c>
      <c r="M1553" s="105">
        <f>+BD[[#This Row],[Kg. Recibidos]]*BD[[#This Row],[Precio]]</f>
        <v>17.04</v>
      </c>
      <c r="N1553" s="91">
        <f>+BD[[#This Row],[Monto Total]]-BD[[#This Row],[Abonos]]</f>
        <v>0</v>
      </c>
      <c r="O1553" s="93" t="str">
        <f>IF(BD[[#This Row],[Saldo Actual]]=0,"PAGADO",IF(BD[[#This Row],[Saldo Actual]]&lt;0,"A Favor","Pendiente"))</f>
        <v>PAGADO</v>
      </c>
      <c r="P1553" s="97">
        <f>+BD[[#This Row],[Fecha Doc.]]+7</f>
        <v>45385</v>
      </c>
      <c r="Q1553" s="96" t="str">
        <f ca="1">IF(TODAY()&gt;BD[[#This Row],[Fecha Venc.]],"VENCIDO","")</f>
        <v>VENCIDO</v>
      </c>
      <c r="R1553" s="83"/>
    </row>
    <row r="1554" spans="3:18" s="4" customFormat="1" hidden="1" x14ac:dyDescent="0.25">
      <c r="C1554" s="85" t="s">
        <v>1916</v>
      </c>
      <c r="D1554" s="86">
        <v>45378</v>
      </c>
      <c r="E1554" s="87" t="s">
        <v>1887</v>
      </c>
      <c r="F1554" s="88" t="s">
        <v>1886</v>
      </c>
      <c r="G1554" s="87" t="s">
        <v>155</v>
      </c>
      <c r="H1554" s="89" t="s">
        <v>3</v>
      </c>
      <c r="I1554" s="121">
        <v>5.4</v>
      </c>
      <c r="J1554" s="121">
        <v>5.4</v>
      </c>
      <c r="K1554" s="84">
        <v>2.4</v>
      </c>
      <c r="L1554" s="105">
        <f>+BD[[#This Row],[Kg. Recibidos]]*BD[[#This Row],[Precio]]</f>
        <v>12.96</v>
      </c>
      <c r="M1554" s="105">
        <v>12.96</v>
      </c>
      <c r="N1554" s="91">
        <f>+BD[[#This Row],[Monto Total]]-BD[[#This Row],[Abonos]]</f>
        <v>0</v>
      </c>
      <c r="O1554" s="93" t="str">
        <f>IF(BD[[#This Row],[Saldo Actual]]=0,"PAGADO",IF(BD[[#This Row],[Saldo Actual]]&lt;0,"A Favor","Pendiente"))</f>
        <v>PAGADO</v>
      </c>
      <c r="P1554" s="97">
        <f>+BD[[#This Row],[Fecha Doc.]]+7</f>
        <v>45385</v>
      </c>
      <c r="Q1554" s="96" t="str">
        <f ca="1">IF(TODAY()&gt;BD[[#This Row],[Fecha Venc.]],"VENCIDO","")</f>
        <v>VENCIDO</v>
      </c>
      <c r="R1554" s="83"/>
    </row>
    <row r="1555" spans="3:18" s="4" customFormat="1" hidden="1" x14ac:dyDescent="0.25">
      <c r="C1555" s="85" t="s">
        <v>1915</v>
      </c>
      <c r="D1555" s="86">
        <v>45378</v>
      </c>
      <c r="E1555" s="87" t="s">
        <v>8</v>
      </c>
      <c r="F1555" s="88" t="s">
        <v>20</v>
      </c>
      <c r="G1555" s="87" t="s">
        <v>182</v>
      </c>
      <c r="H1555" s="89" t="s">
        <v>1847</v>
      </c>
      <c r="I1555" s="121">
        <v>1059.96</v>
      </c>
      <c r="J1555" s="121">
        <v>1059.96</v>
      </c>
      <c r="K1555" s="84">
        <v>1</v>
      </c>
      <c r="L1555" s="105">
        <f>+BD[[#This Row],[Kg. Recibidos]]*BD[[#This Row],[Precio]]</f>
        <v>1059.96</v>
      </c>
      <c r="M1555" s="105">
        <f>+BD[[#This Row],[Kg. Recibidos]]*BD[[#This Row],[Precio]]</f>
        <v>1059.96</v>
      </c>
      <c r="N1555" s="91">
        <f>+BD[[#This Row],[Monto Total]]-BD[[#This Row],[Abonos]]</f>
        <v>0</v>
      </c>
      <c r="O1555" s="93" t="str">
        <f>IF(BD[[#This Row],[Saldo Actual]]=0,"PAGADO",IF(BD[[#This Row],[Saldo Actual]]&lt;0,"A Favor","Pendiente"))</f>
        <v>PAGADO</v>
      </c>
      <c r="P1555" s="97">
        <f>+BD[[#This Row],[Fecha Doc.]]+7</f>
        <v>45385</v>
      </c>
      <c r="Q1555" s="96" t="str">
        <f ca="1">IF(TODAY()&gt;BD[[#This Row],[Fecha Venc.]],"VENCIDO","")</f>
        <v>VENCIDO</v>
      </c>
      <c r="R1555" s="83"/>
    </row>
    <row r="1556" spans="3:18" s="4" customFormat="1" hidden="1" x14ac:dyDescent="0.25">
      <c r="C1556" s="85" t="s">
        <v>1914</v>
      </c>
      <c r="D1556" s="86">
        <v>45378</v>
      </c>
      <c r="E1556" s="87" t="s">
        <v>8</v>
      </c>
      <c r="F1556" s="88" t="s">
        <v>20</v>
      </c>
      <c r="G1556" s="87" t="s">
        <v>182</v>
      </c>
      <c r="H1556" s="89" t="s">
        <v>1727</v>
      </c>
      <c r="I1556" s="121">
        <v>3567.4</v>
      </c>
      <c r="J1556" s="121">
        <v>3567.4</v>
      </c>
      <c r="K1556" s="84">
        <v>1</v>
      </c>
      <c r="L1556" s="105">
        <f>+BD[[#This Row],[Kg. Recibidos]]*BD[[#This Row],[Precio]]</f>
        <v>3567.4</v>
      </c>
      <c r="M1556" s="105">
        <f>+BD[[#This Row],[Kg. Recibidos]]*BD[[#This Row],[Precio]]</f>
        <v>3567.4</v>
      </c>
      <c r="N1556" s="91">
        <f>+BD[[#This Row],[Monto Total]]-BD[[#This Row],[Abonos]]</f>
        <v>0</v>
      </c>
      <c r="O1556" s="93" t="str">
        <f>IF(BD[[#This Row],[Saldo Actual]]=0,"PAGADO",IF(BD[[#This Row],[Saldo Actual]]&lt;0,"A Favor","Pendiente"))</f>
        <v>PAGADO</v>
      </c>
      <c r="P1556" s="97">
        <f>+BD[[#This Row],[Fecha Doc.]]+7</f>
        <v>45385</v>
      </c>
      <c r="Q1556" s="96" t="str">
        <f ca="1">IF(TODAY()&gt;BD[[#This Row],[Fecha Venc.]],"VENCIDO","")</f>
        <v>VENCIDO</v>
      </c>
      <c r="R1556" s="83"/>
    </row>
    <row r="1557" spans="3:18" s="4" customFormat="1" hidden="1" x14ac:dyDescent="0.25">
      <c r="C1557" s="85" t="s">
        <v>1914</v>
      </c>
      <c r="D1557" s="86">
        <v>45378</v>
      </c>
      <c r="E1557" s="87" t="s">
        <v>8</v>
      </c>
      <c r="F1557" s="88" t="s">
        <v>20</v>
      </c>
      <c r="G1557" s="87" t="s">
        <v>182</v>
      </c>
      <c r="H1557" s="89" t="s">
        <v>11</v>
      </c>
      <c r="I1557" s="121">
        <v>942.3</v>
      </c>
      <c r="J1557" s="121">
        <v>942.3</v>
      </c>
      <c r="K1557" s="84">
        <v>1.5</v>
      </c>
      <c r="L1557" s="105">
        <f>+BD[[#This Row],[Kg. Recibidos]]*BD[[#This Row],[Precio]]</f>
        <v>1413.4499999999998</v>
      </c>
      <c r="M1557" s="105">
        <f>+BD[[#This Row],[Kg. Recibidos]]*BD[[#This Row],[Precio]]</f>
        <v>1413.4499999999998</v>
      </c>
      <c r="N1557" s="91">
        <f>+BD[[#This Row],[Monto Total]]-BD[[#This Row],[Abonos]]</f>
        <v>0</v>
      </c>
      <c r="O1557" s="93" t="str">
        <f>IF(BD[[#This Row],[Saldo Actual]]=0,"PAGADO",IF(BD[[#This Row],[Saldo Actual]]&lt;0,"A Favor","Pendiente"))</f>
        <v>PAGADO</v>
      </c>
      <c r="P1557" s="97">
        <f>+BD[[#This Row],[Fecha Doc.]]+7</f>
        <v>45385</v>
      </c>
      <c r="Q1557" s="96" t="str">
        <f ca="1">IF(TODAY()&gt;BD[[#This Row],[Fecha Venc.]],"VENCIDO","")</f>
        <v>VENCIDO</v>
      </c>
      <c r="R1557" s="83"/>
    </row>
    <row r="1558" spans="3:18" s="4" customFormat="1" hidden="1" x14ac:dyDescent="0.25">
      <c r="C1558" s="85" t="s">
        <v>1914</v>
      </c>
      <c r="D1558" s="86">
        <v>45378</v>
      </c>
      <c r="E1558" s="87" t="s">
        <v>8</v>
      </c>
      <c r="F1558" s="88" t="s">
        <v>20</v>
      </c>
      <c r="G1558" s="87" t="s">
        <v>182</v>
      </c>
      <c r="H1558" s="89" t="s">
        <v>1847</v>
      </c>
      <c r="I1558" s="121">
        <v>1261.5</v>
      </c>
      <c r="J1558" s="121">
        <v>1261.5</v>
      </c>
      <c r="K1558" s="84">
        <v>1</v>
      </c>
      <c r="L1558" s="105">
        <f>+BD[[#This Row],[Kg. Recibidos]]*BD[[#This Row],[Precio]]</f>
        <v>1261.5</v>
      </c>
      <c r="M1558" s="105">
        <f>+BD[[#This Row],[Kg. Recibidos]]*BD[[#This Row],[Precio]]</f>
        <v>1261.5</v>
      </c>
      <c r="N1558" s="91">
        <f>+BD[[#This Row],[Monto Total]]-BD[[#This Row],[Abonos]]</f>
        <v>0</v>
      </c>
      <c r="O1558" s="93" t="str">
        <f>IF(BD[[#This Row],[Saldo Actual]]=0,"PAGADO",IF(BD[[#This Row],[Saldo Actual]]&lt;0,"A Favor","Pendiente"))</f>
        <v>PAGADO</v>
      </c>
      <c r="P1558" s="97">
        <f>+BD[[#This Row],[Fecha Doc.]]+7</f>
        <v>45385</v>
      </c>
      <c r="Q1558" s="96" t="str">
        <f ca="1">IF(TODAY()&gt;BD[[#This Row],[Fecha Venc.]],"VENCIDO","")</f>
        <v>VENCIDO</v>
      </c>
      <c r="R1558" s="83"/>
    </row>
    <row r="1559" spans="3:18" s="4" customFormat="1" hidden="1" x14ac:dyDescent="0.25">
      <c r="C1559" s="85" t="s">
        <v>1906</v>
      </c>
      <c r="D1559" s="86">
        <v>45378</v>
      </c>
      <c r="E1559" s="87" t="s">
        <v>8</v>
      </c>
      <c r="F1559" s="88" t="s">
        <v>20</v>
      </c>
      <c r="G1559" s="87" t="s">
        <v>182</v>
      </c>
      <c r="H1559" s="89" t="s">
        <v>15</v>
      </c>
      <c r="I1559" s="121">
        <v>7765</v>
      </c>
      <c r="J1559" s="121">
        <v>7384.8</v>
      </c>
      <c r="K1559" s="84">
        <v>2.35</v>
      </c>
      <c r="L1559" s="105">
        <f>+BD[[#This Row],[Kg. Recibidos]]*BD[[#This Row],[Precio]]</f>
        <v>17354.280000000002</v>
      </c>
      <c r="M1559" s="105">
        <f>+BD[[#This Row],[Kg. Recibidos]]*BD[[#This Row],[Precio]]</f>
        <v>17354.280000000002</v>
      </c>
      <c r="N1559" s="91">
        <f>+BD[[#This Row],[Monto Total]]-BD[[#This Row],[Abonos]]</f>
        <v>0</v>
      </c>
      <c r="O1559" s="93" t="str">
        <f>IF(BD[[#This Row],[Saldo Actual]]=0,"PAGADO",IF(BD[[#This Row],[Saldo Actual]]&lt;0,"A Favor","Pendiente"))</f>
        <v>PAGADO</v>
      </c>
      <c r="P1559" s="97">
        <f>+BD[[#This Row],[Fecha Doc.]]+7</f>
        <v>45385</v>
      </c>
      <c r="Q1559" s="96" t="str">
        <f ca="1">IF(TODAY()&gt;BD[[#This Row],[Fecha Venc.]],"VENCIDO","")</f>
        <v>VENCIDO</v>
      </c>
      <c r="R1559" s="83"/>
    </row>
    <row r="1560" spans="3:18" s="4" customFormat="1" hidden="1" x14ac:dyDescent="0.25">
      <c r="C1560" s="85" t="s">
        <v>1896</v>
      </c>
      <c r="D1560" s="86">
        <v>45377</v>
      </c>
      <c r="E1560" s="87" t="s">
        <v>1887</v>
      </c>
      <c r="F1560" s="88" t="s">
        <v>1886</v>
      </c>
      <c r="G1560" s="87" t="s">
        <v>204</v>
      </c>
      <c r="H1560" s="89" t="s">
        <v>1727</v>
      </c>
      <c r="I1560" s="121">
        <v>19.2</v>
      </c>
      <c r="J1560" s="121">
        <v>19.2</v>
      </c>
      <c r="K1560" s="84">
        <v>1.2</v>
      </c>
      <c r="L1560" s="105">
        <f>+BD[[#This Row],[Kg. Recibidos]]*BD[[#This Row],[Precio]]</f>
        <v>23.04</v>
      </c>
      <c r="M1560" s="105">
        <v>23.04</v>
      </c>
      <c r="N1560" s="91">
        <f>+BD[[#This Row],[Monto Total]]-BD[[#This Row],[Abonos]]</f>
        <v>0</v>
      </c>
      <c r="O1560" s="93" t="str">
        <f>IF(BD[[#This Row],[Saldo Actual]]=0,"PAGADO",IF(BD[[#This Row],[Saldo Actual]]&lt;0,"A Favor","Pendiente"))</f>
        <v>PAGADO</v>
      </c>
      <c r="P1560" s="97">
        <f>+BD[[#This Row],[Fecha Doc.]]+7</f>
        <v>45384</v>
      </c>
      <c r="Q1560" s="96" t="str">
        <f ca="1">IF(TODAY()&gt;BD[[#This Row],[Fecha Venc.]],"VENCIDO","")</f>
        <v>VENCIDO</v>
      </c>
      <c r="R1560" s="83"/>
    </row>
    <row r="1561" spans="3:18" s="4" customFormat="1" hidden="1" x14ac:dyDescent="0.25">
      <c r="C1561" s="85" t="s">
        <v>1903</v>
      </c>
      <c r="D1561" s="86">
        <v>45377</v>
      </c>
      <c r="E1561" s="87" t="s">
        <v>1730</v>
      </c>
      <c r="F1561" s="88" t="s">
        <v>892</v>
      </c>
      <c r="G1561" s="87" t="s">
        <v>1730</v>
      </c>
      <c r="H1561" s="89" t="s">
        <v>1853</v>
      </c>
      <c r="I1561" s="121">
        <v>1952.4</v>
      </c>
      <c r="J1561" s="121">
        <v>1952.4</v>
      </c>
      <c r="K1561" s="84">
        <v>0.2</v>
      </c>
      <c r="L1561" s="105">
        <f>+BD[[#This Row],[Kg. Recibidos]]*BD[[#This Row],[Precio]]</f>
        <v>390.48</v>
      </c>
      <c r="M1561" s="105">
        <v>390.48</v>
      </c>
      <c r="N1561" s="91">
        <f>+BD[[#This Row],[Monto Total]]-BD[[#This Row],[Abonos]]</f>
        <v>0</v>
      </c>
      <c r="O1561" s="93" t="str">
        <f>IF(BD[[#This Row],[Saldo Actual]]=0,"PAGADO",IF(BD[[#This Row],[Saldo Actual]]&lt;0,"A Favor","Pendiente"))</f>
        <v>PAGADO</v>
      </c>
      <c r="P1561" s="97">
        <f>+BD[[#This Row],[Fecha Doc.]]+7</f>
        <v>45384</v>
      </c>
      <c r="Q1561" s="96" t="str">
        <f ca="1">IF(TODAY()&gt;BD[[#This Row],[Fecha Venc.]],"VENCIDO","")</f>
        <v>VENCIDO</v>
      </c>
      <c r="R1561" s="83"/>
    </row>
    <row r="1562" spans="3:18" s="4" customFormat="1" hidden="1" x14ac:dyDescent="0.25">
      <c r="C1562" s="85" t="s">
        <v>1897</v>
      </c>
      <c r="D1562" s="86">
        <v>45377</v>
      </c>
      <c r="E1562" s="87" t="s">
        <v>1887</v>
      </c>
      <c r="F1562" s="88" t="s">
        <v>1886</v>
      </c>
      <c r="G1562" s="87" t="s">
        <v>200</v>
      </c>
      <c r="H1562" s="89" t="s">
        <v>872</v>
      </c>
      <c r="I1562" s="121">
        <v>307.60000000000002</v>
      </c>
      <c r="J1562" s="121">
        <v>307.60000000000002</v>
      </c>
      <c r="K1562" s="84">
        <v>2.4</v>
      </c>
      <c r="L1562" s="105">
        <f>+BD[[#This Row],[Kg. Recibidos]]*BD[[#This Row],[Precio]]</f>
        <v>738.24</v>
      </c>
      <c r="M1562" s="105">
        <f>+BD[[#This Row],[Kg. Recibidos]]*BD[[#This Row],[Precio]]</f>
        <v>738.24</v>
      </c>
      <c r="N1562" s="91">
        <f>+BD[[#This Row],[Monto Total]]-BD[[#This Row],[Abonos]]</f>
        <v>0</v>
      </c>
      <c r="O1562" s="93" t="str">
        <f>IF(BD[[#This Row],[Saldo Actual]]=0,"PAGADO",IF(BD[[#This Row],[Saldo Actual]]&lt;0,"A Favor","Pendiente"))</f>
        <v>PAGADO</v>
      </c>
      <c r="P1562" s="97">
        <f>+BD[[#This Row],[Fecha Doc.]]+7</f>
        <v>45384</v>
      </c>
      <c r="Q1562" s="96" t="str">
        <f ca="1">IF(TODAY()&gt;BD[[#This Row],[Fecha Venc.]],"VENCIDO","")</f>
        <v>VENCIDO</v>
      </c>
      <c r="R1562" s="83"/>
    </row>
    <row r="1563" spans="3:18" s="4" customFormat="1" hidden="1" x14ac:dyDescent="0.25">
      <c r="C1563" s="85" t="s">
        <v>1902</v>
      </c>
      <c r="D1563" s="86">
        <v>45377</v>
      </c>
      <c r="E1563" s="87" t="s">
        <v>1887</v>
      </c>
      <c r="F1563" s="88" t="s">
        <v>1886</v>
      </c>
      <c r="G1563" s="87" t="s">
        <v>142</v>
      </c>
      <c r="H1563" s="89" t="s">
        <v>1727</v>
      </c>
      <c r="I1563" s="121">
        <v>2.1</v>
      </c>
      <c r="J1563" s="121">
        <v>2.1</v>
      </c>
      <c r="K1563" s="84">
        <v>1.2</v>
      </c>
      <c r="L1563" s="105">
        <f>+BD[[#This Row],[Kg. Recibidos]]*BD[[#This Row],[Precio]]</f>
        <v>2.52</v>
      </c>
      <c r="M1563" s="105">
        <f>+BD[[#This Row],[Kg. Recibidos]]*BD[[#This Row],[Precio]]</f>
        <v>2.52</v>
      </c>
      <c r="N1563" s="91">
        <f>+BD[[#This Row],[Monto Total]]-BD[[#This Row],[Abonos]]</f>
        <v>0</v>
      </c>
      <c r="O1563" s="93" t="str">
        <f>IF(BD[[#This Row],[Saldo Actual]]=0,"PAGADO",IF(BD[[#This Row],[Saldo Actual]]&lt;0,"A Favor","Pendiente"))</f>
        <v>PAGADO</v>
      </c>
      <c r="P1563" s="97">
        <f>+BD[[#This Row],[Fecha Doc.]]+7</f>
        <v>45384</v>
      </c>
      <c r="Q1563" s="96" t="str">
        <f ca="1">IF(TODAY()&gt;BD[[#This Row],[Fecha Venc.]],"VENCIDO","")</f>
        <v>VENCIDO</v>
      </c>
      <c r="R1563" s="83"/>
    </row>
    <row r="1564" spans="3:18" s="4" customFormat="1" hidden="1" x14ac:dyDescent="0.25">
      <c r="C1564" s="85" t="s">
        <v>1902</v>
      </c>
      <c r="D1564" s="86">
        <v>45377</v>
      </c>
      <c r="E1564" s="87" t="s">
        <v>1887</v>
      </c>
      <c r="F1564" s="88" t="s">
        <v>1886</v>
      </c>
      <c r="G1564" s="87" t="s">
        <v>142</v>
      </c>
      <c r="H1564" s="89" t="s">
        <v>1847</v>
      </c>
      <c r="I1564" s="121">
        <v>1.9</v>
      </c>
      <c r="J1564" s="121">
        <v>1.9</v>
      </c>
      <c r="K1564" s="84">
        <v>1.2</v>
      </c>
      <c r="L1564" s="105">
        <f>+BD[[#This Row],[Kg. Recibidos]]*BD[[#This Row],[Precio]]</f>
        <v>2.2799999999999998</v>
      </c>
      <c r="M1564" s="105">
        <f>+BD[[#This Row],[Kg. Recibidos]]*BD[[#This Row],[Precio]]</f>
        <v>2.2799999999999998</v>
      </c>
      <c r="N1564" s="91">
        <f>+BD[[#This Row],[Monto Total]]-BD[[#This Row],[Abonos]]</f>
        <v>0</v>
      </c>
      <c r="O1564" s="93" t="str">
        <f>IF(BD[[#This Row],[Saldo Actual]]=0,"PAGADO",IF(BD[[#This Row],[Saldo Actual]]&lt;0,"A Favor","Pendiente"))</f>
        <v>PAGADO</v>
      </c>
      <c r="P1564" s="97">
        <f>+BD[[#This Row],[Fecha Doc.]]+7</f>
        <v>45384</v>
      </c>
      <c r="Q1564" s="96" t="str">
        <f ca="1">IF(TODAY()&gt;BD[[#This Row],[Fecha Venc.]],"VENCIDO","")</f>
        <v>VENCIDO</v>
      </c>
      <c r="R1564" s="83"/>
    </row>
    <row r="1565" spans="3:18" s="4" customFormat="1" hidden="1" x14ac:dyDescent="0.25">
      <c r="C1565" s="85" t="s">
        <v>1901</v>
      </c>
      <c r="D1565" s="86">
        <v>45377</v>
      </c>
      <c r="E1565" s="87" t="s">
        <v>1887</v>
      </c>
      <c r="F1565" s="88" t="s">
        <v>1886</v>
      </c>
      <c r="G1565" s="87" t="s">
        <v>142</v>
      </c>
      <c r="H1565" s="89" t="s">
        <v>1848</v>
      </c>
      <c r="I1565" s="121">
        <v>3.7</v>
      </c>
      <c r="J1565" s="121">
        <v>3.7</v>
      </c>
      <c r="K1565" s="84">
        <v>1.7</v>
      </c>
      <c r="L1565" s="105">
        <f>+BD[[#This Row],[Kg. Recibidos]]*BD[[#This Row],[Precio]]</f>
        <v>6.29</v>
      </c>
      <c r="M1565" s="105">
        <f>+BD[[#This Row],[Kg. Recibidos]]*BD[[#This Row],[Precio]]</f>
        <v>6.29</v>
      </c>
      <c r="N1565" s="91">
        <f>+BD[[#This Row],[Monto Total]]-BD[[#This Row],[Abonos]]</f>
        <v>0</v>
      </c>
      <c r="O1565" s="93" t="str">
        <f>IF(BD[[#This Row],[Saldo Actual]]=0,"PAGADO",IF(BD[[#This Row],[Saldo Actual]]&lt;0,"A Favor","Pendiente"))</f>
        <v>PAGADO</v>
      </c>
      <c r="P1565" s="97">
        <f>+BD[[#This Row],[Fecha Doc.]]+7</f>
        <v>45384</v>
      </c>
      <c r="Q1565" s="96" t="str">
        <f ca="1">IF(TODAY()&gt;BD[[#This Row],[Fecha Venc.]],"VENCIDO","")</f>
        <v>VENCIDO</v>
      </c>
      <c r="R1565" s="83"/>
    </row>
    <row r="1566" spans="3:18" s="4" customFormat="1" hidden="1" x14ac:dyDescent="0.25">
      <c r="C1566" s="85" t="s">
        <v>1894</v>
      </c>
      <c r="D1566" s="86">
        <v>45377</v>
      </c>
      <c r="E1566" s="87" t="s">
        <v>670</v>
      </c>
      <c r="F1566" s="88" t="s">
        <v>883</v>
      </c>
      <c r="G1566" s="87" t="s">
        <v>670</v>
      </c>
      <c r="H1566" s="89" t="s">
        <v>872</v>
      </c>
      <c r="I1566" s="121">
        <v>8168.7</v>
      </c>
      <c r="J1566" s="121">
        <v>7975.5</v>
      </c>
      <c r="K1566" s="84">
        <v>2.0499999999999998</v>
      </c>
      <c r="L1566" s="105">
        <f>+BD[[#This Row],[Kg. Recibidos]]*BD[[#This Row],[Precio]]</f>
        <v>16349.774999999998</v>
      </c>
      <c r="M1566" s="105">
        <f>+BD[[#This Row],[Kg. Recibidos]]*BD[[#This Row],[Precio]]</f>
        <v>16349.774999999998</v>
      </c>
      <c r="N1566" s="91">
        <f>+BD[[#This Row],[Monto Total]]-BD[[#This Row],[Abonos]]</f>
        <v>0</v>
      </c>
      <c r="O1566" s="93" t="str">
        <f>IF(BD[[#This Row],[Saldo Actual]]=0,"PAGADO",IF(BD[[#This Row],[Saldo Actual]]&lt;0,"A Favor","Pendiente"))</f>
        <v>PAGADO</v>
      </c>
      <c r="P1566" s="97">
        <f>+BD[[#This Row],[Fecha Doc.]]+7</f>
        <v>45384</v>
      </c>
      <c r="Q1566" s="96" t="str">
        <f ca="1">IF(TODAY()&gt;BD[[#This Row],[Fecha Venc.]],"VENCIDO","")</f>
        <v>VENCIDO</v>
      </c>
      <c r="R1566" s="83"/>
    </row>
    <row r="1567" spans="3:18" s="4" customFormat="1" hidden="1" x14ac:dyDescent="0.25">
      <c r="C1567" s="85" t="s">
        <v>1895</v>
      </c>
      <c r="D1567" s="86">
        <v>45377</v>
      </c>
      <c r="E1567" s="87" t="s">
        <v>91</v>
      </c>
      <c r="F1567" s="88" t="s">
        <v>49</v>
      </c>
      <c r="G1567" s="87" t="s">
        <v>91</v>
      </c>
      <c r="H1567" s="89" t="s">
        <v>1727</v>
      </c>
      <c r="I1567" s="121">
        <v>116.8</v>
      </c>
      <c r="J1567" s="121">
        <v>116.8</v>
      </c>
      <c r="K1567" s="84">
        <v>1.1000000000000001</v>
      </c>
      <c r="L1567" s="105">
        <f>+BD[[#This Row],[Kg. Recibidos]]*BD[[#This Row],[Precio]]</f>
        <v>128.48000000000002</v>
      </c>
      <c r="M1567" s="105">
        <f>+BD[[#This Row],[Kg. Recibidos]]*BD[[#This Row],[Precio]]</f>
        <v>128.48000000000002</v>
      </c>
      <c r="N1567" s="91">
        <f>+BD[[#This Row],[Monto Total]]-BD[[#This Row],[Abonos]]</f>
        <v>0</v>
      </c>
      <c r="O1567" s="93" t="str">
        <f>IF(BD[[#This Row],[Saldo Actual]]=0,"PAGADO",IF(BD[[#This Row],[Saldo Actual]]&lt;0,"A Favor","Pendiente"))</f>
        <v>PAGADO</v>
      </c>
      <c r="P1567" s="97">
        <f>+BD[[#This Row],[Fecha Doc.]]+7</f>
        <v>45384</v>
      </c>
      <c r="Q1567" s="96" t="str">
        <f ca="1">IF(TODAY()&gt;BD[[#This Row],[Fecha Venc.]],"VENCIDO","")</f>
        <v>VENCIDO</v>
      </c>
      <c r="R1567" s="83"/>
    </row>
    <row r="1568" spans="3:18" s="4" customFormat="1" hidden="1" x14ac:dyDescent="0.25">
      <c r="C1568" s="85" t="s">
        <v>1895</v>
      </c>
      <c r="D1568" s="86">
        <v>45377</v>
      </c>
      <c r="E1568" s="87" t="s">
        <v>91</v>
      </c>
      <c r="F1568" s="88" t="s">
        <v>49</v>
      </c>
      <c r="G1568" s="87" t="s">
        <v>91</v>
      </c>
      <c r="H1568" s="89" t="s">
        <v>1847</v>
      </c>
      <c r="I1568" s="121">
        <v>67.3</v>
      </c>
      <c r="J1568" s="121">
        <v>67.3</v>
      </c>
      <c r="K1568" s="84">
        <v>1.1000000000000001</v>
      </c>
      <c r="L1568" s="105">
        <f>+BD[[#This Row],[Kg. Recibidos]]*BD[[#This Row],[Precio]]</f>
        <v>74.03</v>
      </c>
      <c r="M1568" s="105">
        <f>+BD[[#This Row],[Kg. Recibidos]]*BD[[#This Row],[Precio]]</f>
        <v>74.03</v>
      </c>
      <c r="N1568" s="91">
        <f>+BD[[#This Row],[Monto Total]]-BD[[#This Row],[Abonos]]</f>
        <v>0</v>
      </c>
      <c r="O1568" s="93" t="str">
        <f>IF(BD[[#This Row],[Saldo Actual]]=0,"PAGADO",IF(BD[[#This Row],[Saldo Actual]]&lt;0,"A Favor","Pendiente"))</f>
        <v>PAGADO</v>
      </c>
      <c r="P1568" s="97">
        <f>+BD[[#This Row],[Fecha Doc.]]+7</f>
        <v>45384</v>
      </c>
      <c r="Q1568" s="96" t="str">
        <f ca="1">IF(TODAY()&gt;BD[[#This Row],[Fecha Venc.]],"VENCIDO","")</f>
        <v>VENCIDO</v>
      </c>
      <c r="R1568" s="83"/>
    </row>
    <row r="1569" spans="3:18" s="4" customFormat="1" hidden="1" x14ac:dyDescent="0.25">
      <c r="C1569" s="85" t="s">
        <v>1893</v>
      </c>
      <c r="D1569" s="86">
        <v>45377</v>
      </c>
      <c r="E1569" s="87" t="s">
        <v>9</v>
      </c>
      <c r="F1569" s="88" t="s">
        <v>19</v>
      </c>
      <c r="G1569" s="87" t="s">
        <v>169</v>
      </c>
      <c r="H1569" s="89" t="s">
        <v>3</v>
      </c>
      <c r="I1569" s="121">
        <v>10070</v>
      </c>
      <c r="J1569" s="121">
        <v>10081.200000000001</v>
      </c>
      <c r="K1569" s="84">
        <v>2.1</v>
      </c>
      <c r="L1569" s="105">
        <f>+BD[[#This Row],[Kg. Recibidos]]*BD[[#This Row],[Precio]]</f>
        <v>21170.520000000004</v>
      </c>
      <c r="M1569" s="105">
        <f>+BD[[#This Row],[Kg. Recibidos]]*BD[[#This Row],[Precio]]</f>
        <v>21170.520000000004</v>
      </c>
      <c r="N1569" s="91">
        <f>+BD[[#This Row],[Monto Total]]-BD[[#This Row],[Abonos]]</f>
        <v>0</v>
      </c>
      <c r="O1569" s="93" t="str">
        <f>IF(BD[[#This Row],[Saldo Actual]]=0,"PAGADO",IF(BD[[#This Row],[Saldo Actual]]&lt;0,"A Favor","Pendiente"))</f>
        <v>PAGADO</v>
      </c>
      <c r="P1569" s="97">
        <f>+BD[[#This Row],[Fecha Doc.]]+7</f>
        <v>45384</v>
      </c>
      <c r="Q1569" s="96" t="str">
        <f ca="1">IF(TODAY()&gt;BD[[#This Row],[Fecha Venc.]],"VENCIDO","")</f>
        <v>VENCIDO</v>
      </c>
      <c r="R1569" s="83"/>
    </row>
    <row r="1570" spans="3:18" s="4" customFormat="1" hidden="1" x14ac:dyDescent="0.25">
      <c r="C1570" s="85" t="s">
        <v>1890</v>
      </c>
      <c r="D1570" s="86">
        <v>45376</v>
      </c>
      <c r="E1570" s="87" t="s">
        <v>1730</v>
      </c>
      <c r="F1570" s="88" t="s">
        <v>892</v>
      </c>
      <c r="G1570" s="87" t="s">
        <v>1730</v>
      </c>
      <c r="H1570" s="89" t="s">
        <v>1853</v>
      </c>
      <c r="I1570" s="121">
        <v>2010.5</v>
      </c>
      <c r="J1570" s="121">
        <v>2010.5</v>
      </c>
      <c r="K1570" s="84">
        <v>0.2</v>
      </c>
      <c r="L1570" s="105">
        <f>+BD[[#This Row],[Kg. Recibidos]]*BD[[#This Row],[Precio]]</f>
        <v>402.1</v>
      </c>
      <c r="M1570" s="105">
        <f>+BD[[#This Row],[Kg. Recibidos]]*BD[[#This Row],[Precio]]</f>
        <v>402.1</v>
      </c>
      <c r="N1570" s="91">
        <f>+BD[[#This Row],[Monto Total]]-BD[[#This Row],[Abonos]]</f>
        <v>0</v>
      </c>
      <c r="O1570" s="93" t="str">
        <f>IF(BD[[#This Row],[Saldo Actual]]=0,"PAGADO",IF(BD[[#This Row],[Saldo Actual]]&lt;0,"A Favor","Pendiente"))</f>
        <v>PAGADO</v>
      </c>
      <c r="P1570" s="97">
        <f>+BD[[#This Row],[Fecha Doc.]]+7</f>
        <v>45383</v>
      </c>
      <c r="Q1570" s="96" t="str">
        <f ca="1">IF(TODAY()&gt;BD[[#This Row],[Fecha Venc.]],"VENCIDO","")</f>
        <v>VENCIDO</v>
      </c>
      <c r="R1570" s="83"/>
    </row>
    <row r="1571" spans="3:18" s="4" customFormat="1" hidden="1" x14ac:dyDescent="0.25">
      <c r="C1571" s="85" t="s">
        <v>1889</v>
      </c>
      <c r="D1571" s="86">
        <v>45376</v>
      </c>
      <c r="E1571" s="87" t="s">
        <v>1887</v>
      </c>
      <c r="F1571" s="88" t="s">
        <v>1886</v>
      </c>
      <c r="G1571" s="87" t="s">
        <v>130</v>
      </c>
      <c r="H1571" s="89" t="s">
        <v>1727</v>
      </c>
      <c r="I1571" s="121">
        <v>50.2</v>
      </c>
      <c r="J1571" s="121">
        <v>50.2</v>
      </c>
      <c r="K1571" s="84">
        <v>1.2</v>
      </c>
      <c r="L1571" s="105">
        <f>+BD[[#This Row],[Kg. Recibidos]]*BD[[#This Row],[Precio]]</f>
        <v>60.24</v>
      </c>
      <c r="M1571" s="105">
        <f>+BD[[#This Row],[Kg. Recibidos]]*BD[[#This Row],[Precio]]</f>
        <v>60.24</v>
      </c>
      <c r="N1571" s="91">
        <f>+BD[[#This Row],[Monto Total]]-BD[[#This Row],[Abonos]]</f>
        <v>0</v>
      </c>
      <c r="O1571" s="93" t="str">
        <f>IF(BD[[#This Row],[Saldo Actual]]=0,"PAGADO",IF(BD[[#This Row],[Saldo Actual]]&lt;0,"A Favor","Pendiente"))</f>
        <v>PAGADO</v>
      </c>
      <c r="P1571" s="97">
        <f>+BD[[#This Row],[Fecha Doc.]]+7</f>
        <v>45383</v>
      </c>
      <c r="Q1571" s="96" t="str">
        <f ca="1">IF(TODAY()&gt;BD[[#This Row],[Fecha Venc.]],"VENCIDO","")</f>
        <v>VENCIDO</v>
      </c>
      <c r="R1571" s="83"/>
    </row>
    <row r="1572" spans="3:18" s="4" customFormat="1" hidden="1" x14ac:dyDescent="0.25">
      <c r="C1572" s="85" t="s">
        <v>1889</v>
      </c>
      <c r="D1572" s="86">
        <v>45376</v>
      </c>
      <c r="E1572" s="87" t="s">
        <v>1887</v>
      </c>
      <c r="F1572" s="88" t="s">
        <v>1886</v>
      </c>
      <c r="G1572" s="87" t="s">
        <v>130</v>
      </c>
      <c r="H1572" s="89" t="s">
        <v>1847</v>
      </c>
      <c r="I1572" s="121">
        <v>49.5</v>
      </c>
      <c r="J1572" s="121">
        <v>49.5</v>
      </c>
      <c r="K1572" s="84">
        <v>1.2</v>
      </c>
      <c r="L1572" s="105">
        <f>+BD[[#This Row],[Kg. Recibidos]]*BD[[#This Row],[Precio]]</f>
        <v>59.4</v>
      </c>
      <c r="M1572" s="105">
        <f>+BD[[#This Row],[Kg. Recibidos]]*BD[[#This Row],[Precio]]</f>
        <v>59.4</v>
      </c>
      <c r="N1572" s="91">
        <f>+BD[[#This Row],[Monto Total]]-BD[[#This Row],[Abonos]]</f>
        <v>0</v>
      </c>
      <c r="O1572" s="93" t="str">
        <f>IF(BD[[#This Row],[Saldo Actual]]=0,"PAGADO",IF(BD[[#This Row],[Saldo Actual]]&lt;0,"A Favor","Pendiente"))</f>
        <v>PAGADO</v>
      </c>
      <c r="P1572" s="97">
        <f>+BD[[#This Row],[Fecha Doc.]]+7</f>
        <v>45383</v>
      </c>
      <c r="Q1572" s="96" t="str">
        <f ca="1">IF(TODAY()&gt;BD[[#This Row],[Fecha Venc.]],"VENCIDO","")</f>
        <v>VENCIDO</v>
      </c>
      <c r="R1572" s="83"/>
    </row>
    <row r="1573" spans="3:18" s="4" customFormat="1" hidden="1" x14ac:dyDescent="0.25">
      <c r="C1573" s="85" t="s">
        <v>1925</v>
      </c>
      <c r="D1573" s="86">
        <v>45376</v>
      </c>
      <c r="E1573" s="87" t="s">
        <v>89</v>
      </c>
      <c r="F1573" s="88" t="s">
        <v>47</v>
      </c>
      <c r="G1573" s="87" t="s">
        <v>89</v>
      </c>
      <c r="H1573" s="89" t="s">
        <v>872</v>
      </c>
      <c r="I1573" s="121">
        <v>4720.1000000000004</v>
      </c>
      <c r="J1573" s="121">
        <v>4738.3999999999996</v>
      </c>
      <c r="K1573" s="84">
        <v>1.6</v>
      </c>
      <c r="L1573" s="105">
        <f>+BD[[#This Row],[Kg. Recibidos]]*BD[[#This Row],[Precio]]</f>
        <v>7581.44</v>
      </c>
      <c r="M1573" s="105">
        <f>+BD[[#This Row],[Kg. Recibidos]]*BD[[#This Row],[Precio]]</f>
        <v>7581.44</v>
      </c>
      <c r="N1573" s="91">
        <f>+BD[[#This Row],[Monto Total]]-BD[[#This Row],[Abonos]]</f>
        <v>0</v>
      </c>
      <c r="O1573" s="93" t="str">
        <f>IF(BD[[#This Row],[Saldo Actual]]=0,"PAGADO",IF(BD[[#This Row],[Saldo Actual]]&lt;0,"A Favor","Pendiente"))</f>
        <v>PAGADO</v>
      </c>
      <c r="P1573" s="97">
        <f>+BD[[#This Row],[Fecha Doc.]]+7</f>
        <v>45383</v>
      </c>
      <c r="Q1573" s="96" t="str">
        <f ca="1">IF(TODAY()&gt;BD[[#This Row],[Fecha Venc.]],"VENCIDO","")</f>
        <v>VENCIDO</v>
      </c>
      <c r="R1573" s="83"/>
    </row>
    <row r="1574" spans="3:18" s="4" customFormat="1" hidden="1" x14ac:dyDescent="0.25">
      <c r="C1574" s="85" t="s">
        <v>1920</v>
      </c>
      <c r="D1574" s="86">
        <v>45376</v>
      </c>
      <c r="E1574" s="87" t="s">
        <v>89</v>
      </c>
      <c r="F1574" s="88" t="s">
        <v>47</v>
      </c>
      <c r="G1574" s="87" t="s">
        <v>89</v>
      </c>
      <c r="H1574" s="89" t="s">
        <v>872</v>
      </c>
      <c r="I1574" s="121">
        <v>388.1</v>
      </c>
      <c r="J1574" s="121">
        <v>388.1</v>
      </c>
      <c r="K1574" s="84">
        <v>1.6</v>
      </c>
      <c r="L1574" s="105">
        <f>+BD[[#This Row],[Kg. Recibidos]]*BD[[#This Row],[Precio]]</f>
        <v>620.96</v>
      </c>
      <c r="M1574" s="105">
        <f>+BD[[#This Row],[Kg. Recibidos]]*BD[[#This Row],[Precio]]</f>
        <v>620.96</v>
      </c>
      <c r="N1574" s="91">
        <f>+BD[[#This Row],[Monto Total]]-BD[[#This Row],[Abonos]]</f>
        <v>0</v>
      </c>
      <c r="O1574" s="93" t="str">
        <f>IF(BD[[#This Row],[Saldo Actual]]=0,"PAGADO",IF(BD[[#This Row],[Saldo Actual]]&lt;0,"A Favor","Pendiente"))</f>
        <v>PAGADO</v>
      </c>
      <c r="P1574" s="97">
        <f>+BD[[#This Row],[Fecha Doc.]]+7</f>
        <v>45383</v>
      </c>
      <c r="Q1574" s="96" t="str">
        <f ca="1">IF(TODAY()&gt;BD[[#This Row],[Fecha Venc.]],"VENCIDO","")</f>
        <v>VENCIDO</v>
      </c>
      <c r="R1574" s="83"/>
    </row>
    <row r="1575" spans="3:18" s="4" customFormat="1" hidden="1" x14ac:dyDescent="0.25">
      <c r="C1575" s="85" t="s">
        <v>1888</v>
      </c>
      <c r="D1575" s="86">
        <v>45376</v>
      </c>
      <c r="E1575" s="87" t="s">
        <v>86</v>
      </c>
      <c r="F1575" s="88" t="s">
        <v>45</v>
      </c>
      <c r="G1575" s="87" t="s">
        <v>1419</v>
      </c>
      <c r="H1575" s="89" t="s">
        <v>3</v>
      </c>
      <c r="I1575" s="121">
        <v>999.8</v>
      </c>
      <c r="J1575" s="121">
        <v>999.8</v>
      </c>
      <c r="K1575" s="84">
        <v>2.15</v>
      </c>
      <c r="L1575" s="105">
        <f>+BD[[#This Row],[Kg. Recibidos]]*BD[[#This Row],[Precio]]</f>
        <v>2149.5699999999997</v>
      </c>
      <c r="M1575" s="105">
        <f>+BD[[#This Row],[Kg. Recibidos]]*BD[[#This Row],[Precio]]</f>
        <v>2149.5699999999997</v>
      </c>
      <c r="N1575" s="91">
        <f>+BD[[#This Row],[Monto Total]]-BD[[#This Row],[Abonos]]</f>
        <v>0</v>
      </c>
      <c r="O1575" s="93" t="str">
        <f>IF(BD[[#This Row],[Saldo Actual]]=0,"PAGADO",IF(BD[[#This Row],[Saldo Actual]]&lt;0,"A Favor","Pendiente"))</f>
        <v>PAGADO</v>
      </c>
      <c r="P1575" s="97">
        <f>+BD[[#This Row],[Fecha Doc.]]+7</f>
        <v>45383</v>
      </c>
      <c r="Q1575" s="96" t="str">
        <f ca="1">IF(TODAY()&gt;BD[[#This Row],[Fecha Venc.]],"VENCIDO","")</f>
        <v>VENCIDO</v>
      </c>
      <c r="R1575" s="83"/>
    </row>
    <row r="1576" spans="3:18" s="4" customFormat="1" hidden="1" x14ac:dyDescent="0.25">
      <c r="C1576" s="85" t="s">
        <v>1871</v>
      </c>
      <c r="D1576" s="86">
        <v>45374</v>
      </c>
      <c r="E1576" s="87" t="s">
        <v>1730</v>
      </c>
      <c r="F1576" s="88" t="s">
        <v>892</v>
      </c>
      <c r="G1576" s="87" t="s">
        <v>1730</v>
      </c>
      <c r="H1576" s="89" t="s">
        <v>1853</v>
      </c>
      <c r="I1576" s="121">
        <v>993.2</v>
      </c>
      <c r="J1576" s="121">
        <v>993.2</v>
      </c>
      <c r="K1576" s="84">
        <v>0.2</v>
      </c>
      <c r="L1576" s="105">
        <f>+BD[[#This Row],[Kg. Recibidos]]*BD[[#This Row],[Precio]]</f>
        <v>198.64000000000001</v>
      </c>
      <c r="M1576" s="105">
        <v>198.64</v>
      </c>
      <c r="N1576" s="91">
        <f>+BD[[#This Row],[Monto Total]]-BD[[#This Row],[Abonos]]</f>
        <v>0</v>
      </c>
      <c r="O1576" s="93" t="str">
        <f>IF(BD[[#This Row],[Saldo Actual]]=0,"PAGADO",IF(BD[[#This Row],[Saldo Actual]]&lt;0,"A Favor","Pendiente"))</f>
        <v>PAGADO</v>
      </c>
      <c r="P1576" s="97">
        <f>+BD[[#This Row],[Fecha Doc.]]+7</f>
        <v>45381</v>
      </c>
      <c r="Q1576" s="96" t="str">
        <f ca="1">IF(TODAY()&gt;BD[[#This Row],[Fecha Venc.]],"VENCIDO","")</f>
        <v>VENCIDO</v>
      </c>
      <c r="R1576" s="83"/>
    </row>
    <row r="1577" spans="3:18" s="4" customFormat="1" hidden="1" x14ac:dyDescent="0.25">
      <c r="C1577" s="85" t="s">
        <v>1884</v>
      </c>
      <c r="D1577" s="86">
        <v>45374</v>
      </c>
      <c r="E1577" s="87" t="s">
        <v>670</v>
      </c>
      <c r="F1577" s="88" t="s">
        <v>883</v>
      </c>
      <c r="G1577" s="87" t="s">
        <v>670</v>
      </c>
      <c r="H1577" s="89" t="s">
        <v>872</v>
      </c>
      <c r="I1577" s="121">
        <v>6767.7</v>
      </c>
      <c r="J1577" s="121">
        <v>6344.5</v>
      </c>
      <c r="K1577" s="84">
        <v>2.0499999999999998</v>
      </c>
      <c r="L1577" s="105">
        <f>+BD[[#This Row],[Kg. Recibidos]]*BD[[#This Row],[Precio]]</f>
        <v>13006.224999999999</v>
      </c>
      <c r="M1577" s="105">
        <f>+BD[[#This Row],[Kg. Recibidos]]*BD[[#This Row],[Precio]]</f>
        <v>13006.224999999999</v>
      </c>
      <c r="N1577" s="91">
        <f>+BD[[#This Row],[Monto Total]]-BD[[#This Row],[Abonos]]</f>
        <v>0</v>
      </c>
      <c r="O1577" s="93" t="str">
        <f>IF(BD[[#This Row],[Saldo Actual]]=0,"PAGADO",IF(BD[[#This Row],[Saldo Actual]]&lt;0,"A Favor","Pendiente"))</f>
        <v>PAGADO</v>
      </c>
      <c r="P1577" s="97">
        <f>+BD[[#This Row],[Fecha Doc.]]+7</f>
        <v>45381</v>
      </c>
      <c r="Q1577" s="96" t="str">
        <f ca="1">IF(TODAY()&gt;BD[[#This Row],[Fecha Venc.]],"VENCIDO","")</f>
        <v>VENCIDO</v>
      </c>
      <c r="R1577" s="83"/>
    </row>
    <row r="1578" spans="3:18" s="4" customFormat="1" hidden="1" x14ac:dyDescent="0.25">
      <c r="C1578" s="85" t="s">
        <v>1882</v>
      </c>
      <c r="D1578" s="86">
        <v>45374</v>
      </c>
      <c r="E1578" s="87" t="s">
        <v>670</v>
      </c>
      <c r="F1578" s="88" t="s">
        <v>883</v>
      </c>
      <c r="G1578" s="87" t="s">
        <v>670</v>
      </c>
      <c r="H1578" s="89" t="s">
        <v>872</v>
      </c>
      <c r="I1578" s="121">
        <v>10011.799999999999</v>
      </c>
      <c r="J1578" s="121">
        <v>9821.4</v>
      </c>
      <c r="K1578" s="84">
        <v>2.0499999999999998</v>
      </c>
      <c r="L1578" s="105">
        <f>+BD[[#This Row],[Kg. Recibidos]]*BD[[#This Row],[Precio]]</f>
        <v>20133.87</v>
      </c>
      <c r="M1578" s="105">
        <f>+BD[[#This Row],[Kg. Recibidos]]*BD[[#This Row],[Precio]]</f>
        <v>20133.87</v>
      </c>
      <c r="N1578" s="91">
        <f>+BD[[#This Row],[Monto Total]]-BD[[#This Row],[Abonos]]</f>
        <v>0</v>
      </c>
      <c r="O1578" s="93" t="str">
        <f>IF(BD[[#This Row],[Saldo Actual]]=0,"PAGADO",IF(BD[[#This Row],[Saldo Actual]]&lt;0,"A Favor","Pendiente"))</f>
        <v>PAGADO</v>
      </c>
      <c r="P1578" s="97">
        <f>+BD[[#This Row],[Fecha Doc.]]+7</f>
        <v>45381</v>
      </c>
      <c r="Q1578" s="96" t="str">
        <f ca="1">IF(TODAY()&gt;BD[[#This Row],[Fecha Venc.]],"VENCIDO","")</f>
        <v>VENCIDO</v>
      </c>
      <c r="R1578" s="83"/>
    </row>
    <row r="1579" spans="3:18" s="4" customFormat="1" hidden="1" x14ac:dyDescent="0.25">
      <c r="C1579" s="85" t="s">
        <v>1885</v>
      </c>
      <c r="D1579" s="86">
        <v>45374</v>
      </c>
      <c r="E1579" s="87" t="s">
        <v>1887</v>
      </c>
      <c r="F1579" s="88" t="s">
        <v>1886</v>
      </c>
      <c r="G1579" s="87" t="s">
        <v>125</v>
      </c>
      <c r="H1579" s="89" t="s">
        <v>13</v>
      </c>
      <c r="I1579" s="121">
        <v>19.5</v>
      </c>
      <c r="J1579" s="121">
        <v>19.5</v>
      </c>
      <c r="K1579" s="84">
        <v>1.2</v>
      </c>
      <c r="L1579" s="105">
        <f>+BD[[#This Row],[Kg. Recibidos]]*BD[[#This Row],[Precio]]</f>
        <v>23.4</v>
      </c>
      <c r="M1579" s="105">
        <f>+BD[[#This Row],[Kg. Recibidos]]*BD[[#This Row],[Precio]]</f>
        <v>23.4</v>
      </c>
      <c r="N1579" s="91">
        <f>+BD[[#This Row],[Monto Total]]-BD[[#This Row],[Abonos]]</f>
        <v>0</v>
      </c>
      <c r="O1579" s="93" t="str">
        <f>IF(BD[[#This Row],[Saldo Actual]]=0,"PAGADO",IF(BD[[#This Row],[Saldo Actual]]&lt;0,"A Favor","Pendiente"))</f>
        <v>PAGADO</v>
      </c>
      <c r="P1579" s="97">
        <f>+BD[[#This Row],[Fecha Doc.]]+7</f>
        <v>45381</v>
      </c>
      <c r="Q1579" s="96" t="str">
        <f ca="1">IF(TODAY()&gt;BD[[#This Row],[Fecha Venc.]],"VENCIDO","")</f>
        <v>VENCIDO</v>
      </c>
      <c r="R1579" s="83"/>
    </row>
    <row r="1580" spans="3:18" s="4" customFormat="1" hidden="1" x14ac:dyDescent="0.25">
      <c r="C1580" s="85" t="s">
        <v>1885</v>
      </c>
      <c r="D1580" s="86">
        <v>45374</v>
      </c>
      <c r="E1580" s="87" t="s">
        <v>1887</v>
      </c>
      <c r="F1580" s="88" t="s">
        <v>1886</v>
      </c>
      <c r="G1580" s="87" t="s">
        <v>125</v>
      </c>
      <c r="H1580" s="89" t="s">
        <v>872</v>
      </c>
      <c r="I1580" s="121">
        <v>93.2</v>
      </c>
      <c r="J1580" s="121">
        <v>93.2</v>
      </c>
      <c r="K1580" s="84">
        <v>2.4</v>
      </c>
      <c r="L1580" s="105">
        <f>+BD[[#This Row],[Kg. Recibidos]]*BD[[#This Row],[Precio]]</f>
        <v>223.68</v>
      </c>
      <c r="M1580" s="105">
        <f>+BD[[#This Row],[Kg. Recibidos]]*BD[[#This Row],[Precio]]</f>
        <v>223.68</v>
      </c>
      <c r="N1580" s="91">
        <f>+BD[[#This Row],[Monto Total]]-BD[[#This Row],[Abonos]]</f>
        <v>0</v>
      </c>
      <c r="O1580" s="93" t="str">
        <f>IF(BD[[#This Row],[Saldo Actual]]=0,"PAGADO",IF(BD[[#This Row],[Saldo Actual]]&lt;0,"A Favor","Pendiente"))</f>
        <v>PAGADO</v>
      </c>
      <c r="P1580" s="97">
        <f>+BD[[#This Row],[Fecha Doc.]]+7</f>
        <v>45381</v>
      </c>
      <c r="Q1580" s="96" t="str">
        <f ca="1">IF(TODAY()&gt;BD[[#This Row],[Fecha Venc.]],"VENCIDO","")</f>
        <v>VENCIDO</v>
      </c>
      <c r="R1580" s="83"/>
    </row>
    <row r="1581" spans="3:18" s="4" customFormat="1" hidden="1" x14ac:dyDescent="0.25">
      <c r="C1581" s="85" t="s">
        <v>1883</v>
      </c>
      <c r="D1581" s="86">
        <v>45374</v>
      </c>
      <c r="E1581" s="87" t="s">
        <v>8</v>
      </c>
      <c r="F1581" s="88" t="s">
        <v>20</v>
      </c>
      <c r="G1581" s="87" t="s">
        <v>182</v>
      </c>
      <c r="H1581" s="89" t="s">
        <v>15</v>
      </c>
      <c r="I1581" s="121">
        <v>7167.9</v>
      </c>
      <c r="J1581" s="121">
        <v>7054.9</v>
      </c>
      <c r="K1581" s="84">
        <v>2.35</v>
      </c>
      <c r="L1581" s="105">
        <f>+BD[[#This Row],[Kg. Recibidos]]*BD[[#This Row],[Precio]]</f>
        <v>16579.014999999999</v>
      </c>
      <c r="M1581" s="105">
        <f>+BD[[#This Row],[Kg. Recibidos]]*BD[[#This Row],[Precio]]</f>
        <v>16579.014999999999</v>
      </c>
      <c r="N1581" s="91">
        <f>+BD[[#This Row],[Monto Total]]-BD[[#This Row],[Abonos]]</f>
        <v>0</v>
      </c>
      <c r="O1581" s="93" t="str">
        <f>IF(BD[[#This Row],[Saldo Actual]]=0,"PAGADO",IF(BD[[#This Row],[Saldo Actual]]&lt;0,"A Favor","Pendiente"))</f>
        <v>PAGADO</v>
      </c>
      <c r="P1581" s="97">
        <f>+BD[[#This Row],[Fecha Doc.]]+7</f>
        <v>45381</v>
      </c>
      <c r="Q1581" s="96" t="str">
        <f ca="1">IF(TODAY()&gt;BD[[#This Row],[Fecha Venc.]],"VENCIDO","")</f>
        <v>VENCIDO</v>
      </c>
      <c r="R1581" s="83"/>
    </row>
    <row r="1582" spans="3:18" s="4" customFormat="1" hidden="1" x14ac:dyDescent="0.25">
      <c r="C1582" s="85" t="s">
        <v>1872</v>
      </c>
      <c r="D1582" s="86">
        <v>45373</v>
      </c>
      <c r="E1582" s="87" t="s">
        <v>1730</v>
      </c>
      <c r="F1582" s="88" t="s">
        <v>892</v>
      </c>
      <c r="G1582" s="87" t="s">
        <v>1730</v>
      </c>
      <c r="H1582" s="89" t="s">
        <v>1853</v>
      </c>
      <c r="I1582" s="121">
        <v>738.2</v>
      </c>
      <c r="J1582" s="121">
        <v>738.2</v>
      </c>
      <c r="K1582" s="84">
        <v>0.2</v>
      </c>
      <c r="L1582" s="105">
        <f>+BD[[#This Row],[Kg. Recibidos]]*BD[[#This Row],[Precio]]</f>
        <v>147.64000000000001</v>
      </c>
      <c r="M1582" s="105">
        <v>147.63999999999999</v>
      </c>
      <c r="N1582" s="91">
        <f>+BD[[#This Row],[Monto Total]]-BD[[#This Row],[Abonos]]</f>
        <v>0</v>
      </c>
      <c r="O1582" s="93" t="str">
        <f>IF(BD[[#This Row],[Saldo Actual]]=0,"PAGADO",IF(BD[[#This Row],[Saldo Actual]]&lt;0,"A Favor","Pendiente"))</f>
        <v>PAGADO</v>
      </c>
      <c r="P1582" s="97">
        <f>+BD[[#This Row],[Fecha Doc.]]+7</f>
        <v>45380</v>
      </c>
      <c r="Q1582" s="96" t="str">
        <f ca="1">IF(TODAY()&gt;BD[[#This Row],[Fecha Venc.]],"VENCIDO","")</f>
        <v>VENCIDO</v>
      </c>
      <c r="R1582" s="83"/>
    </row>
    <row r="1583" spans="3:18" s="4" customFormat="1" hidden="1" x14ac:dyDescent="0.25">
      <c r="C1583" s="85" t="s">
        <v>1873</v>
      </c>
      <c r="D1583" s="86">
        <v>45373</v>
      </c>
      <c r="E1583" s="87" t="s">
        <v>89</v>
      </c>
      <c r="F1583" s="88" t="s">
        <v>47</v>
      </c>
      <c r="G1583" s="87" t="s">
        <v>89</v>
      </c>
      <c r="H1583" s="89" t="s">
        <v>16</v>
      </c>
      <c r="I1583" s="121">
        <v>3135</v>
      </c>
      <c r="J1583" s="121">
        <v>3083.5</v>
      </c>
      <c r="K1583" s="84">
        <v>1.2</v>
      </c>
      <c r="L1583" s="105">
        <f>+BD[[#This Row],[Kg. Recibidos]]*BD[[#This Row],[Precio]]</f>
        <v>3700.2</v>
      </c>
      <c r="M1583" s="105">
        <f>+BD[[#This Row],[Kg. Recibidos]]*BD[[#This Row],[Precio]]</f>
        <v>3700.2</v>
      </c>
      <c r="N1583" s="91">
        <f>+BD[[#This Row],[Monto Total]]-BD[[#This Row],[Abonos]]</f>
        <v>0</v>
      </c>
      <c r="O1583" s="93" t="str">
        <f>IF(BD[[#This Row],[Saldo Actual]]=0,"PAGADO",IF(BD[[#This Row],[Saldo Actual]]&lt;0,"A Favor","Pendiente"))</f>
        <v>PAGADO</v>
      </c>
      <c r="P1583" s="97">
        <f>+BD[[#This Row],[Fecha Doc.]]+7</f>
        <v>45380</v>
      </c>
      <c r="Q1583" s="96" t="str">
        <f ca="1">IF(TODAY()&gt;BD[[#This Row],[Fecha Venc.]],"VENCIDO","")</f>
        <v>VENCIDO</v>
      </c>
      <c r="R1583" s="83"/>
    </row>
    <row r="1584" spans="3:18" s="4" customFormat="1" hidden="1" x14ac:dyDescent="0.25">
      <c r="C1584" s="85" t="s">
        <v>1881</v>
      </c>
      <c r="D1584" s="86">
        <v>45373</v>
      </c>
      <c r="E1584" s="87" t="s">
        <v>91</v>
      </c>
      <c r="F1584" s="88" t="s">
        <v>49</v>
      </c>
      <c r="G1584" s="87" t="s">
        <v>91</v>
      </c>
      <c r="H1584" s="89" t="s">
        <v>1848</v>
      </c>
      <c r="I1584" s="121">
        <v>24.2</v>
      </c>
      <c r="J1584" s="121">
        <v>24.2</v>
      </c>
      <c r="K1584" s="84">
        <v>1.6</v>
      </c>
      <c r="L1584" s="105">
        <f>+BD[[#This Row],[Kg. Recibidos]]*BD[[#This Row],[Precio]]</f>
        <v>38.72</v>
      </c>
      <c r="M1584" s="105">
        <f>+BD[[#This Row],[Kg. Recibidos]]*BD[[#This Row],[Precio]]</f>
        <v>38.72</v>
      </c>
      <c r="N1584" s="91">
        <f>+BD[[#This Row],[Monto Total]]-BD[[#This Row],[Abonos]]</f>
        <v>0</v>
      </c>
      <c r="O1584" s="93" t="str">
        <f>IF(BD[[#This Row],[Saldo Actual]]=0,"PAGADO",IF(BD[[#This Row],[Saldo Actual]]&lt;0,"A Favor","Pendiente"))</f>
        <v>PAGADO</v>
      </c>
      <c r="P1584" s="97">
        <f>+BD[[#This Row],[Fecha Doc.]]+7</f>
        <v>45380</v>
      </c>
      <c r="Q1584" s="96" t="str">
        <f ca="1">IF(TODAY()&gt;BD[[#This Row],[Fecha Venc.]],"VENCIDO","")</f>
        <v>VENCIDO</v>
      </c>
      <c r="R1584" s="83"/>
    </row>
    <row r="1585" spans="3:18" s="4" customFormat="1" hidden="1" x14ac:dyDescent="0.25">
      <c r="C1585" s="85" t="s">
        <v>1881</v>
      </c>
      <c r="D1585" s="86">
        <v>45373</v>
      </c>
      <c r="E1585" s="87" t="s">
        <v>91</v>
      </c>
      <c r="F1585" s="88" t="s">
        <v>49</v>
      </c>
      <c r="G1585" s="87" t="s">
        <v>91</v>
      </c>
      <c r="H1585" s="89" t="s">
        <v>1727</v>
      </c>
      <c r="I1585" s="121">
        <v>114.6</v>
      </c>
      <c r="J1585" s="121">
        <v>114.6</v>
      </c>
      <c r="K1585" s="84">
        <v>1.1000000000000001</v>
      </c>
      <c r="L1585" s="105">
        <f>+BD[[#This Row],[Kg. Recibidos]]*BD[[#This Row],[Precio]]</f>
        <v>126.06</v>
      </c>
      <c r="M1585" s="105">
        <f>+BD[[#This Row],[Kg. Recibidos]]*BD[[#This Row],[Precio]]</f>
        <v>126.06</v>
      </c>
      <c r="N1585" s="91">
        <f>+BD[[#This Row],[Monto Total]]-BD[[#This Row],[Abonos]]</f>
        <v>0</v>
      </c>
      <c r="O1585" s="93" t="str">
        <f>IF(BD[[#This Row],[Saldo Actual]]=0,"PAGADO",IF(BD[[#This Row],[Saldo Actual]]&lt;0,"A Favor","Pendiente"))</f>
        <v>PAGADO</v>
      </c>
      <c r="P1585" s="97">
        <f>+BD[[#This Row],[Fecha Doc.]]+7</f>
        <v>45380</v>
      </c>
      <c r="Q1585" s="96" t="str">
        <f ca="1">IF(TODAY()&gt;BD[[#This Row],[Fecha Venc.]],"VENCIDO","")</f>
        <v>VENCIDO</v>
      </c>
      <c r="R1585" s="83"/>
    </row>
    <row r="1586" spans="3:18" s="4" customFormat="1" hidden="1" x14ac:dyDescent="0.25">
      <c r="C1586" s="85" t="s">
        <v>1881</v>
      </c>
      <c r="D1586" s="86">
        <v>45373</v>
      </c>
      <c r="E1586" s="87" t="s">
        <v>91</v>
      </c>
      <c r="F1586" s="88" t="s">
        <v>49</v>
      </c>
      <c r="G1586" s="87" t="s">
        <v>91</v>
      </c>
      <c r="H1586" s="89" t="s">
        <v>1847</v>
      </c>
      <c r="I1586" s="121">
        <v>41.8</v>
      </c>
      <c r="J1586" s="121">
        <v>41.8</v>
      </c>
      <c r="K1586" s="84">
        <v>1.1000000000000001</v>
      </c>
      <c r="L1586" s="105">
        <f>+BD[[#This Row],[Kg. Recibidos]]*BD[[#This Row],[Precio]]</f>
        <v>45.980000000000004</v>
      </c>
      <c r="M1586" s="105">
        <f>+BD[[#This Row],[Kg. Recibidos]]*BD[[#This Row],[Precio]]</f>
        <v>45.980000000000004</v>
      </c>
      <c r="N1586" s="91">
        <f>+BD[[#This Row],[Monto Total]]-BD[[#This Row],[Abonos]]</f>
        <v>0</v>
      </c>
      <c r="O1586" s="93" t="str">
        <f>IF(BD[[#This Row],[Saldo Actual]]=0,"PAGADO",IF(BD[[#This Row],[Saldo Actual]]&lt;0,"A Favor","Pendiente"))</f>
        <v>PAGADO</v>
      </c>
      <c r="P1586" s="97">
        <f>+BD[[#This Row],[Fecha Doc.]]+7</f>
        <v>45380</v>
      </c>
      <c r="Q1586" s="96" t="str">
        <f ca="1">IF(TODAY()&gt;BD[[#This Row],[Fecha Venc.]],"VENCIDO","")</f>
        <v>VENCIDO</v>
      </c>
      <c r="R1586" s="83"/>
    </row>
    <row r="1587" spans="3:18" s="4" customFormat="1" hidden="1" x14ac:dyDescent="0.25">
      <c r="C1587" s="85" t="s">
        <v>1880</v>
      </c>
      <c r="D1587" s="86">
        <v>45373</v>
      </c>
      <c r="E1587" s="87" t="s">
        <v>1887</v>
      </c>
      <c r="F1587" s="88" t="s">
        <v>1886</v>
      </c>
      <c r="G1587" s="87" t="s">
        <v>92</v>
      </c>
      <c r="H1587" s="89" t="s">
        <v>872</v>
      </c>
      <c r="I1587" s="121">
        <v>129.5</v>
      </c>
      <c r="J1587" s="121">
        <v>129.5</v>
      </c>
      <c r="K1587" s="84">
        <v>2.4</v>
      </c>
      <c r="L1587" s="105">
        <f>+BD[[#This Row],[Kg. Recibidos]]*BD[[#This Row],[Precio]]</f>
        <v>310.8</v>
      </c>
      <c r="M1587" s="105">
        <v>310.8</v>
      </c>
      <c r="N1587" s="91">
        <f>+BD[[#This Row],[Monto Total]]-BD[[#This Row],[Abonos]]</f>
        <v>0</v>
      </c>
      <c r="O1587" s="93" t="str">
        <f>IF(BD[[#This Row],[Saldo Actual]]=0,"PAGADO",IF(BD[[#This Row],[Saldo Actual]]&lt;0,"A Favor","Pendiente"))</f>
        <v>PAGADO</v>
      </c>
      <c r="P1587" s="97">
        <f>+BD[[#This Row],[Fecha Doc.]]+7</f>
        <v>45380</v>
      </c>
      <c r="Q1587" s="96" t="str">
        <f ca="1">IF(TODAY()&gt;BD[[#This Row],[Fecha Venc.]],"VENCIDO","")</f>
        <v>VENCIDO</v>
      </c>
      <c r="R1587" s="83"/>
    </row>
    <row r="1588" spans="3:18" s="4" customFormat="1" hidden="1" x14ac:dyDescent="0.25">
      <c r="C1588" s="85" t="s">
        <v>1880</v>
      </c>
      <c r="D1588" s="86">
        <v>45373</v>
      </c>
      <c r="E1588" s="87" t="s">
        <v>1887</v>
      </c>
      <c r="F1588" s="88" t="s">
        <v>1886</v>
      </c>
      <c r="G1588" s="87" t="s">
        <v>92</v>
      </c>
      <c r="H1588" s="89" t="s">
        <v>1727</v>
      </c>
      <c r="I1588" s="121">
        <v>115.6</v>
      </c>
      <c r="J1588" s="121">
        <v>115.6</v>
      </c>
      <c r="K1588" s="84">
        <v>1.2</v>
      </c>
      <c r="L1588" s="105">
        <f>+BD[[#This Row],[Kg. Recibidos]]*BD[[#This Row],[Precio]]</f>
        <v>138.72</v>
      </c>
      <c r="M1588" s="105">
        <v>138.72</v>
      </c>
      <c r="N1588" s="91">
        <f>+BD[[#This Row],[Monto Total]]-BD[[#This Row],[Abonos]]</f>
        <v>0</v>
      </c>
      <c r="O1588" s="93" t="str">
        <f>IF(BD[[#This Row],[Saldo Actual]]=0,"PAGADO",IF(BD[[#This Row],[Saldo Actual]]&lt;0,"A Favor","Pendiente"))</f>
        <v>PAGADO</v>
      </c>
      <c r="P1588" s="97">
        <f>+BD[[#This Row],[Fecha Doc.]]+7</f>
        <v>45380</v>
      </c>
      <c r="Q1588" s="96" t="str">
        <f ca="1">IF(TODAY()&gt;BD[[#This Row],[Fecha Venc.]],"VENCIDO","")</f>
        <v>VENCIDO</v>
      </c>
      <c r="R1588" s="83"/>
    </row>
    <row r="1589" spans="3:18" s="4" customFormat="1" hidden="1" x14ac:dyDescent="0.25">
      <c r="C1589" s="85" t="s">
        <v>1880</v>
      </c>
      <c r="D1589" s="86">
        <v>45373</v>
      </c>
      <c r="E1589" s="87" t="s">
        <v>1887</v>
      </c>
      <c r="F1589" s="88" t="s">
        <v>1886</v>
      </c>
      <c r="G1589" s="87" t="s">
        <v>92</v>
      </c>
      <c r="H1589" s="89" t="s">
        <v>1847</v>
      </c>
      <c r="I1589" s="121">
        <v>122.7</v>
      </c>
      <c r="J1589" s="121">
        <v>122.7</v>
      </c>
      <c r="K1589" s="84">
        <v>1.2</v>
      </c>
      <c r="L1589" s="105">
        <f>+BD[[#This Row],[Kg. Recibidos]]*BD[[#This Row],[Precio]]</f>
        <v>147.24</v>
      </c>
      <c r="M1589" s="105">
        <f>+BD[[#This Row],[Kg. Recibidos]]*BD[[#This Row],[Precio]]</f>
        <v>147.24</v>
      </c>
      <c r="N1589" s="91">
        <f>+BD[[#This Row],[Monto Total]]-BD[[#This Row],[Abonos]]</f>
        <v>0</v>
      </c>
      <c r="O1589" s="93" t="str">
        <f>IF(BD[[#This Row],[Saldo Actual]]=0,"PAGADO",IF(BD[[#This Row],[Saldo Actual]]&lt;0,"A Favor","Pendiente"))</f>
        <v>PAGADO</v>
      </c>
      <c r="P1589" s="97">
        <f>+BD[[#This Row],[Fecha Doc.]]+7</f>
        <v>45380</v>
      </c>
      <c r="Q1589" s="96" t="str">
        <f ca="1">IF(TODAY()&gt;BD[[#This Row],[Fecha Venc.]],"VENCIDO","")</f>
        <v>VENCIDO</v>
      </c>
      <c r="R1589" s="83"/>
    </row>
    <row r="1590" spans="3:18" s="4" customFormat="1" hidden="1" x14ac:dyDescent="0.25">
      <c r="C1590" s="85" t="s">
        <v>1879</v>
      </c>
      <c r="D1590" s="86">
        <v>45373</v>
      </c>
      <c r="E1590" s="87" t="s">
        <v>1887</v>
      </c>
      <c r="F1590" s="88" t="s">
        <v>1886</v>
      </c>
      <c r="G1590" s="87" t="s">
        <v>155</v>
      </c>
      <c r="H1590" s="89" t="s">
        <v>3</v>
      </c>
      <c r="I1590" s="121">
        <v>4.5999999999999996</v>
      </c>
      <c r="J1590" s="121">
        <v>4.5999999999999996</v>
      </c>
      <c r="K1590" s="84">
        <v>2.4</v>
      </c>
      <c r="L1590" s="105">
        <f>+BD[[#This Row],[Kg. Recibidos]]*BD[[#This Row],[Precio]]</f>
        <v>11.04</v>
      </c>
      <c r="M1590" s="105">
        <f>+BD[[#This Row],[Kg. Recibidos]]*BD[[#This Row],[Precio]]</f>
        <v>11.04</v>
      </c>
      <c r="N1590" s="91">
        <f>+BD[[#This Row],[Monto Total]]-BD[[#This Row],[Abonos]]</f>
        <v>0</v>
      </c>
      <c r="O1590" s="93" t="str">
        <f>IF(BD[[#This Row],[Saldo Actual]]=0,"PAGADO",IF(BD[[#This Row],[Saldo Actual]]&lt;0,"A Favor","Pendiente"))</f>
        <v>PAGADO</v>
      </c>
      <c r="P1590" s="97">
        <f>+BD[[#This Row],[Fecha Doc.]]+7</f>
        <v>45380</v>
      </c>
      <c r="Q1590" s="96" t="str">
        <f ca="1">IF(TODAY()&gt;BD[[#This Row],[Fecha Venc.]],"VENCIDO","")</f>
        <v>VENCIDO</v>
      </c>
      <c r="R1590" s="83"/>
    </row>
    <row r="1591" spans="3:18" s="4" customFormat="1" hidden="1" x14ac:dyDescent="0.25">
      <c r="C1591" s="85" t="s">
        <v>1874</v>
      </c>
      <c r="D1591" s="86">
        <v>45373</v>
      </c>
      <c r="E1591" s="87" t="s">
        <v>1875</v>
      </c>
      <c r="F1591" s="88" t="s">
        <v>20</v>
      </c>
      <c r="G1591" s="87" t="s">
        <v>182</v>
      </c>
      <c r="H1591" s="89" t="s">
        <v>1878</v>
      </c>
      <c r="I1591" s="121">
        <v>333.6</v>
      </c>
      <c r="J1591" s="121">
        <v>333.6</v>
      </c>
      <c r="K1591" s="84">
        <v>1.5</v>
      </c>
      <c r="L1591" s="105">
        <f>+BD[[#This Row],[Kg. Recibidos]]*BD[[#This Row],[Precio]]</f>
        <v>500.40000000000003</v>
      </c>
      <c r="M1591" s="105">
        <f>+BD[[#This Row],[Kg. Recibidos]]*BD[[#This Row],[Precio]]</f>
        <v>500.40000000000003</v>
      </c>
      <c r="N1591" s="91">
        <f>+BD[[#This Row],[Monto Total]]-BD[[#This Row],[Abonos]]</f>
        <v>0</v>
      </c>
      <c r="O1591" s="93" t="str">
        <f>IF(BD[[#This Row],[Saldo Actual]]=0,"PAGADO",IF(BD[[#This Row],[Saldo Actual]]&lt;0,"A Favor","Pendiente"))</f>
        <v>PAGADO</v>
      </c>
      <c r="P1591" s="97">
        <f>+BD[[#This Row],[Fecha Doc.]]+7</f>
        <v>45380</v>
      </c>
      <c r="Q1591" s="96" t="str">
        <f ca="1">IF(TODAY()&gt;BD[[#This Row],[Fecha Venc.]],"VENCIDO","")</f>
        <v>VENCIDO</v>
      </c>
      <c r="R1591" s="83"/>
    </row>
    <row r="1592" spans="3:18" s="4" customFormat="1" hidden="1" x14ac:dyDescent="0.25">
      <c r="C1592" s="85" t="s">
        <v>1874</v>
      </c>
      <c r="D1592" s="86">
        <v>45373</v>
      </c>
      <c r="E1592" s="87" t="s">
        <v>1875</v>
      </c>
      <c r="F1592" s="88" t="s">
        <v>20</v>
      </c>
      <c r="G1592" s="87" t="s">
        <v>182</v>
      </c>
      <c r="H1592" s="89" t="s">
        <v>1877</v>
      </c>
      <c r="I1592" s="121">
        <v>318.7</v>
      </c>
      <c r="J1592" s="121">
        <v>317.60000000000002</v>
      </c>
      <c r="K1592" s="84">
        <v>1</v>
      </c>
      <c r="L1592" s="105">
        <f>+BD[[#This Row],[Kg. Recibidos]]*BD[[#This Row],[Precio]]</f>
        <v>317.60000000000002</v>
      </c>
      <c r="M1592" s="105">
        <f>+BD[[#This Row],[Kg. Recibidos]]*BD[[#This Row],[Precio]]</f>
        <v>317.60000000000002</v>
      </c>
      <c r="N1592" s="91">
        <f>+BD[[#This Row],[Monto Total]]-BD[[#This Row],[Abonos]]</f>
        <v>0</v>
      </c>
      <c r="O1592" s="93" t="str">
        <f>IF(BD[[#This Row],[Saldo Actual]]=0,"PAGADO",IF(BD[[#This Row],[Saldo Actual]]&lt;0,"A Favor","Pendiente"))</f>
        <v>PAGADO</v>
      </c>
      <c r="P1592" s="97">
        <f>+BD[[#This Row],[Fecha Doc.]]+7</f>
        <v>45380</v>
      </c>
      <c r="Q1592" s="96" t="str">
        <f ca="1">IF(TODAY()&gt;BD[[#This Row],[Fecha Venc.]],"VENCIDO","")</f>
        <v>VENCIDO</v>
      </c>
      <c r="R1592" s="83"/>
    </row>
    <row r="1593" spans="3:18" s="4" customFormat="1" hidden="1" x14ac:dyDescent="0.25">
      <c r="C1593" s="85" t="s">
        <v>1874</v>
      </c>
      <c r="D1593" s="86">
        <v>45373</v>
      </c>
      <c r="E1593" s="87" t="s">
        <v>1875</v>
      </c>
      <c r="F1593" s="88" t="s">
        <v>20</v>
      </c>
      <c r="G1593" s="87" t="s">
        <v>182</v>
      </c>
      <c r="H1593" s="89" t="s">
        <v>1876</v>
      </c>
      <c r="I1593" s="121">
        <v>3392.1000000000004</v>
      </c>
      <c r="J1593" s="121">
        <v>3390.3</v>
      </c>
      <c r="K1593" s="84">
        <v>1</v>
      </c>
      <c r="L1593" s="105">
        <f>+BD[[#This Row],[Kg. Recibidos]]*BD[[#This Row],[Precio]]</f>
        <v>3390.3</v>
      </c>
      <c r="M1593" s="105">
        <f>+BD[[#This Row],[Kg. Recibidos]]*BD[[#This Row],[Precio]]</f>
        <v>3390.3</v>
      </c>
      <c r="N1593" s="91">
        <f>+BD[[#This Row],[Monto Total]]-BD[[#This Row],[Abonos]]</f>
        <v>0</v>
      </c>
      <c r="O1593" s="93" t="str">
        <f>IF(BD[[#This Row],[Saldo Actual]]=0,"PAGADO",IF(BD[[#This Row],[Saldo Actual]]&lt;0,"A Favor","Pendiente"))</f>
        <v>PAGADO</v>
      </c>
      <c r="P1593" s="97">
        <f>+BD[[#This Row],[Fecha Doc.]]+7</f>
        <v>45380</v>
      </c>
      <c r="Q1593" s="96" t="str">
        <f ca="1">IF(TODAY()&gt;BD[[#This Row],[Fecha Venc.]],"VENCIDO","")</f>
        <v>VENCIDO</v>
      </c>
      <c r="R1593" s="83"/>
    </row>
    <row r="1594" spans="3:18" s="4" customFormat="1" hidden="1" x14ac:dyDescent="0.25">
      <c r="C1594" s="85" t="s">
        <v>1867</v>
      </c>
      <c r="D1594" s="86">
        <v>45372</v>
      </c>
      <c r="E1594" s="87" t="s">
        <v>1730</v>
      </c>
      <c r="F1594" s="88" t="s">
        <v>892</v>
      </c>
      <c r="G1594" s="87" t="s">
        <v>1730</v>
      </c>
      <c r="H1594" s="89" t="s">
        <v>1853</v>
      </c>
      <c r="I1594" s="121">
        <v>704.6</v>
      </c>
      <c r="J1594" s="121">
        <v>704.6</v>
      </c>
      <c r="K1594" s="84">
        <v>0.2</v>
      </c>
      <c r="L1594" s="105">
        <f>+BD[[#This Row],[Kg. Recibidos]]*BD[[#This Row],[Precio]]</f>
        <v>140.92000000000002</v>
      </c>
      <c r="M1594" s="105">
        <v>140.91999999999999</v>
      </c>
      <c r="N1594" s="91">
        <f>+BD[[#This Row],[Monto Total]]-BD[[#This Row],[Abonos]]</f>
        <v>0</v>
      </c>
      <c r="O1594" s="93" t="str">
        <f>IF(BD[[#This Row],[Saldo Actual]]=0,"PAGADO",IF(BD[[#This Row],[Saldo Actual]]&lt;0,"A Favor","Pendiente"))</f>
        <v>PAGADO</v>
      </c>
      <c r="P1594" s="97">
        <f>+BD[[#This Row],[Fecha Doc.]]+7</f>
        <v>45379</v>
      </c>
      <c r="Q1594" s="96" t="str">
        <f ca="1">IF(TODAY()&gt;BD[[#This Row],[Fecha Venc.]],"VENCIDO","")</f>
        <v>VENCIDO</v>
      </c>
      <c r="R1594" s="83"/>
    </row>
    <row r="1595" spans="3:18" s="4" customFormat="1" hidden="1" x14ac:dyDescent="0.25">
      <c r="C1595" s="85" t="s">
        <v>1866</v>
      </c>
      <c r="D1595" s="86">
        <v>45372</v>
      </c>
      <c r="E1595" s="87" t="s">
        <v>1291</v>
      </c>
      <c r="F1595" s="88" t="s">
        <v>887</v>
      </c>
      <c r="G1595" s="87" t="s">
        <v>1291</v>
      </c>
      <c r="H1595" s="89" t="s">
        <v>15</v>
      </c>
      <c r="I1595" s="121">
        <v>1944.7</v>
      </c>
      <c r="J1595" s="121">
        <v>1944.7</v>
      </c>
      <c r="K1595" s="84">
        <v>2.4700000000000002</v>
      </c>
      <c r="L1595" s="105">
        <f>+BD[[#This Row],[Kg. Recibidos]]*BD[[#This Row],[Precio]]</f>
        <v>4803.4090000000006</v>
      </c>
      <c r="M1595" s="105">
        <f>345.36+1000.27+800+1400+199.28+400+113.39+400</f>
        <v>4658.3</v>
      </c>
      <c r="N1595" s="91">
        <f>+BD[[#This Row],[Monto Total]]-BD[[#This Row],[Abonos]]</f>
        <v>145.10900000000038</v>
      </c>
      <c r="O1595" s="93" t="str">
        <f>IF(BD[[#This Row],[Saldo Actual]]=0,"PAGADO",IF(BD[[#This Row],[Saldo Actual]]&lt;0,"A Favor","Pendiente"))</f>
        <v>Pendiente</v>
      </c>
      <c r="P1595" s="97">
        <f>+BD[[#This Row],[Fecha Doc.]]+7</f>
        <v>45379</v>
      </c>
      <c r="Q1595" s="96" t="str">
        <f ca="1">IF(TODAY()&gt;BD[[#This Row],[Fecha Venc.]],"VENCIDO","")</f>
        <v>VENCIDO</v>
      </c>
      <c r="R1595" s="83"/>
    </row>
    <row r="1596" spans="3:18" s="4" customFormat="1" hidden="1" x14ac:dyDescent="0.25">
      <c r="C1596" s="85" t="s">
        <v>1866</v>
      </c>
      <c r="D1596" s="86">
        <v>45372</v>
      </c>
      <c r="E1596" s="87" t="s">
        <v>1291</v>
      </c>
      <c r="F1596" s="88" t="s">
        <v>887</v>
      </c>
      <c r="G1596" s="87" t="s">
        <v>1291</v>
      </c>
      <c r="H1596" s="89" t="s">
        <v>3</v>
      </c>
      <c r="I1596" s="121">
        <v>569.6</v>
      </c>
      <c r="J1596" s="121">
        <v>569.6</v>
      </c>
      <c r="K1596" s="84">
        <v>2.15</v>
      </c>
      <c r="L1596" s="105">
        <f>+BD[[#This Row],[Kg. Recibidos]]*BD[[#This Row],[Precio]]</f>
        <v>1224.6400000000001</v>
      </c>
      <c r="M1596" s="105">
        <f>843.23</f>
        <v>843.23</v>
      </c>
      <c r="N1596" s="91">
        <f>+BD[[#This Row],[Monto Total]]-BD[[#This Row],[Abonos]]</f>
        <v>381.41000000000008</v>
      </c>
      <c r="O1596" s="93" t="str">
        <f>IF(BD[[#This Row],[Saldo Actual]]=0,"PAGADO",IF(BD[[#This Row],[Saldo Actual]]&lt;0,"A Favor","Pendiente"))</f>
        <v>Pendiente</v>
      </c>
      <c r="P1596" s="97">
        <f>+BD[[#This Row],[Fecha Doc.]]+7</f>
        <v>45379</v>
      </c>
      <c r="Q1596" s="96" t="str">
        <f ca="1">IF(TODAY()&gt;BD[[#This Row],[Fecha Venc.]],"VENCIDO","")</f>
        <v>VENCIDO</v>
      </c>
      <c r="R1596" s="83"/>
    </row>
    <row r="1597" spans="3:18" s="4" customFormat="1" hidden="1" x14ac:dyDescent="0.25">
      <c r="C1597" s="85" t="s">
        <v>1865</v>
      </c>
      <c r="D1597" s="86">
        <v>45372</v>
      </c>
      <c r="E1597" s="87" t="s">
        <v>1291</v>
      </c>
      <c r="F1597" s="88" t="s">
        <v>887</v>
      </c>
      <c r="G1597" s="87" t="s">
        <v>1291</v>
      </c>
      <c r="H1597" s="89" t="s">
        <v>1727</v>
      </c>
      <c r="I1597" s="121">
        <v>282</v>
      </c>
      <c r="J1597" s="121">
        <v>282</v>
      </c>
      <c r="K1597" s="84">
        <v>1.1000000000000001</v>
      </c>
      <c r="L1597" s="105">
        <f>+BD[[#This Row],[Kg. Recibidos]]*BD[[#This Row],[Precio]]</f>
        <v>310.20000000000005</v>
      </c>
      <c r="M1597" s="105">
        <v>310.2</v>
      </c>
      <c r="N1597" s="91">
        <f>+BD[[#This Row],[Monto Total]]-BD[[#This Row],[Abonos]]</f>
        <v>0</v>
      </c>
      <c r="O1597" s="93" t="str">
        <f>IF(BD[[#This Row],[Saldo Actual]]=0,"PAGADO",IF(BD[[#This Row],[Saldo Actual]]&lt;0,"A Favor","Pendiente"))</f>
        <v>PAGADO</v>
      </c>
      <c r="P1597" s="97">
        <f>+BD[[#This Row],[Fecha Doc.]]+7</f>
        <v>45379</v>
      </c>
      <c r="Q1597" s="96" t="str">
        <f ca="1">IF(TODAY()&gt;BD[[#This Row],[Fecha Venc.]],"VENCIDO","")</f>
        <v>VENCIDO</v>
      </c>
      <c r="R1597" s="83"/>
    </row>
    <row r="1598" spans="3:18" s="4" customFormat="1" hidden="1" x14ac:dyDescent="0.25">
      <c r="C1598" s="85" t="s">
        <v>1865</v>
      </c>
      <c r="D1598" s="86">
        <v>45372</v>
      </c>
      <c r="E1598" s="87" t="s">
        <v>1291</v>
      </c>
      <c r="F1598" s="88" t="s">
        <v>887</v>
      </c>
      <c r="G1598" s="87" t="s">
        <v>1291</v>
      </c>
      <c r="H1598" s="89" t="s">
        <v>1847</v>
      </c>
      <c r="I1598" s="121">
        <v>216.6</v>
      </c>
      <c r="J1598" s="121">
        <v>216.6</v>
      </c>
      <c r="K1598" s="84">
        <v>1.1000000000000001</v>
      </c>
      <c r="L1598" s="105">
        <f>+BD[[#This Row],[Kg. Recibidos]]*BD[[#This Row],[Precio]]</f>
        <v>238.26000000000002</v>
      </c>
      <c r="M1598" s="105">
        <v>139.80000000000001</v>
      </c>
      <c r="N1598" s="91">
        <f>+BD[[#This Row],[Monto Total]]-BD[[#This Row],[Abonos]]</f>
        <v>98.460000000000008</v>
      </c>
      <c r="O1598" s="93" t="str">
        <f>IF(BD[[#This Row],[Saldo Actual]]=0,"PAGADO",IF(BD[[#This Row],[Saldo Actual]]&lt;0,"A Favor","Pendiente"))</f>
        <v>Pendiente</v>
      </c>
      <c r="P1598" s="97">
        <f>+BD[[#This Row],[Fecha Doc.]]+7</f>
        <v>45379</v>
      </c>
      <c r="Q1598" s="96" t="str">
        <f ca="1">IF(TODAY()&gt;BD[[#This Row],[Fecha Venc.]],"VENCIDO","")</f>
        <v>VENCIDO</v>
      </c>
      <c r="R1598" s="83"/>
    </row>
    <row r="1599" spans="3:18" s="4" customFormat="1" hidden="1" x14ac:dyDescent="0.25">
      <c r="C1599" s="85" t="s">
        <v>1865</v>
      </c>
      <c r="D1599" s="86">
        <v>45372</v>
      </c>
      <c r="E1599" s="87" t="s">
        <v>1291</v>
      </c>
      <c r="F1599" s="88" t="s">
        <v>887</v>
      </c>
      <c r="G1599" s="87" t="s">
        <v>1291</v>
      </c>
      <c r="H1599" s="89" t="s">
        <v>1848</v>
      </c>
      <c r="I1599" s="121">
        <v>71.2</v>
      </c>
      <c r="J1599" s="121">
        <v>71.2</v>
      </c>
      <c r="K1599" s="84">
        <v>1.6</v>
      </c>
      <c r="L1599" s="105">
        <f>+BD[[#This Row],[Kg. Recibidos]]*BD[[#This Row],[Precio]]</f>
        <v>113.92000000000002</v>
      </c>
      <c r="M1599" s="105"/>
      <c r="N1599" s="91">
        <f>+BD[[#This Row],[Monto Total]]-BD[[#This Row],[Abonos]]</f>
        <v>113.92000000000002</v>
      </c>
      <c r="O1599" s="93" t="str">
        <f>IF(BD[[#This Row],[Saldo Actual]]=0,"PAGADO",IF(BD[[#This Row],[Saldo Actual]]&lt;0,"A Favor","Pendiente"))</f>
        <v>Pendiente</v>
      </c>
      <c r="P1599" s="97">
        <f>+BD[[#This Row],[Fecha Doc.]]+7</f>
        <v>45379</v>
      </c>
      <c r="Q1599" s="96" t="str">
        <f ca="1">IF(TODAY()&gt;BD[[#This Row],[Fecha Venc.]],"VENCIDO","")</f>
        <v>VENCIDO</v>
      </c>
      <c r="R1599" s="83"/>
    </row>
    <row r="1600" spans="3:18" s="4" customFormat="1" hidden="1" x14ac:dyDescent="0.25">
      <c r="C1600" s="85" t="s">
        <v>1869</v>
      </c>
      <c r="D1600" s="86">
        <v>45372</v>
      </c>
      <c r="E1600" s="87" t="s">
        <v>670</v>
      </c>
      <c r="F1600" s="88" t="s">
        <v>883</v>
      </c>
      <c r="G1600" s="87" t="s">
        <v>670</v>
      </c>
      <c r="H1600" s="89" t="s">
        <v>872</v>
      </c>
      <c r="I1600" s="121">
        <v>7693.3</v>
      </c>
      <c r="J1600" s="121">
        <v>7467.5</v>
      </c>
      <c r="K1600" s="84">
        <v>2.0499999999999998</v>
      </c>
      <c r="L1600" s="105">
        <f>+BD[[#This Row],[Kg. Recibidos]]*BD[[#This Row],[Precio]]</f>
        <v>15308.374999999998</v>
      </c>
      <c r="M1600" s="105">
        <f>+BD[[#This Row],[Kg. Recibidos]]*BD[[#This Row],[Precio]]</f>
        <v>15308.374999999998</v>
      </c>
      <c r="N1600" s="91">
        <f>+BD[[#This Row],[Monto Total]]-BD[[#This Row],[Abonos]]</f>
        <v>0</v>
      </c>
      <c r="O1600" s="93" t="str">
        <f>IF(BD[[#This Row],[Saldo Actual]]=0,"PAGADO",IF(BD[[#This Row],[Saldo Actual]]&lt;0,"A Favor","Pendiente"))</f>
        <v>PAGADO</v>
      </c>
      <c r="P1600" s="97">
        <f>+BD[[#This Row],[Fecha Doc.]]+7</f>
        <v>45379</v>
      </c>
      <c r="Q1600" s="96" t="str">
        <f ca="1">IF(TODAY()&gt;BD[[#This Row],[Fecha Venc.]],"VENCIDO","")</f>
        <v>VENCIDO</v>
      </c>
      <c r="R1600" s="83"/>
    </row>
    <row r="1601" spans="3:18" s="4" customFormat="1" hidden="1" x14ac:dyDescent="0.25">
      <c r="C1601" s="85" t="s">
        <v>1868</v>
      </c>
      <c r="D1601" s="86">
        <v>45372</v>
      </c>
      <c r="E1601" s="87" t="s">
        <v>670</v>
      </c>
      <c r="F1601" s="88" t="s">
        <v>883</v>
      </c>
      <c r="G1601" s="87" t="s">
        <v>670</v>
      </c>
      <c r="H1601" s="89" t="s">
        <v>1727</v>
      </c>
      <c r="I1601" s="121">
        <v>213.2</v>
      </c>
      <c r="J1601" s="121">
        <v>208.7</v>
      </c>
      <c r="K1601" s="84">
        <v>1.1000000000000001</v>
      </c>
      <c r="L1601" s="105">
        <f>+BD[[#This Row],[Kg. Recibidos]]*BD[[#This Row],[Precio]]</f>
        <v>229.57</v>
      </c>
      <c r="M1601" s="105">
        <f>+BD[[#This Row],[Kg. Recibidos]]*BD[[#This Row],[Precio]]</f>
        <v>229.57</v>
      </c>
      <c r="N1601" s="91">
        <f>+BD[[#This Row],[Monto Total]]-BD[[#This Row],[Abonos]]</f>
        <v>0</v>
      </c>
      <c r="O1601" s="93" t="str">
        <f>IF(BD[[#This Row],[Saldo Actual]]=0,"PAGADO",IF(BD[[#This Row],[Saldo Actual]]&lt;0,"A Favor","Pendiente"))</f>
        <v>PAGADO</v>
      </c>
      <c r="P1601" s="97">
        <f>+BD[[#This Row],[Fecha Doc.]]+7</f>
        <v>45379</v>
      </c>
      <c r="Q1601" s="96" t="str">
        <f ca="1">IF(TODAY()&gt;BD[[#This Row],[Fecha Venc.]],"VENCIDO","")</f>
        <v>VENCIDO</v>
      </c>
      <c r="R1601" s="83"/>
    </row>
    <row r="1602" spans="3:18" s="4" customFormat="1" hidden="1" x14ac:dyDescent="0.25">
      <c r="C1602" s="85" t="s">
        <v>1868</v>
      </c>
      <c r="D1602" s="86">
        <v>45372</v>
      </c>
      <c r="E1602" s="87" t="s">
        <v>670</v>
      </c>
      <c r="F1602" s="88" t="s">
        <v>883</v>
      </c>
      <c r="G1602" s="87" t="s">
        <v>670</v>
      </c>
      <c r="H1602" s="89" t="s">
        <v>1848</v>
      </c>
      <c r="I1602" s="121">
        <v>195.7</v>
      </c>
      <c r="J1602" s="121">
        <v>194.7</v>
      </c>
      <c r="K1602" s="84">
        <v>1.6</v>
      </c>
      <c r="L1602" s="105">
        <f>+BD[[#This Row],[Kg. Recibidos]]*BD[[#This Row],[Precio]]</f>
        <v>311.52</v>
      </c>
      <c r="M1602" s="105">
        <f>+BD[[#This Row],[Kg. Recibidos]]*BD[[#This Row],[Precio]]</f>
        <v>311.52</v>
      </c>
      <c r="N1602" s="91">
        <f>+BD[[#This Row],[Monto Total]]-BD[[#This Row],[Abonos]]</f>
        <v>0</v>
      </c>
      <c r="O1602" s="93" t="str">
        <f>IF(BD[[#This Row],[Saldo Actual]]=0,"PAGADO",IF(BD[[#This Row],[Saldo Actual]]&lt;0,"A Favor","Pendiente"))</f>
        <v>PAGADO</v>
      </c>
      <c r="P1602" s="97">
        <f>+BD[[#This Row],[Fecha Doc.]]+7</f>
        <v>45379</v>
      </c>
      <c r="Q1602" s="96" t="str">
        <f ca="1">IF(TODAY()&gt;BD[[#This Row],[Fecha Venc.]],"VENCIDO","")</f>
        <v>VENCIDO</v>
      </c>
      <c r="R1602" s="83"/>
    </row>
    <row r="1603" spans="3:18" s="4" customFormat="1" hidden="1" x14ac:dyDescent="0.25">
      <c r="C1603" s="85" t="s">
        <v>1864</v>
      </c>
      <c r="D1603" s="86">
        <v>45372</v>
      </c>
      <c r="E1603" s="87" t="s">
        <v>87</v>
      </c>
      <c r="F1603" s="88" t="s">
        <v>116</v>
      </c>
      <c r="G1603" s="87" t="s">
        <v>87</v>
      </c>
      <c r="H1603" s="89" t="s">
        <v>872</v>
      </c>
      <c r="I1603" s="121">
        <v>598.9</v>
      </c>
      <c r="J1603" s="121">
        <v>598.9</v>
      </c>
      <c r="K1603" s="84">
        <v>2.21</v>
      </c>
      <c r="L1603" s="105">
        <f>+BD[[#This Row],[Kg. Recibidos]]*BD[[#This Row],[Precio]]</f>
        <v>1323.569</v>
      </c>
      <c r="M1603" s="105">
        <f>+BD[[#This Row],[Kg. Recibidos]]*BD[[#This Row],[Precio]]</f>
        <v>1323.569</v>
      </c>
      <c r="N1603" s="91">
        <f>+BD[[#This Row],[Monto Total]]-BD[[#This Row],[Abonos]]</f>
        <v>0</v>
      </c>
      <c r="O1603" s="93" t="str">
        <f>IF(BD[[#This Row],[Saldo Actual]]=0,"PAGADO",IF(BD[[#This Row],[Saldo Actual]]&lt;0,"A Favor","Pendiente"))</f>
        <v>PAGADO</v>
      </c>
      <c r="P1603" s="97">
        <f>+BD[[#This Row],[Fecha Doc.]]+7</f>
        <v>45379</v>
      </c>
      <c r="Q1603" s="96" t="str">
        <f ca="1">IF(TODAY()&gt;BD[[#This Row],[Fecha Venc.]],"VENCIDO","")</f>
        <v>VENCIDO</v>
      </c>
      <c r="R1603" s="83"/>
    </row>
    <row r="1604" spans="3:18" s="4" customFormat="1" hidden="1" x14ac:dyDescent="0.25">
      <c r="C1604" s="85" t="s">
        <v>1863</v>
      </c>
      <c r="D1604" s="86">
        <v>45372</v>
      </c>
      <c r="E1604" s="87" t="s">
        <v>87</v>
      </c>
      <c r="F1604" s="88" t="s">
        <v>116</v>
      </c>
      <c r="G1604" s="87" t="s">
        <v>87</v>
      </c>
      <c r="H1604" s="89" t="s">
        <v>1727</v>
      </c>
      <c r="I1604" s="121">
        <v>391.4</v>
      </c>
      <c r="J1604" s="121">
        <v>391.4</v>
      </c>
      <c r="K1604" s="84">
        <v>1.1000000000000001</v>
      </c>
      <c r="L1604" s="105">
        <f>+BD[[#This Row],[Kg. Recibidos]]*BD[[#This Row],[Precio]]</f>
        <v>430.54</v>
      </c>
      <c r="M1604" s="105">
        <f>+BD[[#This Row],[Kg. Recibidos]]*BD[[#This Row],[Precio]]</f>
        <v>430.54</v>
      </c>
      <c r="N1604" s="91">
        <f>+BD[[#This Row],[Monto Total]]-BD[[#This Row],[Abonos]]</f>
        <v>0</v>
      </c>
      <c r="O1604" s="93" t="str">
        <f>IF(BD[[#This Row],[Saldo Actual]]=0,"PAGADO",IF(BD[[#This Row],[Saldo Actual]]&lt;0,"A Favor","Pendiente"))</f>
        <v>PAGADO</v>
      </c>
      <c r="P1604" s="97">
        <f>+BD[[#This Row],[Fecha Doc.]]+7</f>
        <v>45379</v>
      </c>
      <c r="Q1604" s="96" t="str">
        <f ca="1">IF(TODAY()&gt;BD[[#This Row],[Fecha Venc.]],"VENCIDO","")</f>
        <v>VENCIDO</v>
      </c>
      <c r="R1604" s="83"/>
    </row>
    <row r="1605" spans="3:18" s="4" customFormat="1" hidden="1" x14ac:dyDescent="0.25">
      <c r="C1605" s="85" t="s">
        <v>1863</v>
      </c>
      <c r="D1605" s="86">
        <v>45372</v>
      </c>
      <c r="E1605" s="87" t="s">
        <v>87</v>
      </c>
      <c r="F1605" s="88" t="s">
        <v>116</v>
      </c>
      <c r="G1605" s="87" t="s">
        <v>87</v>
      </c>
      <c r="H1605" s="89" t="s">
        <v>1847</v>
      </c>
      <c r="I1605" s="121">
        <v>298.7</v>
      </c>
      <c r="J1605" s="121">
        <v>298.7</v>
      </c>
      <c r="K1605" s="84">
        <v>1.1000000000000001</v>
      </c>
      <c r="L1605" s="105">
        <f>+BD[[#This Row],[Kg. Recibidos]]*BD[[#This Row],[Precio]]</f>
        <v>328.57</v>
      </c>
      <c r="M1605" s="105">
        <f>+BD[[#This Row],[Kg. Recibidos]]*BD[[#This Row],[Precio]]</f>
        <v>328.57</v>
      </c>
      <c r="N1605" s="91">
        <f>+BD[[#This Row],[Monto Total]]-BD[[#This Row],[Abonos]]</f>
        <v>0</v>
      </c>
      <c r="O1605" s="93" t="str">
        <f>IF(BD[[#This Row],[Saldo Actual]]=0,"PAGADO",IF(BD[[#This Row],[Saldo Actual]]&lt;0,"A Favor","Pendiente"))</f>
        <v>PAGADO</v>
      </c>
      <c r="P1605" s="97">
        <f>+BD[[#This Row],[Fecha Doc.]]+7</f>
        <v>45379</v>
      </c>
      <c r="Q1605" s="96" t="str">
        <f ca="1">IF(TODAY()&gt;BD[[#This Row],[Fecha Venc.]],"VENCIDO","")</f>
        <v>VENCIDO</v>
      </c>
      <c r="R1605" s="83"/>
    </row>
    <row r="1606" spans="3:18" s="4" customFormat="1" hidden="1" x14ac:dyDescent="0.25">
      <c r="C1606" s="85" t="s">
        <v>1863</v>
      </c>
      <c r="D1606" s="86">
        <v>45372</v>
      </c>
      <c r="E1606" s="87" t="s">
        <v>87</v>
      </c>
      <c r="F1606" s="88" t="s">
        <v>116</v>
      </c>
      <c r="G1606" s="87" t="s">
        <v>87</v>
      </c>
      <c r="H1606" s="89" t="s">
        <v>1848</v>
      </c>
      <c r="I1606" s="121">
        <v>328.1</v>
      </c>
      <c r="J1606" s="121">
        <v>328.1</v>
      </c>
      <c r="K1606" s="84">
        <v>1.5</v>
      </c>
      <c r="L1606" s="105">
        <f>+BD[[#This Row],[Kg. Recibidos]]*BD[[#This Row],[Precio]]</f>
        <v>492.15000000000003</v>
      </c>
      <c r="M1606" s="105">
        <f>+BD[[#This Row],[Kg. Recibidos]]*BD[[#This Row],[Precio]]</f>
        <v>492.15000000000003</v>
      </c>
      <c r="N1606" s="91">
        <f>+BD[[#This Row],[Monto Total]]-BD[[#This Row],[Abonos]]</f>
        <v>0</v>
      </c>
      <c r="O1606" s="93" t="str">
        <f>IF(BD[[#This Row],[Saldo Actual]]=0,"PAGADO",IF(BD[[#This Row],[Saldo Actual]]&lt;0,"A Favor","Pendiente"))</f>
        <v>PAGADO</v>
      </c>
      <c r="P1606" s="97">
        <f>+BD[[#This Row],[Fecha Doc.]]+7</f>
        <v>45379</v>
      </c>
      <c r="Q1606" s="96" t="str">
        <f ca="1">IF(TODAY()&gt;BD[[#This Row],[Fecha Venc.]],"VENCIDO","")</f>
        <v>VENCIDO</v>
      </c>
      <c r="R1606" s="83"/>
    </row>
    <row r="1607" spans="3:18" s="4" customFormat="1" hidden="1" x14ac:dyDescent="0.25">
      <c r="C1607" s="85" t="s">
        <v>1855</v>
      </c>
      <c r="D1607" s="86">
        <v>45372</v>
      </c>
      <c r="E1607" s="87" t="s">
        <v>104</v>
      </c>
      <c r="F1607" s="88" t="s">
        <v>57</v>
      </c>
      <c r="G1607" s="87" t="s">
        <v>104</v>
      </c>
      <c r="H1607" s="89" t="s">
        <v>1727</v>
      </c>
      <c r="I1607" s="121">
        <v>694.9</v>
      </c>
      <c r="J1607" s="121">
        <v>694.9</v>
      </c>
      <c r="K1607" s="84">
        <v>1.1000000000000001</v>
      </c>
      <c r="L1607" s="105">
        <f>+BD[[#This Row],[Kg. Recibidos]]*BD[[#This Row],[Precio]]</f>
        <v>764.39</v>
      </c>
      <c r="M1607" s="105">
        <f>+BD[[#This Row],[Kg. Recibidos]]*BD[[#This Row],[Precio]]</f>
        <v>764.39</v>
      </c>
      <c r="N1607" s="91">
        <f>+BD[[#This Row],[Monto Total]]-BD[[#This Row],[Abonos]]</f>
        <v>0</v>
      </c>
      <c r="O1607" s="93" t="str">
        <f>IF(BD[[#This Row],[Saldo Actual]]=0,"PAGADO",IF(BD[[#This Row],[Saldo Actual]]&lt;0,"A Favor","Pendiente"))</f>
        <v>PAGADO</v>
      </c>
      <c r="P1607" s="97">
        <f>+BD[[#This Row],[Fecha Doc.]]+7</f>
        <v>45379</v>
      </c>
      <c r="Q1607" s="96" t="str">
        <f ca="1">IF(TODAY()&gt;BD[[#This Row],[Fecha Venc.]],"VENCIDO","")</f>
        <v>VENCIDO</v>
      </c>
      <c r="R1607" s="83"/>
    </row>
    <row r="1608" spans="3:18" s="4" customFormat="1" hidden="1" x14ac:dyDescent="0.25">
      <c r="C1608" s="85" t="s">
        <v>1870</v>
      </c>
      <c r="D1608" s="86">
        <v>45372</v>
      </c>
      <c r="E1608" s="87" t="s">
        <v>9</v>
      </c>
      <c r="F1608" s="88" t="s">
        <v>19</v>
      </c>
      <c r="G1608" s="87" t="s">
        <v>169</v>
      </c>
      <c r="H1608" s="89" t="s">
        <v>15</v>
      </c>
      <c r="I1608" s="121">
        <v>7760.4</v>
      </c>
      <c r="J1608" s="121">
        <v>7303.8</v>
      </c>
      <c r="K1608" s="84">
        <v>2.35</v>
      </c>
      <c r="L1608" s="105">
        <f>+BD[[#This Row],[Kg. Recibidos]]*BD[[#This Row],[Precio]]</f>
        <v>17163.93</v>
      </c>
      <c r="M1608" s="105">
        <f>+BD[[#This Row],[Kg. Recibidos]]*BD[[#This Row],[Precio]]</f>
        <v>17163.93</v>
      </c>
      <c r="N1608" s="91">
        <f>+BD[[#This Row],[Monto Total]]-BD[[#This Row],[Abonos]]</f>
        <v>0</v>
      </c>
      <c r="O1608" s="93" t="str">
        <f>IF(BD[[#This Row],[Saldo Actual]]=0,"PAGADO",IF(BD[[#This Row],[Saldo Actual]]&lt;0,"A Favor","Pendiente"))</f>
        <v>PAGADO</v>
      </c>
      <c r="P1608" s="97">
        <f>+BD[[#This Row],[Fecha Doc.]]+7</f>
        <v>45379</v>
      </c>
      <c r="Q1608" s="96" t="str">
        <f ca="1">IF(TODAY()&gt;BD[[#This Row],[Fecha Venc.]],"VENCIDO","")</f>
        <v>VENCIDO</v>
      </c>
      <c r="R1608" s="83"/>
    </row>
    <row r="1609" spans="3:18" s="4" customFormat="1" hidden="1" x14ac:dyDescent="0.25">
      <c r="C1609" s="85" t="s">
        <v>1891</v>
      </c>
      <c r="D1609" s="86">
        <v>45372</v>
      </c>
      <c r="E1609" s="87" t="s">
        <v>1887</v>
      </c>
      <c r="F1609" s="88" t="s">
        <v>1886</v>
      </c>
      <c r="G1609" s="87" t="s">
        <v>1892</v>
      </c>
      <c r="H1609" s="89" t="s">
        <v>3</v>
      </c>
      <c r="I1609" s="121">
        <v>38.4</v>
      </c>
      <c r="J1609" s="121">
        <v>38.4</v>
      </c>
      <c r="K1609" s="84">
        <v>2.4</v>
      </c>
      <c r="L1609" s="105">
        <f>+BD[[#This Row],[Kg. Recibidos]]*BD[[#This Row],[Precio]]</f>
        <v>92.16</v>
      </c>
      <c r="M1609" s="105"/>
      <c r="N1609" s="91">
        <f>+BD[[#This Row],[Monto Total]]-BD[[#This Row],[Abonos]]</f>
        <v>92.16</v>
      </c>
      <c r="O1609" s="93" t="str">
        <f>IF(BD[[#This Row],[Saldo Actual]]=0,"PAGADO",IF(BD[[#This Row],[Saldo Actual]]&lt;0,"A Favor","Pendiente"))</f>
        <v>Pendiente</v>
      </c>
      <c r="P1609" s="97">
        <f>+BD[[#This Row],[Fecha Doc.]]+7</f>
        <v>45379</v>
      </c>
      <c r="Q1609" s="96" t="str">
        <f ca="1">IF(TODAY()&gt;BD[[#This Row],[Fecha Venc.]],"VENCIDO","")</f>
        <v>VENCIDO</v>
      </c>
      <c r="R1609" s="83"/>
    </row>
    <row r="1610" spans="3:18" s="4" customFormat="1" hidden="1" x14ac:dyDescent="0.25">
      <c r="C1610" s="85" t="s">
        <v>1852</v>
      </c>
      <c r="D1610" s="86">
        <v>45371</v>
      </c>
      <c r="E1610" s="87" t="s">
        <v>1730</v>
      </c>
      <c r="F1610" s="88" t="s">
        <v>892</v>
      </c>
      <c r="G1610" s="87" t="s">
        <v>1730</v>
      </c>
      <c r="H1610" s="89" t="s">
        <v>1853</v>
      </c>
      <c r="I1610" s="121">
        <v>1682.7</v>
      </c>
      <c r="J1610" s="121">
        <v>1682.7</v>
      </c>
      <c r="K1610" s="84">
        <v>0.2</v>
      </c>
      <c r="L1610" s="105">
        <f>+BD[[#This Row],[Kg. Recibidos]]*BD[[#This Row],[Precio]]</f>
        <v>336.54</v>
      </c>
      <c r="M1610" s="105">
        <v>336.54</v>
      </c>
      <c r="N1610" s="91">
        <f>+BD[[#This Row],[Monto Total]]-BD[[#This Row],[Abonos]]</f>
        <v>0</v>
      </c>
      <c r="O1610" s="93" t="str">
        <f>IF(BD[[#This Row],[Saldo Actual]]=0,"PAGADO",IF(BD[[#This Row],[Saldo Actual]]&lt;0,"A Favor","Pendiente"))</f>
        <v>PAGADO</v>
      </c>
      <c r="P1610" s="97">
        <f>+BD[[#This Row],[Fecha Doc.]]+7</f>
        <v>45378</v>
      </c>
      <c r="Q1610" s="96" t="str">
        <f ca="1">IF(TODAY()&gt;BD[[#This Row],[Fecha Venc.]],"VENCIDO","")</f>
        <v>VENCIDO</v>
      </c>
      <c r="R1610" s="83"/>
    </row>
    <row r="1611" spans="3:18" s="4" customFormat="1" hidden="1" x14ac:dyDescent="0.25">
      <c r="C1611" s="85" t="s">
        <v>1846</v>
      </c>
      <c r="D1611" s="86">
        <v>45371</v>
      </c>
      <c r="E1611" s="87" t="s">
        <v>1887</v>
      </c>
      <c r="F1611" s="88" t="s">
        <v>1886</v>
      </c>
      <c r="G1611" s="87" t="s">
        <v>194</v>
      </c>
      <c r="H1611" s="89" t="s">
        <v>1848</v>
      </c>
      <c r="I1611" s="121">
        <v>23.2</v>
      </c>
      <c r="J1611" s="121">
        <v>23.2</v>
      </c>
      <c r="K1611" s="84">
        <v>1.7</v>
      </c>
      <c r="L1611" s="105">
        <f>+BD[[#This Row],[Kg. Recibidos]]*BD[[#This Row],[Precio]]</f>
        <v>39.44</v>
      </c>
      <c r="M1611" s="105">
        <f>+BD[[#This Row],[Kg. Recibidos]]*BD[[#This Row],[Precio]]</f>
        <v>39.44</v>
      </c>
      <c r="N1611" s="91">
        <f>+BD[[#This Row],[Monto Total]]-BD[[#This Row],[Abonos]]</f>
        <v>0</v>
      </c>
      <c r="O1611" s="93" t="str">
        <f>IF(BD[[#This Row],[Saldo Actual]]=0,"PAGADO",IF(BD[[#This Row],[Saldo Actual]]&lt;0,"A Favor","Pendiente"))</f>
        <v>PAGADO</v>
      </c>
      <c r="P1611" s="97">
        <f>+BD[[#This Row],[Fecha Doc.]]+7</f>
        <v>45378</v>
      </c>
      <c r="Q1611" s="96" t="str">
        <f ca="1">IF(TODAY()&gt;BD[[#This Row],[Fecha Venc.]],"VENCIDO","")</f>
        <v>VENCIDO</v>
      </c>
      <c r="R1611" s="83"/>
    </row>
    <row r="1612" spans="3:18" s="4" customFormat="1" hidden="1" x14ac:dyDescent="0.25">
      <c r="C1612" s="85" t="s">
        <v>1846</v>
      </c>
      <c r="D1612" s="86">
        <v>45371</v>
      </c>
      <c r="E1612" s="87" t="s">
        <v>1887</v>
      </c>
      <c r="F1612" s="88" t="s">
        <v>1886</v>
      </c>
      <c r="G1612" s="87" t="s">
        <v>194</v>
      </c>
      <c r="H1612" s="89" t="s">
        <v>1727</v>
      </c>
      <c r="I1612" s="121">
        <v>28.3</v>
      </c>
      <c r="J1612" s="121">
        <v>28.3</v>
      </c>
      <c r="K1612" s="84">
        <v>1.2</v>
      </c>
      <c r="L1612" s="105">
        <f>+BD[[#This Row],[Kg. Recibidos]]*BD[[#This Row],[Precio]]</f>
        <v>33.96</v>
      </c>
      <c r="M1612" s="105">
        <f>+BD[[#This Row],[Kg. Recibidos]]*BD[[#This Row],[Precio]]</f>
        <v>33.96</v>
      </c>
      <c r="N1612" s="91">
        <f>+BD[[#This Row],[Monto Total]]-BD[[#This Row],[Abonos]]</f>
        <v>0</v>
      </c>
      <c r="O1612" s="93" t="str">
        <f>IF(BD[[#This Row],[Saldo Actual]]=0,"PAGADO",IF(BD[[#This Row],[Saldo Actual]]&lt;0,"A Favor","Pendiente"))</f>
        <v>PAGADO</v>
      </c>
      <c r="P1612" s="97">
        <f>+BD[[#This Row],[Fecha Doc.]]+7</f>
        <v>45378</v>
      </c>
      <c r="Q1612" s="96" t="str">
        <f ca="1">IF(TODAY()&gt;BD[[#This Row],[Fecha Venc.]],"VENCIDO","")</f>
        <v>VENCIDO</v>
      </c>
      <c r="R1612" s="83"/>
    </row>
    <row r="1613" spans="3:18" s="4" customFormat="1" hidden="1" x14ac:dyDescent="0.25">
      <c r="C1613" s="85" t="s">
        <v>1846</v>
      </c>
      <c r="D1613" s="86">
        <v>45371</v>
      </c>
      <c r="E1613" s="87" t="s">
        <v>1887</v>
      </c>
      <c r="F1613" s="88" t="s">
        <v>1886</v>
      </c>
      <c r="G1613" s="87" t="s">
        <v>194</v>
      </c>
      <c r="H1613" s="89" t="s">
        <v>1847</v>
      </c>
      <c r="I1613" s="121">
        <v>56.8</v>
      </c>
      <c r="J1613" s="121">
        <v>56.8</v>
      </c>
      <c r="K1613" s="84">
        <v>1.2</v>
      </c>
      <c r="L1613" s="105">
        <f>+BD[[#This Row],[Kg. Recibidos]]*BD[[#This Row],[Precio]]</f>
        <v>68.16</v>
      </c>
      <c r="M1613" s="105">
        <f>+BD[[#This Row],[Kg. Recibidos]]*BD[[#This Row],[Precio]]</f>
        <v>68.16</v>
      </c>
      <c r="N1613" s="91">
        <f>+BD[[#This Row],[Monto Total]]-BD[[#This Row],[Abonos]]</f>
        <v>0</v>
      </c>
      <c r="O1613" s="93" t="str">
        <f>IF(BD[[#This Row],[Saldo Actual]]=0,"PAGADO",IF(BD[[#This Row],[Saldo Actual]]&lt;0,"A Favor","Pendiente"))</f>
        <v>PAGADO</v>
      </c>
      <c r="P1613" s="97">
        <f>+BD[[#This Row],[Fecha Doc.]]+7</f>
        <v>45378</v>
      </c>
      <c r="Q1613" s="96" t="str">
        <f ca="1">IF(TODAY()&gt;BD[[#This Row],[Fecha Venc.]],"VENCIDO","")</f>
        <v>VENCIDO</v>
      </c>
      <c r="R1613" s="83"/>
    </row>
    <row r="1614" spans="3:18" s="4" customFormat="1" hidden="1" x14ac:dyDescent="0.25">
      <c r="C1614" s="85" t="s">
        <v>1851</v>
      </c>
      <c r="D1614" s="86">
        <v>45371</v>
      </c>
      <c r="E1614" s="87" t="s">
        <v>1887</v>
      </c>
      <c r="F1614" s="88" t="s">
        <v>1886</v>
      </c>
      <c r="G1614" s="87" t="s">
        <v>200</v>
      </c>
      <c r="H1614" s="89" t="s">
        <v>872</v>
      </c>
      <c r="I1614" s="121">
        <v>348.3</v>
      </c>
      <c r="J1614" s="121">
        <v>348.3</v>
      </c>
      <c r="K1614" s="84">
        <v>2.4</v>
      </c>
      <c r="L1614" s="105">
        <f>+BD[[#This Row],[Kg. Recibidos]]*BD[[#This Row],[Precio]]</f>
        <v>835.92</v>
      </c>
      <c r="M1614" s="105">
        <f>+BD[[#This Row],[Kg. Recibidos]]*BD[[#This Row],[Precio]]</f>
        <v>835.92</v>
      </c>
      <c r="N1614" s="91">
        <f>+BD[[#This Row],[Monto Total]]-BD[[#This Row],[Abonos]]</f>
        <v>0</v>
      </c>
      <c r="O1614" s="93" t="str">
        <f>IF(BD[[#This Row],[Saldo Actual]]=0,"PAGADO",IF(BD[[#This Row],[Saldo Actual]]&lt;0,"A Favor","Pendiente"))</f>
        <v>PAGADO</v>
      </c>
      <c r="P1614" s="97">
        <f>+BD[[#This Row],[Fecha Doc.]]+7</f>
        <v>45378</v>
      </c>
      <c r="Q1614" s="96" t="str">
        <f ca="1">IF(TODAY()&gt;BD[[#This Row],[Fecha Venc.]],"VENCIDO","")</f>
        <v>VENCIDO</v>
      </c>
      <c r="R1614" s="83"/>
    </row>
    <row r="1615" spans="3:18" s="4" customFormat="1" hidden="1" x14ac:dyDescent="0.25">
      <c r="C1615" s="85" t="s">
        <v>1850</v>
      </c>
      <c r="D1615" s="86">
        <v>45371</v>
      </c>
      <c r="E1615" s="87" t="s">
        <v>1887</v>
      </c>
      <c r="F1615" s="88" t="s">
        <v>1886</v>
      </c>
      <c r="G1615" s="87" t="s">
        <v>200</v>
      </c>
      <c r="H1615" s="89" t="s">
        <v>1727</v>
      </c>
      <c r="I1615" s="121">
        <v>29.6</v>
      </c>
      <c r="J1615" s="121">
        <v>29.6</v>
      </c>
      <c r="K1615" s="84">
        <v>1.2</v>
      </c>
      <c r="L1615" s="105">
        <f>+BD[[#This Row],[Kg. Recibidos]]*BD[[#This Row],[Precio]]</f>
        <v>35.520000000000003</v>
      </c>
      <c r="M1615" s="105">
        <f>+BD[[#This Row],[Kg. Recibidos]]*BD[[#This Row],[Precio]]</f>
        <v>35.520000000000003</v>
      </c>
      <c r="N1615" s="91">
        <f>+BD[[#This Row],[Monto Total]]-BD[[#This Row],[Abonos]]</f>
        <v>0</v>
      </c>
      <c r="O1615" s="93" t="str">
        <f>IF(BD[[#This Row],[Saldo Actual]]=0,"PAGADO",IF(BD[[#This Row],[Saldo Actual]]&lt;0,"A Favor","Pendiente"))</f>
        <v>PAGADO</v>
      </c>
      <c r="P1615" s="97">
        <f>+BD[[#This Row],[Fecha Doc.]]+7</f>
        <v>45378</v>
      </c>
      <c r="Q1615" s="96" t="str">
        <f ca="1">IF(TODAY()&gt;BD[[#This Row],[Fecha Venc.]],"VENCIDO","")</f>
        <v>VENCIDO</v>
      </c>
      <c r="R1615" s="83"/>
    </row>
    <row r="1616" spans="3:18" s="4" customFormat="1" hidden="1" x14ac:dyDescent="0.25">
      <c r="C1616" s="85" t="s">
        <v>1858</v>
      </c>
      <c r="D1616" s="86">
        <v>45371</v>
      </c>
      <c r="E1616" s="87" t="s">
        <v>670</v>
      </c>
      <c r="F1616" s="88" t="s">
        <v>883</v>
      </c>
      <c r="G1616" s="87" t="s">
        <v>670</v>
      </c>
      <c r="H1616" s="89" t="s">
        <v>872</v>
      </c>
      <c r="I1616" s="121">
        <v>5004.3999999999996</v>
      </c>
      <c r="J1616" s="121">
        <v>4841.8</v>
      </c>
      <c r="K1616" s="84">
        <v>2.0499999999999998</v>
      </c>
      <c r="L1616" s="105">
        <f>+BD[[#This Row],[Kg. Recibidos]]*BD[[#This Row],[Precio]]</f>
        <v>9925.6899999999987</v>
      </c>
      <c r="M1616" s="105">
        <f>+BD[[#This Row],[Kg. Recibidos]]*BD[[#This Row],[Precio]]</f>
        <v>9925.6899999999987</v>
      </c>
      <c r="N1616" s="91">
        <f>+BD[[#This Row],[Monto Total]]-BD[[#This Row],[Abonos]]</f>
        <v>0</v>
      </c>
      <c r="O1616" s="93" t="str">
        <f>IF(BD[[#This Row],[Saldo Actual]]=0,"PAGADO",IF(BD[[#This Row],[Saldo Actual]]&lt;0,"A Favor","Pendiente"))</f>
        <v>PAGADO</v>
      </c>
      <c r="P1616" s="97">
        <f>+BD[[#This Row],[Fecha Doc.]]+7</f>
        <v>45378</v>
      </c>
      <c r="Q1616" s="96" t="str">
        <f ca="1">IF(TODAY()&gt;BD[[#This Row],[Fecha Venc.]],"VENCIDO","")</f>
        <v>VENCIDO</v>
      </c>
      <c r="R1616" s="83"/>
    </row>
    <row r="1617" spans="3:18" s="4" customFormat="1" hidden="1" x14ac:dyDescent="0.25">
      <c r="C1617" s="85" t="s">
        <v>1862</v>
      </c>
      <c r="D1617" s="86">
        <v>45371</v>
      </c>
      <c r="E1617" s="87" t="s">
        <v>670</v>
      </c>
      <c r="F1617" s="88" t="s">
        <v>883</v>
      </c>
      <c r="G1617" s="87" t="s">
        <v>670</v>
      </c>
      <c r="H1617" s="89" t="s">
        <v>872</v>
      </c>
      <c r="I1617" s="121">
        <v>3931.5</v>
      </c>
      <c r="J1617" s="121">
        <v>3861.9</v>
      </c>
      <c r="K1617" s="84">
        <v>2.1</v>
      </c>
      <c r="L1617" s="105">
        <f>+BD[[#This Row],[Kg. Recibidos]]*BD[[#This Row],[Precio]]</f>
        <v>8109.9900000000007</v>
      </c>
      <c r="M1617" s="105">
        <f>+BD[[#This Row],[Kg. Recibidos]]*BD[[#This Row],[Precio]]</f>
        <v>8109.9900000000007</v>
      </c>
      <c r="N1617" s="91">
        <f>+BD[[#This Row],[Monto Total]]-BD[[#This Row],[Abonos]]</f>
        <v>0</v>
      </c>
      <c r="O1617" s="93" t="str">
        <f>IF(BD[[#This Row],[Saldo Actual]]=0,"PAGADO",IF(BD[[#This Row],[Saldo Actual]]&lt;0,"A Favor","Pendiente"))</f>
        <v>PAGADO</v>
      </c>
      <c r="P1617" s="97">
        <f>+BD[[#This Row],[Fecha Doc.]]+7</f>
        <v>45378</v>
      </c>
      <c r="Q1617" s="96" t="str">
        <f ca="1">IF(TODAY()&gt;BD[[#This Row],[Fecha Venc.]],"VENCIDO","")</f>
        <v>VENCIDO</v>
      </c>
      <c r="R1617" s="83"/>
    </row>
    <row r="1618" spans="3:18" s="4" customFormat="1" hidden="1" x14ac:dyDescent="0.25">
      <c r="C1618" s="85" t="s">
        <v>1861</v>
      </c>
      <c r="D1618" s="86">
        <v>45371</v>
      </c>
      <c r="E1618" s="87" t="s">
        <v>670</v>
      </c>
      <c r="F1618" s="88" t="s">
        <v>883</v>
      </c>
      <c r="G1618" s="87" t="s">
        <v>670</v>
      </c>
      <c r="H1618" s="89" t="s">
        <v>11</v>
      </c>
      <c r="I1618" s="121">
        <v>251.5</v>
      </c>
      <c r="J1618" s="121">
        <v>246.1</v>
      </c>
      <c r="K1618" s="84">
        <v>1.6</v>
      </c>
      <c r="L1618" s="105">
        <f>+BD[[#This Row],[Kg. Recibidos]]*BD[[#This Row],[Precio]]</f>
        <v>393.76</v>
      </c>
      <c r="M1618" s="105">
        <f>+BD[[#This Row],[Kg. Recibidos]]*BD[[#This Row],[Precio]]</f>
        <v>393.76</v>
      </c>
      <c r="N1618" s="91">
        <f>+BD[[#This Row],[Monto Total]]-BD[[#This Row],[Abonos]]</f>
        <v>0</v>
      </c>
      <c r="O1618" s="93" t="str">
        <f>IF(BD[[#This Row],[Saldo Actual]]=0,"PAGADO",IF(BD[[#This Row],[Saldo Actual]]&lt;0,"A Favor","Pendiente"))</f>
        <v>PAGADO</v>
      </c>
      <c r="P1618" s="97">
        <f>+BD[[#This Row],[Fecha Doc.]]+7</f>
        <v>45378</v>
      </c>
      <c r="Q1618" s="96" t="str">
        <f ca="1">IF(TODAY()&gt;BD[[#This Row],[Fecha Venc.]],"VENCIDO","")</f>
        <v>VENCIDO</v>
      </c>
      <c r="R1618" s="83"/>
    </row>
    <row r="1619" spans="3:18" s="4" customFormat="1" hidden="1" x14ac:dyDescent="0.25">
      <c r="C1619" s="85" t="s">
        <v>1861</v>
      </c>
      <c r="D1619" s="86">
        <v>45371</v>
      </c>
      <c r="E1619" s="87" t="s">
        <v>670</v>
      </c>
      <c r="F1619" s="88" t="s">
        <v>883</v>
      </c>
      <c r="G1619" s="87" t="s">
        <v>670</v>
      </c>
      <c r="H1619" s="89" t="s">
        <v>1727</v>
      </c>
      <c r="I1619" s="121">
        <v>289.89999999999998</v>
      </c>
      <c r="J1619" s="121">
        <v>283.89999999999998</v>
      </c>
      <c r="K1619" s="84">
        <v>1.1000000000000001</v>
      </c>
      <c r="L1619" s="105">
        <f>+BD[[#This Row],[Kg. Recibidos]]*BD[[#This Row],[Precio]]</f>
        <v>312.29000000000002</v>
      </c>
      <c r="M1619" s="105">
        <f>+BD[[#This Row],[Kg. Recibidos]]*BD[[#This Row],[Precio]]</f>
        <v>312.29000000000002</v>
      </c>
      <c r="N1619" s="91">
        <f>+BD[[#This Row],[Monto Total]]-BD[[#This Row],[Abonos]]</f>
        <v>0</v>
      </c>
      <c r="O1619" s="93" t="str">
        <f>IF(BD[[#This Row],[Saldo Actual]]=0,"PAGADO",IF(BD[[#This Row],[Saldo Actual]]&lt;0,"A Favor","Pendiente"))</f>
        <v>PAGADO</v>
      </c>
      <c r="P1619" s="97">
        <f>+BD[[#This Row],[Fecha Doc.]]+7</f>
        <v>45378</v>
      </c>
      <c r="Q1619" s="96" t="str">
        <f ca="1">IF(TODAY()&gt;BD[[#This Row],[Fecha Venc.]],"VENCIDO","")</f>
        <v>VENCIDO</v>
      </c>
      <c r="R1619" s="83"/>
    </row>
    <row r="1620" spans="3:18" s="4" customFormat="1" hidden="1" x14ac:dyDescent="0.25">
      <c r="C1620" s="85" t="s">
        <v>1861</v>
      </c>
      <c r="D1620" s="86">
        <v>45371</v>
      </c>
      <c r="E1620" s="87" t="s">
        <v>670</v>
      </c>
      <c r="F1620" s="88" t="s">
        <v>883</v>
      </c>
      <c r="G1620" s="87" t="s">
        <v>670</v>
      </c>
      <c r="H1620" s="89" t="s">
        <v>1847</v>
      </c>
      <c r="I1620" s="121">
        <v>543.70000000000005</v>
      </c>
      <c r="J1620" s="121">
        <v>538.20000000000005</v>
      </c>
      <c r="K1620" s="84">
        <v>1.1000000000000001</v>
      </c>
      <c r="L1620" s="105">
        <f>+BD[[#This Row],[Kg. Recibidos]]*BD[[#This Row],[Precio]]</f>
        <v>592.0200000000001</v>
      </c>
      <c r="M1620" s="105">
        <f>+BD[[#This Row],[Kg. Recibidos]]*BD[[#This Row],[Precio]]</f>
        <v>592.0200000000001</v>
      </c>
      <c r="N1620" s="91">
        <f>+BD[[#This Row],[Monto Total]]-BD[[#This Row],[Abonos]]</f>
        <v>0</v>
      </c>
      <c r="O1620" s="93" t="str">
        <f>IF(BD[[#This Row],[Saldo Actual]]=0,"PAGADO",IF(BD[[#This Row],[Saldo Actual]]&lt;0,"A Favor","Pendiente"))</f>
        <v>PAGADO</v>
      </c>
      <c r="P1620" s="97">
        <f>+BD[[#This Row],[Fecha Doc.]]+7</f>
        <v>45378</v>
      </c>
      <c r="Q1620" s="96" t="str">
        <f ca="1">IF(TODAY()&gt;BD[[#This Row],[Fecha Venc.]],"VENCIDO","")</f>
        <v>VENCIDO</v>
      </c>
      <c r="R1620" s="83"/>
    </row>
    <row r="1621" spans="3:18" s="4" customFormat="1" hidden="1" x14ac:dyDescent="0.25">
      <c r="C1621" s="85" t="s">
        <v>1849</v>
      </c>
      <c r="D1621" s="86">
        <v>45371</v>
      </c>
      <c r="E1621" s="87" t="s">
        <v>91</v>
      </c>
      <c r="F1621" s="88" t="s">
        <v>49</v>
      </c>
      <c r="G1621" s="87" t="s">
        <v>91</v>
      </c>
      <c r="H1621" s="89" t="s">
        <v>1727</v>
      </c>
      <c r="I1621" s="121">
        <v>76.900000000000006</v>
      </c>
      <c r="J1621" s="121">
        <v>76.900000000000006</v>
      </c>
      <c r="K1621" s="84">
        <v>1.1000000000000001</v>
      </c>
      <c r="L1621" s="105">
        <f>+BD[[#This Row],[Kg. Recibidos]]*BD[[#This Row],[Precio]]</f>
        <v>84.590000000000018</v>
      </c>
      <c r="M1621" s="105">
        <f>+BD[[#This Row],[Kg. Recibidos]]*BD[[#This Row],[Precio]]</f>
        <v>84.590000000000018</v>
      </c>
      <c r="N1621" s="91">
        <f>+BD[[#This Row],[Monto Total]]-BD[[#This Row],[Abonos]]</f>
        <v>0</v>
      </c>
      <c r="O1621" s="93" t="str">
        <f>IF(BD[[#This Row],[Saldo Actual]]=0,"PAGADO",IF(BD[[#This Row],[Saldo Actual]]&lt;0,"A Favor","Pendiente"))</f>
        <v>PAGADO</v>
      </c>
      <c r="P1621" s="97">
        <f>+BD[[#This Row],[Fecha Doc.]]+7</f>
        <v>45378</v>
      </c>
      <c r="Q1621" s="96" t="str">
        <f ca="1">IF(TODAY()&gt;BD[[#This Row],[Fecha Venc.]],"VENCIDO","")</f>
        <v>VENCIDO</v>
      </c>
      <c r="R1621" s="83"/>
    </row>
    <row r="1622" spans="3:18" s="4" customFormat="1" hidden="1" x14ac:dyDescent="0.25">
      <c r="C1622" s="85" t="s">
        <v>1854</v>
      </c>
      <c r="D1622" s="86">
        <v>45371</v>
      </c>
      <c r="E1622" s="87" t="s">
        <v>9</v>
      </c>
      <c r="F1622" s="88" t="s">
        <v>19</v>
      </c>
      <c r="G1622" s="87" t="s">
        <v>169</v>
      </c>
      <c r="H1622" s="89" t="s">
        <v>15</v>
      </c>
      <c r="I1622" s="121">
        <v>9241.2000000000007</v>
      </c>
      <c r="J1622" s="121">
        <v>8784.2000000000007</v>
      </c>
      <c r="K1622" s="84">
        <v>2.35</v>
      </c>
      <c r="L1622" s="105">
        <f>+BD[[#This Row],[Kg. Recibidos]]*BD[[#This Row],[Precio]]</f>
        <v>20642.870000000003</v>
      </c>
      <c r="M1622" s="105">
        <f>+BD[[#This Row],[Kg. Recibidos]]*BD[[#This Row],[Precio]]</f>
        <v>20642.870000000003</v>
      </c>
      <c r="N1622" s="91">
        <f>+BD[[#This Row],[Monto Total]]-BD[[#This Row],[Abonos]]</f>
        <v>0</v>
      </c>
      <c r="O1622" s="93" t="str">
        <f>IF(BD[[#This Row],[Saldo Actual]]=0,"PAGADO",IF(BD[[#This Row],[Saldo Actual]]&lt;0,"A Favor","Pendiente"))</f>
        <v>PAGADO</v>
      </c>
      <c r="P1622" s="97">
        <f>+BD[[#This Row],[Fecha Doc.]]+7</f>
        <v>45378</v>
      </c>
      <c r="Q1622" s="96" t="str">
        <f ca="1">IF(TODAY()&gt;BD[[#This Row],[Fecha Venc.]],"VENCIDO","")</f>
        <v>VENCIDO</v>
      </c>
      <c r="R1622" s="83"/>
    </row>
    <row r="1623" spans="3:18" s="4" customFormat="1" hidden="1" x14ac:dyDescent="0.25">
      <c r="C1623" s="85" t="s">
        <v>1860</v>
      </c>
      <c r="D1623" s="86">
        <v>45371</v>
      </c>
      <c r="E1623" s="87" t="s">
        <v>8</v>
      </c>
      <c r="F1623" s="88" t="s">
        <v>20</v>
      </c>
      <c r="G1623" s="87" t="s">
        <v>182</v>
      </c>
      <c r="H1623" s="89" t="s">
        <v>15</v>
      </c>
      <c r="I1623" s="121">
        <v>8403.5</v>
      </c>
      <c r="J1623" s="121">
        <v>8001.7</v>
      </c>
      <c r="K1623" s="84">
        <v>2.35</v>
      </c>
      <c r="L1623" s="105">
        <f>+BD[[#This Row],[Kg. Recibidos]]*BD[[#This Row],[Precio]]</f>
        <v>18803.994999999999</v>
      </c>
      <c r="M1623" s="105">
        <f>+BD[[#This Row],[Kg. Recibidos]]*BD[[#This Row],[Precio]]</f>
        <v>18803.994999999999</v>
      </c>
      <c r="N1623" s="91">
        <f>+BD[[#This Row],[Monto Total]]-BD[[#This Row],[Abonos]]</f>
        <v>0</v>
      </c>
      <c r="O1623" s="93" t="str">
        <f>IF(BD[[#This Row],[Saldo Actual]]=0,"PAGADO",IF(BD[[#This Row],[Saldo Actual]]&lt;0,"A Favor","Pendiente"))</f>
        <v>PAGADO</v>
      </c>
      <c r="P1623" s="97">
        <f>+BD[[#This Row],[Fecha Doc.]]+7</f>
        <v>45378</v>
      </c>
      <c r="Q1623" s="96" t="str">
        <f ca="1">IF(TODAY()&gt;BD[[#This Row],[Fecha Venc.]],"VENCIDO","")</f>
        <v>VENCIDO</v>
      </c>
      <c r="R1623" s="83"/>
    </row>
    <row r="1624" spans="3:18" s="4" customFormat="1" hidden="1" x14ac:dyDescent="0.25">
      <c r="C1624" s="85" t="s">
        <v>1859</v>
      </c>
      <c r="D1624" s="86">
        <v>45371</v>
      </c>
      <c r="E1624" s="87" t="s">
        <v>8</v>
      </c>
      <c r="F1624" s="88" t="s">
        <v>20</v>
      </c>
      <c r="G1624" s="87" t="s">
        <v>182</v>
      </c>
      <c r="H1624" s="89" t="s">
        <v>1848</v>
      </c>
      <c r="I1624" s="121">
        <v>97.4</v>
      </c>
      <c r="J1624" s="121">
        <v>97</v>
      </c>
      <c r="K1624" s="84">
        <v>1.5</v>
      </c>
      <c r="L1624" s="105">
        <f>+BD[[#This Row],[Kg. Recibidos]]*BD[[#This Row],[Precio]]</f>
        <v>145.5</v>
      </c>
      <c r="M1624" s="105">
        <f>+BD[[#This Row],[Kg. Recibidos]]*BD[[#This Row],[Precio]]</f>
        <v>145.5</v>
      </c>
      <c r="N1624" s="91">
        <f>+BD[[#This Row],[Monto Total]]-BD[[#This Row],[Abonos]]</f>
        <v>0</v>
      </c>
      <c r="O1624" s="93" t="str">
        <f>IF(BD[[#This Row],[Saldo Actual]]=0,"PAGADO",IF(BD[[#This Row],[Saldo Actual]]&lt;0,"A Favor","Pendiente"))</f>
        <v>PAGADO</v>
      </c>
      <c r="P1624" s="97">
        <f>+BD[[#This Row],[Fecha Doc.]]+7</f>
        <v>45378</v>
      </c>
      <c r="Q1624" s="96" t="str">
        <f ca="1">IF(TODAY()&gt;BD[[#This Row],[Fecha Venc.]],"VENCIDO","")</f>
        <v>VENCIDO</v>
      </c>
      <c r="R1624" s="83"/>
    </row>
    <row r="1625" spans="3:18" s="4" customFormat="1" hidden="1" x14ac:dyDescent="0.25">
      <c r="C1625" s="85" t="s">
        <v>1859</v>
      </c>
      <c r="D1625" s="86">
        <v>45371</v>
      </c>
      <c r="E1625" s="87" t="s">
        <v>8</v>
      </c>
      <c r="F1625" s="88" t="s">
        <v>20</v>
      </c>
      <c r="G1625" s="87" t="s">
        <v>182</v>
      </c>
      <c r="H1625" s="89" t="s">
        <v>1727</v>
      </c>
      <c r="I1625" s="121">
        <v>935.7</v>
      </c>
      <c r="J1625" s="121">
        <v>914.8</v>
      </c>
      <c r="K1625" s="84">
        <v>1</v>
      </c>
      <c r="L1625" s="105">
        <f>+BD[[#This Row],[Kg. Recibidos]]*BD[[#This Row],[Precio]]</f>
        <v>914.8</v>
      </c>
      <c r="M1625" s="105">
        <f>+BD[[#This Row],[Kg. Recibidos]]*BD[[#This Row],[Precio]]</f>
        <v>914.8</v>
      </c>
      <c r="N1625" s="91">
        <f>+BD[[#This Row],[Monto Total]]-BD[[#This Row],[Abonos]]</f>
        <v>0</v>
      </c>
      <c r="O1625" s="93" t="str">
        <f>IF(BD[[#This Row],[Saldo Actual]]=0,"PAGADO",IF(BD[[#This Row],[Saldo Actual]]&lt;0,"A Favor","Pendiente"))</f>
        <v>PAGADO</v>
      </c>
      <c r="P1625" s="97">
        <f>+BD[[#This Row],[Fecha Doc.]]+7</f>
        <v>45378</v>
      </c>
      <c r="Q1625" s="96" t="str">
        <f ca="1">IF(TODAY()&gt;BD[[#This Row],[Fecha Venc.]],"VENCIDO","")</f>
        <v>VENCIDO</v>
      </c>
      <c r="R1625" s="83"/>
    </row>
    <row r="1626" spans="3:18" s="4" customFormat="1" hidden="1" x14ac:dyDescent="0.25">
      <c r="C1626" s="85" t="s">
        <v>1856</v>
      </c>
      <c r="D1626" s="86">
        <v>45371</v>
      </c>
      <c r="E1626" s="87" t="s">
        <v>8</v>
      </c>
      <c r="F1626" s="88" t="s">
        <v>20</v>
      </c>
      <c r="G1626" s="87" t="s">
        <v>182</v>
      </c>
      <c r="H1626" s="89" t="s">
        <v>15</v>
      </c>
      <c r="I1626" s="121">
        <v>7663</v>
      </c>
      <c r="J1626" s="121">
        <v>7567.4</v>
      </c>
      <c r="K1626" s="84">
        <v>2.35</v>
      </c>
      <c r="L1626" s="105">
        <f>+BD[[#This Row],[Kg. Recibidos]]*BD[[#This Row],[Precio]]</f>
        <v>17783.39</v>
      </c>
      <c r="M1626" s="105">
        <f>+BD[[#This Row],[Kg. Recibidos]]*BD[[#This Row],[Precio]]</f>
        <v>17783.39</v>
      </c>
      <c r="N1626" s="91">
        <f>+BD[[#This Row],[Monto Total]]-BD[[#This Row],[Abonos]]</f>
        <v>0</v>
      </c>
      <c r="O1626" s="93" t="str">
        <f>IF(BD[[#This Row],[Saldo Actual]]=0,"PAGADO",IF(BD[[#This Row],[Saldo Actual]]&lt;0,"A Favor","Pendiente"))</f>
        <v>PAGADO</v>
      </c>
      <c r="P1626" s="97">
        <f>+BD[[#This Row],[Fecha Doc.]]+7</f>
        <v>45378</v>
      </c>
      <c r="Q1626" s="96" t="str">
        <f ca="1">IF(TODAY()&gt;BD[[#This Row],[Fecha Venc.]],"VENCIDO","")</f>
        <v>VENCIDO</v>
      </c>
      <c r="R1626" s="83"/>
    </row>
    <row r="1627" spans="3:18" s="4" customFormat="1" hidden="1" x14ac:dyDescent="0.25">
      <c r="C1627" s="85" t="s">
        <v>1834</v>
      </c>
      <c r="D1627" s="86">
        <v>45370</v>
      </c>
      <c r="E1627" s="87" t="s">
        <v>71</v>
      </c>
      <c r="F1627" s="88" t="s">
        <v>25</v>
      </c>
      <c r="G1627" s="87" t="s">
        <v>71</v>
      </c>
      <c r="H1627" s="89" t="s">
        <v>3</v>
      </c>
      <c r="I1627" s="121">
        <v>708.4</v>
      </c>
      <c r="J1627" s="121">
        <v>708.4</v>
      </c>
      <c r="K1627" s="84">
        <v>2.15</v>
      </c>
      <c r="L1627" s="105">
        <f>+BD[[#This Row],[Kg. Recibidos]]*BD[[#This Row],[Precio]]</f>
        <v>1523.06</v>
      </c>
      <c r="M1627" s="105">
        <v>1523.06</v>
      </c>
      <c r="N1627" s="91">
        <f>+BD[[#This Row],[Monto Total]]-BD[[#This Row],[Abonos]]</f>
        <v>0</v>
      </c>
      <c r="O1627" s="93" t="str">
        <f>IF(BD[[#This Row],[Saldo Actual]]=0,"PAGADO",IF(BD[[#This Row],[Saldo Actual]]&lt;0,"A Favor","Pendiente"))</f>
        <v>PAGADO</v>
      </c>
      <c r="P1627" s="97">
        <f>+BD[[#This Row],[Fecha Doc.]]+7</f>
        <v>45377</v>
      </c>
      <c r="Q1627" s="96" t="str">
        <f ca="1">IF(TODAY()&gt;BD[[#This Row],[Fecha Venc.]],"VENCIDO","")</f>
        <v>VENCIDO</v>
      </c>
      <c r="R1627" s="83"/>
    </row>
    <row r="1628" spans="3:18" s="4" customFormat="1" hidden="1" x14ac:dyDescent="0.25">
      <c r="C1628" s="85" t="s">
        <v>1840</v>
      </c>
      <c r="D1628" s="86">
        <v>45370</v>
      </c>
      <c r="E1628" s="87" t="s">
        <v>1887</v>
      </c>
      <c r="F1628" s="88" t="s">
        <v>1886</v>
      </c>
      <c r="G1628" s="87" t="s">
        <v>204</v>
      </c>
      <c r="H1628" s="89" t="s">
        <v>12</v>
      </c>
      <c r="I1628" s="121">
        <v>19.8</v>
      </c>
      <c r="J1628" s="121">
        <v>19.8</v>
      </c>
      <c r="K1628" s="84">
        <v>1.2</v>
      </c>
      <c r="L1628" s="105">
        <f>+BD[[#This Row],[Kg. Recibidos]]*BD[[#This Row],[Precio]]</f>
        <v>23.76</v>
      </c>
      <c r="M1628" s="105">
        <f>+BD[[#This Row],[Kg. Recibidos]]*BD[[#This Row],[Precio]]</f>
        <v>23.76</v>
      </c>
      <c r="N1628" s="91">
        <f>+BD[[#This Row],[Monto Total]]-BD[[#This Row],[Abonos]]</f>
        <v>0</v>
      </c>
      <c r="O1628" s="93" t="str">
        <f>IF(BD[[#This Row],[Saldo Actual]]=0,"PAGADO",IF(BD[[#This Row],[Saldo Actual]]&lt;0,"A Favor","Pendiente"))</f>
        <v>PAGADO</v>
      </c>
      <c r="P1628" s="97">
        <f>+BD[[#This Row],[Fecha Doc.]]+7</f>
        <v>45377</v>
      </c>
      <c r="Q1628" s="96" t="str">
        <f ca="1">IF(TODAY()&gt;BD[[#This Row],[Fecha Venc.]],"VENCIDO","")</f>
        <v>VENCIDO</v>
      </c>
      <c r="R1628" s="83"/>
    </row>
    <row r="1629" spans="3:18" s="4" customFormat="1" hidden="1" x14ac:dyDescent="0.25">
      <c r="C1629" s="85" t="s">
        <v>1857</v>
      </c>
      <c r="D1629" s="86">
        <v>45370</v>
      </c>
      <c r="E1629" s="87" t="s">
        <v>1730</v>
      </c>
      <c r="F1629" s="88" t="s">
        <v>892</v>
      </c>
      <c r="G1629" s="87" t="s">
        <v>1730</v>
      </c>
      <c r="H1629" s="89" t="s">
        <v>1853</v>
      </c>
      <c r="I1629" s="121">
        <v>1822</v>
      </c>
      <c r="J1629" s="121">
        <v>1822</v>
      </c>
      <c r="K1629" s="84">
        <v>0.2</v>
      </c>
      <c r="L1629" s="105">
        <f>+BD[[#This Row],[Kg. Recibidos]]*BD[[#This Row],[Precio]]</f>
        <v>364.40000000000003</v>
      </c>
      <c r="M1629" s="105">
        <v>364.4</v>
      </c>
      <c r="N1629" s="91">
        <f>+BD[[#This Row],[Monto Total]]-BD[[#This Row],[Abonos]]</f>
        <v>0</v>
      </c>
      <c r="O1629" s="93" t="str">
        <f>IF(BD[[#This Row],[Saldo Actual]]=0,"PAGADO",IF(BD[[#This Row],[Saldo Actual]]&lt;0,"A Favor","Pendiente"))</f>
        <v>PAGADO</v>
      </c>
      <c r="P1629" s="97">
        <f>+BD[[#This Row],[Fecha Doc.]]+7</f>
        <v>45377</v>
      </c>
      <c r="Q1629" s="96" t="str">
        <f ca="1">IF(TODAY()&gt;BD[[#This Row],[Fecha Venc.]],"VENCIDO","")</f>
        <v>VENCIDO</v>
      </c>
      <c r="R1629" s="83"/>
    </row>
    <row r="1630" spans="3:18" s="4" customFormat="1" hidden="1" x14ac:dyDescent="0.25">
      <c r="C1630" s="85" t="s">
        <v>1838</v>
      </c>
      <c r="D1630" s="86">
        <v>45370</v>
      </c>
      <c r="E1630" s="87" t="s">
        <v>1887</v>
      </c>
      <c r="F1630" s="88" t="s">
        <v>1886</v>
      </c>
      <c r="G1630" s="87" t="s">
        <v>133</v>
      </c>
      <c r="H1630" s="89" t="s">
        <v>12</v>
      </c>
      <c r="I1630" s="121">
        <v>31.7</v>
      </c>
      <c r="J1630" s="121">
        <v>31.7</v>
      </c>
      <c r="K1630" s="84">
        <v>1.2</v>
      </c>
      <c r="L1630" s="105">
        <f>+BD[[#This Row],[Kg. Recibidos]]*BD[[#This Row],[Precio]]</f>
        <v>38.04</v>
      </c>
      <c r="M1630" s="105">
        <v>1639.2</v>
      </c>
      <c r="N1630" s="91">
        <f>+BD[[#This Row],[Monto Total]]-BD[[#This Row],[Abonos]]</f>
        <v>-1601.16</v>
      </c>
      <c r="O1630" s="93" t="str">
        <f>IF(BD[[#This Row],[Saldo Actual]]=0,"PAGADO",IF(BD[[#This Row],[Saldo Actual]]&lt;0,"A Favor","Pendiente"))</f>
        <v>A Favor</v>
      </c>
      <c r="P1630" s="97">
        <f>+BD[[#This Row],[Fecha Doc.]]+7</f>
        <v>45377</v>
      </c>
      <c r="Q1630" s="96" t="str">
        <f ca="1">IF(TODAY()&gt;BD[[#This Row],[Fecha Venc.]],"VENCIDO","")</f>
        <v>VENCIDO</v>
      </c>
      <c r="R1630" s="83"/>
    </row>
    <row r="1631" spans="3:18" s="4" customFormat="1" hidden="1" x14ac:dyDescent="0.25">
      <c r="C1631" s="85" t="s">
        <v>1838</v>
      </c>
      <c r="D1631" s="86">
        <v>45370</v>
      </c>
      <c r="E1631" s="87" t="s">
        <v>1887</v>
      </c>
      <c r="F1631" s="88" t="s">
        <v>1886</v>
      </c>
      <c r="G1631" s="87" t="s">
        <v>133</v>
      </c>
      <c r="H1631" s="89" t="s">
        <v>13</v>
      </c>
      <c r="I1631" s="121">
        <v>42.2</v>
      </c>
      <c r="J1631" s="121">
        <v>42.2</v>
      </c>
      <c r="K1631" s="84">
        <v>1.2</v>
      </c>
      <c r="L1631" s="105">
        <f>+BD[[#This Row],[Kg. Recibidos]]*BD[[#This Row],[Precio]]</f>
        <v>50.64</v>
      </c>
      <c r="M1631" s="105">
        <v>8697.7999999999993</v>
      </c>
      <c r="N1631" s="91">
        <f>+BD[[#This Row],[Monto Total]]-BD[[#This Row],[Abonos]]</f>
        <v>-8647.16</v>
      </c>
      <c r="O1631" s="93" t="str">
        <f>IF(BD[[#This Row],[Saldo Actual]]=0,"PAGADO",IF(BD[[#This Row],[Saldo Actual]]&lt;0,"A Favor","Pendiente"))</f>
        <v>A Favor</v>
      </c>
      <c r="P1631" s="97">
        <f>+BD[[#This Row],[Fecha Doc.]]+7</f>
        <v>45377</v>
      </c>
      <c r="Q1631" s="96" t="str">
        <f ca="1">IF(TODAY()&gt;BD[[#This Row],[Fecha Venc.]],"VENCIDO","")</f>
        <v>VENCIDO</v>
      </c>
      <c r="R1631" s="83"/>
    </row>
    <row r="1632" spans="3:18" s="4" customFormat="1" hidden="1" x14ac:dyDescent="0.25">
      <c r="C1632" s="85" t="s">
        <v>1838</v>
      </c>
      <c r="D1632" s="86">
        <v>45370</v>
      </c>
      <c r="E1632" s="87" t="s">
        <v>1887</v>
      </c>
      <c r="F1632" s="88" t="s">
        <v>1886</v>
      </c>
      <c r="G1632" s="87" t="s">
        <v>133</v>
      </c>
      <c r="H1632" s="89" t="s">
        <v>11</v>
      </c>
      <c r="I1632" s="121">
        <v>41.9</v>
      </c>
      <c r="J1632" s="121">
        <v>41.9</v>
      </c>
      <c r="K1632" s="84">
        <v>1.7</v>
      </c>
      <c r="L1632" s="105">
        <f>+BD[[#This Row],[Kg. Recibidos]]*BD[[#This Row],[Precio]]</f>
        <v>71.22999999999999</v>
      </c>
      <c r="M1632" s="105">
        <v>20801.760000000002</v>
      </c>
      <c r="N1632" s="91">
        <f>+BD[[#This Row],[Monto Total]]-BD[[#This Row],[Abonos]]</f>
        <v>-20730.530000000002</v>
      </c>
      <c r="O1632" s="93" t="str">
        <f>IF(BD[[#This Row],[Saldo Actual]]=0,"PAGADO",IF(BD[[#This Row],[Saldo Actual]]&lt;0,"A Favor","Pendiente"))</f>
        <v>A Favor</v>
      </c>
      <c r="P1632" s="97">
        <f>+BD[[#This Row],[Fecha Doc.]]+7</f>
        <v>45377</v>
      </c>
      <c r="Q1632" s="96" t="str">
        <f ca="1">IF(TODAY()&gt;BD[[#This Row],[Fecha Venc.]],"VENCIDO","")</f>
        <v>VENCIDO</v>
      </c>
      <c r="R1632" s="83"/>
    </row>
    <row r="1633" spans="3:18" s="4" customFormat="1" hidden="1" x14ac:dyDescent="0.25">
      <c r="C1633" s="85" t="s">
        <v>1842</v>
      </c>
      <c r="D1633" s="86">
        <v>45370</v>
      </c>
      <c r="E1633" s="87" t="s">
        <v>1887</v>
      </c>
      <c r="F1633" s="88" t="s">
        <v>1886</v>
      </c>
      <c r="G1633" s="87" t="s">
        <v>132</v>
      </c>
      <c r="H1633" s="89" t="s">
        <v>3</v>
      </c>
      <c r="I1633" s="121">
        <v>55.4</v>
      </c>
      <c r="J1633" s="121">
        <v>55.4</v>
      </c>
      <c r="K1633" s="84">
        <v>2.15</v>
      </c>
      <c r="L1633" s="105">
        <f>+BD[[#This Row],[Kg. Recibidos]]*BD[[#This Row],[Precio]]</f>
        <v>119.10999999999999</v>
      </c>
      <c r="M1633" s="105">
        <f>+BD[[#This Row],[Kg. Recibidos]]*BD[[#This Row],[Precio]]</f>
        <v>119.10999999999999</v>
      </c>
      <c r="N1633" s="91">
        <f>+BD[[#This Row],[Monto Total]]-BD[[#This Row],[Abonos]]</f>
        <v>0</v>
      </c>
      <c r="O1633" s="93" t="str">
        <f>IF(BD[[#This Row],[Saldo Actual]]=0,"PAGADO",IF(BD[[#This Row],[Saldo Actual]]&lt;0,"A Favor","Pendiente"))</f>
        <v>PAGADO</v>
      </c>
      <c r="P1633" s="97">
        <f>+BD[[#This Row],[Fecha Doc.]]+7</f>
        <v>45377</v>
      </c>
      <c r="Q1633" s="96" t="str">
        <f ca="1">IF(TODAY()&gt;BD[[#This Row],[Fecha Venc.]],"VENCIDO","")</f>
        <v>VENCIDO</v>
      </c>
      <c r="R1633" s="83"/>
    </row>
    <row r="1634" spans="3:18" s="4" customFormat="1" hidden="1" x14ac:dyDescent="0.25">
      <c r="C1634" s="85" t="s">
        <v>1844</v>
      </c>
      <c r="D1634" s="86">
        <v>45370</v>
      </c>
      <c r="E1634" s="87" t="s">
        <v>86</v>
      </c>
      <c r="F1634" s="88" t="s">
        <v>45</v>
      </c>
      <c r="G1634" s="87" t="s">
        <v>1419</v>
      </c>
      <c r="H1634" s="89" t="s">
        <v>12</v>
      </c>
      <c r="I1634" s="121">
        <v>100</v>
      </c>
      <c r="J1634" s="121">
        <v>100</v>
      </c>
      <c r="K1634" s="84">
        <v>1.2</v>
      </c>
      <c r="L1634" s="105">
        <f>+BD[[#This Row],[Kg. Recibidos]]*BD[[#This Row],[Precio]]</f>
        <v>120</v>
      </c>
      <c r="M1634" s="105">
        <f>+BD[[#This Row],[Kg. Recibidos]]*BD[[#This Row],[Precio]]</f>
        <v>120</v>
      </c>
      <c r="N1634" s="91">
        <f>+BD[[#This Row],[Monto Total]]-BD[[#This Row],[Abonos]]</f>
        <v>0</v>
      </c>
      <c r="O1634" s="93" t="str">
        <f>IF(BD[[#This Row],[Saldo Actual]]=0,"PAGADO",IF(BD[[#This Row],[Saldo Actual]]&lt;0,"A Favor","Pendiente"))</f>
        <v>PAGADO</v>
      </c>
      <c r="P1634" s="97">
        <f>+BD[[#This Row],[Fecha Doc.]]+7</f>
        <v>45377</v>
      </c>
      <c r="Q1634" s="96" t="str">
        <f ca="1">IF(TODAY()&gt;BD[[#This Row],[Fecha Venc.]],"VENCIDO","")</f>
        <v>VENCIDO</v>
      </c>
      <c r="R1634" s="83"/>
    </row>
    <row r="1635" spans="3:18" s="4" customFormat="1" hidden="1" x14ac:dyDescent="0.25">
      <c r="C1635" s="85" t="s">
        <v>1843</v>
      </c>
      <c r="D1635" s="86">
        <v>45370</v>
      </c>
      <c r="E1635" s="87" t="s">
        <v>86</v>
      </c>
      <c r="F1635" s="88" t="s">
        <v>45</v>
      </c>
      <c r="G1635" s="87" t="s">
        <v>1419</v>
      </c>
      <c r="H1635" s="89" t="s">
        <v>13</v>
      </c>
      <c r="I1635" s="121">
        <v>19.600000000000001</v>
      </c>
      <c r="J1635" s="121">
        <v>19.600000000000001</v>
      </c>
      <c r="K1635" s="84">
        <v>1.2</v>
      </c>
      <c r="L1635" s="105">
        <f>+BD[[#This Row],[Kg. Recibidos]]*BD[[#This Row],[Precio]]</f>
        <v>23.52</v>
      </c>
      <c r="M1635" s="105">
        <f>+BD[[#This Row],[Kg. Recibidos]]*BD[[#This Row],[Precio]]</f>
        <v>23.52</v>
      </c>
      <c r="N1635" s="91">
        <f>+BD[[#This Row],[Monto Total]]-BD[[#This Row],[Abonos]]</f>
        <v>0</v>
      </c>
      <c r="O1635" s="93" t="str">
        <f>IF(BD[[#This Row],[Saldo Actual]]=0,"PAGADO",IF(BD[[#This Row],[Saldo Actual]]&lt;0,"A Favor","Pendiente"))</f>
        <v>PAGADO</v>
      </c>
      <c r="P1635" s="97">
        <f>+BD[[#This Row],[Fecha Doc.]]+7</f>
        <v>45377</v>
      </c>
      <c r="Q1635" s="96" t="str">
        <f ca="1">IF(TODAY()&gt;BD[[#This Row],[Fecha Venc.]],"VENCIDO","")</f>
        <v>VENCIDO</v>
      </c>
      <c r="R1635" s="83"/>
    </row>
    <row r="1636" spans="3:18" s="4" customFormat="1" hidden="1" x14ac:dyDescent="0.25">
      <c r="C1636" s="85" t="s">
        <v>1841</v>
      </c>
      <c r="D1636" s="86">
        <v>45370</v>
      </c>
      <c r="E1636" s="87" t="s">
        <v>86</v>
      </c>
      <c r="F1636" s="88" t="s">
        <v>45</v>
      </c>
      <c r="G1636" s="87" t="s">
        <v>1419</v>
      </c>
      <c r="H1636" s="89" t="s">
        <v>3</v>
      </c>
      <c r="I1636" s="121">
        <v>916.9</v>
      </c>
      <c r="J1636" s="121">
        <v>916.9</v>
      </c>
      <c r="K1636" s="84">
        <v>2.15</v>
      </c>
      <c r="L1636" s="105">
        <f>+BD[[#This Row],[Kg. Recibidos]]*BD[[#This Row],[Precio]]</f>
        <v>1971.3349999999998</v>
      </c>
      <c r="M1636" s="105">
        <f>+BD[[#This Row],[Kg. Recibidos]]*BD[[#This Row],[Precio]]</f>
        <v>1971.3349999999998</v>
      </c>
      <c r="N1636" s="91">
        <f>+BD[[#This Row],[Monto Total]]-BD[[#This Row],[Abonos]]</f>
        <v>0</v>
      </c>
      <c r="O1636" s="93" t="str">
        <f>IF(BD[[#This Row],[Saldo Actual]]=0,"PAGADO",IF(BD[[#This Row],[Saldo Actual]]&lt;0,"A Favor","Pendiente"))</f>
        <v>PAGADO</v>
      </c>
      <c r="P1636" s="97">
        <f>+BD[[#This Row],[Fecha Doc.]]+7</f>
        <v>45377</v>
      </c>
      <c r="Q1636" s="96" t="str">
        <f ca="1">IF(TODAY()&gt;BD[[#This Row],[Fecha Venc.]],"VENCIDO","")</f>
        <v>VENCIDO</v>
      </c>
      <c r="R1636" s="83"/>
    </row>
    <row r="1637" spans="3:18" s="4" customFormat="1" hidden="1" x14ac:dyDescent="0.25">
      <c r="C1637" s="85" t="s">
        <v>1839</v>
      </c>
      <c r="D1637" s="86">
        <v>45370</v>
      </c>
      <c r="E1637" s="87" t="s">
        <v>94</v>
      </c>
      <c r="F1637" s="88" t="s">
        <v>51</v>
      </c>
      <c r="G1637" s="87" t="s">
        <v>94</v>
      </c>
      <c r="H1637" s="89" t="s">
        <v>3</v>
      </c>
      <c r="I1637" s="121">
        <v>3026.3</v>
      </c>
      <c r="J1637" s="121">
        <v>3026.3</v>
      </c>
      <c r="K1637" s="84">
        <v>2.12</v>
      </c>
      <c r="L1637" s="105">
        <f>+BD[[#This Row],[Kg. Recibidos]]*BD[[#This Row],[Precio]]</f>
        <v>6415.7560000000003</v>
      </c>
      <c r="M1637" s="105">
        <v>6415.7560000000003</v>
      </c>
      <c r="N1637" s="91">
        <f>+BD[[#This Row],[Monto Total]]-BD[[#This Row],[Abonos]]</f>
        <v>0</v>
      </c>
      <c r="O1637" s="93" t="str">
        <f>IF(BD[[#This Row],[Saldo Actual]]=0,"PAGADO",IF(BD[[#This Row],[Saldo Actual]]&lt;0,"A Favor","Pendiente"))</f>
        <v>PAGADO</v>
      </c>
      <c r="P1637" s="97">
        <f>+BD[[#This Row],[Fecha Doc.]]+7</f>
        <v>45377</v>
      </c>
      <c r="Q1637" s="96" t="str">
        <f ca="1">IF(TODAY()&gt;BD[[#This Row],[Fecha Venc.]],"VENCIDO","")</f>
        <v>VENCIDO</v>
      </c>
      <c r="R1637" s="83"/>
    </row>
    <row r="1638" spans="3:18" s="4" customFormat="1" hidden="1" x14ac:dyDescent="0.25">
      <c r="C1638" s="85" t="s">
        <v>1845</v>
      </c>
      <c r="D1638" s="86">
        <v>45370</v>
      </c>
      <c r="E1638" s="87" t="s">
        <v>1835</v>
      </c>
      <c r="F1638" s="88" t="s">
        <v>1836</v>
      </c>
      <c r="G1638" s="87" t="s">
        <v>1835</v>
      </c>
      <c r="H1638" s="89" t="s">
        <v>13</v>
      </c>
      <c r="I1638" s="121">
        <v>16.8</v>
      </c>
      <c r="J1638" s="121">
        <v>16.8</v>
      </c>
      <c r="K1638" s="84">
        <v>1.2</v>
      </c>
      <c r="L1638" s="105">
        <f>+BD[[#This Row],[Kg. Recibidos]]*BD[[#This Row],[Precio]]</f>
        <v>20.16</v>
      </c>
      <c r="M1638" s="105">
        <f>+BD[[#This Row],[Kg. Recibidos]]*BD[[#This Row],[Precio]]</f>
        <v>20.16</v>
      </c>
      <c r="N1638" s="91">
        <f>+BD[[#This Row],[Monto Total]]-BD[[#This Row],[Abonos]]</f>
        <v>0</v>
      </c>
      <c r="O1638" s="93" t="str">
        <f>IF(BD[[#This Row],[Saldo Actual]]=0,"PAGADO",IF(BD[[#This Row],[Saldo Actual]]&lt;0,"A Favor","Pendiente"))</f>
        <v>PAGADO</v>
      </c>
      <c r="P1638" s="97">
        <f>+BD[[#This Row],[Fecha Doc.]]+7</f>
        <v>45377</v>
      </c>
      <c r="Q1638" s="96" t="str">
        <f ca="1">IF(TODAY()&gt;BD[[#This Row],[Fecha Venc.]],"VENCIDO","")</f>
        <v>VENCIDO</v>
      </c>
      <c r="R1638" s="83"/>
    </row>
    <row r="1639" spans="3:18" s="4" customFormat="1" hidden="1" x14ac:dyDescent="0.25">
      <c r="C1639" s="85" t="s">
        <v>1837</v>
      </c>
      <c r="D1639" s="86">
        <v>45370</v>
      </c>
      <c r="E1639" s="87" t="s">
        <v>9</v>
      </c>
      <c r="F1639" s="88" t="s">
        <v>19</v>
      </c>
      <c r="G1639" s="87" t="s">
        <v>169</v>
      </c>
      <c r="H1639" s="89" t="s">
        <v>15</v>
      </c>
      <c r="I1639" s="121">
        <v>10183.5</v>
      </c>
      <c r="J1639" s="121">
        <v>9629</v>
      </c>
      <c r="K1639" s="84">
        <v>2.35</v>
      </c>
      <c r="L1639" s="105">
        <f>+BD[[#This Row],[Kg. Recibidos]]*BD[[#This Row],[Precio]]</f>
        <v>22628.15</v>
      </c>
      <c r="M1639" s="105">
        <f>+BD[[#This Row],[Kg. Recibidos]]*BD[[#This Row],[Precio]]</f>
        <v>22628.15</v>
      </c>
      <c r="N1639" s="91">
        <f>+BD[[#This Row],[Monto Total]]-BD[[#This Row],[Abonos]]</f>
        <v>0</v>
      </c>
      <c r="O1639" s="93" t="str">
        <f>IF(BD[[#This Row],[Saldo Actual]]=0,"PAGADO",IF(BD[[#This Row],[Saldo Actual]]&lt;0,"A Favor","Pendiente"))</f>
        <v>PAGADO</v>
      </c>
      <c r="P1639" s="97">
        <f>+BD[[#This Row],[Fecha Doc.]]+7</f>
        <v>45377</v>
      </c>
      <c r="Q1639" s="96" t="str">
        <f ca="1">IF(TODAY()&gt;BD[[#This Row],[Fecha Venc.]],"VENCIDO","")</f>
        <v>VENCIDO</v>
      </c>
      <c r="R1639" s="83"/>
    </row>
    <row r="1640" spans="3:18" s="4" customFormat="1" hidden="1" x14ac:dyDescent="0.25">
      <c r="C1640" s="85" t="s">
        <v>1833</v>
      </c>
      <c r="D1640" s="86">
        <v>45370</v>
      </c>
      <c r="E1640" s="87" t="s">
        <v>9</v>
      </c>
      <c r="F1640" s="88" t="s">
        <v>19</v>
      </c>
      <c r="G1640" s="87" t="s">
        <v>169</v>
      </c>
      <c r="H1640" s="89" t="s">
        <v>3</v>
      </c>
      <c r="I1640" s="121">
        <v>10095.099999999999</v>
      </c>
      <c r="J1640" s="121">
        <v>10091.799999999999</v>
      </c>
      <c r="K1640" s="84">
        <v>1.95</v>
      </c>
      <c r="L1640" s="105">
        <f>+BD[[#This Row],[Kg. Recibidos]]*BD[[#This Row],[Precio]]</f>
        <v>19679.009999999998</v>
      </c>
      <c r="M1640" s="105">
        <f>+BD[[#This Row],[Kg. Recibidos]]*BD[[#This Row],[Precio]]</f>
        <v>19679.009999999998</v>
      </c>
      <c r="N1640" s="91">
        <f>+BD[[#This Row],[Monto Total]]-BD[[#This Row],[Abonos]]</f>
        <v>0</v>
      </c>
      <c r="O1640" s="93" t="str">
        <f>IF(BD[[#This Row],[Saldo Actual]]=0,"PAGADO",IF(BD[[#This Row],[Saldo Actual]]&lt;0,"A Favor","Pendiente"))</f>
        <v>PAGADO</v>
      </c>
      <c r="P1640" s="97">
        <f>+BD[[#This Row],[Fecha Doc.]]+7</f>
        <v>45377</v>
      </c>
      <c r="Q1640" s="96" t="str">
        <f ca="1">IF(TODAY()&gt;BD[[#This Row],[Fecha Venc.]],"VENCIDO","")</f>
        <v>VENCIDO</v>
      </c>
      <c r="R1640" s="83"/>
    </row>
    <row r="1641" spans="3:18" s="4" customFormat="1" hidden="1" x14ac:dyDescent="0.25">
      <c r="C1641" s="85" t="s">
        <v>1832</v>
      </c>
      <c r="D1641" s="86">
        <v>45370</v>
      </c>
      <c r="E1641" s="87" t="s">
        <v>9</v>
      </c>
      <c r="F1641" s="88" t="s">
        <v>19</v>
      </c>
      <c r="G1641" s="87" t="s">
        <v>169</v>
      </c>
      <c r="H1641" s="89" t="s">
        <v>3</v>
      </c>
      <c r="I1641" s="121">
        <v>10129.799999999999</v>
      </c>
      <c r="J1641" s="121">
        <v>10163.799999999999</v>
      </c>
      <c r="K1641" s="84">
        <v>1.95</v>
      </c>
      <c r="L1641" s="105">
        <f>+BD[[#This Row],[Kg. Recibidos]]*BD[[#This Row],[Precio]]</f>
        <v>19819.41</v>
      </c>
      <c r="M1641" s="105">
        <f>+BD[[#This Row],[Kg. Recibidos]]*BD[[#This Row],[Precio]]</f>
        <v>19819.41</v>
      </c>
      <c r="N1641" s="91">
        <f>+BD[[#This Row],[Monto Total]]-BD[[#This Row],[Abonos]]</f>
        <v>0</v>
      </c>
      <c r="O1641" s="93" t="str">
        <f>IF(BD[[#This Row],[Saldo Actual]]=0,"PAGADO",IF(BD[[#This Row],[Saldo Actual]]&lt;0,"A Favor","Pendiente"))</f>
        <v>PAGADO</v>
      </c>
      <c r="P1641" s="97">
        <f>+BD[[#This Row],[Fecha Doc.]]+7</f>
        <v>45377</v>
      </c>
      <c r="Q1641" s="96" t="str">
        <f ca="1">IF(TODAY()&gt;BD[[#This Row],[Fecha Venc.]],"VENCIDO","")</f>
        <v>VENCIDO</v>
      </c>
      <c r="R1641" s="83"/>
    </row>
    <row r="1642" spans="3:18" s="4" customFormat="1" hidden="1" x14ac:dyDescent="0.25">
      <c r="C1642" s="85" t="s">
        <v>1818</v>
      </c>
      <c r="D1642" s="86">
        <v>45366</v>
      </c>
      <c r="E1642" s="87" t="s">
        <v>1730</v>
      </c>
      <c r="F1642" s="88" t="s">
        <v>892</v>
      </c>
      <c r="G1642" s="87" t="s">
        <v>1730</v>
      </c>
      <c r="H1642" s="89" t="s">
        <v>17</v>
      </c>
      <c r="I1642" s="121">
        <v>979.2</v>
      </c>
      <c r="J1642" s="121">
        <v>979.2</v>
      </c>
      <c r="K1642" s="84">
        <v>0.2</v>
      </c>
      <c r="L1642" s="105">
        <f>+BD[[#This Row],[Kg. Recibidos]]*BD[[#This Row],[Precio]]</f>
        <v>195.84000000000003</v>
      </c>
      <c r="M1642" s="105">
        <v>195.84000000000003</v>
      </c>
      <c r="N1642" s="91">
        <f>+BD[[#This Row],[Monto Total]]-BD[[#This Row],[Abonos]]</f>
        <v>0</v>
      </c>
      <c r="O1642" s="93" t="str">
        <f>IF(BD[[#This Row],[Saldo Actual]]=0,"PAGADO",IF(BD[[#This Row],[Saldo Actual]]&lt;0,"A Favor","Pendiente"))</f>
        <v>PAGADO</v>
      </c>
      <c r="P1642" s="97">
        <f>+BD[[#This Row],[Fecha Doc.]]+7</f>
        <v>45373</v>
      </c>
      <c r="Q1642" s="96" t="str">
        <f ca="1">IF(TODAY()&gt;BD[[#This Row],[Fecha Venc.]],"VENCIDO","")</f>
        <v>VENCIDO</v>
      </c>
      <c r="R1642" s="83"/>
    </row>
    <row r="1643" spans="3:18" s="4" customFormat="1" hidden="1" x14ac:dyDescent="0.25">
      <c r="C1643" s="85" t="s">
        <v>1821</v>
      </c>
      <c r="D1643" s="86">
        <v>45366</v>
      </c>
      <c r="E1643" s="87" t="s">
        <v>1887</v>
      </c>
      <c r="F1643" s="88" t="s">
        <v>1886</v>
      </c>
      <c r="G1643" s="87" t="s">
        <v>200</v>
      </c>
      <c r="H1643" s="89" t="s">
        <v>872</v>
      </c>
      <c r="I1643" s="121">
        <v>207.2</v>
      </c>
      <c r="J1643" s="121">
        <v>207.2</v>
      </c>
      <c r="K1643" s="84">
        <v>2.4</v>
      </c>
      <c r="L1643" s="105">
        <f>+BD[[#This Row],[Kg. Recibidos]]*BD[[#This Row],[Precio]]</f>
        <v>497.28</v>
      </c>
      <c r="M1643" s="105">
        <f>+BD[[#This Row],[Kg. Recibidos]]*BD[[#This Row],[Precio]]</f>
        <v>497.28</v>
      </c>
      <c r="N1643" s="91">
        <f>+BD[[#This Row],[Monto Total]]-BD[[#This Row],[Abonos]]</f>
        <v>0</v>
      </c>
      <c r="O1643" s="93" t="str">
        <f>IF(BD[[#This Row],[Saldo Actual]]=0,"PAGADO",IF(BD[[#This Row],[Saldo Actual]]&lt;0,"A Favor","Pendiente"))</f>
        <v>PAGADO</v>
      </c>
      <c r="P1643" s="97">
        <f>+BD[[#This Row],[Fecha Doc.]]+7</f>
        <v>45373</v>
      </c>
      <c r="Q1643" s="96" t="str">
        <f ca="1">IF(TODAY()&gt;BD[[#This Row],[Fecha Venc.]],"VENCIDO","")</f>
        <v>VENCIDO</v>
      </c>
      <c r="R1643" s="83"/>
    </row>
    <row r="1644" spans="3:18" s="4" customFormat="1" hidden="1" x14ac:dyDescent="0.25">
      <c r="C1644" s="85" t="s">
        <v>1830</v>
      </c>
      <c r="D1644" s="86">
        <v>45366</v>
      </c>
      <c r="E1644" s="87" t="s">
        <v>1887</v>
      </c>
      <c r="F1644" s="88" t="s">
        <v>1886</v>
      </c>
      <c r="G1644" s="87" t="s">
        <v>142</v>
      </c>
      <c r="H1644" s="89" t="s">
        <v>12</v>
      </c>
      <c r="I1644" s="121">
        <v>4</v>
      </c>
      <c r="J1644" s="121">
        <v>4</v>
      </c>
      <c r="K1644" s="84">
        <v>1.2</v>
      </c>
      <c r="L1644" s="105">
        <f>+BD[[#This Row],[Kg. Recibidos]]*BD[[#This Row],[Precio]]</f>
        <v>4.8</v>
      </c>
      <c r="M1644" s="105">
        <f>+BD[[#This Row],[Kg. Recibidos]]*BD[[#This Row],[Precio]]</f>
        <v>4.8</v>
      </c>
      <c r="N1644" s="91">
        <f>+BD[[#This Row],[Monto Total]]-BD[[#This Row],[Abonos]]</f>
        <v>0</v>
      </c>
      <c r="O1644" s="93" t="str">
        <f>IF(BD[[#This Row],[Saldo Actual]]=0,"PAGADO",IF(BD[[#This Row],[Saldo Actual]]&lt;0,"A Favor","Pendiente"))</f>
        <v>PAGADO</v>
      </c>
      <c r="P1644" s="97">
        <f>+BD[[#This Row],[Fecha Doc.]]+7</f>
        <v>45373</v>
      </c>
      <c r="Q1644" s="96" t="str">
        <f ca="1">IF(TODAY()&gt;BD[[#This Row],[Fecha Venc.]],"VENCIDO","")</f>
        <v>VENCIDO</v>
      </c>
      <c r="R1644" s="83"/>
    </row>
    <row r="1645" spans="3:18" s="4" customFormat="1" hidden="1" x14ac:dyDescent="0.25">
      <c r="C1645" s="85" t="s">
        <v>1817</v>
      </c>
      <c r="D1645" s="86">
        <v>45366</v>
      </c>
      <c r="E1645" s="87" t="s">
        <v>66</v>
      </c>
      <c r="F1645" s="88" t="s">
        <v>21</v>
      </c>
      <c r="G1645" s="87" t="s">
        <v>186</v>
      </c>
      <c r="H1645" s="89" t="s">
        <v>13</v>
      </c>
      <c r="I1645" s="121">
        <v>100</v>
      </c>
      <c r="J1645" s="121">
        <v>99.5</v>
      </c>
      <c r="K1645" s="84">
        <v>1.1000000000000001</v>
      </c>
      <c r="L1645" s="105">
        <f>+BD[[#This Row],[Kg. Recibidos]]*BD[[#This Row],[Precio]]</f>
        <v>109.45</v>
      </c>
      <c r="M1645" s="105">
        <f>+BD[[#This Row],[Kg. Recibidos]]*BD[[#This Row],[Precio]]</f>
        <v>109.45</v>
      </c>
      <c r="N1645" s="91">
        <f>+BD[[#This Row],[Monto Total]]-BD[[#This Row],[Abonos]]</f>
        <v>0</v>
      </c>
      <c r="O1645" s="93" t="str">
        <f>IF(BD[[#This Row],[Saldo Actual]]=0,"PAGADO",IF(BD[[#This Row],[Saldo Actual]]&lt;0,"A Favor","Pendiente"))</f>
        <v>PAGADO</v>
      </c>
      <c r="P1645" s="97">
        <f>+BD[[#This Row],[Fecha Doc.]]+7</f>
        <v>45373</v>
      </c>
      <c r="Q1645" s="96" t="str">
        <f ca="1">IF(TODAY()&gt;BD[[#This Row],[Fecha Venc.]],"VENCIDO","")</f>
        <v>VENCIDO</v>
      </c>
      <c r="R1645" s="83"/>
    </row>
    <row r="1646" spans="3:18" s="4" customFormat="1" hidden="1" x14ac:dyDescent="0.25">
      <c r="C1646" s="85" t="s">
        <v>1813</v>
      </c>
      <c r="D1646" s="86">
        <v>45366</v>
      </c>
      <c r="E1646" s="87" t="s">
        <v>66</v>
      </c>
      <c r="F1646" s="88" t="s">
        <v>21</v>
      </c>
      <c r="G1646" s="87" t="s">
        <v>186</v>
      </c>
      <c r="H1646" s="89" t="s">
        <v>15</v>
      </c>
      <c r="I1646" s="121">
        <v>1033</v>
      </c>
      <c r="J1646" s="121">
        <v>1021.2</v>
      </c>
      <c r="K1646" s="84">
        <v>2.52</v>
      </c>
      <c r="L1646" s="105">
        <f>+BD[[#This Row],[Kg. Recibidos]]*BD[[#This Row],[Precio]]</f>
        <v>2573.424</v>
      </c>
      <c r="M1646" s="105">
        <f>+BD[[#This Row],[Kg. Recibidos]]*BD[[#This Row],[Precio]]</f>
        <v>2573.424</v>
      </c>
      <c r="N1646" s="91">
        <f>+BD[[#This Row],[Monto Total]]-BD[[#This Row],[Abonos]]</f>
        <v>0</v>
      </c>
      <c r="O1646" s="93" t="str">
        <f>IF(BD[[#This Row],[Saldo Actual]]=0,"PAGADO",IF(BD[[#This Row],[Saldo Actual]]&lt;0,"A Favor","Pendiente"))</f>
        <v>PAGADO</v>
      </c>
      <c r="P1646" s="97">
        <f>+BD[[#This Row],[Fecha Doc.]]+7</f>
        <v>45373</v>
      </c>
      <c r="Q1646" s="96" t="str">
        <f ca="1">IF(TODAY()&gt;BD[[#This Row],[Fecha Venc.]],"VENCIDO","")</f>
        <v>VENCIDO</v>
      </c>
      <c r="R1646" s="83"/>
    </row>
    <row r="1647" spans="3:18" s="4" customFormat="1" hidden="1" x14ac:dyDescent="0.25">
      <c r="C1647" s="85" t="s">
        <v>1812</v>
      </c>
      <c r="D1647" s="86">
        <v>45366</v>
      </c>
      <c r="E1647" s="87" t="s">
        <v>66</v>
      </c>
      <c r="F1647" s="88" t="s">
        <v>21</v>
      </c>
      <c r="G1647" s="87" t="s">
        <v>185</v>
      </c>
      <c r="H1647" s="89" t="s">
        <v>15</v>
      </c>
      <c r="I1647" s="121">
        <v>627.70000000000005</v>
      </c>
      <c r="J1647" s="121">
        <v>595.4</v>
      </c>
      <c r="K1647" s="84">
        <v>2.52</v>
      </c>
      <c r="L1647" s="105">
        <f>+BD[[#This Row],[Kg. Recibidos]]*BD[[#This Row],[Precio]]</f>
        <v>1500.4079999999999</v>
      </c>
      <c r="M1647" s="105">
        <f>+BD[[#This Row],[Kg. Recibidos]]*BD[[#This Row],[Precio]]</f>
        <v>1500.4079999999999</v>
      </c>
      <c r="N1647" s="91">
        <f>+BD[[#This Row],[Monto Total]]-BD[[#This Row],[Abonos]]</f>
        <v>0</v>
      </c>
      <c r="O1647" s="93" t="str">
        <f>IF(BD[[#This Row],[Saldo Actual]]=0,"PAGADO",IF(BD[[#This Row],[Saldo Actual]]&lt;0,"A Favor","Pendiente"))</f>
        <v>PAGADO</v>
      </c>
      <c r="P1647" s="97">
        <f>+BD[[#This Row],[Fecha Doc.]]+7</f>
        <v>45373</v>
      </c>
      <c r="Q1647" s="96" t="str">
        <f ca="1">IF(TODAY()&gt;BD[[#This Row],[Fecha Venc.]],"VENCIDO","")</f>
        <v>VENCIDO</v>
      </c>
      <c r="R1647" s="83"/>
    </row>
    <row r="1648" spans="3:18" s="4" customFormat="1" hidden="1" x14ac:dyDescent="0.25">
      <c r="C1648" s="85" t="s">
        <v>1819</v>
      </c>
      <c r="D1648" s="86">
        <v>45366</v>
      </c>
      <c r="E1648" s="87" t="s">
        <v>670</v>
      </c>
      <c r="F1648" s="88" t="s">
        <v>883</v>
      </c>
      <c r="G1648" s="87" t="s">
        <v>670</v>
      </c>
      <c r="H1648" s="89" t="s">
        <v>872</v>
      </c>
      <c r="I1648" s="121">
        <v>5779.1</v>
      </c>
      <c r="J1648" s="121">
        <v>5549.9</v>
      </c>
      <c r="K1648" s="84">
        <v>2.0499999999999998</v>
      </c>
      <c r="L1648" s="105">
        <f>+BD[[#This Row],[Kg. Recibidos]]*BD[[#This Row],[Precio]]</f>
        <v>11377.294999999998</v>
      </c>
      <c r="M1648" s="105">
        <f>+BD[[#This Row],[Kg. Recibidos]]*BD[[#This Row],[Precio]]</f>
        <v>11377.294999999998</v>
      </c>
      <c r="N1648" s="91">
        <f>+BD[[#This Row],[Monto Total]]-BD[[#This Row],[Abonos]]</f>
        <v>0</v>
      </c>
      <c r="O1648" s="93" t="str">
        <f>IF(BD[[#This Row],[Saldo Actual]]=0,"PAGADO",IF(BD[[#This Row],[Saldo Actual]]&lt;0,"A Favor","Pendiente"))</f>
        <v>PAGADO</v>
      </c>
      <c r="P1648" s="97">
        <f>+BD[[#This Row],[Fecha Doc.]]+7</f>
        <v>45373</v>
      </c>
      <c r="Q1648" s="96" t="str">
        <f ca="1">IF(TODAY()&gt;BD[[#This Row],[Fecha Venc.]],"VENCIDO","")</f>
        <v>VENCIDO</v>
      </c>
      <c r="R1648" s="83"/>
    </row>
    <row r="1649" spans="3:18" s="4" customFormat="1" hidden="1" x14ac:dyDescent="0.25">
      <c r="C1649" s="85" t="s">
        <v>1820</v>
      </c>
      <c r="D1649" s="86">
        <v>45366</v>
      </c>
      <c r="E1649" s="87" t="s">
        <v>670</v>
      </c>
      <c r="F1649" s="88" t="s">
        <v>883</v>
      </c>
      <c r="G1649" s="87" t="s">
        <v>670</v>
      </c>
      <c r="H1649" s="89" t="s">
        <v>872</v>
      </c>
      <c r="I1649" s="121">
        <v>4038</v>
      </c>
      <c r="J1649" s="121">
        <v>3976.2</v>
      </c>
      <c r="K1649" s="84">
        <v>2.0499999999999998</v>
      </c>
      <c r="L1649" s="105">
        <f>+BD[[#This Row],[Kg. Recibidos]]*BD[[#This Row],[Precio]]</f>
        <v>8151.2099999999991</v>
      </c>
      <c r="M1649" s="105">
        <f>+BD[[#This Row],[Kg. Recibidos]]*BD[[#This Row],[Precio]]</f>
        <v>8151.2099999999991</v>
      </c>
      <c r="N1649" s="91">
        <f>+BD[[#This Row],[Monto Total]]-BD[[#This Row],[Abonos]]</f>
        <v>0</v>
      </c>
      <c r="O1649" s="93" t="str">
        <f>IF(BD[[#This Row],[Saldo Actual]]=0,"PAGADO",IF(BD[[#This Row],[Saldo Actual]]&lt;0,"A Favor","Pendiente"))</f>
        <v>PAGADO</v>
      </c>
      <c r="P1649" s="97">
        <f>+BD[[#This Row],[Fecha Doc.]]+7</f>
        <v>45373</v>
      </c>
      <c r="Q1649" s="96" t="str">
        <f ca="1">IF(TODAY()&gt;BD[[#This Row],[Fecha Venc.]],"VENCIDO","")</f>
        <v>VENCIDO</v>
      </c>
      <c r="R1649" s="83"/>
    </row>
    <row r="1650" spans="3:18" s="4" customFormat="1" hidden="1" x14ac:dyDescent="0.25">
      <c r="C1650" s="85" t="s">
        <v>1829</v>
      </c>
      <c r="D1650" s="86">
        <v>45366</v>
      </c>
      <c r="E1650" s="87" t="s">
        <v>1887</v>
      </c>
      <c r="F1650" s="88" t="s">
        <v>1886</v>
      </c>
      <c r="G1650" s="87" t="s">
        <v>156</v>
      </c>
      <c r="H1650" s="89" t="s">
        <v>11</v>
      </c>
      <c r="I1650" s="121">
        <v>6.7</v>
      </c>
      <c r="J1650" s="121">
        <v>6.7</v>
      </c>
      <c r="K1650" s="84">
        <v>1.7</v>
      </c>
      <c r="L1650" s="105">
        <f>+BD[[#This Row],[Kg. Recibidos]]*BD[[#This Row],[Precio]]</f>
        <v>11.39</v>
      </c>
      <c r="M1650" s="105">
        <f>+BD[[#This Row],[Kg. Recibidos]]*BD[[#This Row],[Precio]]</f>
        <v>11.39</v>
      </c>
      <c r="N1650" s="91">
        <f>+BD[[#This Row],[Monto Total]]-BD[[#This Row],[Abonos]]</f>
        <v>0</v>
      </c>
      <c r="O1650" s="93" t="str">
        <f>IF(BD[[#This Row],[Saldo Actual]]=0,"PAGADO",IF(BD[[#This Row],[Saldo Actual]]&lt;0,"A Favor","Pendiente"))</f>
        <v>PAGADO</v>
      </c>
      <c r="P1650" s="97">
        <f>+BD[[#This Row],[Fecha Doc.]]+7</f>
        <v>45373</v>
      </c>
      <c r="Q1650" s="96" t="str">
        <f ca="1">IF(TODAY()&gt;BD[[#This Row],[Fecha Venc.]],"VENCIDO","")</f>
        <v>VENCIDO</v>
      </c>
      <c r="R1650" s="83"/>
    </row>
    <row r="1651" spans="3:18" s="4" customFormat="1" hidden="1" x14ac:dyDescent="0.25">
      <c r="C1651" s="85" t="s">
        <v>1829</v>
      </c>
      <c r="D1651" s="86">
        <v>45366</v>
      </c>
      <c r="E1651" s="87" t="s">
        <v>1887</v>
      </c>
      <c r="F1651" s="88" t="s">
        <v>1886</v>
      </c>
      <c r="G1651" s="87" t="s">
        <v>156</v>
      </c>
      <c r="H1651" s="89" t="s">
        <v>3</v>
      </c>
      <c r="I1651" s="121">
        <v>8.5</v>
      </c>
      <c r="J1651" s="121">
        <v>8.5</v>
      </c>
      <c r="K1651" s="84">
        <v>2.4</v>
      </c>
      <c r="L1651" s="105">
        <f>+BD[[#This Row],[Kg. Recibidos]]*BD[[#This Row],[Precio]]</f>
        <v>20.399999999999999</v>
      </c>
      <c r="M1651" s="105">
        <f>+BD[[#This Row],[Kg. Recibidos]]*BD[[#This Row],[Precio]]</f>
        <v>20.399999999999999</v>
      </c>
      <c r="N1651" s="91">
        <f>+BD[[#This Row],[Monto Total]]-BD[[#This Row],[Abonos]]</f>
        <v>0</v>
      </c>
      <c r="O1651" s="93" t="str">
        <f>IF(BD[[#This Row],[Saldo Actual]]=0,"PAGADO",IF(BD[[#This Row],[Saldo Actual]]&lt;0,"A Favor","Pendiente"))</f>
        <v>PAGADO</v>
      </c>
      <c r="P1651" s="97">
        <f>+BD[[#This Row],[Fecha Doc.]]+7</f>
        <v>45373</v>
      </c>
      <c r="Q1651" s="96" t="str">
        <f ca="1">IF(TODAY()&gt;BD[[#This Row],[Fecha Venc.]],"VENCIDO","")</f>
        <v>VENCIDO</v>
      </c>
      <c r="R1651" s="83"/>
    </row>
    <row r="1652" spans="3:18" s="4" customFormat="1" hidden="1" x14ac:dyDescent="0.25">
      <c r="C1652" s="85" t="s">
        <v>1829</v>
      </c>
      <c r="D1652" s="86">
        <v>45366</v>
      </c>
      <c r="E1652" s="87" t="s">
        <v>1887</v>
      </c>
      <c r="F1652" s="88" t="s">
        <v>1886</v>
      </c>
      <c r="G1652" s="87" t="s">
        <v>156</v>
      </c>
      <c r="H1652" s="89" t="s">
        <v>13</v>
      </c>
      <c r="I1652" s="121">
        <v>7.4</v>
      </c>
      <c r="J1652" s="121">
        <v>7.4</v>
      </c>
      <c r="K1652" s="84">
        <v>1.2</v>
      </c>
      <c r="L1652" s="105">
        <f>+BD[[#This Row],[Kg. Recibidos]]*BD[[#This Row],[Precio]]</f>
        <v>8.8800000000000008</v>
      </c>
      <c r="M1652" s="105">
        <f>+BD[[#This Row],[Kg. Recibidos]]*BD[[#This Row],[Precio]]</f>
        <v>8.8800000000000008</v>
      </c>
      <c r="N1652" s="91">
        <f>+BD[[#This Row],[Monto Total]]-BD[[#This Row],[Abonos]]</f>
        <v>0</v>
      </c>
      <c r="O1652" s="93" t="str">
        <f>IF(BD[[#This Row],[Saldo Actual]]=0,"PAGADO",IF(BD[[#This Row],[Saldo Actual]]&lt;0,"A Favor","Pendiente"))</f>
        <v>PAGADO</v>
      </c>
      <c r="P1652" s="97">
        <f>+BD[[#This Row],[Fecha Doc.]]+7</f>
        <v>45373</v>
      </c>
      <c r="Q1652" s="96" t="str">
        <f ca="1">IF(TODAY()&gt;BD[[#This Row],[Fecha Venc.]],"VENCIDO","")</f>
        <v>VENCIDO</v>
      </c>
      <c r="R1652" s="83"/>
    </row>
    <row r="1653" spans="3:18" s="4" customFormat="1" hidden="1" x14ac:dyDescent="0.25">
      <c r="C1653" s="85" t="s">
        <v>1823</v>
      </c>
      <c r="D1653" s="86">
        <v>45366</v>
      </c>
      <c r="E1653" s="87" t="s">
        <v>1887</v>
      </c>
      <c r="F1653" s="88" t="s">
        <v>1886</v>
      </c>
      <c r="G1653" s="87" t="s">
        <v>92</v>
      </c>
      <c r="H1653" s="89" t="s">
        <v>12</v>
      </c>
      <c r="I1653" s="121">
        <v>29.4</v>
      </c>
      <c r="J1653" s="121">
        <v>29.4</v>
      </c>
      <c r="K1653" s="84">
        <v>1.2</v>
      </c>
      <c r="L1653" s="105">
        <f>+BD[[#This Row],[Kg. Recibidos]]*BD[[#This Row],[Precio]]</f>
        <v>35.279999999999994</v>
      </c>
      <c r="M1653" s="105">
        <f>+BD[[#This Row],[Kg. Recibidos]]*BD[[#This Row],[Precio]]</f>
        <v>35.279999999999994</v>
      </c>
      <c r="N1653" s="91">
        <f>+BD[[#This Row],[Monto Total]]-BD[[#This Row],[Abonos]]</f>
        <v>0</v>
      </c>
      <c r="O1653" s="93" t="str">
        <f>IF(BD[[#This Row],[Saldo Actual]]=0,"PAGADO",IF(BD[[#This Row],[Saldo Actual]]&lt;0,"A Favor","Pendiente"))</f>
        <v>PAGADO</v>
      </c>
      <c r="P1653" s="97">
        <f>+BD[[#This Row],[Fecha Doc.]]+7</f>
        <v>45373</v>
      </c>
      <c r="Q1653" s="96" t="str">
        <f ca="1">IF(TODAY()&gt;BD[[#This Row],[Fecha Venc.]],"VENCIDO","")</f>
        <v>VENCIDO</v>
      </c>
      <c r="R1653" s="83"/>
    </row>
    <row r="1654" spans="3:18" s="4" customFormat="1" hidden="1" x14ac:dyDescent="0.25">
      <c r="C1654" s="85" t="s">
        <v>1823</v>
      </c>
      <c r="D1654" s="86">
        <v>45366</v>
      </c>
      <c r="E1654" s="87" t="s">
        <v>1887</v>
      </c>
      <c r="F1654" s="88" t="s">
        <v>1886</v>
      </c>
      <c r="G1654" s="87" t="s">
        <v>92</v>
      </c>
      <c r="H1654" s="89" t="s">
        <v>13</v>
      </c>
      <c r="I1654" s="121">
        <v>19</v>
      </c>
      <c r="J1654" s="121">
        <v>19</v>
      </c>
      <c r="K1654" s="84">
        <v>1.2</v>
      </c>
      <c r="L1654" s="105">
        <f>+BD[[#This Row],[Kg. Recibidos]]*BD[[#This Row],[Precio]]</f>
        <v>22.8</v>
      </c>
      <c r="M1654" s="105">
        <f>+BD[[#This Row],[Kg. Recibidos]]*BD[[#This Row],[Precio]]</f>
        <v>22.8</v>
      </c>
      <c r="N1654" s="91">
        <f>+BD[[#This Row],[Monto Total]]-BD[[#This Row],[Abonos]]</f>
        <v>0</v>
      </c>
      <c r="O1654" s="93" t="str">
        <f>IF(BD[[#This Row],[Saldo Actual]]=0,"PAGADO",IF(BD[[#This Row],[Saldo Actual]]&lt;0,"A Favor","Pendiente"))</f>
        <v>PAGADO</v>
      </c>
      <c r="P1654" s="97">
        <f>+BD[[#This Row],[Fecha Doc.]]+7</f>
        <v>45373</v>
      </c>
      <c r="Q1654" s="96" t="str">
        <f ca="1">IF(TODAY()&gt;BD[[#This Row],[Fecha Venc.]],"VENCIDO","")</f>
        <v>VENCIDO</v>
      </c>
      <c r="R1654" s="83"/>
    </row>
    <row r="1655" spans="3:18" s="4" customFormat="1" hidden="1" x14ac:dyDescent="0.25">
      <c r="C1655" s="85" t="s">
        <v>1828</v>
      </c>
      <c r="D1655" s="86">
        <v>45366</v>
      </c>
      <c r="E1655" s="87" t="s">
        <v>1887</v>
      </c>
      <c r="F1655" s="88" t="s">
        <v>1886</v>
      </c>
      <c r="G1655" s="87" t="s">
        <v>155</v>
      </c>
      <c r="H1655" s="89" t="s">
        <v>3</v>
      </c>
      <c r="I1655" s="121">
        <v>2.4</v>
      </c>
      <c r="J1655" s="121">
        <v>2.4</v>
      </c>
      <c r="K1655" s="84">
        <v>2.4</v>
      </c>
      <c r="L1655" s="105">
        <f>+BD[[#This Row],[Kg. Recibidos]]*BD[[#This Row],[Precio]]</f>
        <v>5.76</v>
      </c>
      <c r="M1655" s="105">
        <f>+BD[[#This Row],[Kg. Recibidos]]*BD[[#This Row],[Precio]]</f>
        <v>5.76</v>
      </c>
      <c r="N1655" s="91">
        <f>+BD[[#This Row],[Monto Total]]-BD[[#This Row],[Abonos]]</f>
        <v>0</v>
      </c>
      <c r="O1655" s="93" t="str">
        <f>IF(BD[[#This Row],[Saldo Actual]]=0,"PAGADO",IF(BD[[#This Row],[Saldo Actual]]&lt;0,"A Favor","Pendiente"))</f>
        <v>PAGADO</v>
      </c>
      <c r="P1655" s="97">
        <f>+BD[[#This Row],[Fecha Doc.]]+7</f>
        <v>45373</v>
      </c>
      <c r="Q1655" s="96" t="str">
        <f ca="1">IF(TODAY()&gt;BD[[#This Row],[Fecha Venc.]],"VENCIDO","")</f>
        <v>VENCIDO</v>
      </c>
      <c r="R1655" s="83"/>
    </row>
    <row r="1656" spans="3:18" s="4" customFormat="1" hidden="1" x14ac:dyDescent="0.25">
      <c r="C1656" s="85" t="s">
        <v>1822</v>
      </c>
      <c r="D1656" s="86">
        <v>45366</v>
      </c>
      <c r="E1656" s="87" t="s">
        <v>93</v>
      </c>
      <c r="F1656" s="88" t="s">
        <v>50</v>
      </c>
      <c r="G1656" s="87" t="s">
        <v>93</v>
      </c>
      <c r="H1656" s="89" t="s">
        <v>3</v>
      </c>
      <c r="I1656" s="121">
        <v>16121.4</v>
      </c>
      <c r="J1656" s="121">
        <v>15579.31</v>
      </c>
      <c r="K1656" s="84">
        <v>1.9</v>
      </c>
      <c r="L1656" s="105">
        <f>+BD[[#This Row],[Kg. Recibidos]]*BD[[#This Row],[Precio]]</f>
        <v>29600.688999999998</v>
      </c>
      <c r="M1656" s="105">
        <f>+BD[[#This Row],[Kg. Recibidos]]*BD[[#This Row],[Precio]]</f>
        <v>29600.688999999998</v>
      </c>
      <c r="N1656" s="91">
        <f>+BD[[#This Row],[Monto Total]]-BD[[#This Row],[Abonos]]</f>
        <v>0</v>
      </c>
      <c r="O1656" s="93" t="str">
        <f>IF(BD[[#This Row],[Saldo Actual]]=0,"PAGADO",IF(BD[[#This Row],[Saldo Actual]]&lt;0,"A Favor","Pendiente"))</f>
        <v>PAGADO</v>
      </c>
      <c r="P1656" s="97">
        <f>+BD[[#This Row],[Fecha Doc.]]+7</f>
        <v>45373</v>
      </c>
      <c r="Q1656" s="96" t="str">
        <f ca="1">IF(TODAY()&gt;BD[[#This Row],[Fecha Venc.]],"VENCIDO","")</f>
        <v>VENCIDO</v>
      </c>
      <c r="R1656" s="83"/>
    </row>
    <row r="1657" spans="3:18" s="4" customFormat="1" hidden="1" x14ac:dyDescent="0.25">
      <c r="C1657" s="85" t="s">
        <v>1811</v>
      </c>
      <c r="D1657" s="86">
        <v>45366</v>
      </c>
      <c r="E1657" s="87" t="s">
        <v>9</v>
      </c>
      <c r="F1657" s="88" t="s">
        <v>19</v>
      </c>
      <c r="G1657" s="87" t="s">
        <v>169</v>
      </c>
      <c r="H1657" s="89" t="s">
        <v>15</v>
      </c>
      <c r="I1657" s="121">
        <v>1511.5</v>
      </c>
      <c r="J1657" s="121">
        <v>1511.5</v>
      </c>
      <c r="K1657" s="84">
        <v>2.25</v>
      </c>
      <c r="L1657" s="105">
        <f>+BD[[#This Row],[Kg. Recibidos]]*BD[[#This Row],[Precio]]</f>
        <v>3400.875</v>
      </c>
      <c r="M1657" s="105">
        <f>+BD[[#This Row],[Kg. Recibidos]]*BD[[#This Row],[Precio]]</f>
        <v>3400.875</v>
      </c>
      <c r="N1657" s="91">
        <f>+BD[[#This Row],[Monto Total]]-BD[[#This Row],[Abonos]]</f>
        <v>0</v>
      </c>
      <c r="O1657" s="93" t="str">
        <f>IF(BD[[#This Row],[Saldo Actual]]=0,"PAGADO",IF(BD[[#This Row],[Saldo Actual]]&lt;0,"A Favor","Pendiente"))</f>
        <v>PAGADO</v>
      </c>
      <c r="P1657" s="97">
        <f>+BD[[#This Row],[Fecha Doc.]]+7</f>
        <v>45373</v>
      </c>
      <c r="Q1657" s="96" t="str">
        <f ca="1">IF(TODAY()&gt;BD[[#This Row],[Fecha Venc.]],"VENCIDO","")</f>
        <v>VENCIDO</v>
      </c>
      <c r="R1657" s="83"/>
    </row>
    <row r="1658" spans="3:18" s="4" customFormat="1" hidden="1" x14ac:dyDescent="0.25">
      <c r="C1658" s="85" t="s">
        <v>1831</v>
      </c>
      <c r="D1658" s="86">
        <v>45366</v>
      </c>
      <c r="E1658" s="87" t="s">
        <v>9</v>
      </c>
      <c r="F1658" s="88" t="s">
        <v>19</v>
      </c>
      <c r="G1658" s="87" t="s">
        <v>169</v>
      </c>
      <c r="H1658" s="89" t="s">
        <v>15</v>
      </c>
      <c r="I1658" s="121">
        <v>6796.3</v>
      </c>
      <c r="J1658" s="121">
        <v>6796.3</v>
      </c>
      <c r="K1658" s="84">
        <v>2.25</v>
      </c>
      <c r="L1658" s="105">
        <f>+BD[[#This Row],[Kg. Recibidos]]*BD[[#This Row],[Precio]]</f>
        <v>15291.675000000001</v>
      </c>
      <c r="M1658" s="105">
        <f>+BD[[#This Row],[Kg. Recibidos]]*BD[[#This Row],[Precio]]</f>
        <v>15291.675000000001</v>
      </c>
      <c r="N1658" s="91">
        <f>+BD[[#This Row],[Monto Total]]-BD[[#This Row],[Abonos]]</f>
        <v>0</v>
      </c>
      <c r="O1658" s="93" t="str">
        <f>IF(BD[[#This Row],[Saldo Actual]]=0,"PAGADO",IF(BD[[#This Row],[Saldo Actual]]&lt;0,"A Favor","Pendiente"))</f>
        <v>PAGADO</v>
      </c>
      <c r="P1658" s="97">
        <f>+BD[[#This Row],[Fecha Doc.]]+7</f>
        <v>45373</v>
      </c>
      <c r="Q1658" s="96" t="str">
        <f ca="1">IF(TODAY()&gt;BD[[#This Row],[Fecha Venc.]],"VENCIDO","")</f>
        <v>VENCIDO</v>
      </c>
      <c r="R1658" s="83"/>
    </row>
    <row r="1659" spans="3:18" s="4" customFormat="1" hidden="1" x14ac:dyDescent="0.25">
      <c r="C1659" s="85" t="s">
        <v>1824</v>
      </c>
      <c r="D1659" s="86">
        <v>45366</v>
      </c>
      <c r="E1659" s="87" t="s">
        <v>9</v>
      </c>
      <c r="F1659" s="88" t="s">
        <v>19</v>
      </c>
      <c r="G1659" s="87" t="s">
        <v>169</v>
      </c>
      <c r="H1659" s="89" t="s">
        <v>15</v>
      </c>
      <c r="I1659" s="121">
        <v>6913.2</v>
      </c>
      <c r="J1659" s="121">
        <v>6913.2</v>
      </c>
      <c r="K1659" s="84">
        <v>2.25</v>
      </c>
      <c r="L1659" s="105">
        <f>+BD[[#This Row],[Kg. Recibidos]]*BD[[#This Row],[Precio]]</f>
        <v>15554.699999999999</v>
      </c>
      <c r="M1659" s="105">
        <f>+BD[[#This Row],[Kg. Recibidos]]*BD[[#This Row],[Precio]]</f>
        <v>15554.699999999999</v>
      </c>
      <c r="N1659" s="91">
        <f>+BD[[#This Row],[Monto Total]]-BD[[#This Row],[Abonos]]</f>
        <v>0</v>
      </c>
      <c r="O1659" s="93" t="str">
        <f>IF(BD[[#This Row],[Saldo Actual]]=0,"PAGADO",IF(BD[[#This Row],[Saldo Actual]]&lt;0,"A Favor","Pendiente"))</f>
        <v>PAGADO</v>
      </c>
      <c r="P1659" s="97">
        <f>+BD[[#This Row],[Fecha Doc.]]+7</f>
        <v>45373</v>
      </c>
      <c r="Q1659" s="96" t="str">
        <f ca="1">IF(TODAY()&gt;BD[[#This Row],[Fecha Venc.]],"VENCIDO","")</f>
        <v>VENCIDO</v>
      </c>
      <c r="R1659" s="83"/>
    </row>
    <row r="1660" spans="3:18" s="4" customFormat="1" hidden="1" x14ac:dyDescent="0.25">
      <c r="C1660" s="85" t="s">
        <v>1826</v>
      </c>
      <c r="D1660" s="86">
        <v>45366</v>
      </c>
      <c r="E1660" s="87" t="s">
        <v>8</v>
      </c>
      <c r="F1660" s="88" t="s">
        <v>20</v>
      </c>
      <c r="G1660" s="87" t="s">
        <v>182</v>
      </c>
      <c r="H1660" s="89" t="s">
        <v>11</v>
      </c>
      <c r="I1660" s="121">
        <v>574.6</v>
      </c>
      <c r="J1660" s="121">
        <v>560</v>
      </c>
      <c r="K1660" s="84">
        <v>1.5</v>
      </c>
      <c r="L1660" s="105">
        <f>+BD[[#This Row],[Kg. Recibidos]]*BD[[#This Row],[Precio]]</f>
        <v>840</v>
      </c>
      <c r="M1660" s="105">
        <f>+BD[[#This Row],[Kg. Recibidos]]*BD[[#This Row],[Precio]]</f>
        <v>840</v>
      </c>
      <c r="N1660" s="91">
        <f>+BD[[#This Row],[Monto Total]]-BD[[#This Row],[Abonos]]</f>
        <v>0</v>
      </c>
      <c r="O1660" s="93" t="str">
        <f>IF(BD[[#This Row],[Saldo Actual]]=0,"PAGADO",IF(BD[[#This Row],[Saldo Actual]]&lt;0,"A Favor","Pendiente"))</f>
        <v>PAGADO</v>
      </c>
      <c r="P1660" s="97">
        <f>+BD[[#This Row],[Fecha Doc.]]+7</f>
        <v>45373</v>
      </c>
      <c r="Q1660" s="96" t="str">
        <f ca="1">IF(TODAY()&gt;BD[[#This Row],[Fecha Venc.]],"VENCIDO","")</f>
        <v>VENCIDO</v>
      </c>
      <c r="R1660" s="83"/>
    </row>
    <row r="1661" spans="3:18" s="4" customFormat="1" hidden="1" x14ac:dyDescent="0.25">
      <c r="C1661" s="85" t="s">
        <v>1826</v>
      </c>
      <c r="D1661" s="86">
        <v>45366</v>
      </c>
      <c r="E1661" s="87" t="s">
        <v>8</v>
      </c>
      <c r="F1661" s="88" t="s">
        <v>20</v>
      </c>
      <c r="G1661" s="87" t="s">
        <v>182</v>
      </c>
      <c r="H1661" s="89" t="s">
        <v>12</v>
      </c>
      <c r="I1661" s="121">
        <v>1137</v>
      </c>
      <c r="J1661" s="121">
        <v>1095</v>
      </c>
      <c r="K1661" s="84">
        <v>1</v>
      </c>
      <c r="L1661" s="105">
        <f>+BD[[#This Row],[Kg. Recibidos]]*BD[[#This Row],[Precio]]</f>
        <v>1095</v>
      </c>
      <c r="M1661" s="105">
        <f>+BD[[#This Row],[Kg. Recibidos]]*BD[[#This Row],[Precio]]</f>
        <v>1095</v>
      </c>
      <c r="N1661" s="91">
        <f>+BD[[#This Row],[Monto Total]]-BD[[#This Row],[Abonos]]</f>
        <v>0</v>
      </c>
      <c r="O1661" s="93" t="str">
        <f>IF(BD[[#This Row],[Saldo Actual]]=0,"PAGADO",IF(BD[[#This Row],[Saldo Actual]]&lt;0,"A Favor","Pendiente"))</f>
        <v>PAGADO</v>
      </c>
      <c r="P1661" s="97">
        <f>+BD[[#This Row],[Fecha Doc.]]+7</f>
        <v>45373</v>
      </c>
      <c r="Q1661" s="96" t="str">
        <f ca="1">IF(TODAY()&gt;BD[[#This Row],[Fecha Venc.]],"VENCIDO","")</f>
        <v>VENCIDO</v>
      </c>
      <c r="R1661" s="83"/>
    </row>
    <row r="1662" spans="3:18" s="4" customFormat="1" hidden="1" x14ac:dyDescent="0.25">
      <c r="C1662" s="85" t="s">
        <v>1826</v>
      </c>
      <c r="D1662" s="86">
        <v>45366</v>
      </c>
      <c r="E1662" s="87" t="s">
        <v>8</v>
      </c>
      <c r="F1662" s="88" t="s">
        <v>20</v>
      </c>
      <c r="G1662" s="87" t="s">
        <v>182</v>
      </c>
      <c r="H1662" s="89" t="s">
        <v>13</v>
      </c>
      <c r="I1662" s="121">
        <v>1254.9000000000001</v>
      </c>
      <c r="J1662" s="121">
        <v>1230</v>
      </c>
      <c r="K1662" s="84">
        <v>1</v>
      </c>
      <c r="L1662" s="105">
        <f>+BD[[#This Row],[Kg. Recibidos]]*BD[[#This Row],[Precio]]</f>
        <v>1230</v>
      </c>
      <c r="M1662" s="105">
        <f>+BD[[#This Row],[Kg. Recibidos]]*BD[[#This Row],[Precio]]</f>
        <v>1230</v>
      </c>
      <c r="N1662" s="91">
        <f>+BD[[#This Row],[Monto Total]]-BD[[#This Row],[Abonos]]</f>
        <v>0</v>
      </c>
      <c r="O1662" s="93" t="str">
        <f>IF(BD[[#This Row],[Saldo Actual]]=0,"PAGADO",IF(BD[[#This Row],[Saldo Actual]]&lt;0,"A Favor","Pendiente"))</f>
        <v>PAGADO</v>
      </c>
      <c r="P1662" s="97">
        <f>+BD[[#This Row],[Fecha Doc.]]+7</f>
        <v>45373</v>
      </c>
      <c r="Q1662" s="96" t="str">
        <f ca="1">IF(TODAY()&gt;BD[[#This Row],[Fecha Venc.]],"VENCIDO","")</f>
        <v>VENCIDO</v>
      </c>
      <c r="R1662" s="83"/>
    </row>
    <row r="1663" spans="3:18" s="4" customFormat="1" hidden="1" x14ac:dyDescent="0.25">
      <c r="C1663" s="85" t="s">
        <v>1825</v>
      </c>
      <c r="D1663" s="86">
        <v>45366</v>
      </c>
      <c r="E1663" s="87" t="s">
        <v>8</v>
      </c>
      <c r="F1663" s="88" t="s">
        <v>20</v>
      </c>
      <c r="G1663" s="87" t="s">
        <v>182</v>
      </c>
      <c r="H1663" s="89" t="s">
        <v>13</v>
      </c>
      <c r="I1663" s="121">
        <v>2542</v>
      </c>
      <c r="J1663" s="121">
        <v>2523.1</v>
      </c>
      <c r="K1663" s="84">
        <v>1</v>
      </c>
      <c r="L1663" s="105">
        <f>+BD[[#This Row],[Kg. Recibidos]]*BD[[#This Row],[Precio]]</f>
        <v>2523.1</v>
      </c>
      <c r="M1663" s="105">
        <f>+BD[[#This Row],[Kg. Recibidos]]*BD[[#This Row],[Precio]]</f>
        <v>2523.1</v>
      </c>
      <c r="N1663" s="91">
        <f>+BD[[#This Row],[Monto Total]]-BD[[#This Row],[Abonos]]</f>
        <v>0</v>
      </c>
      <c r="O1663" s="93" t="str">
        <f>IF(BD[[#This Row],[Saldo Actual]]=0,"PAGADO",IF(BD[[#This Row],[Saldo Actual]]&lt;0,"A Favor","Pendiente"))</f>
        <v>PAGADO</v>
      </c>
      <c r="P1663" s="97">
        <f>+BD[[#This Row],[Fecha Doc.]]+7</f>
        <v>45373</v>
      </c>
      <c r="Q1663" s="96" t="str">
        <f ca="1">IF(TODAY()&gt;BD[[#This Row],[Fecha Venc.]],"VENCIDO","")</f>
        <v>VENCIDO</v>
      </c>
      <c r="R1663" s="83"/>
    </row>
    <row r="1664" spans="3:18" s="4" customFormat="1" hidden="1" x14ac:dyDescent="0.25">
      <c r="C1664" s="85" t="s">
        <v>1825</v>
      </c>
      <c r="D1664" s="86">
        <v>45366</v>
      </c>
      <c r="E1664" s="87" t="s">
        <v>8</v>
      </c>
      <c r="F1664" s="88" t="s">
        <v>20</v>
      </c>
      <c r="G1664" s="87" t="s">
        <v>182</v>
      </c>
      <c r="H1664" s="89" t="s">
        <v>11</v>
      </c>
      <c r="I1664" s="121">
        <v>1138.4000000000001</v>
      </c>
      <c r="J1664" s="121">
        <v>1137.3</v>
      </c>
      <c r="K1664" s="84">
        <v>1.5</v>
      </c>
      <c r="L1664" s="105">
        <f>+BD[[#This Row],[Kg. Recibidos]]*BD[[#This Row],[Precio]]</f>
        <v>1705.9499999999998</v>
      </c>
      <c r="M1664" s="105">
        <f>+BD[[#This Row],[Kg. Recibidos]]*BD[[#This Row],[Precio]]</f>
        <v>1705.9499999999998</v>
      </c>
      <c r="N1664" s="91">
        <f>+BD[[#This Row],[Monto Total]]-BD[[#This Row],[Abonos]]</f>
        <v>0</v>
      </c>
      <c r="O1664" s="93" t="str">
        <f>IF(BD[[#This Row],[Saldo Actual]]=0,"PAGADO",IF(BD[[#This Row],[Saldo Actual]]&lt;0,"A Favor","Pendiente"))</f>
        <v>PAGADO</v>
      </c>
      <c r="P1664" s="97">
        <f>+BD[[#This Row],[Fecha Doc.]]+7</f>
        <v>45373</v>
      </c>
      <c r="Q1664" s="96" t="str">
        <f ca="1">IF(TODAY()&gt;BD[[#This Row],[Fecha Venc.]],"VENCIDO","")</f>
        <v>VENCIDO</v>
      </c>
      <c r="R1664" s="83"/>
    </row>
    <row r="1665" spans="3:18" s="4" customFormat="1" hidden="1" x14ac:dyDescent="0.25">
      <c r="C1665" s="85" t="s">
        <v>1825</v>
      </c>
      <c r="D1665" s="86">
        <v>45366</v>
      </c>
      <c r="E1665" s="87" t="s">
        <v>8</v>
      </c>
      <c r="F1665" s="88" t="s">
        <v>20</v>
      </c>
      <c r="G1665" s="87" t="s">
        <v>182</v>
      </c>
      <c r="H1665" s="89" t="s">
        <v>12</v>
      </c>
      <c r="I1665" s="121">
        <v>2362.6</v>
      </c>
      <c r="J1665" s="121">
        <v>2346.3000000000002</v>
      </c>
      <c r="K1665" s="84">
        <v>1</v>
      </c>
      <c r="L1665" s="105">
        <f>+BD[[#This Row],[Kg. Recibidos]]*BD[[#This Row],[Precio]]</f>
        <v>2346.3000000000002</v>
      </c>
      <c r="M1665" s="105">
        <f>+BD[[#This Row],[Kg. Recibidos]]*BD[[#This Row],[Precio]]</f>
        <v>2346.3000000000002</v>
      </c>
      <c r="N1665" s="91">
        <f>+BD[[#This Row],[Monto Total]]-BD[[#This Row],[Abonos]]</f>
        <v>0</v>
      </c>
      <c r="O1665" s="93" t="str">
        <f>IF(BD[[#This Row],[Saldo Actual]]=0,"PAGADO",IF(BD[[#This Row],[Saldo Actual]]&lt;0,"A Favor","Pendiente"))</f>
        <v>PAGADO</v>
      </c>
      <c r="P1665" s="97">
        <f>+BD[[#This Row],[Fecha Doc.]]+7</f>
        <v>45373</v>
      </c>
      <c r="Q1665" s="96" t="str">
        <f ca="1">IF(TODAY()&gt;BD[[#This Row],[Fecha Venc.]],"VENCIDO","")</f>
        <v>VENCIDO</v>
      </c>
      <c r="R1665" s="83"/>
    </row>
    <row r="1666" spans="3:18" s="4" customFormat="1" hidden="1" x14ac:dyDescent="0.25">
      <c r="C1666" s="85" t="s">
        <v>1827</v>
      </c>
      <c r="D1666" s="86">
        <v>45366</v>
      </c>
      <c r="E1666" s="87" t="s">
        <v>1887</v>
      </c>
      <c r="F1666" s="88" t="s">
        <v>1886</v>
      </c>
      <c r="G1666" s="87" t="s">
        <v>1531</v>
      </c>
      <c r="H1666" s="89" t="s">
        <v>12</v>
      </c>
      <c r="I1666" s="121">
        <v>19.7</v>
      </c>
      <c r="J1666" s="121">
        <v>19.7</v>
      </c>
      <c r="K1666" s="84">
        <v>1.2</v>
      </c>
      <c r="L1666" s="105">
        <f>+BD[[#This Row],[Kg. Recibidos]]*BD[[#This Row],[Precio]]</f>
        <v>23.639999999999997</v>
      </c>
      <c r="M1666" s="105">
        <f>+BD[[#This Row],[Kg. Recibidos]]*BD[[#This Row],[Precio]]</f>
        <v>23.639999999999997</v>
      </c>
      <c r="N1666" s="91">
        <f>+BD[[#This Row],[Monto Total]]-BD[[#This Row],[Abonos]]</f>
        <v>0</v>
      </c>
      <c r="O1666" s="93" t="str">
        <f>IF(BD[[#This Row],[Saldo Actual]]=0,"PAGADO",IF(BD[[#This Row],[Saldo Actual]]&lt;0,"A Favor","Pendiente"))</f>
        <v>PAGADO</v>
      </c>
      <c r="P1666" s="97">
        <f>+BD[[#This Row],[Fecha Doc.]]+7</f>
        <v>45373</v>
      </c>
      <c r="Q1666" s="96" t="str">
        <f ca="1">IF(TODAY()&gt;BD[[#This Row],[Fecha Venc.]],"VENCIDO","")</f>
        <v>VENCIDO</v>
      </c>
      <c r="R1666" s="83"/>
    </row>
    <row r="1667" spans="3:18" s="4" customFormat="1" hidden="1" x14ac:dyDescent="0.25">
      <c r="C1667" s="85" t="s">
        <v>1802</v>
      </c>
      <c r="D1667" s="86">
        <v>45365</v>
      </c>
      <c r="E1667" s="87" t="s">
        <v>1730</v>
      </c>
      <c r="F1667" s="88" t="s">
        <v>892</v>
      </c>
      <c r="G1667" s="87" t="s">
        <v>1730</v>
      </c>
      <c r="H1667" s="89" t="s">
        <v>17</v>
      </c>
      <c r="I1667" s="121">
        <v>900</v>
      </c>
      <c r="J1667" s="121">
        <v>900</v>
      </c>
      <c r="K1667" s="84">
        <v>0.2</v>
      </c>
      <c r="L1667" s="105">
        <f>+BD[[#This Row],[Kg. Recibidos]]*BD[[#This Row],[Precio]]</f>
        <v>180</v>
      </c>
      <c r="M1667" s="105">
        <f>+BD[[#This Row],[Kg. Recibidos]]*BD[[#This Row],[Precio]]</f>
        <v>180</v>
      </c>
      <c r="N1667" s="91">
        <f>+BD[[#This Row],[Monto Total]]-BD[[#This Row],[Abonos]]</f>
        <v>0</v>
      </c>
      <c r="O1667" s="93" t="str">
        <f>IF(BD[[#This Row],[Saldo Actual]]=0,"PAGADO",IF(BD[[#This Row],[Saldo Actual]]&lt;0,"A Favor","Pendiente"))</f>
        <v>PAGADO</v>
      </c>
      <c r="P1667" s="97">
        <f>+BD[[#This Row],[Fecha Doc.]]+7</f>
        <v>45372</v>
      </c>
      <c r="Q1667" s="96" t="str">
        <f ca="1">IF(TODAY()&gt;BD[[#This Row],[Fecha Venc.]],"VENCIDO","")</f>
        <v>VENCIDO</v>
      </c>
      <c r="R1667" s="83"/>
    </row>
    <row r="1668" spans="3:18" s="4" customFormat="1" hidden="1" x14ac:dyDescent="0.25">
      <c r="C1668" s="85" t="s">
        <v>1805</v>
      </c>
      <c r="D1668" s="86">
        <v>45365</v>
      </c>
      <c r="E1668" s="87" t="s">
        <v>1887</v>
      </c>
      <c r="F1668" s="88" t="s">
        <v>1886</v>
      </c>
      <c r="G1668" s="87" t="s">
        <v>195</v>
      </c>
      <c r="H1668" s="89" t="s">
        <v>872</v>
      </c>
      <c r="I1668" s="121">
        <v>324.7</v>
      </c>
      <c r="J1668" s="121">
        <v>324.7</v>
      </c>
      <c r="K1668" s="84">
        <v>2.35</v>
      </c>
      <c r="L1668" s="105">
        <f>+BD[[#This Row],[Kg. Recibidos]]*BD[[#This Row],[Precio]]</f>
        <v>763.04499999999996</v>
      </c>
      <c r="M1668" s="105">
        <f>+BD[[#This Row],[Kg. Recibidos]]*BD[[#This Row],[Precio]]</f>
        <v>763.04499999999996</v>
      </c>
      <c r="N1668" s="91">
        <f>+BD[[#This Row],[Monto Total]]-BD[[#This Row],[Abonos]]</f>
        <v>0</v>
      </c>
      <c r="O1668" s="93" t="str">
        <f>IF(BD[[#This Row],[Saldo Actual]]=0,"PAGADO",IF(BD[[#This Row],[Saldo Actual]]&lt;0,"A Favor","Pendiente"))</f>
        <v>PAGADO</v>
      </c>
      <c r="P1668" s="97">
        <f>+BD[[#This Row],[Fecha Doc.]]+7</f>
        <v>45372</v>
      </c>
      <c r="Q1668" s="96" t="str">
        <f ca="1">IF(TODAY()&gt;BD[[#This Row],[Fecha Venc.]],"VENCIDO","")</f>
        <v>VENCIDO</v>
      </c>
      <c r="R1668" s="83"/>
    </row>
    <row r="1669" spans="3:18" s="4" customFormat="1" hidden="1" x14ac:dyDescent="0.25">
      <c r="C1669" s="85" t="s">
        <v>1805</v>
      </c>
      <c r="D1669" s="86">
        <v>45365</v>
      </c>
      <c r="E1669" s="87" t="s">
        <v>1887</v>
      </c>
      <c r="F1669" s="88" t="s">
        <v>1886</v>
      </c>
      <c r="G1669" s="87" t="s">
        <v>195</v>
      </c>
      <c r="H1669" s="89" t="s">
        <v>3</v>
      </c>
      <c r="I1669" s="121">
        <v>169</v>
      </c>
      <c r="J1669" s="121">
        <v>169</v>
      </c>
      <c r="K1669" s="84">
        <v>2.35</v>
      </c>
      <c r="L1669" s="105">
        <f>+BD[[#This Row],[Kg. Recibidos]]*BD[[#This Row],[Precio]]</f>
        <v>397.15000000000003</v>
      </c>
      <c r="M1669" s="105">
        <f>+BD[[#This Row],[Kg. Recibidos]]*BD[[#This Row],[Precio]]</f>
        <v>397.15000000000003</v>
      </c>
      <c r="N1669" s="91">
        <f>+BD[[#This Row],[Monto Total]]-BD[[#This Row],[Abonos]]</f>
        <v>0</v>
      </c>
      <c r="O1669" s="93" t="str">
        <f>IF(BD[[#This Row],[Saldo Actual]]=0,"PAGADO",IF(BD[[#This Row],[Saldo Actual]]&lt;0,"A Favor","Pendiente"))</f>
        <v>PAGADO</v>
      </c>
      <c r="P1669" s="97">
        <f>+BD[[#This Row],[Fecha Doc.]]+7</f>
        <v>45372</v>
      </c>
      <c r="Q1669" s="96" t="str">
        <f ca="1">IF(TODAY()&gt;BD[[#This Row],[Fecha Venc.]],"VENCIDO","")</f>
        <v>VENCIDO</v>
      </c>
      <c r="R1669" s="83"/>
    </row>
    <row r="1670" spans="3:18" s="4" customFormat="1" hidden="1" x14ac:dyDescent="0.25">
      <c r="C1670" s="85" t="s">
        <v>1804</v>
      </c>
      <c r="D1670" s="86">
        <v>45365</v>
      </c>
      <c r="E1670" s="87" t="s">
        <v>1887</v>
      </c>
      <c r="F1670" s="88" t="s">
        <v>1886</v>
      </c>
      <c r="G1670" s="87" t="s">
        <v>195</v>
      </c>
      <c r="H1670" s="89" t="s">
        <v>13</v>
      </c>
      <c r="I1670" s="121">
        <v>98.8</v>
      </c>
      <c r="J1670" s="121">
        <v>98.8</v>
      </c>
      <c r="K1670" s="84">
        <v>1.1000000000000001</v>
      </c>
      <c r="L1670" s="105">
        <f>+BD[[#This Row],[Kg. Recibidos]]*BD[[#This Row],[Precio]]</f>
        <v>108.68</v>
      </c>
      <c r="M1670" s="105">
        <f>+BD[[#This Row],[Kg. Recibidos]]*BD[[#This Row],[Precio]]</f>
        <v>108.68</v>
      </c>
      <c r="N1670" s="91">
        <f>+BD[[#This Row],[Monto Total]]-BD[[#This Row],[Abonos]]</f>
        <v>0</v>
      </c>
      <c r="O1670" s="93" t="str">
        <f>IF(BD[[#This Row],[Saldo Actual]]=0,"PAGADO",IF(BD[[#This Row],[Saldo Actual]]&lt;0,"A Favor","Pendiente"))</f>
        <v>PAGADO</v>
      </c>
      <c r="P1670" s="97">
        <f>+BD[[#This Row],[Fecha Doc.]]+7</f>
        <v>45372</v>
      </c>
      <c r="Q1670" s="96" t="str">
        <f ca="1">IF(TODAY()&gt;BD[[#This Row],[Fecha Venc.]],"VENCIDO","")</f>
        <v>VENCIDO</v>
      </c>
      <c r="R1670" s="83"/>
    </row>
    <row r="1671" spans="3:18" s="4" customFormat="1" hidden="1" x14ac:dyDescent="0.25">
      <c r="C1671" s="85" t="s">
        <v>1804</v>
      </c>
      <c r="D1671" s="86">
        <v>45365</v>
      </c>
      <c r="E1671" s="87" t="s">
        <v>1887</v>
      </c>
      <c r="F1671" s="88" t="s">
        <v>1886</v>
      </c>
      <c r="G1671" s="87" t="s">
        <v>195</v>
      </c>
      <c r="H1671" s="89" t="s">
        <v>12</v>
      </c>
      <c r="I1671" s="121">
        <v>202.5</v>
      </c>
      <c r="J1671" s="121">
        <v>202.5</v>
      </c>
      <c r="K1671" s="84">
        <v>1.1000000000000001</v>
      </c>
      <c r="L1671" s="105">
        <f>+BD[[#This Row],[Kg. Recibidos]]*BD[[#This Row],[Precio]]</f>
        <v>222.75000000000003</v>
      </c>
      <c r="M1671" s="105">
        <f>+BD[[#This Row],[Kg. Recibidos]]*BD[[#This Row],[Precio]]</f>
        <v>222.75000000000003</v>
      </c>
      <c r="N1671" s="91">
        <f>+BD[[#This Row],[Monto Total]]-BD[[#This Row],[Abonos]]</f>
        <v>0</v>
      </c>
      <c r="O1671" s="93" t="str">
        <f>IF(BD[[#This Row],[Saldo Actual]]=0,"PAGADO",IF(BD[[#This Row],[Saldo Actual]]&lt;0,"A Favor","Pendiente"))</f>
        <v>PAGADO</v>
      </c>
      <c r="P1671" s="97">
        <f>+BD[[#This Row],[Fecha Doc.]]+7</f>
        <v>45372</v>
      </c>
      <c r="Q1671" s="96" t="str">
        <f ca="1">IF(TODAY()&gt;BD[[#This Row],[Fecha Venc.]],"VENCIDO","")</f>
        <v>VENCIDO</v>
      </c>
      <c r="R1671" s="83"/>
    </row>
    <row r="1672" spans="3:18" s="4" customFormat="1" hidden="1" x14ac:dyDescent="0.25">
      <c r="C1672" s="85" t="s">
        <v>1809</v>
      </c>
      <c r="D1672" s="86">
        <v>45365</v>
      </c>
      <c r="E1672" s="87" t="s">
        <v>1291</v>
      </c>
      <c r="F1672" s="88" t="s">
        <v>887</v>
      </c>
      <c r="G1672" s="87" t="s">
        <v>1291</v>
      </c>
      <c r="H1672" s="89" t="s">
        <v>3</v>
      </c>
      <c r="I1672" s="121">
        <v>517.1</v>
      </c>
      <c r="J1672" s="121">
        <v>513.79999999999995</v>
      </c>
      <c r="K1672" s="84">
        <v>2.15</v>
      </c>
      <c r="L1672" s="105">
        <f>+BD[[#This Row],[Kg. Recibidos]]*BD[[#This Row],[Precio]]</f>
        <v>1104.6699999999998</v>
      </c>
      <c r="M1672" s="105">
        <f>+BD[[#This Row],[Kg. Recibidos]]*BD[[#This Row],[Precio]]</f>
        <v>1104.6699999999998</v>
      </c>
      <c r="N1672" s="91">
        <f>+BD[[#This Row],[Monto Total]]-BD[[#This Row],[Abonos]]</f>
        <v>0</v>
      </c>
      <c r="O1672" s="93" t="str">
        <f>IF(BD[[#This Row],[Saldo Actual]]=0,"PAGADO",IF(BD[[#This Row],[Saldo Actual]]&lt;0,"A Favor","Pendiente"))</f>
        <v>PAGADO</v>
      </c>
      <c r="P1672" s="97">
        <f>+BD[[#This Row],[Fecha Doc.]]+7</f>
        <v>45372</v>
      </c>
      <c r="Q1672" s="96" t="str">
        <f ca="1">IF(TODAY()&gt;BD[[#This Row],[Fecha Venc.]],"VENCIDO","")</f>
        <v>VENCIDO</v>
      </c>
      <c r="R1672" s="83"/>
    </row>
    <row r="1673" spans="3:18" s="4" customFormat="1" hidden="1" x14ac:dyDescent="0.25">
      <c r="C1673" s="85" t="s">
        <v>1809</v>
      </c>
      <c r="D1673" s="86">
        <v>45365</v>
      </c>
      <c r="E1673" s="87" t="s">
        <v>1291</v>
      </c>
      <c r="F1673" s="88" t="s">
        <v>887</v>
      </c>
      <c r="G1673" s="87" t="s">
        <v>1291</v>
      </c>
      <c r="H1673" s="89" t="s">
        <v>15</v>
      </c>
      <c r="I1673" s="121">
        <v>1255.3</v>
      </c>
      <c r="J1673" s="121">
        <v>1196.7</v>
      </c>
      <c r="K1673" s="84">
        <v>2.4700000000000002</v>
      </c>
      <c r="L1673" s="105">
        <f>+BD[[#This Row],[Kg. Recibidos]]*BD[[#This Row],[Precio]]</f>
        <v>2955.8490000000002</v>
      </c>
      <c r="M1673" s="105">
        <f>+BD[[#This Row],[Kg. Recibidos]]*BD[[#This Row],[Precio]]</f>
        <v>2955.8490000000002</v>
      </c>
      <c r="N1673" s="91">
        <f>+BD[[#This Row],[Monto Total]]-BD[[#This Row],[Abonos]]</f>
        <v>0</v>
      </c>
      <c r="O1673" s="93" t="str">
        <f>IF(BD[[#This Row],[Saldo Actual]]=0,"PAGADO",IF(BD[[#This Row],[Saldo Actual]]&lt;0,"A Favor","Pendiente"))</f>
        <v>PAGADO</v>
      </c>
      <c r="P1673" s="97">
        <f>+BD[[#This Row],[Fecha Doc.]]+7</f>
        <v>45372</v>
      </c>
      <c r="Q1673" s="96" t="str">
        <f ca="1">IF(TODAY()&gt;BD[[#This Row],[Fecha Venc.]],"VENCIDO","")</f>
        <v>VENCIDO</v>
      </c>
      <c r="R1673" s="83"/>
    </row>
    <row r="1674" spans="3:18" s="4" customFormat="1" hidden="1" x14ac:dyDescent="0.25">
      <c r="C1674" s="85" t="s">
        <v>1807</v>
      </c>
      <c r="D1674" s="86">
        <v>45365</v>
      </c>
      <c r="E1674" s="87" t="s">
        <v>1291</v>
      </c>
      <c r="F1674" s="88" t="s">
        <v>887</v>
      </c>
      <c r="G1674" s="87" t="s">
        <v>1291</v>
      </c>
      <c r="H1674" s="89" t="s">
        <v>11</v>
      </c>
      <c r="I1674" s="121">
        <v>23.9</v>
      </c>
      <c r="J1674" s="121">
        <v>23.9</v>
      </c>
      <c r="K1674" s="84">
        <v>1.6</v>
      </c>
      <c r="L1674" s="105">
        <f>+BD[[#This Row],[Kg. Recibidos]]*BD[[#This Row],[Precio]]</f>
        <v>38.24</v>
      </c>
      <c r="M1674" s="105">
        <f>+BD[[#This Row],[Kg. Recibidos]]*BD[[#This Row],[Precio]]</f>
        <v>38.24</v>
      </c>
      <c r="N1674" s="91">
        <f>+BD[[#This Row],[Monto Total]]-BD[[#This Row],[Abonos]]</f>
        <v>0</v>
      </c>
      <c r="O1674" s="93" t="str">
        <f>IF(BD[[#This Row],[Saldo Actual]]=0,"PAGADO",IF(BD[[#This Row],[Saldo Actual]]&lt;0,"A Favor","Pendiente"))</f>
        <v>PAGADO</v>
      </c>
      <c r="P1674" s="97">
        <f>+BD[[#This Row],[Fecha Doc.]]+7</f>
        <v>45372</v>
      </c>
      <c r="Q1674" s="96" t="str">
        <f ca="1">IF(TODAY()&gt;BD[[#This Row],[Fecha Venc.]],"VENCIDO","")</f>
        <v>VENCIDO</v>
      </c>
      <c r="R1674" s="83"/>
    </row>
    <row r="1675" spans="3:18" s="4" customFormat="1" hidden="1" x14ac:dyDescent="0.25">
      <c r="C1675" s="85" t="s">
        <v>1807</v>
      </c>
      <c r="D1675" s="86">
        <v>45365</v>
      </c>
      <c r="E1675" s="87" t="s">
        <v>1291</v>
      </c>
      <c r="F1675" s="88" t="s">
        <v>887</v>
      </c>
      <c r="G1675" s="87" t="s">
        <v>1291</v>
      </c>
      <c r="H1675" s="89" t="s">
        <v>12</v>
      </c>
      <c r="I1675" s="121">
        <v>88.6</v>
      </c>
      <c r="J1675" s="121">
        <v>85.5</v>
      </c>
      <c r="K1675" s="84">
        <v>1.1000000000000001</v>
      </c>
      <c r="L1675" s="105">
        <f>+BD[[#This Row],[Kg. Recibidos]]*BD[[#This Row],[Precio]]</f>
        <v>94.050000000000011</v>
      </c>
      <c r="M1675" s="105">
        <f>+BD[[#This Row],[Kg. Recibidos]]*BD[[#This Row],[Precio]]</f>
        <v>94.050000000000011</v>
      </c>
      <c r="N1675" s="91">
        <f>+BD[[#This Row],[Monto Total]]-BD[[#This Row],[Abonos]]</f>
        <v>0</v>
      </c>
      <c r="O1675" s="93" t="str">
        <f>IF(BD[[#This Row],[Saldo Actual]]=0,"PAGADO",IF(BD[[#This Row],[Saldo Actual]]&lt;0,"A Favor","Pendiente"))</f>
        <v>PAGADO</v>
      </c>
      <c r="P1675" s="97">
        <f>+BD[[#This Row],[Fecha Doc.]]+7</f>
        <v>45372</v>
      </c>
      <c r="Q1675" s="96" t="str">
        <f ca="1">IF(TODAY()&gt;BD[[#This Row],[Fecha Venc.]],"VENCIDO","")</f>
        <v>VENCIDO</v>
      </c>
      <c r="R1675" s="83"/>
    </row>
    <row r="1676" spans="3:18" s="4" customFormat="1" hidden="1" x14ac:dyDescent="0.25">
      <c r="C1676" s="85" t="s">
        <v>1807</v>
      </c>
      <c r="D1676" s="86">
        <v>45365</v>
      </c>
      <c r="E1676" s="87" t="s">
        <v>1291</v>
      </c>
      <c r="F1676" s="88" t="s">
        <v>887</v>
      </c>
      <c r="G1676" s="87" t="s">
        <v>1291</v>
      </c>
      <c r="H1676" s="89" t="s">
        <v>13</v>
      </c>
      <c r="I1676" s="121">
        <v>64.8</v>
      </c>
      <c r="J1676" s="121">
        <v>64.2</v>
      </c>
      <c r="K1676" s="84">
        <v>1.1000000000000001</v>
      </c>
      <c r="L1676" s="105">
        <f>+BD[[#This Row],[Kg. Recibidos]]*BD[[#This Row],[Precio]]</f>
        <v>70.62</v>
      </c>
      <c r="M1676" s="105">
        <f>+BD[[#This Row],[Kg. Recibidos]]*BD[[#This Row],[Precio]]</f>
        <v>70.62</v>
      </c>
      <c r="N1676" s="91">
        <f>+BD[[#This Row],[Monto Total]]-BD[[#This Row],[Abonos]]</f>
        <v>0</v>
      </c>
      <c r="O1676" s="93" t="str">
        <f>IF(BD[[#This Row],[Saldo Actual]]=0,"PAGADO",IF(BD[[#This Row],[Saldo Actual]]&lt;0,"A Favor","Pendiente"))</f>
        <v>PAGADO</v>
      </c>
      <c r="P1676" s="97">
        <f>+BD[[#This Row],[Fecha Doc.]]+7</f>
        <v>45372</v>
      </c>
      <c r="Q1676" s="96" t="str">
        <f ca="1">IF(TODAY()&gt;BD[[#This Row],[Fecha Venc.]],"VENCIDO","")</f>
        <v>VENCIDO</v>
      </c>
      <c r="R1676" s="83"/>
    </row>
    <row r="1677" spans="3:18" s="4" customFormat="1" hidden="1" x14ac:dyDescent="0.25">
      <c r="C1677" s="85" t="s">
        <v>1801</v>
      </c>
      <c r="D1677" s="86">
        <v>45365</v>
      </c>
      <c r="E1677" s="87" t="s">
        <v>670</v>
      </c>
      <c r="F1677" s="88" t="s">
        <v>883</v>
      </c>
      <c r="G1677" s="87" t="s">
        <v>670</v>
      </c>
      <c r="H1677" s="89" t="s">
        <v>872</v>
      </c>
      <c r="I1677" s="121">
        <v>2178.3000000000002</v>
      </c>
      <c r="J1677" s="121">
        <v>2159</v>
      </c>
      <c r="K1677" s="84">
        <v>2.0499999999999998</v>
      </c>
      <c r="L1677" s="105">
        <f>+BD[[#This Row],[Kg. Recibidos]]*BD[[#This Row],[Precio]]</f>
        <v>4425.95</v>
      </c>
      <c r="M1677" s="105">
        <f>+BD[[#This Row],[Kg. Recibidos]]*BD[[#This Row],[Precio]]</f>
        <v>4425.95</v>
      </c>
      <c r="N1677" s="91">
        <f>+BD[[#This Row],[Monto Total]]-BD[[#This Row],[Abonos]]</f>
        <v>0</v>
      </c>
      <c r="O1677" s="93" t="str">
        <f>IF(BD[[#This Row],[Saldo Actual]]=0,"PAGADO",IF(BD[[#This Row],[Saldo Actual]]&lt;0,"A Favor","Pendiente"))</f>
        <v>PAGADO</v>
      </c>
      <c r="P1677" s="97">
        <f>+BD[[#This Row],[Fecha Doc.]]+7</f>
        <v>45372</v>
      </c>
      <c r="Q1677" s="96" t="str">
        <f ca="1">IF(TODAY()&gt;BD[[#This Row],[Fecha Venc.]],"VENCIDO","")</f>
        <v>VENCIDO</v>
      </c>
      <c r="R1677" s="83"/>
    </row>
    <row r="1678" spans="3:18" s="4" customFormat="1" hidden="1" x14ac:dyDescent="0.25">
      <c r="C1678" s="85" t="s">
        <v>1800</v>
      </c>
      <c r="D1678" s="86">
        <v>45365</v>
      </c>
      <c r="E1678" s="87" t="s">
        <v>670</v>
      </c>
      <c r="F1678" s="88" t="s">
        <v>883</v>
      </c>
      <c r="G1678" s="87" t="s">
        <v>670</v>
      </c>
      <c r="H1678" s="89" t="s">
        <v>872</v>
      </c>
      <c r="I1678" s="121">
        <v>5305.5</v>
      </c>
      <c r="J1678" s="121">
        <v>5225.1000000000004</v>
      </c>
      <c r="K1678" s="84">
        <v>2.0499999999999998</v>
      </c>
      <c r="L1678" s="105">
        <f>+BD[[#This Row],[Kg. Recibidos]]*BD[[#This Row],[Precio]]</f>
        <v>10711.455</v>
      </c>
      <c r="M1678" s="105">
        <f>+BD[[#This Row],[Kg. Recibidos]]*BD[[#This Row],[Precio]]</f>
        <v>10711.455</v>
      </c>
      <c r="N1678" s="91">
        <f>+BD[[#This Row],[Monto Total]]-BD[[#This Row],[Abonos]]</f>
        <v>0</v>
      </c>
      <c r="O1678" s="93" t="str">
        <f>IF(BD[[#This Row],[Saldo Actual]]=0,"PAGADO",IF(BD[[#This Row],[Saldo Actual]]&lt;0,"A Favor","Pendiente"))</f>
        <v>PAGADO</v>
      </c>
      <c r="P1678" s="97">
        <f>+BD[[#This Row],[Fecha Doc.]]+7</f>
        <v>45372</v>
      </c>
      <c r="Q1678" s="96" t="str">
        <f ca="1">IF(TODAY()&gt;BD[[#This Row],[Fecha Venc.]],"VENCIDO","")</f>
        <v>VENCIDO</v>
      </c>
      <c r="R1678" s="83"/>
    </row>
    <row r="1679" spans="3:18" s="4" customFormat="1" hidden="1" x14ac:dyDescent="0.25">
      <c r="C1679" s="85" t="s">
        <v>1799</v>
      </c>
      <c r="D1679" s="86">
        <v>45365</v>
      </c>
      <c r="E1679" s="87" t="s">
        <v>670</v>
      </c>
      <c r="F1679" s="88" t="s">
        <v>883</v>
      </c>
      <c r="G1679" s="87" t="s">
        <v>670</v>
      </c>
      <c r="H1679" s="89" t="s">
        <v>12</v>
      </c>
      <c r="I1679" s="121">
        <v>515.6</v>
      </c>
      <c r="J1679" s="121">
        <v>511.9</v>
      </c>
      <c r="K1679" s="84">
        <v>1.1000000000000001</v>
      </c>
      <c r="L1679" s="105">
        <f>+BD[[#This Row],[Kg. Recibidos]]*BD[[#This Row],[Precio]]</f>
        <v>563.09</v>
      </c>
      <c r="M1679" s="105">
        <f>+BD[[#This Row],[Kg. Recibidos]]*BD[[#This Row],[Precio]]</f>
        <v>563.09</v>
      </c>
      <c r="N1679" s="91">
        <f>+BD[[#This Row],[Monto Total]]-BD[[#This Row],[Abonos]]</f>
        <v>0</v>
      </c>
      <c r="O1679" s="93" t="str">
        <f>IF(BD[[#This Row],[Saldo Actual]]=0,"PAGADO",IF(BD[[#This Row],[Saldo Actual]]&lt;0,"A Favor","Pendiente"))</f>
        <v>PAGADO</v>
      </c>
      <c r="P1679" s="97">
        <f>+BD[[#This Row],[Fecha Doc.]]+7</f>
        <v>45372</v>
      </c>
      <c r="Q1679" s="96" t="str">
        <f ca="1">IF(TODAY()&gt;BD[[#This Row],[Fecha Venc.]],"VENCIDO","")</f>
        <v>VENCIDO</v>
      </c>
      <c r="R1679" s="83"/>
    </row>
    <row r="1680" spans="3:18" s="4" customFormat="1" hidden="1" x14ac:dyDescent="0.25">
      <c r="C1680" s="85" t="s">
        <v>1799</v>
      </c>
      <c r="D1680" s="86">
        <v>45365</v>
      </c>
      <c r="E1680" s="87" t="s">
        <v>670</v>
      </c>
      <c r="F1680" s="88" t="s">
        <v>883</v>
      </c>
      <c r="G1680" s="87" t="s">
        <v>670</v>
      </c>
      <c r="H1680" s="89" t="s">
        <v>13</v>
      </c>
      <c r="I1680" s="121">
        <v>522.5</v>
      </c>
      <c r="J1680" s="121">
        <v>521.1</v>
      </c>
      <c r="K1680" s="84">
        <v>1.1000000000000001</v>
      </c>
      <c r="L1680" s="105">
        <f>+BD[[#This Row],[Kg. Recibidos]]*BD[[#This Row],[Precio]]</f>
        <v>573.21</v>
      </c>
      <c r="M1680" s="105">
        <f>+BD[[#This Row],[Kg. Recibidos]]*BD[[#This Row],[Precio]]</f>
        <v>573.21</v>
      </c>
      <c r="N1680" s="91">
        <f>+BD[[#This Row],[Monto Total]]-BD[[#This Row],[Abonos]]</f>
        <v>0</v>
      </c>
      <c r="O1680" s="93" t="str">
        <f>IF(BD[[#This Row],[Saldo Actual]]=0,"PAGADO",IF(BD[[#This Row],[Saldo Actual]]&lt;0,"A Favor","Pendiente"))</f>
        <v>PAGADO</v>
      </c>
      <c r="P1680" s="97">
        <f>+BD[[#This Row],[Fecha Doc.]]+7</f>
        <v>45372</v>
      </c>
      <c r="Q1680" s="96" t="str">
        <f ca="1">IF(TODAY()&gt;BD[[#This Row],[Fecha Venc.]],"VENCIDO","")</f>
        <v>VENCIDO</v>
      </c>
      <c r="R1680" s="83"/>
    </row>
    <row r="1681" spans="3:18" s="4" customFormat="1" hidden="1" x14ac:dyDescent="0.25">
      <c r="C1681" s="85" t="s">
        <v>1799</v>
      </c>
      <c r="D1681" s="86">
        <v>45365</v>
      </c>
      <c r="E1681" s="87" t="s">
        <v>670</v>
      </c>
      <c r="F1681" s="88" t="s">
        <v>883</v>
      </c>
      <c r="G1681" s="87" t="s">
        <v>670</v>
      </c>
      <c r="H1681" s="89" t="s">
        <v>11</v>
      </c>
      <c r="I1681" s="121">
        <v>530.4</v>
      </c>
      <c r="J1681" s="121">
        <v>529</v>
      </c>
      <c r="K1681" s="84">
        <v>1.6</v>
      </c>
      <c r="L1681" s="105">
        <f>+BD[[#This Row],[Kg. Recibidos]]*BD[[#This Row],[Precio]]</f>
        <v>846.40000000000009</v>
      </c>
      <c r="M1681" s="105">
        <f>+BD[[#This Row],[Kg. Recibidos]]*BD[[#This Row],[Precio]]</f>
        <v>846.40000000000009</v>
      </c>
      <c r="N1681" s="91">
        <f>+BD[[#This Row],[Monto Total]]-BD[[#This Row],[Abonos]]</f>
        <v>0</v>
      </c>
      <c r="O1681" s="93" t="str">
        <f>IF(BD[[#This Row],[Saldo Actual]]=0,"PAGADO",IF(BD[[#This Row],[Saldo Actual]]&lt;0,"A Favor","Pendiente"))</f>
        <v>PAGADO</v>
      </c>
      <c r="P1681" s="97">
        <f>+BD[[#This Row],[Fecha Doc.]]+7</f>
        <v>45372</v>
      </c>
      <c r="Q1681" s="96" t="str">
        <f ca="1">IF(TODAY()&gt;BD[[#This Row],[Fecha Venc.]],"VENCIDO","")</f>
        <v>VENCIDO</v>
      </c>
      <c r="R1681" s="83"/>
    </row>
    <row r="1682" spans="3:18" s="4" customFormat="1" hidden="1" x14ac:dyDescent="0.25">
      <c r="C1682" s="85" t="s">
        <v>1806</v>
      </c>
      <c r="D1682" s="86">
        <v>45365</v>
      </c>
      <c r="E1682" s="87" t="s">
        <v>93</v>
      </c>
      <c r="F1682" s="88" t="s">
        <v>50</v>
      </c>
      <c r="G1682" s="87" t="s">
        <v>93</v>
      </c>
      <c r="H1682" s="89" t="s">
        <v>3</v>
      </c>
      <c r="I1682" s="121">
        <v>16496.8</v>
      </c>
      <c r="J1682" s="121">
        <v>16142.7</v>
      </c>
      <c r="K1682" s="84">
        <v>1.9</v>
      </c>
      <c r="L1682" s="105">
        <f>+BD[[#This Row],[Kg. Recibidos]]*BD[[#This Row],[Precio]]</f>
        <v>30671.13</v>
      </c>
      <c r="M1682" s="105">
        <f>+BD[[#This Row],[Kg. Recibidos]]*BD[[#This Row],[Precio]]</f>
        <v>30671.13</v>
      </c>
      <c r="N1682" s="91">
        <f>+BD[[#This Row],[Monto Total]]-BD[[#This Row],[Abonos]]</f>
        <v>0</v>
      </c>
      <c r="O1682" s="93" t="str">
        <f>IF(BD[[#This Row],[Saldo Actual]]=0,"PAGADO",IF(BD[[#This Row],[Saldo Actual]]&lt;0,"A Favor","Pendiente"))</f>
        <v>PAGADO</v>
      </c>
      <c r="P1682" s="97">
        <f>+BD[[#This Row],[Fecha Doc.]]+7</f>
        <v>45372</v>
      </c>
      <c r="Q1682" s="96" t="str">
        <f ca="1">IF(TODAY()&gt;BD[[#This Row],[Fecha Venc.]],"VENCIDO","")</f>
        <v>VENCIDO</v>
      </c>
      <c r="R1682" s="83"/>
    </row>
    <row r="1683" spans="3:18" s="4" customFormat="1" hidden="1" x14ac:dyDescent="0.25">
      <c r="C1683" s="85" t="s">
        <v>1816</v>
      </c>
      <c r="D1683" s="86">
        <v>45365</v>
      </c>
      <c r="E1683" s="87" t="s">
        <v>24</v>
      </c>
      <c r="F1683" s="88" t="s">
        <v>23</v>
      </c>
      <c r="G1683" s="87" t="s">
        <v>192</v>
      </c>
      <c r="H1683" s="89" t="s">
        <v>3</v>
      </c>
      <c r="I1683" s="121">
        <v>3253.2</v>
      </c>
      <c r="J1683" s="121">
        <v>3253.2</v>
      </c>
      <c r="K1683" s="84">
        <v>2.0499999999999998</v>
      </c>
      <c r="L1683" s="105">
        <f>+BD[[#This Row],[Kg. Recibidos]]*BD[[#This Row],[Precio]]</f>
        <v>6669.0599999999995</v>
      </c>
      <c r="M1683" s="105">
        <f>+BD[[#This Row],[Kg. Recibidos]]*BD[[#This Row],[Precio]]</f>
        <v>6669.0599999999995</v>
      </c>
      <c r="N1683" s="91">
        <f>+BD[[#This Row],[Monto Total]]-BD[[#This Row],[Abonos]]</f>
        <v>0</v>
      </c>
      <c r="O1683" s="93" t="str">
        <f>IF(BD[[#This Row],[Saldo Actual]]=0,"PAGADO",IF(BD[[#This Row],[Saldo Actual]]&lt;0,"A Favor","Pendiente"))</f>
        <v>PAGADO</v>
      </c>
      <c r="P1683" s="97">
        <f>+BD[[#This Row],[Fecha Doc.]]+7</f>
        <v>45372</v>
      </c>
      <c r="Q1683" s="96" t="str">
        <f ca="1">IF(TODAY()&gt;BD[[#This Row],[Fecha Venc.]],"VENCIDO","")</f>
        <v>VENCIDO</v>
      </c>
      <c r="R1683" s="83"/>
    </row>
    <row r="1684" spans="3:18" s="4" customFormat="1" hidden="1" x14ac:dyDescent="0.25">
      <c r="C1684" s="85" t="s">
        <v>1815</v>
      </c>
      <c r="D1684" s="86">
        <v>45365</v>
      </c>
      <c r="E1684" s="87" t="s">
        <v>24</v>
      </c>
      <c r="F1684" s="88" t="s">
        <v>23</v>
      </c>
      <c r="G1684" s="87" t="s">
        <v>192</v>
      </c>
      <c r="H1684" s="89" t="s">
        <v>3</v>
      </c>
      <c r="I1684" s="121">
        <v>20818.2</v>
      </c>
      <c r="J1684" s="121">
        <v>20610.009999999998</v>
      </c>
      <c r="K1684" s="84">
        <v>2.0499999999999998</v>
      </c>
      <c r="L1684" s="105">
        <f>+BD[[#This Row],[Kg. Recibidos]]*BD[[#This Row],[Precio]]</f>
        <v>42250.520499999991</v>
      </c>
      <c r="M1684" s="105">
        <f>+BD[[#This Row],[Kg. Recibidos]]*BD[[#This Row],[Precio]]</f>
        <v>42250.520499999991</v>
      </c>
      <c r="N1684" s="91">
        <f>+BD[[#This Row],[Monto Total]]-BD[[#This Row],[Abonos]]</f>
        <v>0</v>
      </c>
      <c r="O1684" s="93" t="str">
        <f>IF(BD[[#This Row],[Saldo Actual]]=0,"PAGADO",IF(BD[[#This Row],[Saldo Actual]]&lt;0,"A Favor","Pendiente"))</f>
        <v>PAGADO</v>
      </c>
      <c r="P1684" s="97">
        <f>+BD[[#This Row],[Fecha Doc.]]+7</f>
        <v>45372</v>
      </c>
      <c r="Q1684" s="96" t="str">
        <f ca="1">IF(TODAY()&gt;BD[[#This Row],[Fecha Venc.]],"VENCIDO","")</f>
        <v>VENCIDO</v>
      </c>
      <c r="R1684" s="83"/>
    </row>
    <row r="1685" spans="3:18" s="4" customFormat="1" hidden="1" x14ac:dyDescent="0.25">
      <c r="C1685" s="85" t="s">
        <v>1814</v>
      </c>
      <c r="D1685" s="86">
        <v>45365</v>
      </c>
      <c r="E1685" s="87" t="s">
        <v>24</v>
      </c>
      <c r="F1685" s="88" t="s">
        <v>23</v>
      </c>
      <c r="G1685" s="87" t="s">
        <v>192</v>
      </c>
      <c r="H1685" s="89" t="s">
        <v>18</v>
      </c>
      <c r="I1685" s="121">
        <v>1000.48</v>
      </c>
      <c r="J1685" s="121">
        <v>1000.48</v>
      </c>
      <c r="K1685" s="84">
        <v>1.85</v>
      </c>
      <c r="L1685" s="105">
        <f>+BD[[#This Row],[Kg. Recibidos]]*BD[[#This Row],[Precio]]</f>
        <v>1850.8880000000001</v>
      </c>
      <c r="M1685" s="105">
        <f>+BD[[#This Row],[Kg. Recibidos]]*BD[[#This Row],[Precio]]</f>
        <v>1850.8880000000001</v>
      </c>
      <c r="N1685" s="91">
        <f>+BD[[#This Row],[Monto Total]]-BD[[#This Row],[Abonos]]</f>
        <v>0</v>
      </c>
      <c r="O1685" s="93" t="str">
        <f>IF(BD[[#This Row],[Saldo Actual]]=0,"PAGADO",IF(BD[[#This Row],[Saldo Actual]]&lt;0,"A Favor","Pendiente"))</f>
        <v>PAGADO</v>
      </c>
      <c r="P1685" s="97">
        <f>+BD[[#This Row],[Fecha Doc.]]+7</f>
        <v>45372</v>
      </c>
      <c r="Q1685" s="96" t="str">
        <f ca="1">IF(TODAY()&gt;BD[[#This Row],[Fecha Venc.]],"VENCIDO","")</f>
        <v>VENCIDO</v>
      </c>
      <c r="R1685" s="83"/>
    </row>
    <row r="1686" spans="3:18" s="4" customFormat="1" hidden="1" x14ac:dyDescent="0.25">
      <c r="C1686" s="85" t="s">
        <v>1808</v>
      </c>
      <c r="D1686" s="86">
        <v>45365</v>
      </c>
      <c r="E1686" s="87" t="s">
        <v>8</v>
      </c>
      <c r="F1686" s="88" t="s">
        <v>20</v>
      </c>
      <c r="G1686" s="87" t="s">
        <v>182</v>
      </c>
      <c r="H1686" s="89" t="s">
        <v>15</v>
      </c>
      <c r="I1686" s="121">
        <v>7688.9</v>
      </c>
      <c r="J1686" s="121">
        <v>7373</v>
      </c>
      <c r="K1686" s="84">
        <v>2.35</v>
      </c>
      <c r="L1686" s="105">
        <f>+BD[[#This Row],[Kg. Recibidos]]*BD[[#This Row],[Precio]]</f>
        <v>17326.55</v>
      </c>
      <c r="M1686" s="105">
        <f>+BD[[#This Row],[Kg. Recibidos]]*BD[[#This Row],[Precio]]</f>
        <v>17326.55</v>
      </c>
      <c r="N1686" s="91">
        <f>+BD[[#This Row],[Monto Total]]-BD[[#This Row],[Abonos]]</f>
        <v>0</v>
      </c>
      <c r="O1686" s="93" t="str">
        <f>IF(BD[[#This Row],[Saldo Actual]]=0,"PAGADO",IF(BD[[#This Row],[Saldo Actual]]&lt;0,"A Favor","Pendiente"))</f>
        <v>PAGADO</v>
      </c>
      <c r="P1686" s="97">
        <f>+BD[[#This Row],[Fecha Doc.]]+7</f>
        <v>45372</v>
      </c>
      <c r="Q1686" s="96" t="str">
        <f ca="1">IF(TODAY()&gt;BD[[#This Row],[Fecha Venc.]],"VENCIDO","")</f>
        <v>VENCIDO</v>
      </c>
      <c r="R1686" s="83"/>
    </row>
    <row r="1687" spans="3:18" s="4" customFormat="1" hidden="1" x14ac:dyDescent="0.25">
      <c r="C1687" s="85" t="s">
        <v>1810</v>
      </c>
      <c r="D1687" s="86">
        <v>45365</v>
      </c>
      <c r="E1687" s="87" t="s">
        <v>1887</v>
      </c>
      <c r="F1687" s="88" t="s">
        <v>1886</v>
      </c>
      <c r="G1687" s="87" t="s">
        <v>157</v>
      </c>
      <c r="H1687" s="89" t="s">
        <v>11</v>
      </c>
      <c r="I1687" s="121">
        <v>9.6</v>
      </c>
      <c r="J1687" s="121">
        <v>9.6</v>
      </c>
      <c r="K1687" s="84">
        <v>1.6</v>
      </c>
      <c r="L1687" s="105">
        <f>+BD[[#This Row],[Kg. Recibidos]]*BD[[#This Row],[Precio]]</f>
        <v>15.36</v>
      </c>
      <c r="M1687" s="105">
        <f>+BD[[#This Row],[Kg. Recibidos]]*BD[[#This Row],[Precio]]</f>
        <v>15.36</v>
      </c>
      <c r="N1687" s="91">
        <f>+BD[[#This Row],[Monto Total]]-BD[[#This Row],[Abonos]]</f>
        <v>0</v>
      </c>
      <c r="O1687" s="93" t="str">
        <f>IF(BD[[#This Row],[Saldo Actual]]=0,"PAGADO",IF(BD[[#This Row],[Saldo Actual]]&lt;0,"A Favor","Pendiente"))</f>
        <v>PAGADO</v>
      </c>
      <c r="P1687" s="97">
        <f>+BD[[#This Row],[Fecha Doc.]]+7</f>
        <v>45372</v>
      </c>
      <c r="Q1687" s="96" t="str">
        <f ca="1">IF(TODAY()&gt;BD[[#This Row],[Fecha Venc.]],"VENCIDO","")</f>
        <v>VENCIDO</v>
      </c>
      <c r="R1687" s="83"/>
    </row>
    <row r="1688" spans="3:18" s="4" customFormat="1" hidden="1" x14ac:dyDescent="0.25">
      <c r="C1688" s="85" t="s">
        <v>1810</v>
      </c>
      <c r="D1688" s="86">
        <v>45365</v>
      </c>
      <c r="E1688" s="87" t="s">
        <v>1887</v>
      </c>
      <c r="F1688" s="88" t="s">
        <v>1886</v>
      </c>
      <c r="G1688" s="87" t="s">
        <v>157</v>
      </c>
      <c r="H1688" s="89" t="s">
        <v>3</v>
      </c>
      <c r="I1688" s="121">
        <v>70.5</v>
      </c>
      <c r="J1688" s="121">
        <v>70.5</v>
      </c>
      <c r="K1688" s="84">
        <v>2.35</v>
      </c>
      <c r="L1688" s="105">
        <f>+BD[[#This Row],[Kg. Recibidos]]*BD[[#This Row],[Precio]]</f>
        <v>165.67500000000001</v>
      </c>
      <c r="M1688" s="105">
        <f>+BD[[#This Row],[Kg. Recibidos]]*BD[[#This Row],[Precio]]</f>
        <v>165.67500000000001</v>
      </c>
      <c r="N1688" s="91">
        <f>+BD[[#This Row],[Monto Total]]-BD[[#This Row],[Abonos]]</f>
        <v>0</v>
      </c>
      <c r="O1688" s="93" t="str">
        <f>IF(BD[[#This Row],[Saldo Actual]]=0,"PAGADO",IF(BD[[#This Row],[Saldo Actual]]&lt;0,"A Favor","Pendiente"))</f>
        <v>PAGADO</v>
      </c>
      <c r="P1688" s="97">
        <f>+BD[[#This Row],[Fecha Doc.]]+7</f>
        <v>45372</v>
      </c>
      <c r="Q1688" s="96" t="str">
        <f ca="1">IF(TODAY()&gt;BD[[#This Row],[Fecha Venc.]],"VENCIDO","")</f>
        <v>VENCIDO</v>
      </c>
      <c r="R1688" s="83"/>
    </row>
    <row r="1689" spans="3:18" s="4" customFormat="1" hidden="1" x14ac:dyDescent="0.25">
      <c r="C1689" s="85" t="s">
        <v>1810</v>
      </c>
      <c r="D1689" s="86">
        <v>45365</v>
      </c>
      <c r="E1689" s="87" t="s">
        <v>1887</v>
      </c>
      <c r="F1689" s="88" t="s">
        <v>1886</v>
      </c>
      <c r="G1689" s="87" t="s">
        <v>157</v>
      </c>
      <c r="H1689" s="89" t="s">
        <v>12</v>
      </c>
      <c r="I1689" s="121">
        <v>9.8000000000000007</v>
      </c>
      <c r="J1689" s="121">
        <v>9.8000000000000007</v>
      </c>
      <c r="K1689" s="84">
        <v>1.1000000000000001</v>
      </c>
      <c r="L1689" s="105">
        <f>+BD[[#This Row],[Kg. Recibidos]]*BD[[#This Row],[Precio]]</f>
        <v>10.780000000000001</v>
      </c>
      <c r="M1689" s="105">
        <f>+BD[[#This Row],[Kg. Recibidos]]*BD[[#This Row],[Precio]]</f>
        <v>10.780000000000001</v>
      </c>
      <c r="N1689" s="91">
        <f>+BD[[#This Row],[Monto Total]]-BD[[#This Row],[Abonos]]</f>
        <v>0</v>
      </c>
      <c r="O1689" s="93" t="str">
        <f>IF(BD[[#This Row],[Saldo Actual]]=0,"PAGADO",IF(BD[[#This Row],[Saldo Actual]]&lt;0,"A Favor","Pendiente"))</f>
        <v>PAGADO</v>
      </c>
      <c r="P1689" s="97">
        <f>+BD[[#This Row],[Fecha Doc.]]+7</f>
        <v>45372</v>
      </c>
      <c r="Q1689" s="96" t="str">
        <f ca="1">IF(TODAY()&gt;BD[[#This Row],[Fecha Venc.]],"VENCIDO","")</f>
        <v>VENCIDO</v>
      </c>
      <c r="R1689" s="83"/>
    </row>
    <row r="1690" spans="3:18" s="4" customFormat="1" hidden="1" x14ac:dyDescent="0.25">
      <c r="C1690" s="85" t="s">
        <v>1803</v>
      </c>
      <c r="D1690" s="86">
        <v>45365</v>
      </c>
      <c r="E1690" s="87" t="s">
        <v>96</v>
      </c>
      <c r="F1690" s="88" t="s">
        <v>118</v>
      </c>
      <c r="G1690" s="87" t="s">
        <v>96</v>
      </c>
      <c r="H1690" s="89" t="s">
        <v>3</v>
      </c>
      <c r="I1690" s="121">
        <v>717.7</v>
      </c>
      <c r="J1690" s="121">
        <v>717.7</v>
      </c>
      <c r="K1690" s="84">
        <v>2.25</v>
      </c>
      <c r="L1690" s="105">
        <f>+BD[[#This Row],[Kg. Recibidos]]*BD[[#This Row],[Precio]]</f>
        <v>1614.825</v>
      </c>
      <c r="M1690" s="105"/>
      <c r="N1690" s="91">
        <f>+BD[[#This Row],[Monto Total]]-BD[[#This Row],[Abonos]]</f>
        <v>1614.825</v>
      </c>
      <c r="O1690" s="93" t="str">
        <f>IF(BD[[#This Row],[Saldo Actual]]=0,"PAGADO",IF(BD[[#This Row],[Saldo Actual]]&lt;0,"A Favor","Pendiente"))</f>
        <v>Pendiente</v>
      </c>
      <c r="P1690" s="97">
        <f>+BD[[#This Row],[Fecha Doc.]]+7</f>
        <v>45372</v>
      </c>
      <c r="Q1690" s="96" t="str">
        <f ca="1">IF(TODAY()&gt;BD[[#This Row],[Fecha Venc.]],"VENCIDO","")</f>
        <v>VENCIDO</v>
      </c>
      <c r="R1690" s="83"/>
    </row>
    <row r="1691" spans="3:18" s="4" customFormat="1" hidden="1" x14ac:dyDescent="0.25">
      <c r="C1691" s="85" t="s">
        <v>1796</v>
      </c>
      <c r="D1691" s="86">
        <v>45364</v>
      </c>
      <c r="E1691" s="87" t="s">
        <v>1730</v>
      </c>
      <c r="F1691" s="88" t="s">
        <v>892</v>
      </c>
      <c r="G1691" s="87" t="s">
        <v>1730</v>
      </c>
      <c r="H1691" s="89" t="s">
        <v>17</v>
      </c>
      <c r="I1691" s="121">
        <v>1904.8</v>
      </c>
      <c r="J1691" s="121">
        <v>1904.8</v>
      </c>
      <c r="K1691" s="84">
        <v>0.2</v>
      </c>
      <c r="L1691" s="105">
        <f>+BD[[#This Row],[Kg. Recibidos]]*BD[[#This Row],[Precio]]</f>
        <v>380.96000000000004</v>
      </c>
      <c r="M1691" s="105">
        <f>+BD[[#This Row],[Kg. Recibidos]]*BD[[#This Row],[Precio]]</f>
        <v>380.96000000000004</v>
      </c>
      <c r="N1691" s="91">
        <f>+BD[[#This Row],[Monto Total]]-BD[[#This Row],[Abonos]]</f>
        <v>0</v>
      </c>
      <c r="O1691" s="93" t="str">
        <f>IF(BD[[#This Row],[Saldo Actual]]=0,"PAGADO",IF(BD[[#This Row],[Saldo Actual]]&lt;0,"A Favor","Pendiente"))</f>
        <v>PAGADO</v>
      </c>
      <c r="P1691" s="97">
        <f>+BD[[#This Row],[Fecha Doc.]]+7</f>
        <v>45371</v>
      </c>
      <c r="Q1691" s="96" t="str">
        <f ca="1">IF(TODAY()&gt;BD[[#This Row],[Fecha Venc.]],"VENCIDO","")</f>
        <v>VENCIDO</v>
      </c>
      <c r="R1691" s="83"/>
    </row>
    <row r="1692" spans="3:18" s="4" customFormat="1" hidden="1" x14ac:dyDescent="0.25">
      <c r="C1692" s="85" t="s">
        <v>1798</v>
      </c>
      <c r="D1692" s="86">
        <v>45364</v>
      </c>
      <c r="E1692" s="87" t="s">
        <v>1887</v>
      </c>
      <c r="F1692" s="88" t="s">
        <v>1886</v>
      </c>
      <c r="G1692" s="87" t="s">
        <v>145</v>
      </c>
      <c r="H1692" s="89" t="s">
        <v>3</v>
      </c>
      <c r="I1692" s="121">
        <v>199.1</v>
      </c>
      <c r="J1692" s="121">
        <v>199.1</v>
      </c>
      <c r="K1692" s="84">
        <v>2.4</v>
      </c>
      <c r="L1692" s="105">
        <f>+BD[[#This Row],[Kg. Recibidos]]*BD[[#This Row],[Precio]]</f>
        <v>477.84</v>
      </c>
      <c r="M1692" s="105">
        <f>+BD[[#This Row],[Kg. Recibidos]]*BD[[#This Row],[Precio]]</f>
        <v>477.84</v>
      </c>
      <c r="N1692" s="91">
        <f>+BD[[#This Row],[Monto Total]]-BD[[#This Row],[Abonos]]</f>
        <v>0</v>
      </c>
      <c r="O1692" s="93" t="str">
        <f>IF(BD[[#This Row],[Saldo Actual]]=0,"PAGADO",IF(BD[[#This Row],[Saldo Actual]]&lt;0,"A Favor","Pendiente"))</f>
        <v>PAGADO</v>
      </c>
      <c r="P1692" s="97">
        <f>+BD[[#This Row],[Fecha Doc.]]+7</f>
        <v>45371</v>
      </c>
      <c r="Q1692" s="96" t="str">
        <f ca="1">IF(TODAY()&gt;BD[[#This Row],[Fecha Venc.]],"VENCIDO","")</f>
        <v>VENCIDO</v>
      </c>
      <c r="R1692" s="83"/>
    </row>
    <row r="1693" spans="3:18" s="4" customFormat="1" hidden="1" x14ac:dyDescent="0.25">
      <c r="C1693" s="85" t="s">
        <v>1798</v>
      </c>
      <c r="D1693" s="86">
        <v>45364</v>
      </c>
      <c r="E1693" s="87" t="s">
        <v>1887</v>
      </c>
      <c r="F1693" s="88" t="s">
        <v>1886</v>
      </c>
      <c r="G1693" s="87" t="s">
        <v>145</v>
      </c>
      <c r="H1693" s="89" t="s">
        <v>872</v>
      </c>
      <c r="I1693" s="121">
        <v>193.2</v>
      </c>
      <c r="J1693" s="121">
        <v>193.2</v>
      </c>
      <c r="K1693" s="84">
        <v>2.4</v>
      </c>
      <c r="L1693" s="105">
        <f>+BD[[#This Row],[Kg. Recibidos]]*BD[[#This Row],[Precio]]</f>
        <v>463.67999999999995</v>
      </c>
      <c r="M1693" s="105">
        <f>+BD[[#This Row],[Kg. Recibidos]]*BD[[#This Row],[Precio]]</f>
        <v>463.67999999999995</v>
      </c>
      <c r="N1693" s="91">
        <f>+BD[[#This Row],[Monto Total]]-BD[[#This Row],[Abonos]]</f>
        <v>0</v>
      </c>
      <c r="O1693" s="93" t="str">
        <f>IF(BD[[#This Row],[Saldo Actual]]=0,"PAGADO",IF(BD[[#This Row],[Saldo Actual]]&lt;0,"A Favor","Pendiente"))</f>
        <v>PAGADO</v>
      </c>
      <c r="P1693" s="97">
        <f>+BD[[#This Row],[Fecha Doc.]]+7</f>
        <v>45371</v>
      </c>
      <c r="Q1693" s="96" t="str">
        <f ca="1">IF(TODAY()&gt;BD[[#This Row],[Fecha Venc.]],"VENCIDO","")</f>
        <v>VENCIDO</v>
      </c>
      <c r="R1693" s="83"/>
    </row>
    <row r="1694" spans="3:18" s="4" customFormat="1" hidden="1" x14ac:dyDescent="0.25">
      <c r="C1694" s="85" t="s">
        <v>1785</v>
      </c>
      <c r="D1694" s="86">
        <v>45364</v>
      </c>
      <c r="E1694" s="87" t="s">
        <v>670</v>
      </c>
      <c r="F1694" s="88" t="s">
        <v>883</v>
      </c>
      <c r="G1694" s="87" t="s">
        <v>670</v>
      </c>
      <c r="H1694" s="89" t="s">
        <v>872</v>
      </c>
      <c r="I1694" s="121">
        <v>10129.6</v>
      </c>
      <c r="J1694" s="121">
        <v>9920.2000000000007</v>
      </c>
      <c r="K1694" s="84">
        <v>2.1</v>
      </c>
      <c r="L1694" s="105">
        <f>+BD[[#This Row],[Kg. Recibidos]]*BD[[#This Row],[Precio]]</f>
        <v>20832.420000000002</v>
      </c>
      <c r="M1694" s="105">
        <f>+BD[[#This Row],[Kg. Recibidos]]*BD[[#This Row],[Precio]]</f>
        <v>20832.420000000002</v>
      </c>
      <c r="N1694" s="91">
        <f>+BD[[#This Row],[Monto Total]]-BD[[#This Row],[Abonos]]</f>
        <v>0</v>
      </c>
      <c r="O1694" s="93" t="str">
        <f>IF(BD[[#This Row],[Saldo Actual]]=0,"PAGADO",IF(BD[[#This Row],[Saldo Actual]]&lt;0,"A Favor","Pendiente"))</f>
        <v>PAGADO</v>
      </c>
      <c r="P1694" s="97">
        <f>+BD[[#This Row],[Fecha Doc.]]+7</f>
        <v>45371</v>
      </c>
      <c r="Q1694" s="96" t="str">
        <f ca="1">IF(TODAY()&gt;BD[[#This Row],[Fecha Venc.]],"VENCIDO","")</f>
        <v>VENCIDO</v>
      </c>
      <c r="R1694" s="83"/>
    </row>
    <row r="1695" spans="3:18" s="4" customFormat="1" hidden="1" x14ac:dyDescent="0.25">
      <c r="C1695" s="85" t="s">
        <v>1790</v>
      </c>
      <c r="D1695" s="86">
        <v>45364</v>
      </c>
      <c r="E1695" s="87" t="s">
        <v>1791</v>
      </c>
      <c r="F1695" s="88" t="s">
        <v>1792</v>
      </c>
      <c r="G1695" s="87" t="s">
        <v>1793</v>
      </c>
      <c r="H1695" s="89" t="s">
        <v>3</v>
      </c>
      <c r="I1695" s="121">
        <v>62.8</v>
      </c>
      <c r="J1695" s="121">
        <v>62.8</v>
      </c>
      <c r="K1695" s="84">
        <v>2.35</v>
      </c>
      <c r="L1695" s="105">
        <f>+BD[[#This Row],[Kg. Recibidos]]*BD[[#This Row],[Precio]]</f>
        <v>147.58000000000001</v>
      </c>
      <c r="M1695" s="105">
        <f>+BD[[#This Row],[Kg. Recibidos]]*BD[[#This Row],[Precio]]</f>
        <v>147.58000000000001</v>
      </c>
      <c r="N1695" s="91">
        <f>+BD[[#This Row],[Monto Total]]-BD[[#This Row],[Abonos]]</f>
        <v>0</v>
      </c>
      <c r="O1695" s="93" t="str">
        <f>IF(BD[[#This Row],[Saldo Actual]]=0,"PAGADO",IF(BD[[#This Row],[Saldo Actual]]&lt;0,"A Favor","Pendiente"))</f>
        <v>PAGADO</v>
      </c>
      <c r="P1695" s="97">
        <f>+BD[[#This Row],[Fecha Doc.]]+7</f>
        <v>45371</v>
      </c>
      <c r="Q1695" s="96" t="str">
        <f ca="1">IF(TODAY()&gt;BD[[#This Row],[Fecha Venc.]],"VENCIDO","")</f>
        <v>VENCIDO</v>
      </c>
      <c r="R1695" s="83"/>
    </row>
    <row r="1696" spans="3:18" s="4" customFormat="1" hidden="1" x14ac:dyDescent="0.25">
      <c r="C1696" s="85" t="s">
        <v>1790</v>
      </c>
      <c r="D1696" s="86">
        <v>45364</v>
      </c>
      <c r="E1696" s="87" t="s">
        <v>1791</v>
      </c>
      <c r="F1696" s="88" t="s">
        <v>1792</v>
      </c>
      <c r="G1696" s="87" t="s">
        <v>1793</v>
      </c>
      <c r="H1696" s="89" t="s">
        <v>12</v>
      </c>
      <c r="I1696" s="121">
        <v>29.4</v>
      </c>
      <c r="J1696" s="121">
        <v>29.4</v>
      </c>
      <c r="K1696" s="84">
        <v>1.1000000000000001</v>
      </c>
      <c r="L1696" s="105">
        <f>+BD[[#This Row],[Kg. Recibidos]]*BD[[#This Row],[Precio]]</f>
        <v>32.340000000000003</v>
      </c>
      <c r="M1696" s="105">
        <f>+BD[[#This Row],[Kg. Recibidos]]*BD[[#This Row],[Precio]]</f>
        <v>32.340000000000003</v>
      </c>
      <c r="N1696" s="91">
        <f>+BD[[#This Row],[Monto Total]]-BD[[#This Row],[Abonos]]</f>
        <v>0</v>
      </c>
      <c r="O1696" s="93" t="str">
        <f>IF(BD[[#This Row],[Saldo Actual]]=0,"PAGADO",IF(BD[[#This Row],[Saldo Actual]]&lt;0,"A Favor","Pendiente"))</f>
        <v>PAGADO</v>
      </c>
      <c r="P1696" s="97">
        <f>+BD[[#This Row],[Fecha Doc.]]+7</f>
        <v>45371</v>
      </c>
      <c r="Q1696" s="96" t="str">
        <f ca="1">IF(TODAY()&gt;BD[[#This Row],[Fecha Venc.]],"VENCIDO","")</f>
        <v>VENCIDO</v>
      </c>
      <c r="R1696" s="83"/>
    </row>
    <row r="1697" spans="3:18" s="4" customFormat="1" hidden="1" x14ac:dyDescent="0.25">
      <c r="C1697" s="85" t="s">
        <v>1790</v>
      </c>
      <c r="D1697" s="86">
        <v>45364</v>
      </c>
      <c r="E1697" s="87" t="s">
        <v>1791</v>
      </c>
      <c r="F1697" s="88" t="s">
        <v>1792</v>
      </c>
      <c r="G1697" s="87" t="s">
        <v>1793</v>
      </c>
      <c r="H1697" s="89" t="s">
        <v>13</v>
      </c>
      <c r="I1697" s="121">
        <v>64.900000000000006</v>
      </c>
      <c r="J1697" s="121">
        <v>64.900000000000006</v>
      </c>
      <c r="K1697" s="84">
        <v>1.1000000000000001</v>
      </c>
      <c r="L1697" s="105">
        <f>+BD[[#This Row],[Kg. Recibidos]]*BD[[#This Row],[Precio]]</f>
        <v>71.390000000000015</v>
      </c>
      <c r="M1697" s="105">
        <f>+BD[[#This Row],[Kg. Recibidos]]*BD[[#This Row],[Precio]]</f>
        <v>71.390000000000015</v>
      </c>
      <c r="N1697" s="91">
        <f>+BD[[#This Row],[Monto Total]]-BD[[#This Row],[Abonos]]</f>
        <v>0</v>
      </c>
      <c r="O1697" s="93" t="str">
        <f>IF(BD[[#This Row],[Saldo Actual]]=0,"PAGADO",IF(BD[[#This Row],[Saldo Actual]]&lt;0,"A Favor","Pendiente"))</f>
        <v>PAGADO</v>
      </c>
      <c r="P1697" s="97">
        <f>+BD[[#This Row],[Fecha Doc.]]+7</f>
        <v>45371</v>
      </c>
      <c r="Q1697" s="96" t="str">
        <f ca="1">IF(TODAY()&gt;BD[[#This Row],[Fecha Venc.]],"VENCIDO","")</f>
        <v>VENCIDO</v>
      </c>
      <c r="R1697" s="83"/>
    </row>
    <row r="1698" spans="3:18" s="4" customFormat="1" hidden="1" x14ac:dyDescent="0.25">
      <c r="C1698" s="85" t="s">
        <v>1790</v>
      </c>
      <c r="D1698" s="86">
        <v>45364</v>
      </c>
      <c r="E1698" s="87" t="s">
        <v>1791</v>
      </c>
      <c r="F1698" s="88" t="s">
        <v>1792</v>
      </c>
      <c r="G1698" s="87" t="s">
        <v>1793</v>
      </c>
      <c r="H1698" s="89" t="s">
        <v>11</v>
      </c>
      <c r="I1698" s="121">
        <v>24.1</v>
      </c>
      <c r="J1698" s="121">
        <v>24.1</v>
      </c>
      <c r="K1698" s="84">
        <v>1.6</v>
      </c>
      <c r="L1698" s="105">
        <f>+BD[[#This Row],[Kg. Recibidos]]*BD[[#This Row],[Precio]]</f>
        <v>38.56</v>
      </c>
      <c r="M1698" s="105">
        <f>+BD[[#This Row],[Kg. Recibidos]]*BD[[#This Row],[Precio]]</f>
        <v>38.56</v>
      </c>
      <c r="N1698" s="91">
        <f>+BD[[#This Row],[Monto Total]]-BD[[#This Row],[Abonos]]</f>
        <v>0</v>
      </c>
      <c r="O1698" s="93" t="str">
        <f>IF(BD[[#This Row],[Saldo Actual]]=0,"PAGADO",IF(BD[[#This Row],[Saldo Actual]]&lt;0,"A Favor","Pendiente"))</f>
        <v>PAGADO</v>
      </c>
      <c r="P1698" s="97">
        <f>+BD[[#This Row],[Fecha Doc.]]+7</f>
        <v>45371</v>
      </c>
      <c r="Q1698" s="96" t="str">
        <f ca="1">IF(TODAY()&gt;BD[[#This Row],[Fecha Venc.]],"VENCIDO","")</f>
        <v>VENCIDO</v>
      </c>
      <c r="R1698" s="83"/>
    </row>
    <row r="1699" spans="3:18" s="4" customFormat="1" hidden="1" x14ac:dyDescent="0.25">
      <c r="C1699" s="85" t="s">
        <v>1789</v>
      </c>
      <c r="D1699" s="86">
        <v>45364</v>
      </c>
      <c r="E1699" s="87" t="s">
        <v>91</v>
      </c>
      <c r="F1699" s="88" t="s">
        <v>49</v>
      </c>
      <c r="G1699" s="87" t="s">
        <v>91</v>
      </c>
      <c r="H1699" s="89" t="s">
        <v>11</v>
      </c>
      <c r="I1699" s="121">
        <v>49.2</v>
      </c>
      <c r="J1699" s="121">
        <v>49.2</v>
      </c>
      <c r="K1699" s="84">
        <v>1.6</v>
      </c>
      <c r="L1699" s="105">
        <f>+BD[[#This Row],[Kg. Recibidos]]*BD[[#This Row],[Precio]]</f>
        <v>78.720000000000013</v>
      </c>
      <c r="M1699" s="105">
        <f>+BD[[#This Row],[Kg. Recibidos]]*BD[[#This Row],[Precio]]</f>
        <v>78.720000000000013</v>
      </c>
      <c r="N1699" s="91">
        <f>+BD[[#This Row],[Monto Total]]-BD[[#This Row],[Abonos]]</f>
        <v>0</v>
      </c>
      <c r="O1699" s="93" t="str">
        <f>IF(BD[[#This Row],[Saldo Actual]]=0,"PAGADO",IF(BD[[#This Row],[Saldo Actual]]&lt;0,"A Favor","Pendiente"))</f>
        <v>PAGADO</v>
      </c>
      <c r="P1699" s="97">
        <f>+BD[[#This Row],[Fecha Doc.]]+7</f>
        <v>45371</v>
      </c>
      <c r="Q1699" s="96" t="str">
        <f ca="1">IF(TODAY()&gt;BD[[#This Row],[Fecha Venc.]],"VENCIDO","")</f>
        <v>VENCIDO</v>
      </c>
      <c r="R1699" s="83"/>
    </row>
    <row r="1700" spans="3:18" s="4" customFormat="1" hidden="1" x14ac:dyDescent="0.25">
      <c r="C1700" s="85" t="s">
        <v>1789</v>
      </c>
      <c r="D1700" s="86">
        <v>45364</v>
      </c>
      <c r="E1700" s="87" t="s">
        <v>91</v>
      </c>
      <c r="F1700" s="88" t="s">
        <v>49</v>
      </c>
      <c r="G1700" s="87" t="s">
        <v>91</v>
      </c>
      <c r="H1700" s="89" t="s">
        <v>12</v>
      </c>
      <c r="I1700" s="121">
        <v>115.4</v>
      </c>
      <c r="J1700" s="121">
        <v>115.4</v>
      </c>
      <c r="K1700" s="84">
        <v>1.1000000000000001</v>
      </c>
      <c r="L1700" s="105">
        <f>+BD[[#This Row],[Kg. Recibidos]]*BD[[#This Row],[Precio]]</f>
        <v>126.94000000000001</v>
      </c>
      <c r="M1700" s="105">
        <f>+BD[[#This Row],[Kg. Recibidos]]*BD[[#This Row],[Precio]]</f>
        <v>126.94000000000001</v>
      </c>
      <c r="N1700" s="91">
        <f>+BD[[#This Row],[Monto Total]]-BD[[#This Row],[Abonos]]</f>
        <v>0</v>
      </c>
      <c r="O1700" s="93" t="str">
        <f>IF(BD[[#This Row],[Saldo Actual]]=0,"PAGADO",IF(BD[[#This Row],[Saldo Actual]]&lt;0,"A Favor","Pendiente"))</f>
        <v>PAGADO</v>
      </c>
      <c r="P1700" s="97">
        <f>+BD[[#This Row],[Fecha Doc.]]+7</f>
        <v>45371</v>
      </c>
      <c r="Q1700" s="96" t="str">
        <f ca="1">IF(TODAY()&gt;BD[[#This Row],[Fecha Venc.]],"VENCIDO","")</f>
        <v>VENCIDO</v>
      </c>
      <c r="R1700" s="83"/>
    </row>
    <row r="1701" spans="3:18" s="4" customFormat="1" hidden="1" x14ac:dyDescent="0.25">
      <c r="C1701" s="85" t="s">
        <v>1786</v>
      </c>
      <c r="D1701" s="86">
        <v>45364</v>
      </c>
      <c r="E1701" s="87" t="s">
        <v>91</v>
      </c>
      <c r="F1701" s="88" t="s">
        <v>49</v>
      </c>
      <c r="G1701" s="87" t="s">
        <v>91</v>
      </c>
      <c r="H1701" s="89" t="s">
        <v>13</v>
      </c>
      <c r="I1701" s="121">
        <v>78.099999999999994</v>
      </c>
      <c r="J1701" s="121">
        <v>78.099999999999994</v>
      </c>
      <c r="K1701" s="84">
        <v>1.1000000000000001</v>
      </c>
      <c r="L1701" s="105">
        <f>+BD[[#This Row],[Kg. Recibidos]]*BD[[#This Row],[Precio]]</f>
        <v>85.91</v>
      </c>
      <c r="M1701" s="105">
        <f>+BD[[#This Row],[Kg. Recibidos]]*BD[[#This Row],[Precio]]</f>
        <v>85.91</v>
      </c>
      <c r="N1701" s="91">
        <f>+BD[[#This Row],[Monto Total]]-BD[[#This Row],[Abonos]]</f>
        <v>0</v>
      </c>
      <c r="O1701" s="93" t="str">
        <f>IF(BD[[#This Row],[Saldo Actual]]=0,"PAGADO",IF(BD[[#This Row],[Saldo Actual]]&lt;0,"A Favor","Pendiente"))</f>
        <v>PAGADO</v>
      </c>
      <c r="P1701" s="97">
        <f>+BD[[#This Row],[Fecha Doc.]]+7</f>
        <v>45371</v>
      </c>
      <c r="Q1701" s="96" t="str">
        <f ca="1">IF(TODAY()&gt;BD[[#This Row],[Fecha Venc.]],"VENCIDO","")</f>
        <v>VENCIDO</v>
      </c>
      <c r="R1701" s="83"/>
    </row>
    <row r="1702" spans="3:18" s="4" customFormat="1" hidden="1" x14ac:dyDescent="0.25">
      <c r="C1702" s="85" t="s">
        <v>1795</v>
      </c>
      <c r="D1702" s="86">
        <v>45364</v>
      </c>
      <c r="E1702" s="87" t="s">
        <v>93</v>
      </c>
      <c r="F1702" s="88" t="s">
        <v>50</v>
      </c>
      <c r="G1702" s="87" t="s">
        <v>93</v>
      </c>
      <c r="H1702" s="89" t="s">
        <v>3</v>
      </c>
      <c r="I1702" s="121">
        <v>22075.9</v>
      </c>
      <c r="J1702" s="121">
        <v>21824.2</v>
      </c>
      <c r="K1702" s="84">
        <v>1.9</v>
      </c>
      <c r="L1702" s="105">
        <f>+BD[[#This Row],[Kg. Recibidos]]*BD[[#This Row],[Precio]]</f>
        <v>41465.979999999996</v>
      </c>
      <c r="M1702" s="105">
        <f>+BD[[#This Row],[Kg. Recibidos]]*BD[[#This Row],[Precio]]</f>
        <v>41465.979999999996</v>
      </c>
      <c r="N1702" s="91">
        <f>+BD[[#This Row],[Monto Total]]-BD[[#This Row],[Abonos]]</f>
        <v>0</v>
      </c>
      <c r="O1702" s="93" t="str">
        <f>IF(BD[[#This Row],[Saldo Actual]]=0,"PAGADO",IF(BD[[#This Row],[Saldo Actual]]&lt;0,"A Favor","Pendiente"))</f>
        <v>PAGADO</v>
      </c>
      <c r="P1702" s="97">
        <f>+BD[[#This Row],[Fecha Doc.]]+7</f>
        <v>45371</v>
      </c>
      <c r="Q1702" s="96" t="str">
        <f ca="1">IF(TODAY()&gt;BD[[#This Row],[Fecha Venc.]],"VENCIDO","")</f>
        <v>VENCIDO</v>
      </c>
      <c r="R1702" s="83"/>
    </row>
    <row r="1703" spans="3:18" s="4" customFormat="1" hidden="1" x14ac:dyDescent="0.25">
      <c r="C1703" s="85" t="s">
        <v>1797</v>
      </c>
      <c r="D1703" s="86">
        <v>45364</v>
      </c>
      <c r="E1703" s="87" t="s">
        <v>8</v>
      </c>
      <c r="F1703" s="88" t="s">
        <v>20</v>
      </c>
      <c r="G1703" s="87" t="s">
        <v>182</v>
      </c>
      <c r="H1703" s="89" t="s">
        <v>13</v>
      </c>
      <c r="I1703" s="121">
        <v>2819</v>
      </c>
      <c r="J1703" s="121">
        <v>2814.5</v>
      </c>
      <c r="K1703" s="84">
        <v>1</v>
      </c>
      <c r="L1703" s="105">
        <f>+BD[[#This Row],[Kg. Recibidos]]*BD[[#This Row],[Precio]]</f>
        <v>2814.5</v>
      </c>
      <c r="M1703" s="105">
        <f>+BD[[#This Row],[Kg. Recibidos]]*BD[[#This Row],[Precio]]</f>
        <v>2814.5</v>
      </c>
      <c r="N1703" s="91">
        <f>+BD[[#This Row],[Monto Total]]-BD[[#This Row],[Abonos]]</f>
        <v>0</v>
      </c>
      <c r="O1703" s="93" t="str">
        <f>IF(BD[[#This Row],[Saldo Actual]]=0,"PAGADO",IF(BD[[#This Row],[Saldo Actual]]&lt;0,"A Favor","Pendiente"))</f>
        <v>PAGADO</v>
      </c>
      <c r="P1703" s="97">
        <f>+BD[[#This Row],[Fecha Doc.]]+7</f>
        <v>45371</v>
      </c>
      <c r="Q1703" s="96" t="str">
        <f ca="1">IF(TODAY()&gt;BD[[#This Row],[Fecha Venc.]],"VENCIDO","")</f>
        <v>VENCIDO</v>
      </c>
      <c r="R1703" s="83"/>
    </row>
    <row r="1704" spans="3:18" s="4" customFormat="1" hidden="1" x14ac:dyDescent="0.25">
      <c r="C1704" s="85" t="s">
        <v>1797</v>
      </c>
      <c r="D1704" s="86">
        <v>45364</v>
      </c>
      <c r="E1704" s="87" t="s">
        <v>8</v>
      </c>
      <c r="F1704" s="88" t="s">
        <v>20</v>
      </c>
      <c r="G1704" s="87" t="s">
        <v>182</v>
      </c>
      <c r="H1704" s="89" t="s">
        <v>11</v>
      </c>
      <c r="I1704" s="121">
        <v>1236.6999999999998</v>
      </c>
      <c r="J1704" s="121">
        <v>1233</v>
      </c>
      <c r="K1704" s="84">
        <v>1.5</v>
      </c>
      <c r="L1704" s="105">
        <f>+BD[[#This Row],[Kg. Recibidos]]*BD[[#This Row],[Precio]]</f>
        <v>1849.5</v>
      </c>
      <c r="M1704" s="105">
        <f>+BD[[#This Row],[Kg. Recibidos]]*BD[[#This Row],[Precio]]</f>
        <v>1849.5</v>
      </c>
      <c r="N1704" s="91">
        <f>+BD[[#This Row],[Monto Total]]-BD[[#This Row],[Abonos]]</f>
        <v>0</v>
      </c>
      <c r="O1704" s="93" t="str">
        <f>IF(BD[[#This Row],[Saldo Actual]]=0,"PAGADO",IF(BD[[#This Row],[Saldo Actual]]&lt;0,"A Favor","Pendiente"))</f>
        <v>PAGADO</v>
      </c>
      <c r="P1704" s="97">
        <f>+BD[[#This Row],[Fecha Doc.]]+7</f>
        <v>45371</v>
      </c>
      <c r="Q1704" s="96" t="str">
        <f ca="1">IF(TODAY()&gt;BD[[#This Row],[Fecha Venc.]],"VENCIDO","")</f>
        <v>VENCIDO</v>
      </c>
      <c r="R1704" s="83"/>
    </row>
    <row r="1705" spans="3:18" s="4" customFormat="1" hidden="1" x14ac:dyDescent="0.25">
      <c r="C1705" s="85" t="s">
        <v>1797</v>
      </c>
      <c r="D1705" s="86">
        <v>45364</v>
      </c>
      <c r="E1705" s="87" t="s">
        <v>8</v>
      </c>
      <c r="F1705" s="88" t="s">
        <v>20</v>
      </c>
      <c r="G1705" s="87" t="s">
        <v>182</v>
      </c>
      <c r="H1705" s="89" t="s">
        <v>12</v>
      </c>
      <c r="I1705" s="121">
        <v>2120.6999999999998</v>
      </c>
      <c r="J1705" s="121">
        <v>2081.1</v>
      </c>
      <c r="K1705" s="84">
        <v>1</v>
      </c>
      <c r="L1705" s="105">
        <f>+BD[[#This Row],[Kg. Recibidos]]*BD[[#This Row],[Precio]]</f>
        <v>2081.1</v>
      </c>
      <c r="M1705" s="105">
        <f>+BD[[#This Row],[Kg. Recibidos]]*BD[[#This Row],[Precio]]</f>
        <v>2081.1</v>
      </c>
      <c r="N1705" s="91">
        <f>+BD[[#This Row],[Monto Total]]-BD[[#This Row],[Abonos]]</f>
        <v>0</v>
      </c>
      <c r="O1705" s="93" t="str">
        <f>IF(BD[[#This Row],[Saldo Actual]]=0,"PAGADO",IF(BD[[#This Row],[Saldo Actual]]&lt;0,"A Favor","Pendiente"))</f>
        <v>PAGADO</v>
      </c>
      <c r="P1705" s="97">
        <f>+BD[[#This Row],[Fecha Doc.]]+7</f>
        <v>45371</v>
      </c>
      <c r="Q1705" s="96" t="str">
        <f ca="1">IF(TODAY()&gt;BD[[#This Row],[Fecha Venc.]],"VENCIDO","")</f>
        <v>VENCIDO</v>
      </c>
      <c r="R1705" s="83"/>
    </row>
    <row r="1706" spans="3:18" s="4" customFormat="1" hidden="1" x14ac:dyDescent="0.25">
      <c r="C1706" s="85" t="s">
        <v>1794</v>
      </c>
      <c r="D1706" s="86">
        <v>45364</v>
      </c>
      <c r="E1706" s="87" t="s">
        <v>8</v>
      </c>
      <c r="F1706" s="88" t="s">
        <v>20</v>
      </c>
      <c r="G1706" s="87" t="s">
        <v>182</v>
      </c>
      <c r="H1706" s="89" t="s">
        <v>15</v>
      </c>
      <c r="I1706" s="121">
        <v>7335.7</v>
      </c>
      <c r="J1706" s="121">
        <v>6963.8</v>
      </c>
      <c r="K1706" s="84">
        <v>2.35</v>
      </c>
      <c r="L1706" s="105">
        <f>+BD[[#This Row],[Kg. Recibidos]]*BD[[#This Row],[Precio]]</f>
        <v>16364.93</v>
      </c>
      <c r="M1706" s="105">
        <f>+BD[[#This Row],[Kg. Recibidos]]*BD[[#This Row],[Precio]]</f>
        <v>16364.93</v>
      </c>
      <c r="N1706" s="91">
        <f>+BD[[#This Row],[Monto Total]]-BD[[#This Row],[Abonos]]</f>
        <v>0</v>
      </c>
      <c r="O1706" s="93" t="str">
        <f>IF(BD[[#This Row],[Saldo Actual]]=0,"PAGADO",IF(BD[[#This Row],[Saldo Actual]]&lt;0,"A Favor","Pendiente"))</f>
        <v>PAGADO</v>
      </c>
      <c r="P1706" s="97">
        <f>+BD[[#This Row],[Fecha Doc.]]+7</f>
        <v>45371</v>
      </c>
      <c r="Q1706" s="96" t="str">
        <f ca="1">IF(TODAY()&gt;BD[[#This Row],[Fecha Venc.]],"VENCIDO","")</f>
        <v>VENCIDO</v>
      </c>
      <c r="R1706" s="83"/>
    </row>
    <row r="1707" spans="3:18" s="4" customFormat="1" hidden="1" x14ac:dyDescent="0.25">
      <c r="C1707" s="85" t="s">
        <v>1787</v>
      </c>
      <c r="D1707" s="86">
        <v>45364</v>
      </c>
      <c r="E1707" s="87" t="s">
        <v>8</v>
      </c>
      <c r="F1707" s="88" t="s">
        <v>20</v>
      </c>
      <c r="G1707" s="87" t="s">
        <v>182</v>
      </c>
      <c r="H1707" s="89"/>
      <c r="I1707" s="121"/>
      <c r="J1707" s="121">
        <v>0</v>
      </c>
      <c r="K1707" s="84"/>
      <c r="L1707" s="105">
        <f>+BD[[#This Row],[Kg. Recibidos]]*BD[[#This Row],[Precio]]</f>
        <v>0</v>
      </c>
      <c r="M1707" s="105"/>
      <c r="N1707" s="91">
        <f>+BD[[#This Row],[Monto Total]]-BD[[#This Row],[Abonos]]</f>
        <v>0</v>
      </c>
      <c r="O1707" s="93" t="str">
        <f>IF(BD[[#This Row],[Saldo Actual]]=0,"PAGADO",IF(BD[[#This Row],[Saldo Actual]]&lt;0,"A Favor","Pendiente"))</f>
        <v>PAGADO</v>
      </c>
      <c r="P1707" s="97">
        <f>+BD[[#This Row],[Fecha Doc.]]+7</f>
        <v>45371</v>
      </c>
      <c r="Q1707" s="96" t="str">
        <f ca="1">IF(TODAY()&gt;BD[[#This Row],[Fecha Venc.]],"VENCIDO","")</f>
        <v>VENCIDO</v>
      </c>
      <c r="R1707" s="83"/>
    </row>
    <row r="1708" spans="3:18" s="4" customFormat="1" hidden="1" x14ac:dyDescent="0.25">
      <c r="C1708" s="85" t="s">
        <v>1787</v>
      </c>
      <c r="D1708" s="86">
        <v>45364</v>
      </c>
      <c r="E1708" s="87" t="s">
        <v>8</v>
      </c>
      <c r="F1708" s="88" t="s">
        <v>20</v>
      </c>
      <c r="G1708" s="87" t="s">
        <v>182</v>
      </c>
      <c r="H1708" s="89" t="s">
        <v>11</v>
      </c>
      <c r="I1708" s="121">
        <v>1217</v>
      </c>
      <c r="J1708" s="121">
        <v>1212</v>
      </c>
      <c r="K1708" s="84">
        <v>1.5</v>
      </c>
      <c r="L1708" s="105">
        <f>+BD[[#This Row],[Kg. Recibidos]]*BD[[#This Row],[Precio]]</f>
        <v>1818</v>
      </c>
      <c r="M1708" s="105">
        <f>+BD[[#This Row],[Kg. Recibidos]]*BD[[#This Row],[Precio]]</f>
        <v>1818</v>
      </c>
      <c r="N1708" s="91">
        <f>+BD[[#This Row],[Monto Total]]-BD[[#This Row],[Abonos]]</f>
        <v>0</v>
      </c>
      <c r="O1708" s="93" t="str">
        <f>IF(BD[[#This Row],[Saldo Actual]]=0,"PAGADO",IF(BD[[#This Row],[Saldo Actual]]&lt;0,"A Favor","Pendiente"))</f>
        <v>PAGADO</v>
      </c>
      <c r="P1708" s="97">
        <f>+BD[[#This Row],[Fecha Doc.]]+7</f>
        <v>45371</v>
      </c>
      <c r="Q1708" s="96" t="str">
        <f ca="1">IF(TODAY()&gt;BD[[#This Row],[Fecha Venc.]],"VENCIDO","")</f>
        <v>VENCIDO</v>
      </c>
      <c r="R1708" s="83"/>
    </row>
    <row r="1709" spans="3:18" s="4" customFormat="1" ht="30" hidden="1" x14ac:dyDescent="0.25">
      <c r="C1709" s="85"/>
      <c r="D1709" s="86"/>
      <c r="E1709" s="87"/>
      <c r="F1709" s="88" t="s">
        <v>1780</v>
      </c>
      <c r="G1709" s="87"/>
      <c r="H1709" s="89"/>
      <c r="I1709" s="121"/>
      <c r="J1709" s="121">
        <v>0</v>
      </c>
      <c r="K1709" s="84"/>
      <c r="L1709" s="105">
        <f>+BD[[#This Row],[Kg. Recibidos]]*BD[[#This Row],[Precio]]</f>
        <v>0</v>
      </c>
      <c r="M1709" s="105"/>
      <c r="N1709" s="91">
        <f>+BD[[#This Row],[Monto Total]]-BD[[#This Row],[Abonos]]</f>
        <v>0</v>
      </c>
      <c r="O1709" s="93" t="str">
        <f>IF(BD[[#This Row],[Saldo Actual]]=0,"PAGADO",IF(BD[[#This Row],[Saldo Actual]]&lt;0,"A Favor","Pendiente"))</f>
        <v>PAGADO</v>
      </c>
      <c r="P1709" s="97">
        <f>+BD[[#This Row],[Fecha Doc.]]+7</f>
        <v>7</v>
      </c>
      <c r="Q1709" s="96" t="str">
        <f ca="1">IF(TODAY()&gt;BD[[#This Row],[Fecha Venc.]],"VENCIDO","")</f>
        <v>VENCIDO</v>
      </c>
      <c r="R1709" s="83"/>
    </row>
    <row r="1710" spans="3:18" s="4" customFormat="1" hidden="1" x14ac:dyDescent="0.25">
      <c r="C1710" s="85" t="s">
        <v>1787</v>
      </c>
      <c r="D1710" s="86">
        <v>45364</v>
      </c>
      <c r="E1710" s="87" t="s">
        <v>8</v>
      </c>
      <c r="F1710" s="88" t="s">
        <v>20</v>
      </c>
      <c r="G1710" s="87" t="s">
        <v>182</v>
      </c>
      <c r="H1710" s="89" t="s">
        <v>12</v>
      </c>
      <c r="I1710" s="121">
        <v>2260.5</v>
      </c>
      <c r="J1710" s="121">
        <v>2237.8000000000002</v>
      </c>
      <c r="K1710" s="84">
        <v>1</v>
      </c>
      <c r="L1710" s="105">
        <f>+BD[[#This Row],[Kg. Recibidos]]*BD[[#This Row],[Precio]]</f>
        <v>2237.8000000000002</v>
      </c>
      <c r="M1710" s="105">
        <f>+BD[[#This Row],[Kg. Recibidos]]*BD[[#This Row],[Precio]]</f>
        <v>2237.8000000000002</v>
      </c>
      <c r="N1710" s="91">
        <f>+BD[[#This Row],[Monto Total]]-BD[[#This Row],[Abonos]]</f>
        <v>0</v>
      </c>
      <c r="O1710" s="93" t="str">
        <f>IF(BD[[#This Row],[Saldo Actual]]=0,"PAGADO",IF(BD[[#This Row],[Saldo Actual]]&lt;0,"A Favor","Pendiente"))</f>
        <v>PAGADO</v>
      </c>
      <c r="P1710" s="97">
        <f>+BD[[#This Row],[Fecha Doc.]]+7</f>
        <v>45371</v>
      </c>
      <c r="Q1710" s="96" t="str">
        <f ca="1">IF(TODAY()&gt;BD[[#This Row],[Fecha Venc.]],"VENCIDO","")</f>
        <v>VENCIDO</v>
      </c>
      <c r="R1710" s="83"/>
    </row>
    <row r="1711" spans="3:18" s="4" customFormat="1" hidden="1" x14ac:dyDescent="0.25">
      <c r="C1711" s="85" t="s">
        <v>1787</v>
      </c>
      <c r="D1711" s="86">
        <v>45364</v>
      </c>
      <c r="E1711" s="87" t="s">
        <v>8</v>
      </c>
      <c r="F1711" s="88" t="s">
        <v>20</v>
      </c>
      <c r="G1711" s="87" t="s">
        <v>182</v>
      </c>
      <c r="H1711" s="89" t="s">
        <v>13</v>
      </c>
      <c r="I1711" s="121">
        <v>3089.5</v>
      </c>
      <c r="J1711" s="121">
        <v>3080</v>
      </c>
      <c r="K1711" s="84">
        <v>1</v>
      </c>
      <c r="L1711" s="105">
        <f>+BD[[#This Row],[Kg. Recibidos]]*BD[[#This Row],[Precio]]</f>
        <v>3080</v>
      </c>
      <c r="M1711" s="105">
        <f>+BD[[#This Row],[Kg. Recibidos]]*BD[[#This Row],[Precio]]</f>
        <v>3080</v>
      </c>
      <c r="N1711" s="91">
        <f>+BD[[#This Row],[Monto Total]]-BD[[#This Row],[Abonos]]</f>
        <v>0</v>
      </c>
      <c r="O1711" s="93" t="str">
        <f>IF(BD[[#This Row],[Saldo Actual]]=0,"PAGADO",IF(BD[[#This Row],[Saldo Actual]]&lt;0,"A Favor","Pendiente"))</f>
        <v>PAGADO</v>
      </c>
      <c r="P1711" s="97">
        <f>+BD[[#This Row],[Fecha Doc.]]+7</f>
        <v>45371</v>
      </c>
      <c r="Q1711" s="96" t="str">
        <f ca="1">IF(TODAY()&gt;BD[[#This Row],[Fecha Venc.]],"VENCIDO","")</f>
        <v>VENCIDO</v>
      </c>
      <c r="R1711" s="83"/>
    </row>
    <row r="1712" spans="3:18" s="4" customFormat="1" hidden="1" x14ac:dyDescent="0.25">
      <c r="C1712" s="85" t="s">
        <v>1784</v>
      </c>
      <c r="D1712" s="86">
        <v>45363</v>
      </c>
      <c r="E1712" s="87" t="s">
        <v>1730</v>
      </c>
      <c r="F1712" s="88" t="s">
        <v>892</v>
      </c>
      <c r="G1712" s="87" t="s">
        <v>1730</v>
      </c>
      <c r="H1712" s="89" t="s">
        <v>17</v>
      </c>
      <c r="I1712" s="121">
        <v>2183.8000000000002</v>
      </c>
      <c r="J1712" s="121">
        <v>2183.8000000000002</v>
      </c>
      <c r="K1712" s="84">
        <v>0.2</v>
      </c>
      <c r="L1712" s="105">
        <f>+BD[[#This Row],[Kg. Recibidos]]*BD[[#This Row],[Precio]]</f>
        <v>436.76000000000005</v>
      </c>
      <c r="M1712" s="105">
        <v>436.76</v>
      </c>
      <c r="N1712" s="105">
        <v>0</v>
      </c>
      <c r="O1712" s="93" t="str">
        <f>IF(BD[[#This Row],[Saldo Actual]]=0,"PAGADO",IF(BD[[#This Row],[Saldo Actual]]&lt;0,"A Favor","Pendiente"))</f>
        <v>PAGADO</v>
      </c>
      <c r="P1712" s="97">
        <f>+BD[[#This Row],[Fecha Doc.]]+7</f>
        <v>45370</v>
      </c>
      <c r="Q1712" s="96" t="str">
        <f ca="1">IF(TODAY()&gt;BD[[#This Row],[Fecha Venc.]],"VENCIDO","")</f>
        <v>VENCIDO</v>
      </c>
      <c r="R1712" s="83"/>
    </row>
    <row r="1713" spans="3:18" s="4" customFormat="1" hidden="1" x14ac:dyDescent="0.25">
      <c r="C1713" s="85" t="s">
        <v>1778</v>
      </c>
      <c r="D1713" s="86">
        <v>45363</v>
      </c>
      <c r="E1713" s="87" t="s">
        <v>670</v>
      </c>
      <c r="F1713" s="88" t="s">
        <v>883</v>
      </c>
      <c r="G1713" s="87" t="s">
        <v>670</v>
      </c>
      <c r="H1713" s="89" t="s">
        <v>872</v>
      </c>
      <c r="I1713" s="121">
        <v>4276.6000000000004</v>
      </c>
      <c r="J1713" s="121">
        <v>4128.3</v>
      </c>
      <c r="K1713" s="84">
        <v>2.1</v>
      </c>
      <c r="L1713" s="105">
        <f>+BD[[#This Row],[Kg. Recibidos]]*BD[[#This Row],[Precio]]</f>
        <v>8669.43</v>
      </c>
      <c r="M1713" s="105">
        <f>+BD[[#This Row],[Kg. Recibidos]]*BD[[#This Row],[Precio]]</f>
        <v>8669.43</v>
      </c>
      <c r="N1713" s="91">
        <f>+BD[[#This Row],[Monto Total]]-BD[[#This Row],[Abonos]]</f>
        <v>0</v>
      </c>
      <c r="O1713" s="93" t="str">
        <f>IF(BD[[#This Row],[Saldo Actual]]=0,"PAGADO",IF(BD[[#This Row],[Saldo Actual]]&lt;0,"A Favor","Pendiente"))</f>
        <v>PAGADO</v>
      </c>
      <c r="P1713" s="97">
        <f>+BD[[#This Row],[Fecha Doc.]]+7</f>
        <v>45370</v>
      </c>
      <c r="Q1713" s="96" t="str">
        <f ca="1">IF(TODAY()&gt;BD[[#This Row],[Fecha Venc.]],"VENCIDO","")</f>
        <v>VENCIDO</v>
      </c>
      <c r="R1713" s="83"/>
    </row>
    <row r="1714" spans="3:18" s="4" customFormat="1" hidden="1" x14ac:dyDescent="0.25">
      <c r="C1714" s="85" t="s">
        <v>1779</v>
      </c>
      <c r="D1714" s="86">
        <v>45363</v>
      </c>
      <c r="E1714" s="87" t="s">
        <v>670</v>
      </c>
      <c r="F1714" s="88" t="s">
        <v>883</v>
      </c>
      <c r="G1714" s="87" t="s">
        <v>670</v>
      </c>
      <c r="H1714" s="89" t="s">
        <v>872</v>
      </c>
      <c r="I1714" s="121">
        <v>5417.8</v>
      </c>
      <c r="J1714" s="121">
        <v>5377</v>
      </c>
      <c r="K1714" s="84">
        <v>2.1</v>
      </c>
      <c r="L1714" s="105">
        <f>+BD[[#This Row],[Kg. Recibidos]]*BD[[#This Row],[Precio]]</f>
        <v>11291.7</v>
      </c>
      <c r="M1714" s="105">
        <f>+BD[[#This Row],[Kg. Recibidos]]*BD[[#This Row],[Precio]]</f>
        <v>11291.7</v>
      </c>
      <c r="N1714" s="91">
        <f>+BD[[#This Row],[Monto Total]]-BD[[#This Row],[Abonos]]</f>
        <v>0</v>
      </c>
      <c r="O1714" s="93" t="str">
        <f>IF(BD[[#This Row],[Saldo Actual]]=0,"PAGADO",IF(BD[[#This Row],[Saldo Actual]]&lt;0,"A Favor","Pendiente"))</f>
        <v>PAGADO</v>
      </c>
      <c r="P1714" s="97">
        <f>+BD[[#This Row],[Fecha Doc.]]+7</f>
        <v>45370</v>
      </c>
      <c r="Q1714" s="96" t="str">
        <f ca="1">IF(TODAY()&gt;BD[[#This Row],[Fecha Venc.]],"VENCIDO","")</f>
        <v>VENCIDO</v>
      </c>
      <c r="R1714" s="83"/>
    </row>
    <row r="1715" spans="3:18" s="4" customFormat="1" hidden="1" x14ac:dyDescent="0.25">
      <c r="C1715" s="85" t="s">
        <v>1783</v>
      </c>
      <c r="D1715" s="86">
        <v>45363</v>
      </c>
      <c r="E1715" s="87" t="s">
        <v>8</v>
      </c>
      <c r="F1715" s="88" t="s">
        <v>20</v>
      </c>
      <c r="G1715" s="87" t="s">
        <v>182</v>
      </c>
      <c r="H1715" s="89" t="s">
        <v>15</v>
      </c>
      <c r="I1715" s="121">
        <v>8447.9</v>
      </c>
      <c r="J1715" s="121">
        <v>7959.8</v>
      </c>
      <c r="K1715" s="84">
        <v>2.35</v>
      </c>
      <c r="L1715" s="105">
        <f>+BD[[#This Row],[Kg. Recibidos]]*BD[[#This Row],[Precio]]</f>
        <v>18705.530000000002</v>
      </c>
      <c r="M1715" s="105">
        <f>2116.59+747.39+15841.55</f>
        <v>18705.53</v>
      </c>
      <c r="N1715" s="91">
        <f>+BD[[#This Row],[Monto Total]]-BD[[#This Row],[Abonos]]</f>
        <v>0</v>
      </c>
      <c r="O1715" s="93" t="str">
        <f>IF(BD[[#This Row],[Saldo Actual]]=0,"PAGADO",IF(BD[[#This Row],[Saldo Actual]]&lt;0,"A Favor","Pendiente"))</f>
        <v>PAGADO</v>
      </c>
      <c r="P1715" s="97">
        <f>+BD[[#This Row],[Fecha Doc.]]+7</f>
        <v>45370</v>
      </c>
      <c r="Q1715" s="96" t="str">
        <f ca="1">IF(TODAY()&gt;BD[[#This Row],[Fecha Venc.]],"VENCIDO","")</f>
        <v>VENCIDO</v>
      </c>
      <c r="R1715" s="83"/>
    </row>
    <row r="1716" spans="3:18" s="4" customFormat="1" hidden="1" x14ac:dyDescent="0.25">
      <c r="C1716" s="85" t="s">
        <v>1788</v>
      </c>
      <c r="D1716" s="86">
        <v>45362</v>
      </c>
      <c r="E1716" s="87" t="s">
        <v>1730</v>
      </c>
      <c r="F1716" s="88" t="s">
        <v>892</v>
      </c>
      <c r="G1716" s="87" t="s">
        <v>1730</v>
      </c>
      <c r="H1716" s="89" t="s">
        <v>17</v>
      </c>
      <c r="I1716" s="121">
        <v>2467.9</v>
      </c>
      <c r="J1716" s="121">
        <v>2467.9</v>
      </c>
      <c r="K1716" s="84">
        <v>0.2</v>
      </c>
      <c r="L1716" s="105">
        <f>+BD[[#This Row],[Kg. Recibidos]]*BD[[#This Row],[Precio]]</f>
        <v>493.58000000000004</v>
      </c>
      <c r="M1716" s="105">
        <f>+BD[[#This Row],[Kg. Recibidos]]*BD[[#This Row],[Precio]]</f>
        <v>493.58000000000004</v>
      </c>
      <c r="N1716" s="91">
        <f>+BD[[#This Row],[Monto Total]]-BD[[#This Row],[Abonos]]</f>
        <v>0</v>
      </c>
      <c r="O1716" s="93" t="str">
        <f>IF(BD[[#This Row],[Saldo Actual]]=0,"PAGADO",IF(BD[[#This Row],[Saldo Actual]]&lt;0,"A Favor","Pendiente"))</f>
        <v>PAGADO</v>
      </c>
      <c r="P1716" s="97">
        <f>+BD[[#This Row],[Fecha Doc.]]+7</f>
        <v>45369</v>
      </c>
      <c r="Q1716" s="96" t="str">
        <f ca="1">IF(TODAY()&gt;BD[[#This Row],[Fecha Venc.]],"VENCIDO","")</f>
        <v>VENCIDO</v>
      </c>
      <c r="R1716" s="83"/>
    </row>
    <row r="1717" spans="3:18" s="4" customFormat="1" hidden="1" x14ac:dyDescent="0.25">
      <c r="C1717" s="85" t="s">
        <v>1774</v>
      </c>
      <c r="D1717" s="86">
        <v>45362</v>
      </c>
      <c r="E1717" s="87" t="s">
        <v>86</v>
      </c>
      <c r="F1717" s="88" t="s">
        <v>45</v>
      </c>
      <c r="G1717" s="87" t="s">
        <v>1419</v>
      </c>
      <c r="H1717" s="89" t="s">
        <v>12</v>
      </c>
      <c r="I1717" s="121">
        <v>50</v>
      </c>
      <c r="J1717" s="121">
        <v>50</v>
      </c>
      <c r="K1717" s="84">
        <v>1.2</v>
      </c>
      <c r="L1717" s="105">
        <f>+BD[[#This Row],[Kg. Recibidos]]*BD[[#This Row],[Precio]]</f>
        <v>60</v>
      </c>
      <c r="M1717" s="105">
        <f>+BD[[#This Row],[Kg. Recibidos]]*BD[[#This Row],[Precio]]</f>
        <v>60</v>
      </c>
      <c r="N1717" s="91">
        <f>+BD[[#This Row],[Monto Total]]-BD[[#This Row],[Abonos]]</f>
        <v>0</v>
      </c>
      <c r="O1717" s="93" t="str">
        <f>IF(BD[[#This Row],[Saldo Actual]]=0,"PAGADO",IF(BD[[#This Row],[Saldo Actual]]&lt;0,"A Favor","Pendiente"))</f>
        <v>PAGADO</v>
      </c>
      <c r="P1717" s="97">
        <f>+BD[[#This Row],[Fecha Doc.]]+7</f>
        <v>45369</v>
      </c>
      <c r="Q1717" s="96" t="str">
        <f ca="1">IF(TODAY()&gt;BD[[#This Row],[Fecha Venc.]],"VENCIDO","")</f>
        <v>VENCIDO</v>
      </c>
      <c r="R1717" s="83"/>
    </row>
    <row r="1718" spans="3:18" s="4" customFormat="1" hidden="1" x14ac:dyDescent="0.25">
      <c r="C1718" s="85" t="s">
        <v>1774</v>
      </c>
      <c r="D1718" s="86">
        <v>45362</v>
      </c>
      <c r="E1718" s="87" t="s">
        <v>86</v>
      </c>
      <c r="F1718" s="88" t="s">
        <v>45</v>
      </c>
      <c r="G1718" s="87" t="s">
        <v>1419</v>
      </c>
      <c r="H1718" s="89" t="s">
        <v>11</v>
      </c>
      <c r="I1718" s="121">
        <v>20.3</v>
      </c>
      <c r="J1718" s="121">
        <v>20.3</v>
      </c>
      <c r="K1718" s="84">
        <v>1.7</v>
      </c>
      <c r="L1718" s="105">
        <f>+BD[[#This Row],[Kg. Recibidos]]*BD[[#This Row],[Precio]]</f>
        <v>34.51</v>
      </c>
      <c r="M1718" s="105">
        <f>+BD[[#This Row],[Kg. Recibidos]]*BD[[#This Row],[Precio]]</f>
        <v>34.51</v>
      </c>
      <c r="N1718" s="91">
        <f>+BD[[#This Row],[Monto Total]]-BD[[#This Row],[Abonos]]</f>
        <v>0</v>
      </c>
      <c r="O1718" s="93" t="str">
        <f>IF(BD[[#This Row],[Saldo Actual]]=0,"PAGADO",IF(BD[[#This Row],[Saldo Actual]]&lt;0,"A Favor","Pendiente"))</f>
        <v>PAGADO</v>
      </c>
      <c r="P1718" s="97">
        <f>+BD[[#This Row],[Fecha Doc.]]+7</f>
        <v>45369</v>
      </c>
      <c r="Q1718" s="96" t="str">
        <f ca="1">IF(TODAY()&gt;BD[[#This Row],[Fecha Venc.]],"VENCIDO","")</f>
        <v>VENCIDO</v>
      </c>
      <c r="R1718" s="83"/>
    </row>
    <row r="1719" spans="3:18" s="4" customFormat="1" hidden="1" x14ac:dyDescent="0.25">
      <c r="C1719" s="85" t="s">
        <v>1773</v>
      </c>
      <c r="D1719" s="86">
        <v>45362</v>
      </c>
      <c r="E1719" s="87" t="s">
        <v>86</v>
      </c>
      <c r="F1719" s="88" t="s">
        <v>45</v>
      </c>
      <c r="G1719" s="87" t="s">
        <v>1419</v>
      </c>
      <c r="H1719" s="89" t="s">
        <v>3</v>
      </c>
      <c r="I1719" s="121">
        <v>1200.8</v>
      </c>
      <c r="J1719" s="121">
        <v>1200.8</v>
      </c>
      <c r="K1719" s="84">
        <v>2.2999999999999998</v>
      </c>
      <c r="L1719" s="105">
        <f>+BD[[#This Row],[Kg. Recibidos]]*BD[[#This Row],[Precio]]</f>
        <v>2761.8399999999997</v>
      </c>
      <c r="M1719" s="105">
        <f>+BD[[#This Row],[Kg. Recibidos]]*BD[[#This Row],[Precio]]</f>
        <v>2761.8399999999997</v>
      </c>
      <c r="N1719" s="91">
        <f>+BD[[#This Row],[Monto Total]]-BD[[#This Row],[Abonos]]</f>
        <v>0</v>
      </c>
      <c r="O1719" s="93" t="str">
        <f>IF(BD[[#This Row],[Saldo Actual]]=0,"PAGADO",IF(BD[[#This Row],[Saldo Actual]]&lt;0,"A Favor","Pendiente"))</f>
        <v>PAGADO</v>
      </c>
      <c r="P1719" s="97">
        <f>+BD[[#This Row],[Fecha Doc.]]+7</f>
        <v>45369</v>
      </c>
      <c r="Q1719" s="96" t="str">
        <f ca="1">IF(TODAY()&gt;BD[[#This Row],[Fecha Venc.]],"VENCIDO","")</f>
        <v>VENCIDO</v>
      </c>
      <c r="R1719" s="83"/>
    </row>
    <row r="1720" spans="3:18" s="4" customFormat="1" hidden="1" x14ac:dyDescent="0.25">
      <c r="C1720" s="85" t="s">
        <v>1776</v>
      </c>
      <c r="D1720" s="86">
        <v>45362</v>
      </c>
      <c r="E1720" s="87" t="s">
        <v>8</v>
      </c>
      <c r="F1720" s="88" t="s">
        <v>20</v>
      </c>
      <c r="G1720" s="87" t="s">
        <v>182</v>
      </c>
      <c r="H1720" s="89" t="s">
        <v>13</v>
      </c>
      <c r="I1720" s="121">
        <v>4361.5</v>
      </c>
      <c r="J1720" s="121">
        <v>4357.91</v>
      </c>
      <c r="K1720" s="84">
        <v>1</v>
      </c>
      <c r="L1720" s="105">
        <f>+BD[[#This Row],[Kg. Recibidos]]*BD[[#This Row],[Precio]]</f>
        <v>4357.91</v>
      </c>
      <c r="M1720" s="105">
        <f>+BD[[#This Row],[Kg. Recibidos]]*BD[[#This Row],[Precio]]</f>
        <v>4357.91</v>
      </c>
      <c r="N1720" s="91">
        <f>+BD[[#This Row],[Monto Total]]-BD[[#This Row],[Abonos]]</f>
        <v>0</v>
      </c>
      <c r="O1720" s="93" t="str">
        <f>IF(BD[[#This Row],[Saldo Actual]]=0,"PAGADO",IF(BD[[#This Row],[Saldo Actual]]&lt;0,"A Favor","Pendiente"))</f>
        <v>PAGADO</v>
      </c>
      <c r="P1720" s="97">
        <f>+BD[[#This Row],[Fecha Doc.]]+7</f>
        <v>45369</v>
      </c>
      <c r="Q1720" s="96" t="str">
        <f ca="1">IF(TODAY()&gt;BD[[#This Row],[Fecha Venc.]],"VENCIDO","")</f>
        <v>VENCIDO</v>
      </c>
      <c r="R1720" s="83"/>
    </row>
    <row r="1721" spans="3:18" s="4" customFormat="1" hidden="1" x14ac:dyDescent="0.25">
      <c r="C1721" s="85" t="s">
        <v>1776</v>
      </c>
      <c r="D1721" s="86">
        <v>45362</v>
      </c>
      <c r="E1721" s="87" t="s">
        <v>8</v>
      </c>
      <c r="F1721" s="88" t="s">
        <v>20</v>
      </c>
      <c r="G1721" s="87" t="s">
        <v>182</v>
      </c>
      <c r="H1721" s="89" t="s">
        <v>11</v>
      </c>
      <c r="I1721" s="121">
        <v>1478.4</v>
      </c>
      <c r="J1721" s="121">
        <v>1476.2</v>
      </c>
      <c r="K1721" s="84">
        <v>1.5</v>
      </c>
      <c r="L1721" s="105">
        <f>+BD[[#This Row],[Kg. Recibidos]]*BD[[#This Row],[Precio]]</f>
        <v>2214.3000000000002</v>
      </c>
      <c r="M1721" s="105">
        <f>+BD[[#This Row],[Kg. Recibidos]]*BD[[#This Row],[Precio]]</f>
        <v>2214.3000000000002</v>
      </c>
      <c r="N1721" s="91">
        <f>+BD[[#This Row],[Monto Total]]-BD[[#This Row],[Abonos]]</f>
        <v>0</v>
      </c>
      <c r="O1721" s="93" t="str">
        <f>IF(BD[[#This Row],[Saldo Actual]]=0,"PAGADO",IF(BD[[#This Row],[Saldo Actual]]&lt;0,"A Favor","Pendiente"))</f>
        <v>PAGADO</v>
      </c>
      <c r="P1721" s="97">
        <f>+BD[[#This Row],[Fecha Doc.]]+7</f>
        <v>45369</v>
      </c>
      <c r="Q1721" s="96" t="str">
        <f ca="1">IF(TODAY()&gt;BD[[#This Row],[Fecha Venc.]],"VENCIDO","")</f>
        <v>VENCIDO</v>
      </c>
      <c r="R1721" s="83"/>
    </row>
    <row r="1722" spans="3:18" s="4" customFormat="1" hidden="1" x14ac:dyDescent="0.25">
      <c r="C1722" s="85" t="s">
        <v>1776</v>
      </c>
      <c r="D1722" s="86">
        <v>45362</v>
      </c>
      <c r="E1722" s="87" t="s">
        <v>8</v>
      </c>
      <c r="F1722" s="88" t="s">
        <v>20</v>
      </c>
      <c r="G1722" s="87" t="s">
        <v>182</v>
      </c>
      <c r="H1722" s="89" t="s">
        <v>12</v>
      </c>
      <c r="I1722" s="121">
        <v>3474.5</v>
      </c>
      <c r="J1722" s="121">
        <v>3446.6</v>
      </c>
      <c r="K1722" s="84">
        <v>1</v>
      </c>
      <c r="L1722" s="105">
        <f>+BD[[#This Row],[Kg. Recibidos]]*BD[[#This Row],[Precio]]</f>
        <v>3446.6</v>
      </c>
      <c r="M1722" s="105">
        <f>+BD[[#This Row],[Kg. Recibidos]]*BD[[#This Row],[Precio]]</f>
        <v>3446.6</v>
      </c>
      <c r="N1722" s="91">
        <f>+BD[[#This Row],[Monto Total]]-BD[[#This Row],[Abonos]]</f>
        <v>0</v>
      </c>
      <c r="O1722" s="93" t="str">
        <f>IF(BD[[#This Row],[Saldo Actual]]=0,"PAGADO",IF(BD[[#This Row],[Saldo Actual]]&lt;0,"A Favor","Pendiente"))</f>
        <v>PAGADO</v>
      </c>
      <c r="P1722" s="97">
        <f>+BD[[#This Row],[Fecha Doc.]]+7</f>
        <v>45369</v>
      </c>
      <c r="Q1722" s="96" t="str">
        <f ca="1">IF(TODAY()&gt;BD[[#This Row],[Fecha Venc.]],"VENCIDO","")</f>
        <v>VENCIDO</v>
      </c>
      <c r="R1722" s="83"/>
    </row>
    <row r="1723" spans="3:18" s="4" customFormat="1" hidden="1" x14ac:dyDescent="0.25">
      <c r="C1723" s="85" t="s">
        <v>1775</v>
      </c>
      <c r="D1723" s="86">
        <v>45362</v>
      </c>
      <c r="E1723" s="87" t="s">
        <v>8</v>
      </c>
      <c r="F1723" s="88" t="s">
        <v>20</v>
      </c>
      <c r="G1723" s="87" t="s">
        <v>182</v>
      </c>
      <c r="H1723" s="89" t="s">
        <v>15</v>
      </c>
      <c r="I1723" s="121">
        <v>8126</v>
      </c>
      <c r="J1723" s="121">
        <v>8083.9</v>
      </c>
      <c r="K1723" s="84">
        <v>2.35</v>
      </c>
      <c r="L1723" s="105">
        <f>+BD[[#This Row],[Kg. Recibidos]]*BD[[#This Row],[Precio]]</f>
        <v>18997.165000000001</v>
      </c>
      <c r="M1723" s="105">
        <f>+BD[[#This Row],[Kg. Recibidos]]*BD[[#This Row],[Precio]]</f>
        <v>18997.165000000001</v>
      </c>
      <c r="N1723" s="91">
        <f>+BD[[#This Row],[Monto Total]]-BD[[#This Row],[Abonos]]</f>
        <v>0</v>
      </c>
      <c r="O1723" s="93" t="str">
        <f>IF(BD[[#This Row],[Saldo Actual]]=0,"PAGADO",IF(BD[[#This Row],[Saldo Actual]]&lt;0,"A Favor","Pendiente"))</f>
        <v>PAGADO</v>
      </c>
      <c r="P1723" s="97">
        <f>+BD[[#This Row],[Fecha Doc.]]+7</f>
        <v>45369</v>
      </c>
      <c r="Q1723" s="96" t="str">
        <f ca="1">IF(TODAY()&gt;BD[[#This Row],[Fecha Venc.]],"VENCIDO","")</f>
        <v>VENCIDO</v>
      </c>
      <c r="R1723" s="83"/>
    </row>
    <row r="1724" spans="3:18" s="4" customFormat="1" hidden="1" x14ac:dyDescent="0.25">
      <c r="C1724" s="85" t="s">
        <v>1768</v>
      </c>
      <c r="D1724" s="86">
        <v>45359</v>
      </c>
      <c r="E1724" s="87" t="s">
        <v>1887</v>
      </c>
      <c r="F1724" s="88" t="s">
        <v>1886</v>
      </c>
      <c r="G1724" s="87" t="s">
        <v>204</v>
      </c>
      <c r="H1724" s="89" t="s">
        <v>12</v>
      </c>
      <c r="I1724" s="121">
        <v>19.899999999999999</v>
      </c>
      <c r="J1724" s="121">
        <v>19.899999999999999</v>
      </c>
      <c r="K1724" s="84">
        <v>1.2</v>
      </c>
      <c r="L1724" s="105">
        <f>+BD[[#This Row],[Kg. Recibidos]]*BD[[#This Row],[Precio]]</f>
        <v>23.88</v>
      </c>
      <c r="M1724" s="105">
        <f>+BD[[#This Row],[Kg. Recibidos]]*BD[[#This Row],[Precio]]</f>
        <v>23.88</v>
      </c>
      <c r="N1724" s="91">
        <f>+BD[[#This Row],[Monto Total]]-BD[[#This Row],[Abonos]]</f>
        <v>0</v>
      </c>
      <c r="O1724" s="93" t="str">
        <f>IF(BD[[#This Row],[Saldo Actual]]=0,"PAGADO",IF(BD[[#This Row],[Saldo Actual]]&lt;0,"A Favor","Pendiente"))</f>
        <v>PAGADO</v>
      </c>
      <c r="P1724" s="97">
        <f>+BD[[#This Row],[Fecha Doc.]]+7</f>
        <v>45366</v>
      </c>
      <c r="Q1724" s="96" t="str">
        <f ca="1">IF(TODAY()&gt;BD[[#This Row],[Fecha Venc.]],"VENCIDO","")</f>
        <v>VENCIDO</v>
      </c>
      <c r="R1724" s="83"/>
    </row>
    <row r="1725" spans="3:18" s="4" customFormat="1" hidden="1" x14ac:dyDescent="0.25">
      <c r="C1725" s="85" t="s">
        <v>1777</v>
      </c>
      <c r="D1725" s="86">
        <v>45359</v>
      </c>
      <c r="E1725" s="87" t="s">
        <v>1781</v>
      </c>
      <c r="F1725" s="88" t="s">
        <v>893</v>
      </c>
      <c r="G1725" s="87" t="s">
        <v>1782</v>
      </c>
      <c r="H1725" s="89" t="s">
        <v>3</v>
      </c>
      <c r="I1725" s="121">
        <v>165.3</v>
      </c>
      <c r="J1725" s="121">
        <v>165.3</v>
      </c>
      <c r="K1725" s="84">
        <v>2.2999999999999998</v>
      </c>
      <c r="L1725" s="105">
        <f>+BD[[#This Row],[Kg. Recibidos]]*BD[[#This Row],[Precio]]</f>
        <v>380.19</v>
      </c>
      <c r="M1725" s="105">
        <f>+BD[[#This Row],[Kg. Recibidos]]*BD[[#This Row],[Precio]]</f>
        <v>380.19</v>
      </c>
      <c r="N1725" s="91">
        <f>+BD[[#This Row],[Monto Total]]-BD[[#This Row],[Abonos]]</f>
        <v>0</v>
      </c>
      <c r="O1725" s="93" t="str">
        <f>IF(BD[[#This Row],[Saldo Actual]]=0,"PAGADO",IF(BD[[#This Row],[Saldo Actual]]&lt;0,"A Favor","Pendiente"))</f>
        <v>PAGADO</v>
      </c>
      <c r="P1725" s="97">
        <f>+BD[[#This Row],[Fecha Doc.]]+7</f>
        <v>45366</v>
      </c>
      <c r="Q1725" s="96" t="str">
        <f ca="1">IF(TODAY()&gt;BD[[#This Row],[Fecha Venc.]],"VENCIDO","")</f>
        <v>VENCIDO</v>
      </c>
      <c r="R1725" s="83"/>
    </row>
    <row r="1726" spans="3:18" s="4" customFormat="1" hidden="1" x14ac:dyDescent="0.25">
      <c r="C1726" s="85" t="s">
        <v>1772</v>
      </c>
      <c r="D1726" s="86">
        <v>45359</v>
      </c>
      <c r="E1726" s="87" t="s">
        <v>1887</v>
      </c>
      <c r="F1726" s="88" t="s">
        <v>1886</v>
      </c>
      <c r="G1726" s="87" t="s">
        <v>200</v>
      </c>
      <c r="H1726" s="89" t="s">
        <v>872</v>
      </c>
      <c r="I1726" s="121">
        <v>321.2</v>
      </c>
      <c r="J1726" s="121">
        <v>321.2</v>
      </c>
      <c r="K1726" s="84">
        <v>2.4</v>
      </c>
      <c r="L1726" s="105">
        <f>+BD[[#This Row],[Kg. Recibidos]]*BD[[#This Row],[Precio]]</f>
        <v>770.88</v>
      </c>
      <c r="M1726" s="105">
        <f>+BD[[#This Row],[Kg. Recibidos]]*BD[[#This Row],[Precio]]</f>
        <v>770.88</v>
      </c>
      <c r="N1726" s="91">
        <f>+BD[[#This Row],[Monto Total]]-BD[[#This Row],[Abonos]]</f>
        <v>0</v>
      </c>
      <c r="O1726" s="93" t="str">
        <f>IF(BD[[#This Row],[Saldo Actual]]=0,"PAGADO",IF(BD[[#This Row],[Saldo Actual]]&lt;0,"A Favor","Pendiente"))</f>
        <v>PAGADO</v>
      </c>
      <c r="P1726" s="97">
        <f>+BD[[#This Row],[Fecha Doc.]]+7</f>
        <v>45366</v>
      </c>
      <c r="Q1726" s="96" t="str">
        <f ca="1">IF(TODAY()&gt;BD[[#This Row],[Fecha Venc.]],"VENCIDO","")</f>
        <v>VENCIDO</v>
      </c>
      <c r="R1726" s="83"/>
    </row>
    <row r="1727" spans="3:18" s="4" customFormat="1" hidden="1" x14ac:dyDescent="0.25">
      <c r="C1727" s="85" t="s">
        <v>1772</v>
      </c>
      <c r="D1727" s="86">
        <v>45359</v>
      </c>
      <c r="E1727" s="87" t="s">
        <v>1887</v>
      </c>
      <c r="F1727" s="88" t="s">
        <v>1886</v>
      </c>
      <c r="G1727" s="87" t="s">
        <v>200</v>
      </c>
      <c r="H1727" s="89" t="s">
        <v>12</v>
      </c>
      <c r="I1727" s="121">
        <v>29</v>
      </c>
      <c r="J1727" s="121">
        <v>29</v>
      </c>
      <c r="K1727" s="84">
        <v>1.2</v>
      </c>
      <c r="L1727" s="105">
        <f>+BD[[#This Row],[Kg. Recibidos]]*BD[[#This Row],[Precio]]</f>
        <v>34.799999999999997</v>
      </c>
      <c r="M1727" s="105">
        <f>+BD[[#This Row],[Kg. Recibidos]]*BD[[#This Row],[Precio]]</f>
        <v>34.799999999999997</v>
      </c>
      <c r="N1727" s="91">
        <f>+BD[[#This Row],[Monto Total]]-BD[[#This Row],[Abonos]]</f>
        <v>0</v>
      </c>
      <c r="O1727" s="93" t="str">
        <f>IF(BD[[#This Row],[Saldo Actual]]=0,"PAGADO",IF(BD[[#This Row],[Saldo Actual]]&lt;0,"A Favor","Pendiente"))</f>
        <v>PAGADO</v>
      </c>
      <c r="P1727" s="97">
        <f>+BD[[#This Row],[Fecha Doc.]]+7</f>
        <v>45366</v>
      </c>
      <c r="Q1727" s="96" t="str">
        <f ca="1">IF(TODAY()&gt;BD[[#This Row],[Fecha Venc.]],"VENCIDO","")</f>
        <v>VENCIDO</v>
      </c>
      <c r="R1727" s="83"/>
    </row>
    <row r="1728" spans="3:18" s="4" customFormat="1" hidden="1" x14ac:dyDescent="0.25">
      <c r="C1728" s="85" t="s">
        <v>1770</v>
      </c>
      <c r="D1728" s="86">
        <v>45359</v>
      </c>
      <c r="E1728" s="87" t="s">
        <v>1887</v>
      </c>
      <c r="F1728" s="88" t="s">
        <v>1886</v>
      </c>
      <c r="G1728" s="87" t="s">
        <v>161</v>
      </c>
      <c r="H1728" s="89" t="s">
        <v>3</v>
      </c>
      <c r="I1728" s="121">
        <v>163.6</v>
      </c>
      <c r="J1728" s="121">
        <v>163.6</v>
      </c>
      <c r="K1728" s="84">
        <v>2.2999999999999998</v>
      </c>
      <c r="L1728" s="105">
        <f>+BD[[#This Row],[Kg. Recibidos]]*BD[[#This Row],[Precio]]</f>
        <v>376.28</v>
      </c>
      <c r="M1728" s="105">
        <f>+BD[[#This Row],[Kg. Recibidos]]*BD[[#This Row],[Precio]]</f>
        <v>376.28</v>
      </c>
      <c r="N1728" s="91">
        <f>+BD[[#This Row],[Monto Total]]-BD[[#This Row],[Abonos]]</f>
        <v>0</v>
      </c>
      <c r="O1728" s="93" t="str">
        <f>IF(BD[[#This Row],[Saldo Actual]]=0,"PAGADO",IF(BD[[#This Row],[Saldo Actual]]&lt;0,"A Favor","Pendiente"))</f>
        <v>PAGADO</v>
      </c>
      <c r="P1728" s="97">
        <f>+BD[[#This Row],[Fecha Doc.]]+7</f>
        <v>45366</v>
      </c>
      <c r="Q1728" s="96" t="str">
        <f ca="1">IF(TODAY()&gt;BD[[#This Row],[Fecha Venc.]],"VENCIDO","")</f>
        <v>VENCIDO</v>
      </c>
      <c r="R1728" s="83"/>
    </row>
    <row r="1729" spans="3:18" s="4" customFormat="1" hidden="1" x14ac:dyDescent="0.25">
      <c r="C1729" s="85" t="s">
        <v>1765</v>
      </c>
      <c r="D1729" s="86">
        <v>45359</v>
      </c>
      <c r="E1729" s="87" t="s">
        <v>670</v>
      </c>
      <c r="F1729" s="88" t="s">
        <v>883</v>
      </c>
      <c r="G1729" s="87" t="s">
        <v>670</v>
      </c>
      <c r="H1729" s="89" t="s">
        <v>872</v>
      </c>
      <c r="I1729" s="121">
        <v>8757.2999999999993</v>
      </c>
      <c r="J1729" s="121">
        <v>8655.7999999999993</v>
      </c>
      <c r="K1729" s="84">
        <v>2.1</v>
      </c>
      <c r="L1729" s="105">
        <f>+BD[[#This Row],[Kg. Recibidos]]*BD[[#This Row],[Precio]]</f>
        <v>18177.18</v>
      </c>
      <c r="M1729" s="105">
        <f>+BD[[#This Row],[Kg. Recibidos]]*BD[[#This Row],[Precio]]</f>
        <v>18177.18</v>
      </c>
      <c r="N1729" s="91">
        <f>+BD[[#This Row],[Monto Total]]-BD[[#This Row],[Abonos]]</f>
        <v>0</v>
      </c>
      <c r="O1729" s="93" t="str">
        <f>IF(BD[[#This Row],[Saldo Actual]]=0,"PAGADO",IF(BD[[#This Row],[Saldo Actual]]&lt;0,"A Favor","Pendiente"))</f>
        <v>PAGADO</v>
      </c>
      <c r="P1729" s="97">
        <f>+BD[[#This Row],[Fecha Doc.]]+7</f>
        <v>45366</v>
      </c>
      <c r="Q1729" s="96" t="str">
        <f ca="1">IF(TODAY()&gt;BD[[#This Row],[Fecha Venc.]],"VENCIDO","")</f>
        <v>VENCIDO</v>
      </c>
      <c r="R1729" s="83"/>
    </row>
    <row r="1730" spans="3:18" s="4" customFormat="1" hidden="1" x14ac:dyDescent="0.25">
      <c r="C1730" s="85" t="s">
        <v>1771</v>
      </c>
      <c r="D1730" s="86">
        <v>45359</v>
      </c>
      <c r="E1730" s="87" t="s">
        <v>1887</v>
      </c>
      <c r="F1730" s="88" t="s">
        <v>1886</v>
      </c>
      <c r="G1730" s="87" t="s">
        <v>103</v>
      </c>
      <c r="H1730" s="89" t="s">
        <v>3</v>
      </c>
      <c r="I1730" s="121">
        <v>192.7</v>
      </c>
      <c r="J1730" s="121">
        <v>192.7</v>
      </c>
      <c r="K1730" s="84">
        <v>2.2999999999999998</v>
      </c>
      <c r="L1730" s="105">
        <f>+BD[[#This Row],[Kg. Recibidos]]*BD[[#This Row],[Precio]]</f>
        <v>443.20999999999992</v>
      </c>
      <c r="M1730" s="105">
        <f>+BD[[#This Row],[Kg. Recibidos]]*BD[[#This Row],[Precio]]</f>
        <v>443.20999999999992</v>
      </c>
      <c r="N1730" s="91">
        <f>+BD[[#This Row],[Monto Total]]-BD[[#This Row],[Abonos]]</f>
        <v>0</v>
      </c>
      <c r="O1730" s="93" t="str">
        <f>IF(BD[[#This Row],[Saldo Actual]]=0,"PAGADO",IF(BD[[#This Row],[Saldo Actual]]&lt;0,"A Favor","Pendiente"))</f>
        <v>PAGADO</v>
      </c>
      <c r="P1730" s="97">
        <f>+BD[[#This Row],[Fecha Doc.]]+7</f>
        <v>45366</v>
      </c>
      <c r="Q1730" s="96" t="str">
        <f ca="1">IF(TODAY()&gt;BD[[#This Row],[Fecha Venc.]],"VENCIDO","")</f>
        <v>VENCIDO</v>
      </c>
      <c r="R1730" s="83"/>
    </row>
    <row r="1731" spans="3:18" s="4" customFormat="1" hidden="1" x14ac:dyDescent="0.25">
      <c r="C1731" s="85" t="s">
        <v>1769</v>
      </c>
      <c r="D1731" s="86">
        <v>45359</v>
      </c>
      <c r="E1731" s="87" t="s">
        <v>1887</v>
      </c>
      <c r="F1731" s="88" t="s">
        <v>1886</v>
      </c>
      <c r="G1731" s="87" t="s">
        <v>103</v>
      </c>
      <c r="H1731" s="89" t="s">
        <v>13</v>
      </c>
      <c r="I1731" s="121">
        <v>22.5</v>
      </c>
      <c r="J1731" s="121">
        <v>22.5</v>
      </c>
      <c r="K1731" s="84">
        <v>1.2</v>
      </c>
      <c r="L1731" s="105">
        <f>+BD[[#This Row],[Kg. Recibidos]]*BD[[#This Row],[Precio]]</f>
        <v>27</v>
      </c>
      <c r="M1731" s="105">
        <f>+BD[[#This Row],[Kg. Recibidos]]*BD[[#This Row],[Precio]]</f>
        <v>27</v>
      </c>
      <c r="N1731" s="91">
        <f>+BD[[#This Row],[Monto Total]]-BD[[#This Row],[Abonos]]</f>
        <v>0</v>
      </c>
      <c r="O1731" s="93" t="str">
        <f>IF(BD[[#This Row],[Saldo Actual]]=0,"PAGADO",IF(BD[[#This Row],[Saldo Actual]]&lt;0,"A Favor","Pendiente"))</f>
        <v>PAGADO</v>
      </c>
      <c r="P1731" s="97">
        <f>+BD[[#This Row],[Fecha Doc.]]+7</f>
        <v>45366</v>
      </c>
      <c r="Q1731" s="96" t="str">
        <f ca="1">IF(TODAY()&gt;BD[[#This Row],[Fecha Venc.]],"VENCIDO","")</f>
        <v>VENCIDO</v>
      </c>
      <c r="R1731" s="83"/>
    </row>
    <row r="1732" spans="3:18" s="4" customFormat="1" hidden="1" x14ac:dyDescent="0.25">
      <c r="C1732" s="85" t="s">
        <v>1769</v>
      </c>
      <c r="D1732" s="86">
        <v>45359</v>
      </c>
      <c r="E1732" s="87" t="s">
        <v>1887</v>
      </c>
      <c r="F1732" s="88" t="s">
        <v>1886</v>
      </c>
      <c r="G1732" s="87" t="s">
        <v>103</v>
      </c>
      <c r="H1732" s="89" t="s">
        <v>11</v>
      </c>
      <c r="I1732" s="121">
        <v>24</v>
      </c>
      <c r="J1732" s="121">
        <v>24</v>
      </c>
      <c r="K1732" s="84">
        <v>1.7</v>
      </c>
      <c r="L1732" s="105">
        <f>+BD[[#This Row],[Kg. Recibidos]]*BD[[#This Row],[Precio]]</f>
        <v>40.799999999999997</v>
      </c>
      <c r="M1732" s="105">
        <f>+BD[[#This Row],[Kg. Recibidos]]*BD[[#This Row],[Precio]]</f>
        <v>40.799999999999997</v>
      </c>
      <c r="N1732" s="91">
        <f>+BD[[#This Row],[Monto Total]]-BD[[#This Row],[Abonos]]</f>
        <v>0</v>
      </c>
      <c r="O1732" s="93" t="str">
        <f>IF(BD[[#This Row],[Saldo Actual]]=0,"PAGADO",IF(BD[[#This Row],[Saldo Actual]]&lt;0,"A Favor","Pendiente"))</f>
        <v>PAGADO</v>
      </c>
      <c r="P1732" s="97">
        <f>+BD[[#This Row],[Fecha Doc.]]+7</f>
        <v>45366</v>
      </c>
      <c r="Q1732" s="96" t="str">
        <f ca="1">IF(TODAY()&gt;BD[[#This Row],[Fecha Venc.]],"VENCIDO","")</f>
        <v>VENCIDO</v>
      </c>
      <c r="R1732" s="83"/>
    </row>
    <row r="1733" spans="3:18" s="4" customFormat="1" hidden="1" x14ac:dyDescent="0.25">
      <c r="C1733" s="85" t="s">
        <v>1769</v>
      </c>
      <c r="D1733" s="86">
        <v>45359</v>
      </c>
      <c r="E1733" s="87" t="s">
        <v>1887</v>
      </c>
      <c r="F1733" s="88" t="s">
        <v>1886</v>
      </c>
      <c r="G1733" s="87" t="s">
        <v>103</v>
      </c>
      <c r="H1733" s="89" t="s">
        <v>12</v>
      </c>
      <c r="I1733" s="121">
        <v>57.9</v>
      </c>
      <c r="J1733" s="121">
        <v>57.9</v>
      </c>
      <c r="K1733" s="84">
        <v>1.2</v>
      </c>
      <c r="L1733" s="105">
        <f>+BD[[#This Row],[Kg. Recibidos]]*BD[[#This Row],[Precio]]</f>
        <v>69.47999999999999</v>
      </c>
      <c r="M1733" s="84">
        <v>69.48</v>
      </c>
      <c r="N1733" s="91">
        <f>+BD[[#This Row],[Monto Total]]-BD[[#This Row],[Abonos]]</f>
        <v>0</v>
      </c>
      <c r="O1733" s="93" t="str">
        <f>IF(BD[[#This Row],[Saldo Actual]]=0,"PAGADO",IF(BD[[#This Row],[Saldo Actual]]&lt;0,"A Favor","Pendiente"))</f>
        <v>PAGADO</v>
      </c>
      <c r="P1733" s="97">
        <f>+BD[[#This Row],[Fecha Doc.]]+7</f>
        <v>45366</v>
      </c>
      <c r="Q1733" s="96" t="str">
        <f ca="1">IF(TODAY()&gt;BD[[#This Row],[Fecha Venc.]],"VENCIDO","")</f>
        <v>VENCIDO</v>
      </c>
      <c r="R1733" s="83"/>
    </row>
    <row r="1734" spans="3:18" s="4" customFormat="1" hidden="1" x14ac:dyDescent="0.25">
      <c r="C1734" s="85" t="s">
        <v>1766</v>
      </c>
      <c r="D1734" s="86">
        <v>45359</v>
      </c>
      <c r="E1734" s="87" t="s">
        <v>93</v>
      </c>
      <c r="F1734" s="88" t="s">
        <v>50</v>
      </c>
      <c r="G1734" s="87" t="s">
        <v>93</v>
      </c>
      <c r="H1734" s="89" t="s">
        <v>3</v>
      </c>
      <c r="I1734" s="121">
        <v>16930.3</v>
      </c>
      <c r="J1734" s="121">
        <v>16797.3</v>
      </c>
      <c r="K1734" s="84">
        <v>1.9</v>
      </c>
      <c r="L1734" s="105">
        <f>+BD[[#This Row],[Kg. Recibidos]]*BD[[#This Row],[Precio]]</f>
        <v>31914.869999999995</v>
      </c>
      <c r="M1734" s="105">
        <f>+BD[[#This Row],[Kg. Recibidos]]*BD[[#This Row],[Precio]]</f>
        <v>31914.869999999995</v>
      </c>
      <c r="N1734" s="91">
        <f>+BD[[#This Row],[Monto Total]]-BD[[#This Row],[Abonos]]</f>
        <v>0</v>
      </c>
      <c r="O1734" s="93" t="str">
        <f>IF(BD[[#This Row],[Saldo Actual]]=0,"PAGADO",IF(BD[[#This Row],[Saldo Actual]]&lt;0,"A Favor","Pendiente"))</f>
        <v>PAGADO</v>
      </c>
      <c r="P1734" s="97">
        <f>+BD[[#This Row],[Fecha Doc.]]+7</f>
        <v>45366</v>
      </c>
      <c r="Q1734" s="96" t="str">
        <f ca="1">IF(TODAY()&gt;BD[[#This Row],[Fecha Venc.]],"VENCIDO","")</f>
        <v>VENCIDO</v>
      </c>
      <c r="R1734" s="83"/>
    </row>
    <row r="1735" spans="3:18" s="4" customFormat="1" hidden="1" x14ac:dyDescent="0.25">
      <c r="C1735" s="85" t="s">
        <v>1764</v>
      </c>
      <c r="D1735" s="86">
        <v>45359</v>
      </c>
      <c r="E1735" s="87" t="s">
        <v>93</v>
      </c>
      <c r="F1735" s="88" t="s">
        <v>50</v>
      </c>
      <c r="G1735" s="87" t="s">
        <v>93</v>
      </c>
      <c r="H1735" s="89" t="s">
        <v>18</v>
      </c>
      <c r="I1735" s="121">
        <v>804.49</v>
      </c>
      <c r="J1735" s="121">
        <v>804.49</v>
      </c>
      <c r="K1735" s="84">
        <v>1.85</v>
      </c>
      <c r="L1735" s="105">
        <f>+BD[[#This Row],[Kg. Recibidos]]*BD[[#This Row],[Precio]]</f>
        <v>1488.3065000000001</v>
      </c>
      <c r="M1735" s="105">
        <f>+BD[[#This Row],[Kg. Recibidos]]*BD[[#This Row],[Precio]]</f>
        <v>1488.3065000000001</v>
      </c>
      <c r="N1735" s="91">
        <f>+BD[[#This Row],[Monto Total]]-BD[[#This Row],[Abonos]]</f>
        <v>0</v>
      </c>
      <c r="O1735" s="93" t="str">
        <f>IF(BD[[#This Row],[Saldo Actual]]=0,"PAGADO",IF(BD[[#This Row],[Saldo Actual]]&lt;0,"A Favor","Pendiente"))</f>
        <v>PAGADO</v>
      </c>
      <c r="P1735" s="97">
        <f>+BD[[#This Row],[Fecha Doc.]]+7</f>
        <v>45366</v>
      </c>
      <c r="Q1735" s="96" t="str">
        <f ca="1">IF(TODAY()&gt;BD[[#This Row],[Fecha Venc.]],"VENCIDO","")</f>
        <v>VENCIDO</v>
      </c>
      <c r="R1735" s="83"/>
    </row>
    <row r="1736" spans="3:18" s="4" customFormat="1" hidden="1" x14ac:dyDescent="0.25">
      <c r="C1736" s="85" t="s">
        <v>1760</v>
      </c>
      <c r="D1736" s="86">
        <v>45359</v>
      </c>
      <c r="E1736" s="87" t="s">
        <v>8</v>
      </c>
      <c r="F1736" s="88" t="s">
        <v>20</v>
      </c>
      <c r="G1736" s="87" t="s">
        <v>182</v>
      </c>
      <c r="H1736" s="89" t="s">
        <v>15</v>
      </c>
      <c r="I1736" s="121">
        <v>7670.4</v>
      </c>
      <c r="J1736" s="121">
        <v>7587.8</v>
      </c>
      <c r="K1736" s="84">
        <v>2.35</v>
      </c>
      <c r="L1736" s="105">
        <f>+BD[[#This Row],[Kg. Recibidos]]*BD[[#This Row],[Precio]]</f>
        <v>17831.330000000002</v>
      </c>
      <c r="M1736" s="105">
        <f>+BD[[#This Row],[Kg. Recibidos]]*BD[[#This Row],[Precio]]</f>
        <v>17831.330000000002</v>
      </c>
      <c r="N1736" s="91">
        <f>+BD[[#This Row],[Monto Total]]-BD[[#This Row],[Abonos]]</f>
        <v>0</v>
      </c>
      <c r="O1736" s="93" t="str">
        <f>IF(BD[[#This Row],[Saldo Actual]]=0,"PAGADO",IF(BD[[#This Row],[Saldo Actual]]&lt;0,"A Favor","Pendiente"))</f>
        <v>PAGADO</v>
      </c>
      <c r="P1736" s="97">
        <f>+BD[[#This Row],[Fecha Doc.]]+7</f>
        <v>45366</v>
      </c>
      <c r="Q1736" s="96" t="str">
        <f ca="1">IF(TODAY()&gt;BD[[#This Row],[Fecha Venc.]],"VENCIDO","")</f>
        <v>VENCIDO</v>
      </c>
      <c r="R1736" s="83"/>
    </row>
    <row r="1737" spans="3:18" s="4" customFormat="1" hidden="1" x14ac:dyDescent="0.25">
      <c r="C1737" s="85" t="s">
        <v>1767</v>
      </c>
      <c r="D1737" s="86">
        <v>45359</v>
      </c>
      <c r="E1737" s="87" t="s">
        <v>1887</v>
      </c>
      <c r="F1737" s="88" t="s">
        <v>1886</v>
      </c>
      <c r="G1737" s="87" t="s">
        <v>127</v>
      </c>
      <c r="H1737" s="89" t="s">
        <v>3</v>
      </c>
      <c r="I1737" s="121">
        <v>151.9</v>
      </c>
      <c r="J1737" s="121">
        <v>151.9</v>
      </c>
      <c r="K1737" s="84">
        <v>2.4</v>
      </c>
      <c r="L1737" s="105">
        <f>+BD[[#This Row],[Kg. Recibidos]]*BD[[#This Row],[Precio]]</f>
        <v>364.56</v>
      </c>
      <c r="M1737" s="105">
        <f>+BD[[#This Row],[Kg. Recibidos]]*BD[[#This Row],[Precio]]</f>
        <v>364.56</v>
      </c>
      <c r="N1737" s="91">
        <f>+BD[[#This Row],[Monto Total]]-BD[[#This Row],[Abonos]]</f>
        <v>0</v>
      </c>
      <c r="O1737" s="93" t="str">
        <f>IF(BD[[#This Row],[Saldo Actual]]=0,"PAGADO",IF(BD[[#This Row],[Saldo Actual]]&lt;0,"A Favor","Pendiente"))</f>
        <v>PAGADO</v>
      </c>
      <c r="P1737" s="97">
        <f>+BD[[#This Row],[Fecha Doc.]]+7</f>
        <v>45366</v>
      </c>
      <c r="Q1737" s="96" t="str">
        <f ca="1">IF(TODAY()&gt;BD[[#This Row],[Fecha Venc.]],"VENCIDO","")</f>
        <v>VENCIDO</v>
      </c>
      <c r="R1737" s="83"/>
    </row>
    <row r="1738" spans="3:18" s="4" customFormat="1" hidden="1" x14ac:dyDescent="0.25">
      <c r="C1738" s="85" t="s">
        <v>1754</v>
      </c>
      <c r="D1738" s="86">
        <v>45358</v>
      </c>
      <c r="E1738" s="87" t="s">
        <v>1730</v>
      </c>
      <c r="F1738" s="88" t="s">
        <v>892</v>
      </c>
      <c r="G1738" s="87" t="s">
        <v>1730</v>
      </c>
      <c r="H1738" s="89" t="s">
        <v>17</v>
      </c>
      <c r="I1738" s="121">
        <v>1816</v>
      </c>
      <c r="J1738" s="121">
        <v>1816</v>
      </c>
      <c r="K1738" s="84">
        <v>0.2</v>
      </c>
      <c r="L1738" s="105">
        <f>+BD[[#This Row],[Kg. Recibidos]]*BD[[#This Row],[Precio]]</f>
        <v>363.20000000000005</v>
      </c>
      <c r="M1738" s="105">
        <v>363.20000000000005</v>
      </c>
      <c r="N1738" s="91">
        <f>+BD[[#This Row],[Monto Total]]-BD[[#This Row],[Abonos]]</f>
        <v>0</v>
      </c>
      <c r="O1738" s="93" t="str">
        <f>IF(BD[[#This Row],[Saldo Actual]]=0,"PAGADO",IF(BD[[#This Row],[Saldo Actual]]&lt;0,"A Favor","Pendiente"))</f>
        <v>PAGADO</v>
      </c>
      <c r="P1738" s="97">
        <f>+BD[[#This Row],[Fecha Doc.]]+7</f>
        <v>45365</v>
      </c>
      <c r="Q1738" s="96" t="str">
        <f ca="1">IF(TODAY()&gt;BD[[#This Row],[Fecha Venc.]],"VENCIDO","")</f>
        <v>VENCIDO</v>
      </c>
      <c r="R1738" s="83"/>
    </row>
    <row r="1739" spans="3:18" s="4" customFormat="1" hidden="1" x14ac:dyDescent="0.25">
      <c r="C1739" s="85" t="s">
        <v>1750</v>
      </c>
      <c r="D1739" s="86">
        <v>45358</v>
      </c>
      <c r="E1739" s="87" t="s">
        <v>1887</v>
      </c>
      <c r="F1739" s="88" t="s">
        <v>1886</v>
      </c>
      <c r="G1739" s="87" t="s">
        <v>130</v>
      </c>
      <c r="H1739" s="89" t="s">
        <v>13</v>
      </c>
      <c r="I1739" s="121">
        <v>49.4</v>
      </c>
      <c r="J1739" s="121">
        <v>49.4</v>
      </c>
      <c r="K1739" s="84">
        <v>1.2</v>
      </c>
      <c r="L1739" s="105">
        <f>+BD[[#This Row],[Kg. Recibidos]]*BD[[#This Row],[Precio]]</f>
        <v>59.279999999999994</v>
      </c>
      <c r="M1739" s="105">
        <f>+BD[[#This Row],[Kg. Recibidos]]*BD[[#This Row],[Precio]]</f>
        <v>59.279999999999994</v>
      </c>
      <c r="N1739" s="91">
        <f>+BD[[#This Row],[Monto Total]]-BD[[#This Row],[Abonos]]</f>
        <v>0</v>
      </c>
      <c r="O1739" s="93" t="str">
        <f>IF(BD[[#This Row],[Saldo Actual]]=0,"PAGADO",IF(BD[[#This Row],[Saldo Actual]]&lt;0,"A Favor","Pendiente"))</f>
        <v>PAGADO</v>
      </c>
      <c r="P1739" s="97">
        <f>+BD[[#This Row],[Fecha Doc.]]+7</f>
        <v>45365</v>
      </c>
      <c r="Q1739" s="96" t="str">
        <f ca="1">IF(TODAY()&gt;BD[[#This Row],[Fecha Venc.]],"VENCIDO","")</f>
        <v>VENCIDO</v>
      </c>
      <c r="R1739" s="83"/>
    </row>
    <row r="1740" spans="3:18" s="4" customFormat="1" hidden="1" x14ac:dyDescent="0.25">
      <c r="C1740" s="85" t="s">
        <v>1750</v>
      </c>
      <c r="D1740" s="86">
        <v>45358</v>
      </c>
      <c r="E1740" s="87" t="s">
        <v>1887</v>
      </c>
      <c r="F1740" s="88" t="s">
        <v>1886</v>
      </c>
      <c r="G1740" s="87" t="s">
        <v>130</v>
      </c>
      <c r="H1740" s="89" t="s">
        <v>12</v>
      </c>
      <c r="I1740" s="121">
        <v>49.3</v>
      </c>
      <c r="J1740" s="121">
        <v>49.3</v>
      </c>
      <c r="K1740" s="84">
        <v>1.2</v>
      </c>
      <c r="L1740" s="105">
        <f>+BD[[#This Row],[Kg. Recibidos]]*BD[[#This Row],[Precio]]</f>
        <v>59.16</v>
      </c>
      <c r="M1740" s="105">
        <f>+BD[[#This Row],[Kg. Recibidos]]*BD[[#This Row],[Precio]]</f>
        <v>59.16</v>
      </c>
      <c r="N1740" s="91">
        <f>+BD[[#This Row],[Monto Total]]-BD[[#This Row],[Abonos]]</f>
        <v>0</v>
      </c>
      <c r="O1740" s="93" t="str">
        <f>IF(BD[[#This Row],[Saldo Actual]]=0,"PAGADO",IF(BD[[#This Row],[Saldo Actual]]&lt;0,"A Favor","Pendiente"))</f>
        <v>PAGADO</v>
      </c>
      <c r="P1740" s="97">
        <f>+BD[[#This Row],[Fecha Doc.]]+7</f>
        <v>45365</v>
      </c>
      <c r="Q1740" s="96" t="str">
        <f ca="1">IF(TODAY()&gt;BD[[#This Row],[Fecha Venc.]],"VENCIDO","")</f>
        <v>VENCIDO</v>
      </c>
      <c r="R1740" s="83"/>
    </row>
    <row r="1741" spans="3:18" s="4" customFormat="1" hidden="1" x14ac:dyDescent="0.25">
      <c r="C1741" s="85" t="s">
        <v>1751</v>
      </c>
      <c r="D1741" s="86">
        <v>45358</v>
      </c>
      <c r="E1741" s="87" t="s">
        <v>64</v>
      </c>
      <c r="F1741" s="88" t="s">
        <v>58</v>
      </c>
      <c r="G1741" s="87" t="s">
        <v>64</v>
      </c>
      <c r="H1741" s="89" t="s">
        <v>18</v>
      </c>
      <c r="I1741" s="121">
        <v>350.48</v>
      </c>
      <c r="J1741" s="121">
        <v>350.48</v>
      </c>
      <c r="K1741" s="84">
        <v>1.85</v>
      </c>
      <c r="L1741" s="105">
        <f>+BD[[#This Row],[Kg. Recibidos]]*BD[[#This Row],[Precio]]</f>
        <v>648.38800000000003</v>
      </c>
      <c r="M1741" s="105">
        <f>+BD[[#This Row],[Kg. Recibidos]]*BD[[#This Row],[Precio]]</f>
        <v>648.38800000000003</v>
      </c>
      <c r="N1741" s="91">
        <f>+BD[[#This Row],[Monto Total]]-BD[[#This Row],[Abonos]]</f>
        <v>0</v>
      </c>
      <c r="O1741" s="93" t="str">
        <f>IF(BD[[#This Row],[Saldo Actual]]=0,"PAGADO",IF(BD[[#This Row],[Saldo Actual]]&lt;0,"A Favor","Pendiente"))</f>
        <v>PAGADO</v>
      </c>
      <c r="P1741" s="97">
        <f>+BD[[#This Row],[Fecha Doc.]]+7</f>
        <v>45365</v>
      </c>
      <c r="Q1741" s="96" t="str">
        <f ca="1">IF(TODAY()&gt;BD[[#This Row],[Fecha Venc.]],"VENCIDO","")</f>
        <v>VENCIDO</v>
      </c>
      <c r="R1741" s="83"/>
    </row>
    <row r="1742" spans="3:18" s="4" customFormat="1" hidden="1" x14ac:dyDescent="0.25">
      <c r="C1742" s="85" t="s">
        <v>1755</v>
      </c>
      <c r="D1742" s="86">
        <v>45358</v>
      </c>
      <c r="E1742" s="87" t="s">
        <v>64</v>
      </c>
      <c r="F1742" s="88" t="s">
        <v>58</v>
      </c>
      <c r="G1742" s="87" t="s">
        <v>64</v>
      </c>
      <c r="H1742" s="89" t="s">
        <v>3</v>
      </c>
      <c r="I1742" s="121">
        <v>2678.25</v>
      </c>
      <c r="J1742" s="121">
        <v>2678.25</v>
      </c>
      <c r="K1742" s="84">
        <v>2.2999999999999998</v>
      </c>
      <c r="L1742" s="105">
        <f>+BD[[#This Row],[Kg. Recibidos]]*BD[[#This Row],[Precio]]</f>
        <v>6159.9749999999995</v>
      </c>
      <c r="M1742" s="105">
        <f>+BD[[#This Row],[Kg. Recibidos]]*BD[[#This Row],[Precio]]</f>
        <v>6159.9749999999995</v>
      </c>
      <c r="N1742" s="91">
        <f>+BD[[#This Row],[Monto Total]]-BD[[#This Row],[Abonos]]</f>
        <v>0</v>
      </c>
      <c r="O1742" s="93" t="str">
        <f>IF(BD[[#This Row],[Saldo Actual]]=0,"PAGADO",IF(BD[[#This Row],[Saldo Actual]]&lt;0,"A Favor","Pendiente"))</f>
        <v>PAGADO</v>
      </c>
      <c r="P1742" s="97">
        <f>+BD[[#This Row],[Fecha Doc.]]+7</f>
        <v>45365</v>
      </c>
      <c r="Q1742" s="96" t="str">
        <f ca="1">IF(TODAY()&gt;BD[[#This Row],[Fecha Venc.]],"VENCIDO","")</f>
        <v>VENCIDO</v>
      </c>
      <c r="R1742" s="83"/>
    </row>
    <row r="1743" spans="3:18" s="4" customFormat="1" hidden="1" x14ac:dyDescent="0.25">
      <c r="C1743" s="85" t="s">
        <v>1762</v>
      </c>
      <c r="D1743" s="86">
        <v>45358</v>
      </c>
      <c r="E1743" s="87" t="s">
        <v>670</v>
      </c>
      <c r="F1743" s="88" t="s">
        <v>883</v>
      </c>
      <c r="G1743" s="87" t="s">
        <v>670</v>
      </c>
      <c r="H1743" s="89" t="s">
        <v>872</v>
      </c>
      <c r="I1743" s="121">
        <v>4102.6000000000004</v>
      </c>
      <c r="J1743" s="121">
        <v>4123.7</v>
      </c>
      <c r="K1743" s="84">
        <v>2.1</v>
      </c>
      <c r="L1743" s="105">
        <f>+BD[[#This Row],[Kg. Recibidos]]*BD[[#This Row],[Precio]]</f>
        <v>8659.77</v>
      </c>
      <c r="M1743" s="105">
        <f>+BD[[#This Row],[Kg. Recibidos]]*BD[[#This Row],[Precio]]</f>
        <v>8659.77</v>
      </c>
      <c r="N1743" s="91">
        <f>+BD[[#This Row],[Monto Total]]-BD[[#This Row],[Abonos]]</f>
        <v>0</v>
      </c>
      <c r="O1743" s="93" t="str">
        <f>IF(BD[[#This Row],[Saldo Actual]]=0,"PAGADO",IF(BD[[#This Row],[Saldo Actual]]&lt;0,"A Favor","Pendiente"))</f>
        <v>PAGADO</v>
      </c>
      <c r="P1743" s="97">
        <f>+BD[[#This Row],[Fecha Doc.]]+7</f>
        <v>45365</v>
      </c>
      <c r="Q1743" s="96" t="str">
        <f ca="1">IF(TODAY()&gt;BD[[#This Row],[Fecha Venc.]],"VENCIDO","")</f>
        <v>VENCIDO</v>
      </c>
      <c r="R1743" s="83"/>
    </row>
    <row r="1744" spans="3:18" s="4" customFormat="1" hidden="1" x14ac:dyDescent="0.25">
      <c r="C1744" s="85" t="s">
        <v>1761</v>
      </c>
      <c r="D1744" s="86">
        <v>45358</v>
      </c>
      <c r="E1744" s="87" t="s">
        <v>670</v>
      </c>
      <c r="F1744" s="88" t="s">
        <v>883</v>
      </c>
      <c r="G1744" s="87" t="s">
        <v>670</v>
      </c>
      <c r="H1744" s="89" t="s">
        <v>872</v>
      </c>
      <c r="I1744" s="121">
        <v>1122.4000000000001</v>
      </c>
      <c r="J1744" s="121">
        <v>896.3</v>
      </c>
      <c r="K1744" s="84">
        <v>2.1</v>
      </c>
      <c r="L1744" s="105">
        <f>+BD[[#This Row],[Kg. Recibidos]]*BD[[#This Row],[Precio]]</f>
        <v>1882.23</v>
      </c>
      <c r="M1744" s="105">
        <f>+BD[[#This Row],[Kg. Recibidos]]*BD[[#This Row],[Precio]]</f>
        <v>1882.23</v>
      </c>
      <c r="N1744" s="91">
        <f>+BD[[#This Row],[Monto Total]]-BD[[#This Row],[Abonos]]</f>
        <v>0</v>
      </c>
      <c r="O1744" s="93" t="str">
        <f>IF(BD[[#This Row],[Saldo Actual]]=0,"PAGADO",IF(BD[[#This Row],[Saldo Actual]]&lt;0,"A Favor","Pendiente"))</f>
        <v>PAGADO</v>
      </c>
      <c r="P1744" s="97">
        <f>+BD[[#This Row],[Fecha Doc.]]+7</f>
        <v>45365</v>
      </c>
      <c r="Q1744" s="96" t="str">
        <f ca="1">IF(TODAY()&gt;BD[[#This Row],[Fecha Venc.]],"VENCIDO","")</f>
        <v>VENCIDO</v>
      </c>
      <c r="R1744" s="83"/>
    </row>
    <row r="1745" spans="3:18" s="4" customFormat="1" hidden="1" x14ac:dyDescent="0.25">
      <c r="C1745" s="85" t="s">
        <v>1759</v>
      </c>
      <c r="D1745" s="86">
        <v>45358</v>
      </c>
      <c r="E1745" s="87" t="s">
        <v>670</v>
      </c>
      <c r="F1745" s="88" t="s">
        <v>883</v>
      </c>
      <c r="G1745" s="87" t="s">
        <v>670</v>
      </c>
      <c r="H1745" s="89" t="s">
        <v>15</v>
      </c>
      <c r="I1745" s="121">
        <v>4275.3999999999996</v>
      </c>
      <c r="J1745" s="121">
        <v>4202.6000000000004</v>
      </c>
      <c r="K1745" s="84">
        <v>2.35</v>
      </c>
      <c r="L1745" s="105">
        <f>+BD[[#This Row],[Kg. Recibidos]]*BD[[#This Row],[Precio]]</f>
        <v>9876.11</v>
      </c>
      <c r="M1745" s="105">
        <f>+BD[[#This Row],[Kg. Recibidos]]*BD[[#This Row],[Precio]]</f>
        <v>9876.11</v>
      </c>
      <c r="N1745" s="91">
        <f>+BD[[#This Row],[Monto Total]]-BD[[#This Row],[Abonos]]</f>
        <v>0</v>
      </c>
      <c r="O1745" s="93" t="str">
        <f>IF(BD[[#This Row],[Saldo Actual]]=0,"PAGADO",IF(BD[[#This Row],[Saldo Actual]]&lt;0,"A Favor","Pendiente"))</f>
        <v>PAGADO</v>
      </c>
      <c r="P1745" s="97">
        <f>+BD[[#This Row],[Fecha Doc.]]+7</f>
        <v>45365</v>
      </c>
      <c r="Q1745" s="96" t="str">
        <f ca="1">IF(TODAY()&gt;BD[[#This Row],[Fecha Venc.]],"VENCIDO","")</f>
        <v>VENCIDO</v>
      </c>
      <c r="R1745" s="83"/>
    </row>
    <row r="1746" spans="3:18" s="4" customFormat="1" hidden="1" x14ac:dyDescent="0.25">
      <c r="C1746" s="85" t="s">
        <v>1748</v>
      </c>
      <c r="D1746" s="86">
        <v>45358</v>
      </c>
      <c r="E1746" s="87" t="s">
        <v>670</v>
      </c>
      <c r="F1746" s="88" t="s">
        <v>883</v>
      </c>
      <c r="G1746" s="87" t="s">
        <v>670</v>
      </c>
      <c r="H1746" s="89" t="s">
        <v>872</v>
      </c>
      <c r="I1746" s="121">
        <v>5135.5</v>
      </c>
      <c r="J1746" s="121">
        <v>5076.2</v>
      </c>
      <c r="K1746" s="84">
        <v>2.1</v>
      </c>
      <c r="L1746" s="105">
        <f>+BD[[#This Row],[Kg. Recibidos]]*BD[[#This Row],[Precio]]</f>
        <v>10660.02</v>
      </c>
      <c r="M1746" s="105">
        <f>+BD[[#This Row],[Kg. Recibidos]]*BD[[#This Row],[Precio]]</f>
        <v>10660.02</v>
      </c>
      <c r="N1746" s="91">
        <f>+BD[[#This Row],[Monto Total]]-BD[[#This Row],[Abonos]]</f>
        <v>0</v>
      </c>
      <c r="O1746" s="93" t="str">
        <f>IF(BD[[#This Row],[Saldo Actual]]=0,"PAGADO",IF(BD[[#This Row],[Saldo Actual]]&lt;0,"A Favor","Pendiente"))</f>
        <v>PAGADO</v>
      </c>
      <c r="P1746" s="97">
        <f>+BD[[#This Row],[Fecha Doc.]]+7</f>
        <v>45365</v>
      </c>
      <c r="Q1746" s="96" t="str">
        <f ca="1">IF(TODAY()&gt;BD[[#This Row],[Fecha Venc.]],"VENCIDO","")</f>
        <v>VENCIDO</v>
      </c>
      <c r="R1746" s="83"/>
    </row>
    <row r="1747" spans="3:18" s="4" customFormat="1" hidden="1" x14ac:dyDescent="0.25">
      <c r="C1747" s="85" t="s">
        <v>1747</v>
      </c>
      <c r="D1747" s="86">
        <v>45358</v>
      </c>
      <c r="E1747" s="87" t="s">
        <v>670</v>
      </c>
      <c r="F1747" s="88" t="s">
        <v>883</v>
      </c>
      <c r="G1747" s="87" t="s">
        <v>670</v>
      </c>
      <c r="H1747" s="89" t="s">
        <v>15</v>
      </c>
      <c r="I1747" s="121">
        <v>5527.5</v>
      </c>
      <c r="J1747" s="121">
        <v>5477.9</v>
      </c>
      <c r="K1747" s="84">
        <v>2.4</v>
      </c>
      <c r="L1747" s="105">
        <f>+BD[[#This Row],[Kg. Recibidos]]*BD[[#This Row],[Precio]]</f>
        <v>13146.96</v>
      </c>
      <c r="M1747" s="105">
        <f>+BD[[#This Row],[Kg. Recibidos]]*BD[[#This Row],[Precio]]</f>
        <v>13146.96</v>
      </c>
      <c r="N1747" s="91">
        <f>+BD[[#This Row],[Monto Total]]-BD[[#This Row],[Abonos]]</f>
        <v>0</v>
      </c>
      <c r="O1747" s="93" t="str">
        <f>IF(BD[[#This Row],[Saldo Actual]]=0,"PAGADO",IF(BD[[#This Row],[Saldo Actual]]&lt;0,"A Favor","Pendiente"))</f>
        <v>PAGADO</v>
      </c>
      <c r="P1747" s="97">
        <f>+BD[[#This Row],[Fecha Doc.]]+7</f>
        <v>45365</v>
      </c>
      <c r="Q1747" s="96" t="str">
        <f ca="1">IF(TODAY()&gt;BD[[#This Row],[Fecha Venc.]],"VENCIDO","")</f>
        <v>VENCIDO</v>
      </c>
      <c r="R1747" s="83"/>
    </row>
    <row r="1748" spans="3:18" s="4" customFormat="1" hidden="1" x14ac:dyDescent="0.25">
      <c r="C1748" s="85" t="s">
        <v>1758</v>
      </c>
      <c r="D1748" s="86">
        <v>45358</v>
      </c>
      <c r="E1748" s="87" t="s">
        <v>87</v>
      </c>
      <c r="F1748" s="88" t="s">
        <v>116</v>
      </c>
      <c r="G1748" s="87" t="s">
        <v>87</v>
      </c>
      <c r="H1748" s="89" t="s">
        <v>11</v>
      </c>
      <c r="I1748" s="121">
        <v>437.3</v>
      </c>
      <c r="J1748" s="121">
        <v>437.3</v>
      </c>
      <c r="K1748" s="84">
        <v>1.6</v>
      </c>
      <c r="L1748" s="105">
        <f>+BD[[#This Row],[Kg. Recibidos]]*BD[[#This Row],[Precio]]</f>
        <v>699.68000000000006</v>
      </c>
      <c r="M1748" s="105">
        <f>+BD[[#This Row],[Kg. Recibidos]]*BD[[#This Row],[Precio]]</f>
        <v>699.68000000000006</v>
      </c>
      <c r="N1748" s="91">
        <f>+BD[[#This Row],[Monto Total]]-BD[[#This Row],[Abonos]]</f>
        <v>0</v>
      </c>
      <c r="O1748" s="93" t="str">
        <f>IF(BD[[#This Row],[Saldo Actual]]=0,"PAGADO",IF(BD[[#This Row],[Saldo Actual]]&lt;0,"A Favor","Pendiente"))</f>
        <v>PAGADO</v>
      </c>
      <c r="P1748" s="97">
        <f>+BD[[#This Row],[Fecha Doc.]]+7</f>
        <v>45365</v>
      </c>
      <c r="Q1748" s="96" t="str">
        <f ca="1">IF(TODAY()&gt;BD[[#This Row],[Fecha Venc.]],"VENCIDO","")</f>
        <v>VENCIDO</v>
      </c>
      <c r="R1748" s="83"/>
    </row>
    <row r="1749" spans="3:18" s="4" customFormat="1" hidden="1" x14ac:dyDescent="0.25">
      <c r="C1749" s="85" t="s">
        <v>1763</v>
      </c>
      <c r="D1749" s="86">
        <v>45358</v>
      </c>
      <c r="E1749" s="87" t="s">
        <v>91</v>
      </c>
      <c r="F1749" s="88" t="s">
        <v>49</v>
      </c>
      <c r="G1749" s="87" t="s">
        <v>91</v>
      </c>
      <c r="H1749" s="89" t="s">
        <v>13</v>
      </c>
      <c r="I1749" s="121">
        <v>78.7</v>
      </c>
      <c r="J1749" s="121">
        <v>78.7</v>
      </c>
      <c r="K1749" s="84">
        <v>1.1000000000000001</v>
      </c>
      <c r="L1749" s="105">
        <f>+BD[[#This Row],[Kg. Recibidos]]*BD[[#This Row],[Precio]]</f>
        <v>86.570000000000007</v>
      </c>
      <c r="M1749" s="105">
        <f>+BD[[#This Row],[Kg. Recibidos]]*BD[[#This Row],[Precio]]</f>
        <v>86.570000000000007</v>
      </c>
      <c r="N1749" s="91">
        <f>+BD[[#This Row],[Monto Total]]-BD[[#This Row],[Abonos]]</f>
        <v>0</v>
      </c>
      <c r="O1749" s="93" t="str">
        <f>IF(BD[[#This Row],[Saldo Actual]]=0,"PAGADO",IF(BD[[#This Row],[Saldo Actual]]&lt;0,"A Favor","Pendiente"))</f>
        <v>PAGADO</v>
      </c>
      <c r="P1749" s="97">
        <f>+BD[[#This Row],[Fecha Doc.]]+7</f>
        <v>45365</v>
      </c>
      <c r="Q1749" s="96" t="str">
        <f ca="1">IF(TODAY()&gt;BD[[#This Row],[Fecha Venc.]],"VENCIDO","")</f>
        <v>VENCIDO</v>
      </c>
      <c r="R1749" s="83"/>
    </row>
    <row r="1750" spans="3:18" s="4" customFormat="1" hidden="1" x14ac:dyDescent="0.25">
      <c r="C1750" s="85" t="s">
        <v>1763</v>
      </c>
      <c r="D1750" s="86">
        <v>45358</v>
      </c>
      <c r="E1750" s="87" t="s">
        <v>91</v>
      </c>
      <c r="F1750" s="88" t="s">
        <v>49</v>
      </c>
      <c r="G1750" s="87" t="s">
        <v>91</v>
      </c>
      <c r="H1750" s="89" t="s">
        <v>3</v>
      </c>
      <c r="I1750" s="121">
        <v>68.8</v>
      </c>
      <c r="J1750" s="121">
        <v>68.8</v>
      </c>
      <c r="K1750" s="84">
        <v>2.35</v>
      </c>
      <c r="L1750" s="105">
        <f>+BD[[#This Row],[Kg. Recibidos]]*BD[[#This Row],[Precio]]</f>
        <v>161.68</v>
      </c>
      <c r="M1750" s="105">
        <f>143.43+18.25</f>
        <v>161.68</v>
      </c>
      <c r="N1750" s="91">
        <f>+BD[[#This Row],[Monto Total]]-BD[[#This Row],[Abonos]]</f>
        <v>0</v>
      </c>
      <c r="O1750" s="93" t="str">
        <f>IF(BD[[#This Row],[Saldo Actual]]=0,"PAGADO",IF(BD[[#This Row],[Saldo Actual]]&lt;0,"A Favor","Pendiente"))</f>
        <v>PAGADO</v>
      </c>
      <c r="P1750" s="97">
        <f>+BD[[#This Row],[Fecha Doc.]]+7</f>
        <v>45365</v>
      </c>
      <c r="Q1750" s="96" t="str">
        <f ca="1">IF(TODAY()&gt;BD[[#This Row],[Fecha Venc.]],"VENCIDO","")</f>
        <v>VENCIDO</v>
      </c>
      <c r="R1750" s="83"/>
    </row>
    <row r="1751" spans="3:18" s="4" customFormat="1" hidden="1" x14ac:dyDescent="0.25">
      <c r="C1751" s="85" t="s">
        <v>1753</v>
      </c>
      <c r="D1751" s="86">
        <v>45358</v>
      </c>
      <c r="E1751" s="87" t="s">
        <v>107</v>
      </c>
      <c r="F1751" s="88" t="s">
        <v>60</v>
      </c>
      <c r="G1751" s="87" t="s">
        <v>107</v>
      </c>
      <c r="H1751" s="89" t="s">
        <v>3</v>
      </c>
      <c r="I1751" s="121">
        <v>33.6</v>
      </c>
      <c r="J1751" s="121">
        <v>33.6</v>
      </c>
      <c r="K1751" s="84">
        <v>2.4</v>
      </c>
      <c r="L1751" s="105">
        <f>+BD[[#This Row],[Kg. Recibidos]]*BD[[#This Row],[Precio]]</f>
        <v>80.64</v>
      </c>
      <c r="M1751" s="105">
        <f>+BD[[#This Row],[Kg. Recibidos]]*BD[[#This Row],[Precio]]</f>
        <v>80.64</v>
      </c>
      <c r="N1751" s="91">
        <f>+BD[[#This Row],[Monto Total]]-BD[[#This Row],[Abonos]]</f>
        <v>0</v>
      </c>
      <c r="O1751" s="93" t="str">
        <f>IF(BD[[#This Row],[Saldo Actual]]=0,"PAGADO",IF(BD[[#This Row],[Saldo Actual]]&lt;0,"A Favor","Pendiente"))</f>
        <v>PAGADO</v>
      </c>
      <c r="P1751" s="97">
        <f>+BD[[#This Row],[Fecha Doc.]]+7</f>
        <v>45365</v>
      </c>
      <c r="Q1751" s="96" t="str">
        <f ca="1">IF(TODAY()&gt;BD[[#This Row],[Fecha Venc.]],"VENCIDO","")</f>
        <v>VENCIDO</v>
      </c>
      <c r="R1751" s="83"/>
    </row>
    <row r="1752" spans="3:18" s="4" customFormat="1" hidden="1" x14ac:dyDescent="0.25">
      <c r="C1752" s="85" t="s">
        <v>1752</v>
      </c>
      <c r="D1752" s="86">
        <v>45358</v>
      </c>
      <c r="E1752" s="87" t="s">
        <v>107</v>
      </c>
      <c r="F1752" s="88" t="s">
        <v>60</v>
      </c>
      <c r="G1752" s="87" t="s">
        <v>107</v>
      </c>
      <c r="H1752" s="89" t="s">
        <v>11</v>
      </c>
      <c r="I1752" s="121">
        <v>24.8</v>
      </c>
      <c r="J1752" s="121">
        <v>24.8</v>
      </c>
      <c r="K1752" s="84">
        <v>1.7</v>
      </c>
      <c r="L1752" s="105">
        <f>+BD[[#This Row],[Kg. Recibidos]]*BD[[#This Row],[Precio]]</f>
        <v>42.16</v>
      </c>
      <c r="M1752" s="105">
        <f>+BD[[#This Row],[Kg. Recibidos]]*BD[[#This Row],[Precio]]</f>
        <v>42.16</v>
      </c>
      <c r="N1752" s="91">
        <f>+BD[[#This Row],[Monto Total]]-BD[[#This Row],[Abonos]]</f>
        <v>0</v>
      </c>
      <c r="O1752" s="93" t="str">
        <f>IF(BD[[#This Row],[Saldo Actual]]=0,"PAGADO",IF(BD[[#This Row],[Saldo Actual]]&lt;0,"A Favor","Pendiente"))</f>
        <v>PAGADO</v>
      </c>
      <c r="P1752" s="97">
        <f>+BD[[#This Row],[Fecha Doc.]]+7</f>
        <v>45365</v>
      </c>
      <c r="Q1752" s="96" t="str">
        <f ca="1">IF(TODAY()&gt;BD[[#This Row],[Fecha Venc.]],"VENCIDO","")</f>
        <v>VENCIDO</v>
      </c>
      <c r="R1752" s="83"/>
    </row>
    <row r="1753" spans="3:18" s="4" customFormat="1" hidden="1" x14ac:dyDescent="0.25">
      <c r="C1753" s="85" t="s">
        <v>1757</v>
      </c>
      <c r="D1753" s="86">
        <v>45358</v>
      </c>
      <c r="E1753" s="87" t="s">
        <v>93</v>
      </c>
      <c r="F1753" s="88" t="s">
        <v>50</v>
      </c>
      <c r="G1753" s="87" t="s">
        <v>93</v>
      </c>
      <c r="H1753" s="89" t="s">
        <v>3</v>
      </c>
      <c r="I1753" s="121">
        <v>16945.900000000001</v>
      </c>
      <c r="J1753" s="121">
        <v>16852.5</v>
      </c>
      <c r="K1753" s="84">
        <v>1.9</v>
      </c>
      <c r="L1753" s="105">
        <f>+BD[[#This Row],[Kg. Recibidos]]*BD[[#This Row],[Precio]]</f>
        <v>32019.75</v>
      </c>
      <c r="M1753" s="105">
        <f>+BD[[#This Row],[Kg. Recibidos]]*BD[[#This Row],[Precio]]</f>
        <v>32019.75</v>
      </c>
      <c r="N1753" s="91">
        <f>+BD[[#This Row],[Monto Total]]-BD[[#This Row],[Abonos]]</f>
        <v>0</v>
      </c>
      <c r="O1753" s="93" t="str">
        <f>IF(BD[[#This Row],[Saldo Actual]]=0,"PAGADO",IF(BD[[#This Row],[Saldo Actual]]&lt;0,"A Favor","Pendiente"))</f>
        <v>PAGADO</v>
      </c>
      <c r="P1753" s="97">
        <f>+BD[[#This Row],[Fecha Doc.]]+7</f>
        <v>45365</v>
      </c>
      <c r="Q1753" s="96" t="str">
        <f ca="1">IF(TODAY()&gt;BD[[#This Row],[Fecha Venc.]],"VENCIDO","")</f>
        <v>VENCIDO</v>
      </c>
      <c r="R1753" s="83"/>
    </row>
    <row r="1754" spans="3:18" s="4" customFormat="1" hidden="1" x14ac:dyDescent="0.25">
      <c r="C1754" s="85" t="s">
        <v>1756</v>
      </c>
      <c r="D1754" s="86">
        <v>45358</v>
      </c>
      <c r="E1754" s="87" t="s">
        <v>93</v>
      </c>
      <c r="F1754" s="88" t="s">
        <v>50</v>
      </c>
      <c r="G1754" s="87" t="s">
        <v>93</v>
      </c>
      <c r="H1754" s="89" t="s">
        <v>18</v>
      </c>
      <c r="I1754" s="121">
        <v>801.49</v>
      </c>
      <c r="J1754" s="121">
        <v>801.49</v>
      </c>
      <c r="K1754" s="84">
        <v>1.85</v>
      </c>
      <c r="L1754" s="105">
        <f>+BD[[#This Row],[Kg. Recibidos]]*BD[[#This Row],[Precio]]</f>
        <v>1482.7565000000002</v>
      </c>
      <c r="M1754" s="105">
        <f>+BD[[#This Row],[Kg. Recibidos]]*BD[[#This Row],[Precio]]</f>
        <v>1482.7565000000002</v>
      </c>
      <c r="N1754" s="91">
        <f>+BD[[#This Row],[Monto Total]]-BD[[#This Row],[Abonos]]</f>
        <v>0</v>
      </c>
      <c r="O1754" s="93" t="str">
        <f>IF(BD[[#This Row],[Saldo Actual]]=0,"PAGADO",IF(BD[[#This Row],[Saldo Actual]]&lt;0,"A Favor","Pendiente"))</f>
        <v>PAGADO</v>
      </c>
      <c r="P1754" s="97">
        <f>+BD[[#This Row],[Fecha Doc.]]+7</f>
        <v>45365</v>
      </c>
      <c r="Q1754" s="96" t="str">
        <f ca="1">IF(TODAY()&gt;BD[[#This Row],[Fecha Venc.]],"VENCIDO","")</f>
        <v>VENCIDO</v>
      </c>
      <c r="R1754" s="83"/>
    </row>
    <row r="1755" spans="3:18" s="4" customFormat="1" hidden="1" x14ac:dyDescent="0.25">
      <c r="C1755" s="85" t="s">
        <v>1749</v>
      </c>
      <c r="D1755" s="86">
        <v>45358</v>
      </c>
      <c r="E1755" s="87" t="s">
        <v>8</v>
      </c>
      <c r="F1755" s="88" t="s">
        <v>20</v>
      </c>
      <c r="G1755" s="87" t="s">
        <v>182</v>
      </c>
      <c r="H1755" s="89" t="s">
        <v>13</v>
      </c>
      <c r="I1755" s="121">
        <v>2966.7</v>
      </c>
      <c r="J1755" s="121">
        <v>2964.1</v>
      </c>
      <c r="K1755" s="84">
        <v>1</v>
      </c>
      <c r="L1755" s="105">
        <f>+BD[[#This Row],[Kg. Recibidos]]*BD[[#This Row],[Precio]]</f>
        <v>2964.1</v>
      </c>
      <c r="M1755" s="105">
        <f>+BD[[#This Row],[Kg. Recibidos]]*BD[[#This Row],[Precio]]</f>
        <v>2964.1</v>
      </c>
      <c r="N1755" s="91">
        <f>+BD[[#This Row],[Monto Total]]-BD[[#This Row],[Abonos]]</f>
        <v>0</v>
      </c>
      <c r="O1755" s="93" t="str">
        <f>IF(BD[[#This Row],[Saldo Actual]]=0,"PAGADO",IF(BD[[#This Row],[Saldo Actual]]&lt;0,"A Favor","Pendiente"))</f>
        <v>PAGADO</v>
      </c>
      <c r="P1755" s="97">
        <f>+BD[[#This Row],[Fecha Doc.]]+7</f>
        <v>45365</v>
      </c>
      <c r="Q1755" s="96" t="str">
        <f ca="1">IF(TODAY()&gt;BD[[#This Row],[Fecha Venc.]],"VENCIDO","")</f>
        <v>VENCIDO</v>
      </c>
      <c r="R1755" s="83"/>
    </row>
    <row r="1756" spans="3:18" s="4" customFormat="1" hidden="1" x14ac:dyDescent="0.25">
      <c r="C1756" s="85" t="s">
        <v>1749</v>
      </c>
      <c r="D1756" s="86">
        <v>45358</v>
      </c>
      <c r="E1756" s="87" t="s">
        <v>8</v>
      </c>
      <c r="F1756" s="88" t="s">
        <v>20</v>
      </c>
      <c r="G1756" s="87" t="s">
        <v>182</v>
      </c>
      <c r="H1756" s="89" t="s">
        <v>11</v>
      </c>
      <c r="I1756" s="121">
        <v>295.8</v>
      </c>
      <c r="J1756" s="121">
        <v>294.8</v>
      </c>
      <c r="K1756" s="84">
        <v>1.5</v>
      </c>
      <c r="L1756" s="105">
        <f>+BD[[#This Row],[Kg. Recibidos]]*BD[[#This Row],[Precio]]</f>
        <v>442.20000000000005</v>
      </c>
      <c r="M1756" s="105">
        <f>+BD[[#This Row],[Kg. Recibidos]]*BD[[#This Row],[Precio]]</f>
        <v>442.20000000000005</v>
      </c>
      <c r="N1756" s="91">
        <f>+BD[[#This Row],[Monto Total]]-BD[[#This Row],[Abonos]]</f>
        <v>0</v>
      </c>
      <c r="O1756" s="93" t="str">
        <f>IF(BD[[#This Row],[Saldo Actual]]=0,"PAGADO",IF(BD[[#This Row],[Saldo Actual]]&lt;0,"A Favor","Pendiente"))</f>
        <v>PAGADO</v>
      </c>
      <c r="P1756" s="97">
        <f>+BD[[#This Row],[Fecha Doc.]]+7</f>
        <v>45365</v>
      </c>
      <c r="Q1756" s="96" t="str">
        <f ca="1">IF(TODAY()&gt;BD[[#This Row],[Fecha Venc.]],"VENCIDO","")</f>
        <v>VENCIDO</v>
      </c>
      <c r="R1756" s="83"/>
    </row>
    <row r="1757" spans="3:18" s="4" customFormat="1" hidden="1" x14ac:dyDescent="0.25">
      <c r="C1757" s="85" t="s">
        <v>1749</v>
      </c>
      <c r="D1757" s="86">
        <v>45358</v>
      </c>
      <c r="E1757" s="87" t="s">
        <v>8</v>
      </c>
      <c r="F1757" s="88" t="s">
        <v>20</v>
      </c>
      <c r="G1757" s="87" t="s">
        <v>182</v>
      </c>
      <c r="H1757" s="89" t="s">
        <v>12</v>
      </c>
      <c r="I1757" s="121">
        <v>2253.8000000000002</v>
      </c>
      <c r="J1757" s="121">
        <v>2237.9</v>
      </c>
      <c r="K1757" s="84">
        <v>1</v>
      </c>
      <c r="L1757" s="105">
        <f>+BD[[#This Row],[Kg. Recibidos]]*BD[[#This Row],[Precio]]</f>
        <v>2237.9</v>
      </c>
      <c r="M1757" s="105">
        <f>+BD[[#This Row],[Kg. Recibidos]]*BD[[#This Row],[Precio]]</f>
        <v>2237.9</v>
      </c>
      <c r="N1757" s="91">
        <f>+BD[[#This Row],[Monto Total]]-BD[[#This Row],[Abonos]]</f>
        <v>0</v>
      </c>
      <c r="O1757" s="93" t="str">
        <f>IF(BD[[#This Row],[Saldo Actual]]=0,"PAGADO",IF(BD[[#This Row],[Saldo Actual]]&lt;0,"A Favor","Pendiente"))</f>
        <v>PAGADO</v>
      </c>
      <c r="P1757" s="97">
        <f>+BD[[#This Row],[Fecha Doc.]]+7</f>
        <v>45365</v>
      </c>
      <c r="Q1757" s="96" t="str">
        <f ca="1">IF(TODAY()&gt;BD[[#This Row],[Fecha Venc.]],"VENCIDO","")</f>
        <v>VENCIDO</v>
      </c>
      <c r="R1757" s="83"/>
    </row>
    <row r="1758" spans="3:18" s="4" customFormat="1" hidden="1" x14ac:dyDescent="0.25">
      <c r="C1758" s="85" t="s">
        <v>1746</v>
      </c>
      <c r="D1758" s="86">
        <v>45357</v>
      </c>
      <c r="E1758" s="87" t="s">
        <v>1730</v>
      </c>
      <c r="F1758" s="88" t="s">
        <v>892</v>
      </c>
      <c r="G1758" s="87" t="s">
        <v>1730</v>
      </c>
      <c r="H1758" s="89" t="s">
        <v>17</v>
      </c>
      <c r="I1758" s="121">
        <v>2275.8000000000002</v>
      </c>
      <c r="J1758" s="121">
        <v>2275.8000000000002</v>
      </c>
      <c r="K1758" s="84">
        <v>0.2</v>
      </c>
      <c r="L1758" s="105">
        <f>+BD[[#This Row],[Kg. Recibidos]]*BD[[#This Row],[Precio]]</f>
        <v>455.16000000000008</v>
      </c>
      <c r="M1758" s="105">
        <f>+BD[[#This Row],[Kg. Recibidos]]*BD[[#This Row],[Precio]]</f>
        <v>455.16000000000008</v>
      </c>
      <c r="N1758" s="91">
        <f>+BD[[#This Row],[Monto Total]]-BD[[#This Row],[Abonos]]</f>
        <v>0</v>
      </c>
      <c r="O1758" s="93" t="str">
        <f>IF(BD[[#This Row],[Saldo Actual]]=0,"PAGADO",IF(BD[[#This Row],[Saldo Actual]]&lt;0,"A Favor","Pendiente"))</f>
        <v>PAGADO</v>
      </c>
      <c r="P1758" s="97">
        <f>+BD[[#This Row],[Fecha Doc.]]+7</f>
        <v>45364</v>
      </c>
      <c r="Q1758" s="96" t="str">
        <f ca="1">IF(TODAY()&gt;BD[[#This Row],[Fecha Venc.]],"VENCIDO","")</f>
        <v>VENCIDO</v>
      </c>
      <c r="R1758" s="83"/>
    </row>
    <row r="1759" spans="3:18" s="4" customFormat="1" hidden="1" x14ac:dyDescent="0.25">
      <c r="C1759" s="85" t="s">
        <v>1744</v>
      </c>
      <c r="D1759" s="86">
        <v>45357</v>
      </c>
      <c r="E1759" s="87" t="s">
        <v>1887</v>
      </c>
      <c r="F1759" s="88" t="s">
        <v>1886</v>
      </c>
      <c r="G1759" s="87" t="s">
        <v>195</v>
      </c>
      <c r="H1759" s="89" t="s">
        <v>872</v>
      </c>
      <c r="I1759" s="121">
        <v>296.2</v>
      </c>
      <c r="J1759" s="121">
        <v>296.2</v>
      </c>
      <c r="K1759" s="84">
        <v>2.2999999999999998</v>
      </c>
      <c r="L1759" s="105">
        <f>+BD[[#This Row],[Kg. Recibidos]]*BD[[#This Row],[Precio]]</f>
        <v>681.25999999999988</v>
      </c>
      <c r="M1759" s="105">
        <f>+BD[[#This Row],[Kg. Recibidos]]*BD[[#This Row],[Precio]]</f>
        <v>681.25999999999988</v>
      </c>
      <c r="N1759" s="91">
        <f>+BD[[#This Row],[Monto Total]]-BD[[#This Row],[Abonos]]</f>
        <v>0</v>
      </c>
      <c r="O1759" s="93" t="str">
        <f>IF(BD[[#This Row],[Saldo Actual]]=0,"PAGADO",IF(BD[[#This Row],[Saldo Actual]]&lt;0,"A Favor","Pendiente"))</f>
        <v>PAGADO</v>
      </c>
      <c r="P1759" s="97">
        <f>+BD[[#This Row],[Fecha Doc.]]+7</f>
        <v>45364</v>
      </c>
      <c r="Q1759" s="96" t="str">
        <f ca="1">IF(TODAY()&gt;BD[[#This Row],[Fecha Venc.]],"VENCIDO","")</f>
        <v>VENCIDO</v>
      </c>
      <c r="R1759" s="83"/>
    </row>
    <row r="1760" spans="3:18" s="4" customFormat="1" hidden="1" x14ac:dyDescent="0.25">
      <c r="C1760" s="85" t="s">
        <v>1742</v>
      </c>
      <c r="D1760" s="86">
        <v>45357</v>
      </c>
      <c r="E1760" s="87" t="s">
        <v>1887</v>
      </c>
      <c r="F1760" s="88" t="s">
        <v>1886</v>
      </c>
      <c r="G1760" s="87" t="s">
        <v>195</v>
      </c>
      <c r="H1760" s="89" t="s">
        <v>11</v>
      </c>
      <c r="I1760" s="121">
        <v>97.8</v>
      </c>
      <c r="J1760" s="121">
        <v>97.8</v>
      </c>
      <c r="K1760" s="84">
        <v>1.6</v>
      </c>
      <c r="L1760" s="105">
        <f>+BD[[#This Row],[Kg. Recibidos]]*BD[[#This Row],[Precio]]</f>
        <v>156.48000000000002</v>
      </c>
      <c r="M1760" s="105">
        <f>+BD[[#This Row],[Kg. Recibidos]]*BD[[#This Row],[Precio]]</f>
        <v>156.48000000000002</v>
      </c>
      <c r="N1760" s="91">
        <f>+BD[[#This Row],[Monto Total]]-BD[[#This Row],[Abonos]]</f>
        <v>0</v>
      </c>
      <c r="O1760" s="93" t="str">
        <f>IF(BD[[#This Row],[Saldo Actual]]=0,"PAGADO",IF(BD[[#This Row],[Saldo Actual]]&lt;0,"A Favor","Pendiente"))</f>
        <v>PAGADO</v>
      </c>
      <c r="P1760" s="97">
        <f>+BD[[#This Row],[Fecha Doc.]]+7</f>
        <v>45364</v>
      </c>
      <c r="Q1760" s="96" t="str">
        <f ca="1">IF(TODAY()&gt;BD[[#This Row],[Fecha Venc.]],"VENCIDO","")</f>
        <v>VENCIDO</v>
      </c>
      <c r="R1760" s="83"/>
    </row>
    <row r="1761" spans="3:18" s="4" customFormat="1" hidden="1" x14ac:dyDescent="0.25">
      <c r="C1761" s="85" t="s">
        <v>1742</v>
      </c>
      <c r="D1761" s="86">
        <v>45357</v>
      </c>
      <c r="E1761" s="87" t="s">
        <v>1887</v>
      </c>
      <c r="F1761" s="88" t="s">
        <v>1886</v>
      </c>
      <c r="G1761" s="87" t="s">
        <v>195</v>
      </c>
      <c r="H1761" s="89" t="s">
        <v>12</v>
      </c>
      <c r="I1761" s="121">
        <v>249</v>
      </c>
      <c r="J1761" s="121">
        <v>249</v>
      </c>
      <c r="K1761" s="84">
        <v>1.1000000000000001</v>
      </c>
      <c r="L1761" s="105">
        <f>+BD[[#This Row],[Kg. Recibidos]]*BD[[#This Row],[Precio]]</f>
        <v>273.90000000000003</v>
      </c>
      <c r="M1761" s="105">
        <f>+BD[[#This Row],[Kg. Recibidos]]*BD[[#This Row],[Precio]]</f>
        <v>273.90000000000003</v>
      </c>
      <c r="N1761" s="91">
        <f>+BD[[#This Row],[Monto Total]]-BD[[#This Row],[Abonos]]</f>
        <v>0</v>
      </c>
      <c r="O1761" s="93" t="str">
        <f>IF(BD[[#This Row],[Saldo Actual]]=0,"PAGADO",IF(BD[[#This Row],[Saldo Actual]]&lt;0,"A Favor","Pendiente"))</f>
        <v>PAGADO</v>
      </c>
      <c r="P1761" s="97">
        <f>+BD[[#This Row],[Fecha Doc.]]+7</f>
        <v>45364</v>
      </c>
      <c r="Q1761" s="96" t="str">
        <f ca="1">IF(TODAY()&gt;BD[[#This Row],[Fecha Venc.]],"VENCIDO","")</f>
        <v>VENCIDO</v>
      </c>
      <c r="R1761" s="83"/>
    </row>
    <row r="1762" spans="3:18" s="4" customFormat="1" hidden="1" x14ac:dyDescent="0.25">
      <c r="C1762" s="85" t="s">
        <v>1742</v>
      </c>
      <c r="D1762" s="86">
        <v>45357</v>
      </c>
      <c r="E1762" s="87" t="s">
        <v>1887</v>
      </c>
      <c r="F1762" s="88" t="s">
        <v>1886</v>
      </c>
      <c r="G1762" s="87" t="s">
        <v>195</v>
      </c>
      <c r="H1762" s="89" t="s">
        <v>13</v>
      </c>
      <c r="I1762" s="121">
        <v>185.2</v>
      </c>
      <c r="J1762" s="121">
        <v>185.2</v>
      </c>
      <c r="K1762" s="84">
        <v>1.1000000000000001</v>
      </c>
      <c r="L1762" s="105">
        <f>+BD[[#This Row],[Kg. Recibidos]]*BD[[#This Row],[Precio]]</f>
        <v>203.72</v>
      </c>
      <c r="M1762" s="105">
        <f>+BD[[#This Row],[Kg. Recibidos]]*BD[[#This Row],[Precio]]</f>
        <v>203.72</v>
      </c>
      <c r="N1762" s="91">
        <f>+BD[[#This Row],[Monto Total]]-BD[[#This Row],[Abonos]]</f>
        <v>0</v>
      </c>
      <c r="O1762" s="93" t="str">
        <f>IF(BD[[#This Row],[Saldo Actual]]=0,"PAGADO",IF(BD[[#This Row],[Saldo Actual]]&lt;0,"A Favor","Pendiente"))</f>
        <v>PAGADO</v>
      </c>
      <c r="P1762" s="97">
        <f>+BD[[#This Row],[Fecha Doc.]]+7</f>
        <v>45364</v>
      </c>
      <c r="Q1762" s="96" t="str">
        <f ca="1">IF(TODAY()&gt;BD[[#This Row],[Fecha Venc.]],"VENCIDO","")</f>
        <v>VENCIDO</v>
      </c>
      <c r="R1762" s="83"/>
    </row>
    <row r="1763" spans="3:18" s="4" customFormat="1" hidden="1" x14ac:dyDescent="0.25">
      <c r="C1763" s="85" t="s">
        <v>1739</v>
      </c>
      <c r="D1763" s="86">
        <v>45357</v>
      </c>
      <c r="E1763" s="87" t="s">
        <v>670</v>
      </c>
      <c r="F1763" s="88" t="s">
        <v>883</v>
      </c>
      <c r="G1763" s="87" t="s">
        <v>670</v>
      </c>
      <c r="H1763" s="89" t="s">
        <v>15</v>
      </c>
      <c r="I1763" s="121">
        <v>5644.4</v>
      </c>
      <c r="J1763" s="121">
        <v>5493.4</v>
      </c>
      <c r="K1763" s="84">
        <v>2.4</v>
      </c>
      <c r="L1763" s="105">
        <f>+BD[[#This Row],[Kg. Recibidos]]*BD[[#This Row],[Precio]]</f>
        <v>13184.159999999998</v>
      </c>
      <c r="M1763" s="105">
        <f>+BD[[#This Row],[Kg. Recibidos]]*BD[[#This Row],[Precio]]</f>
        <v>13184.159999999998</v>
      </c>
      <c r="N1763" s="91">
        <f>+BD[[#This Row],[Monto Total]]-BD[[#This Row],[Abonos]]</f>
        <v>0</v>
      </c>
      <c r="O1763" s="93" t="str">
        <f>IF(BD[[#This Row],[Saldo Actual]]=0,"PAGADO",IF(BD[[#This Row],[Saldo Actual]]&lt;0,"A Favor","Pendiente"))</f>
        <v>PAGADO</v>
      </c>
      <c r="P1763" s="97">
        <f>+BD[[#This Row],[Fecha Doc.]]+7</f>
        <v>45364</v>
      </c>
      <c r="Q1763" s="96" t="str">
        <f ca="1">IF(TODAY()&gt;BD[[#This Row],[Fecha Venc.]],"VENCIDO","")</f>
        <v>VENCIDO</v>
      </c>
      <c r="R1763" s="83"/>
    </row>
    <row r="1764" spans="3:18" s="4" customFormat="1" hidden="1" x14ac:dyDescent="0.25">
      <c r="C1764" s="85" t="s">
        <v>1737</v>
      </c>
      <c r="D1764" s="86">
        <v>45357</v>
      </c>
      <c r="E1764" s="87" t="s">
        <v>670</v>
      </c>
      <c r="F1764" s="88" t="s">
        <v>883</v>
      </c>
      <c r="G1764" s="87" t="s">
        <v>670</v>
      </c>
      <c r="H1764" s="89" t="s">
        <v>872</v>
      </c>
      <c r="I1764" s="121">
        <v>4885.3999999999996</v>
      </c>
      <c r="J1764" s="121">
        <v>4848</v>
      </c>
      <c r="K1764" s="84">
        <v>2.1</v>
      </c>
      <c r="L1764" s="105">
        <f>+BD[[#This Row],[Kg. Recibidos]]*BD[[#This Row],[Precio]]</f>
        <v>10180.800000000001</v>
      </c>
      <c r="M1764" s="105">
        <f>+BD[[#This Row],[Kg. Recibidos]]*BD[[#This Row],[Precio]]</f>
        <v>10180.800000000001</v>
      </c>
      <c r="N1764" s="91">
        <f>+BD[[#This Row],[Monto Total]]-BD[[#This Row],[Abonos]]</f>
        <v>0</v>
      </c>
      <c r="O1764" s="93" t="str">
        <f>IF(BD[[#This Row],[Saldo Actual]]=0,"PAGADO",IF(BD[[#This Row],[Saldo Actual]]&lt;0,"A Favor","Pendiente"))</f>
        <v>PAGADO</v>
      </c>
      <c r="P1764" s="97">
        <f>+BD[[#This Row],[Fecha Doc.]]+7</f>
        <v>45364</v>
      </c>
      <c r="Q1764" s="96" t="str">
        <f ca="1">IF(TODAY()&gt;BD[[#This Row],[Fecha Venc.]],"VENCIDO","")</f>
        <v>VENCIDO</v>
      </c>
      <c r="R1764" s="83"/>
    </row>
    <row r="1765" spans="3:18" s="4" customFormat="1" hidden="1" x14ac:dyDescent="0.25">
      <c r="C1765" s="85" t="s">
        <v>1741</v>
      </c>
      <c r="D1765" s="86">
        <v>45357</v>
      </c>
      <c r="E1765" s="87" t="s">
        <v>87</v>
      </c>
      <c r="F1765" s="88" t="s">
        <v>116</v>
      </c>
      <c r="G1765" s="87" t="s">
        <v>87</v>
      </c>
      <c r="H1765" s="89" t="s">
        <v>872</v>
      </c>
      <c r="I1765" s="121">
        <v>1053.0999999999999</v>
      </c>
      <c r="J1765" s="121">
        <v>1053.0999999999999</v>
      </c>
      <c r="K1765" s="84">
        <v>2.2999999999999998</v>
      </c>
      <c r="L1765" s="105">
        <f>+BD[[#This Row],[Kg. Recibidos]]*BD[[#This Row],[Precio]]</f>
        <v>2422.1299999999997</v>
      </c>
      <c r="M1765" s="105">
        <f>+BD[[#This Row],[Kg. Recibidos]]*BD[[#This Row],[Precio]]</f>
        <v>2422.1299999999997</v>
      </c>
      <c r="N1765" s="91">
        <f>+BD[[#This Row],[Monto Total]]-BD[[#This Row],[Abonos]]</f>
        <v>0</v>
      </c>
      <c r="O1765" s="93" t="str">
        <f>IF(BD[[#This Row],[Saldo Actual]]=0,"PAGADO",IF(BD[[#This Row],[Saldo Actual]]&lt;0,"A Favor","Pendiente"))</f>
        <v>PAGADO</v>
      </c>
      <c r="P1765" s="97">
        <f>+BD[[#This Row],[Fecha Doc.]]+7</f>
        <v>45364</v>
      </c>
      <c r="Q1765" s="96" t="str">
        <f ca="1">IF(TODAY()&gt;BD[[#This Row],[Fecha Venc.]],"VENCIDO","")</f>
        <v>VENCIDO</v>
      </c>
      <c r="R1765" s="83"/>
    </row>
    <row r="1766" spans="3:18" s="4" customFormat="1" hidden="1" x14ac:dyDescent="0.25">
      <c r="C1766" s="85" t="s">
        <v>1740</v>
      </c>
      <c r="D1766" s="86">
        <v>45357</v>
      </c>
      <c r="E1766" s="87" t="s">
        <v>87</v>
      </c>
      <c r="F1766" s="88" t="s">
        <v>116</v>
      </c>
      <c r="G1766" s="87" t="s">
        <v>87</v>
      </c>
      <c r="H1766" s="89" t="s">
        <v>12</v>
      </c>
      <c r="I1766" s="121">
        <v>369.6</v>
      </c>
      <c r="J1766" s="121">
        <v>369.6</v>
      </c>
      <c r="K1766" s="84">
        <v>1.1000000000000001</v>
      </c>
      <c r="L1766" s="105">
        <f>+BD[[#This Row],[Kg. Recibidos]]*BD[[#This Row],[Precio]]</f>
        <v>406.56000000000006</v>
      </c>
      <c r="M1766" s="105">
        <f>+BD[[#This Row],[Kg. Recibidos]]*BD[[#This Row],[Precio]]</f>
        <v>406.56000000000006</v>
      </c>
      <c r="N1766" s="91">
        <f>+BD[[#This Row],[Monto Total]]-BD[[#This Row],[Abonos]]</f>
        <v>0</v>
      </c>
      <c r="O1766" s="93" t="str">
        <f>IF(BD[[#This Row],[Saldo Actual]]=0,"PAGADO",IF(BD[[#This Row],[Saldo Actual]]&lt;0,"A Favor","Pendiente"))</f>
        <v>PAGADO</v>
      </c>
      <c r="P1766" s="97">
        <f>+BD[[#This Row],[Fecha Doc.]]+7</f>
        <v>45364</v>
      </c>
      <c r="Q1766" s="96" t="str">
        <f ca="1">IF(TODAY()&gt;BD[[#This Row],[Fecha Venc.]],"VENCIDO","")</f>
        <v>VENCIDO</v>
      </c>
      <c r="R1766" s="83"/>
    </row>
    <row r="1767" spans="3:18" s="4" customFormat="1" hidden="1" x14ac:dyDescent="0.25">
      <c r="C1767" s="85" t="s">
        <v>1740</v>
      </c>
      <c r="D1767" s="86">
        <v>45357</v>
      </c>
      <c r="E1767" s="87" t="s">
        <v>87</v>
      </c>
      <c r="F1767" s="88" t="s">
        <v>116</v>
      </c>
      <c r="G1767" s="87" t="s">
        <v>87</v>
      </c>
      <c r="H1767" s="89" t="s">
        <v>13</v>
      </c>
      <c r="I1767" s="121">
        <v>387.6</v>
      </c>
      <c r="J1767" s="121">
        <v>387.6</v>
      </c>
      <c r="K1767" s="84">
        <v>1.1000000000000001</v>
      </c>
      <c r="L1767" s="105">
        <f>+BD[[#This Row],[Kg. Recibidos]]*BD[[#This Row],[Precio]]</f>
        <v>426.36000000000007</v>
      </c>
      <c r="M1767" s="105">
        <f>+BD[[#This Row],[Kg. Recibidos]]*BD[[#This Row],[Precio]]</f>
        <v>426.36000000000007</v>
      </c>
      <c r="N1767" s="91">
        <f>+BD[[#This Row],[Monto Total]]-BD[[#This Row],[Abonos]]</f>
        <v>0</v>
      </c>
      <c r="O1767" s="93" t="str">
        <f>IF(BD[[#This Row],[Saldo Actual]]=0,"PAGADO",IF(BD[[#This Row],[Saldo Actual]]&lt;0,"A Favor","Pendiente"))</f>
        <v>PAGADO</v>
      </c>
      <c r="P1767" s="97">
        <f>+BD[[#This Row],[Fecha Doc.]]+7</f>
        <v>45364</v>
      </c>
      <c r="Q1767" s="96" t="str">
        <f ca="1">IF(TODAY()&gt;BD[[#This Row],[Fecha Venc.]],"VENCIDO","")</f>
        <v>VENCIDO</v>
      </c>
      <c r="R1767" s="83"/>
    </row>
    <row r="1768" spans="3:18" s="4" customFormat="1" hidden="1" x14ac:dyDescent="0.25">
      <c r="C1768" s="85" t="s">
        <v>1745</v>
      </c>
      <c r="D1768" s="86">
        <v>45357</v>
      </c>
      <c r="E1768" s="87" t="s">
        <v>1887</v>
      </c>
      <c r="F1768" s="88" t="s">
        <v>1886</v>
      </c>
      <c r="G1768" s="87" t="s">
        <v>133</v>
      </c>
      <c r="H1768" s="89" t="s">
        <v>12</v>
      </c>
      <c r="I1768" s="121">
        <v>18.7</v>
      </c>
      <c r="J1768" s="121">
        <v>18.7</v>
      </c>
      <c r="K1768" s="84">
        <v>1.2</v>
      </c>
      <c r="L1768" s="105">
        <f>+BD[[#This Row],[Kg. Recibidos]]*BD[[#This Row],[Precio]]</f>
        <v>22.439999999999998</v>
      </c>
      <c r="M1768" s="105">
        <f>+BD[[#This Row],[Kg. Recibidos]]*BD[[#This Row],[Precio]]</f>
        <v>22.439999999999998</v>
      </c>
      <c r="N1768" s="91">
        <f>+BD[[#This Row],[Monto Total]]-BD[[#This Row],[Abonos]]</f>
        <v>0</v>
      </c>
      <c r="O1768" s="93" t="str">
        <f>IF(BD[[#This Row],[Saldo Actual]]=0,"PAGADO",IF(BD[[#This Row],[Saldo Actual]]&lt;0,"A Favor","Pendiente"))</f>
        <v>PAGADO</v>
      </c>
      <c r="P1768" s="97">
        <f>+BD[[#This Row],[Fecha Doc.]]+7</f>
        <v>45364</v>
      </c>
      <c r="Q1768" s="96" t="str">
        <f ca="1">IF(TODAY()&gt;BD[[#This Row],[Fecha Venc.]],"VENCIDO","")</f>
        <v>VENCIDO</v>
      </c>
      <c r="R1768" s="83"/>
    </row>
    <row r="1769" spans="3:18" s="4" customFormat="1" hidden="1" x14ac:dyDescent="0.25">
      <c r="C1769" s="85" t="s">
        <v>1745</v>
      </c>
      <c r="D1769" s="86">
        <v>45357</v>
      </c>
      <c r="E1769" s="87" t="s">
        <v>1887</v>
      </c>
      <c r="F1769" s="88" t="s">
        <v>1886</v>
      </c>
      <c r="G1769" s="87" t="s">
        <v>133</v>
      </c>
      <c r="H1769" s="89" t="s">
        <v>13</v>
      </c>
      <c r="I1769" s="121">
        <v>29.6</v>
      </c>
      <c r="J1769" s="121">
        <v>29.6</v>
      </c>
      <c r="K1769" s="84">
        <v>1.2</v>
      </c>
      <c r="L1769" s="105">
        <f>+BD[[#This Row],[Kg. Recibidos]]*BD[[#This Row],[Precio]]</f>
        <v>35.520000000000003</v>
      </c>
      <c r="M1769" s="105">
        <f>+BD[[#This Row],[Kg. Recibidos]]*BD[[#This Row],[Precio]]</f>
        <v>35.520000000000003</v>
      </c>
      <c r="N1769" s="91">
        <f>+BD[[#This Row],[Monto Total]]-BD[[#This Row],[Abonos]]</f>
        <v>0</v>
      </c>
      <c r="O1769" s="93" t="str">
        <f>IF(BD[[#This Row],[Saldo Actual]]=0,"PAGADO",IF(BD[[#This Row],[Saldo Actual]]&lt;0,"A Favor","Pendiente"))</f>
        <v>PAGADO</v>
      </c>
      <c r="P1769" s="97">
        <f>+BD[[#This Row],[Fecha Doc.]]+7</f>
        <v>45364</v>
      </c>
      <c r="Q1769" s="96" t="str">
        <f ca="1">IF(TODAY()&gt;BD[[#This Row],[Fecha Venc.]],"VENCIDO","")</f>
        <v>VENCIDO</v>
      </c>
      <c r="R1769" s="83"/>
    </row>
    <row r="1770" spans="3:18" s="4" customFormat="1" hidden="1" x14ac:dyDescent="0.25">
      <c r="C1770" s="85" t="s">
        <v>1745</v>
      </c>
      <c r="D1770" s="86">
        <v>45357</v>
      </c>
      <c r="E1770" s="87" t="s">
        <v>1887</v>
      </c>
      <c r="F1770" s="88" t="s">
        <v>1886</v>
      </c>
      <c r="G1770" s="87" t="s">
        <v>133</v>
      </c>
      <c r="H1770" s="89" t="s">
        <v>11</v>
      </c>
      <c r="I1770" s="121">
        <v>35</v>
      </c>
      <c r="J1770" s="121">
        <v>35</v>
      </c>
      <c r="K1770" s="84">
        <v>1.7</v>
      </c>
      <c r="L1770" s="105">
        <f>+BD[[#This Row],[Kg. Recibidos]]*BD[[#This Row],[Precio]]</f>
        <v>59.5</v>
      </c>
      <c r="M1770" s="105">
        <f>+BD[[#This Row],[Kg. Recibidos]]*BD[[#This Row],[Precio]]</f>
        <v>59.5</v>
      </c>
      <c r="N1770" s="91">
        <f>+BD[[#This Row],[Monto Total]]-BD[[#This Row],[Abonos]]</f>
        <v>0</v>
      </c>
      <c r="O1770" s="93" t="str">
        <f>IF(BD[[#This Row],[Saldo Actual]]=0,"PAGADO",IF(BD[[#This Row],[Saldo Actual]]&lt;0,"A Favor","Pendiente"))</f>
        <v>PAGADO</v>
      </c>
      <c r="P1770" s="97">
        <f>+BD[[#This Row],[Fecha Doc.]]+7</f>
        <v>45364</v>
      </c>
      <c r="Q1770" s="96" t="str">
        <f ca="1">IF(TODAY()&gt;BD[[#This Row],[Fecha Venc.]],"VENCIDO","")</f>
        <v>VENCIDO</v>
      </c>
      <c r="R1770" s="83"/>
    </row>
    <row r="1771" spans="3:18" s="4" customFormat="1" hidden="1" x14ac:dyDescent="0.25">
      <c r="C1771" s="85" t="s">
        <v>1743</v>
      </c>
      <c r="D1771" s="86">
        <v>45357</v>
      </c>
      <c r="E1771" s="87" t="s">
        <v>1887</v>
      </c>
      <c r="F1771" s="88" t="s">
        <v>1886</v>
      </c>
      <c r="G1771" s="87" t="s">
        <v>92</v>
      </c>
      <c r="H1771" s="89" t="s">
        <v>13</v>
      </c>
      <c r="I1771" s="121">
        <v>21</v>
      </c>
      <c r="J1771" s="121">
        <v>21</v>
      </c>
      <c r="K1771" s="84">
        <v>1.2</v>
      </c>
      <c r="L1771" s="105">
        <f>+BD[[#This Row],[Kg. Recibidos]]*BD[[#This Row],[Precio]]</f>
        <v>25.2</v>
      </c>
      <c r="M1771" s="105">
        <f>+BD[[#This Row],[Kg. Recibidos]]*BD[[#This Row],[Precio]]</f>
        <v>25.2</v>
      </c>
      <c r="N1771" s="91">
        <f>+BD[[#This Row],[Monto Total]]-BD[[#This Row],[Abonos]]</f>
        <v>0</v>
      </c>
      <c r="O1771" s="93" t="str">
        <f>IF(BD[[#This Row],[Saldo Actual]]=0,"PAGADO",IF(BD[[#This Row],[Saldo Actual]]&lt;0,"A Favor","Pendiente"))</f>
        <v>PAGADO</v>
      </c>
      <c r="P1771" s="97">
        <f>+BD[[#This Row],[Fecha Doc.]]+7</f>
        <v>45364</v>
      </c>
      <c r="Q1771" s="96" t="str">
        <f ca="1">IF(TODAY()&gt;BD[[#This Row],[Fecha Venc.]],"VENCIDO","")</f>
        <v>VENCIDO</v>
      </c>
      <c r="R1771" s="83"/>
    </row>
    <row r="1772" spans="3:18" s="4" customFormat="1" hidden="1" x14ac:dyDescent="0.25">
      <c r="C1772" s="85" t="s">
        <v>1743</v>
      </c>
      <c r="D1772" s="86">
        <v>45357</v>
      </c>
      <c r="E1772" s="87" t="s">
        <v>1887</v>
      </c>
      <c r="F1772" s="88" t="s">
        <v>1886</v>
      </c>
      <c r="G1772" s="87" t="s">
        <v>92</v>
      </c>
      <c r="H1772" s="89" t="s">
        <v>12</v>
      </c>
      <c r="I1772" s="121">
        <v>28.6</v>
      </c>
      <c r="J1772" s="121">
        <v>28.6</v>
      </c>
      <c r="K1772" s="84">
        <v>1.2</v>
      </c>
      <c r="L1772" s="105">
        <f>+BD[[#This Row],[Kg. Recibidos]]*BD[[#This Row],[Precio]]</f>
        <v>34.32</v>
      </c>
      <c r="M1772" s="105">
        <f>+BD[[#This Row],[Kg. Recibidos]]*BD[[#This Row],[Precio]]</f>
        <v>34.32</v>
      </c>
      <c r="N1772" s="91">
        <f>+BD[[#This Row],[Monto Total]]-BD[[#This Row],[Abonos]]</f>
        <v>0</v>
      </c>
      <c r="O1772" s="93" t="str">
        <f>IF(BD[[#This Row],[Saldo Actual]]=0,"PAGADO",IF(BD[[#This Row],[Saldo Actual]]&lt;0,"A Favor","Pendiente"))</f>
        <v>PAGADO</v>
      </c>
      <c r="P1772" s="97">
        <f>+BD[[#This Row],[Fecha Doc.]]+7</f>
        <v>45364</v>
      </c>
      <c r="Q1772" s="96" t="str">
        <f ca="1">IF(TODAY()&gt;BD[[#This Row],[Fecha Venc.]],"VENCIDO","")</f>
        <v>VENCIDO</v>
      </c>
      <c r="R1772" s="83"/>
    </row>
    <row r="1773" spans="3:18" s="4" customFormat="1" hidden="1" x14ac:dyDescent="0.25">
      <c r="C1773" s="85" t="s">
        <v>1738</v>
      </c>
      <c r="D1773" s="86">
        <v>45357</v>
      </c>
      <c r="E1773" s="87" t="s">
        <v>8</v>
      </c>
      <c r="F1773" s="88" t="s">
        <v>20</v>
      </c>
      <c r="G1773" s="87" t="s">
        <v>182</v>
      </c>
      <c r="H1773" s="89" t="s">
        <v>12</v>
      </c>
      <c r="I1773" s="121">
        <v>1181.6000000000001</v>
      </c>
      <c r="J1773" s="121">
        <v>1173.5999999999999</v>
      </c>
      <c r="K1773" s="84">
        <v>1</v>
      </c>
      <c r="L1773" s="105">
        <f>+BD[[#This Row],[Kg. Recibidos]]*BD[[#This Row],[Precio]]</f>
        <v>1173.5999999999999</v>
      </c>
      <c r="M1773" s="105">
        <f>+BD[[#This Row],[Kg. Recibidos]]*BD[[#This Row],[Precio]]</f>
        <v>1173.5999999999999</v>
      </c>
      <c r="N1773" s="91">
        <f>+BD[[#This Row],[Monto Total]]-BD[[#This Row],[Abonos]]</f>
        <v>0</v>
      </c>
      <c r="O1773" s="93" t="str">
        <f>IF(BD[[#This Row],[Saldo Actual]]=0,"PAGADO",IF(BD[[#This Row],[Saldo Actual]]&lt;0,"A Favor","Pendiente"))</f>
        <v>PAGADO</v>
      </c>
      <c r="P1773" s="97">
        <f>+BD[[#This Row],[Fecha Doc.]]+7</f>
        <v>45364</v>
      </c>
      <c r="Q1773" s="96" t="str">
        <f ca="1">IF(TODAY()&gt;BD[[#This Row],[Fecha Venc.]],"VENCIDO","")</f>
        <v>VENCIDO</v>
      </c>
      <c r="R1773" s="83"/>
    </row>
    <row r="1774" spans="3:18" s="4" customFormat="1" hidden="1" x14ac:dyDescent="0.25">
      <c r="C1774" s="85" t="s">
        <v>1738</v>
      </c>
      <c r="D1774" s="86">
        <v>45357</v>
      </c>
      <c r="E1774" s="87" t="s">
        <v>8</v>
      </c>
      <c r="F1774" s="88" t="s">
        <v>20</v>
      </c>
      <c r="G1774" s="87" t="s">
        <v>182</v>
      </c>
      <c r="H1774" s="89" t="s">
        <v>13</v>
      </c>
      <c r="I1774" s="121">
        <v>2559</v>
      </c>
      <c r="J1774" s="121">
        <v>2552</v>
      </c>
      <c r="K1774" s="84">
        <v>1</v>
      </c>
      <c r="L1774" s="105">
        <f>+BD[[#This Row],[Kg. Recibidos]]*BD[[#This Row],[Precio]]</f>
        <v>2552</v>
      </c>
      <c r="M1774" s="105">
        <f>+BD[[#This Row],[Kg. Recibidos]]*BD[[#This Row],[Precio]]</f>
        <v>2552</v>
      </c>
      <c r="N1774" s="91">
        <f>+BD[[#This Row],[Monto Total]]-BD[[#This Row],[Abonos]]</f>
        <v>0</v>
      </c>
      <c r="O1774" s="93" t="str">
        <f>IF(BD[[#This Row],[Saldo Actual]]=0,"PAGADO",IF(BD[[#This Row],[Saldo Actual]]&lt;0,"A Favor","Pendiente"))</f>
        <v>PAGADO</v>
      </c>
      <c r="P1774" s="97">
        <f>+BD[[#This Row],[Fecha Doc.]]+7</f>
        <v>45364</v>
      </c>
      <c r="Q1774" s="96" t="str">
        <f ca="1">IF(TODAY()&gt;BD[[#This Row],[Fecha Venc.]],"VENCIDO","")</f>
        <v>VENCIDO</v>
      </c>
      <c r="R1774" s="83"/>
    </row>
    <row r="1775" spans="3:18" s="4" customFormat="1" hidden="1" x14ac:dyDescent="0.25">
      <c r="C1775" s="85" t="s">
        <v>1738</v>
      </c>
      <c r="D1775" s="86">
        <v>45357</v>
      </c>
      <c r="E1775" s="87" t="s">
        <v>8</v>
      </c>
      <c r="F1775" s="88" t="s">
        <v>20</v>
      </c>
      <c r="G1775" s="87" t="s">
        <v>182</v>
      </c>
      <c r="H1775" s="89" t="s">
        <v>11</v>
      </c>
      <c r="I1775" s="121">
        <v>37.299999999999997</v>
      </c>
      <c r="J1775" s="121">
        <v>37.200000000000003</v>
      </c>
      <c r="K1775" s="84">
        <v>1.5</v>
      </c>
      <c r="L1775" s="105">
        <f>+BD[[#This Row],[Kg. Recibidos]]*BD[[#This Row],[Precio]]</f>
        <v>55.800000000000004</v>
      </c>
      <c r="M1775" s="105">
        <f>+BD[[#This Row],[Kg. Recibidos]]*BD[[#This Row],[Precio]]</f>
        <v>55.800000000000004</v>
      </c>
      <c r="N1775" s="91">
        <f>+BD[[#This Row],[Monto Total]]-BD[[#This Row],[Abonos]]</f>
        <v>0</v>
      </c>
      <c r="O1775" s="93" t="str">
        <f>IF(BD[[#This Row],[Saldo Actual]]=0,"PAGADO",IF(BD[[#This Row],[Saldo Actual]]&lt;0,"A Favor","Pendiente"))</f>
        <v>PAGADO</v>
      </c>
      <c r="P1775" s="97">
        <f>+BD[[#This Row],[Fecha Doc.]]+7</f>
        <v>45364</v>
      </c>
      <c r="Q1775" s="96" t="str">
        <f ca="1">IF(TODAY()&gt;BD[[#This Row],[Fecha Venc.]],"VENCIDO","")</f>
        <v>VENCIDO</v>
      </c>
      <c r="R1775" s="83"/>
    </row>
    <row r="1776" spans="3:18" s="4" customFormat="1" hidden="1" x14ac:dyDescent="0.25">
      <c r="C1776" s="85" t="s">
        <v>1735</v>
      </c>
      <c r="D1776" s="86">
        <v>45356</v>
      </c>
      <c r="E1776" s="87" t="s">
        <v>1730</v>
      </c>
      <c r="F1776" s="88" t="s">
        <v>892</v>
      </c>
      <c r="G1776" s="87" t="s">
        <v>1730</v>
      </c>
      <c r="H1776" s="89" t="s">
        <v>17</v>
      </c>
      <c r="I1776" s="121">
        <v>1757</v>
      </c>
      <c r="J1776" s="121">
        <v>1757</v>
      </c>
      <c r="K1776" s="84">
        <v>0.2</v>
      </c>
      <c r="L1776" s="105">
        <f>+BD[[#This Row],[Kg. Recibidos]]*BD[[#This Row],[Precio]]</f>
        <v>351.40000000000003</v>
      </c>
      <c r="M1776" s="105">
        <f>+BD[[#This Row],[Kg. Recibidos]]*BD[[#This Row],[Precio]]</f>
        <v>351.40000000000003</v>
      </c>
      <c r="N1776" s="91">
        <f>+BD[[#This Row],[Monto Total]]-BD[[#This Row],[Abonos]]</f>
        <v>0</v>
      </c>
      <c r="O1776" s="93" t="str">
        <f>IF(BD[[#This Row],[Saldo Actual]]=0,"PAGADO",IF(BD[[#This Row],[Saldo Actual]]&lt;0,"A Favor","Pendiente"))</f>
        <v>PAGADO</v>
      </c>
      <c r="P1776" s="97">
        <f>+BD[[#This Row],[Fecha Doc.]]+7</f>
        <v>45363</v>
      </c>
      <c r="Q1776" s="96" t="str">
        <f ca="1">IF(TODAY()&gt;BD[[#This Row],[Fecha Venc.]],"VENCIDO","")</f>
        <v>VENCIDO</v>
      </c>
      <c r="R1776" s="83"/>
    </row>
    <row r="1777" spans="3:18" s="4" customFormat="1" hidden="1" x14ac:dyDescent="0.25">
      <c r="C1777" s="85" t="s">
        <v>1733</v>
      </c>
      <c r="D1777" s="86">
        <v>45356</v>
      </c>
      <c r="E1777" s="87" t="s">
        <v>1887</v>
      </c>
      <c r="F1777" s="88" t="s">
        <v>1886</v>
      </c>
      <c r="G1777" s="87" t="s">
        <v>200</v>
      </c>
      <c r="H1777" s="89" t="s">
        <v>872</v>
      </c>
      <c r="I1777" s="121">
        <v>164.1</v>
      </c>
      <c r="J1777" s="121">
        <v>164.1</v>
      </c>
      <c r="K1777" s="84">
        <v>2.4</v>
      </c>
      <c r="L1777" s="105">
        <f>+BD[[#This Row],[Kg. Recibidos]]*BD[[#This Row],[Precio]]</f>
        <v>393.84</v>
      </c>
      <c r="M1777" s="105">
        <f>+BD[[#This Row],[Kg. Recibidos]]*BD[[#This Row],[Precio]]</f>
        <v>393.84</v>
      </c>
      <c r="N1777" s="91">
        <f>+BD[[#This Row],[Monto Total]]-BD[[#This Row],[Abonos]]</f>
        <v>0</v>
      </c>
      <c r="O1777" s="93" t="str">
        <f>IF(BD[[#This Row],[Saldo Actual]]=0,"PAGADO",IF(BD[[#This Row],[Saldo Actual]]&lt;0,"A Favor","Pendiente"))</f>
        <v>PAGADO</v>
      </c>
      <c r="P1777" s="97">
        <f>+BD[[#This Row],[Fecha Doc.]]+7</f>
        <v>45363</v>
      </c>
      <c r="Q1777" s="96" t="str">
        <f ca="1">IF(TODAY()&gt;BD[[#This Row],[Fecha Venc.]],"VENCIDO","")</f>
        <v>VENCIDO</v>
      </c>
      <c r="R1777" s="83"/>
    </row>
    <row r="1778" spans="3:18" s="4" customFormat="1" hidden="1" x14ac:dyDescent="0.25">
      <c r="C1778" s="85" t="s">
        <v>1734</v>
      </c>
      <c r="D1778" s="86">
        <v>45356</v>
      </c>
      <c r="E1778" s="87" t="s">
        <v>77</v>
      </c>
      <c r="F1778" s="88" t="s">
        <v>35</v>
      </c>
      <c r="G1778" s="87" t="s">
        <v>77</v>
      </c>
      <c r="H1778" s="89" t="s">
        <v>13</v>
      </c>
      <c r="I1778" s="121">
        <v>4513.5</v>
      </c>
      <c r="J1778" s="121">
        <v>4513.5</v>
      </c>
      <c r="K1778" s="84">
        <v>0.5</v>
      </c>
      <c r="L1778" s="105">
        <f>+BD[[#This Row],[Kg. Recibidos]]*BD[[#This Row],[Precio]]</f>
        <v>2256.75</v>
      </c>
      <c r="M1778" s="105">
        <f>+BD[[#This Row],[Kg. Recibidos]]*BD[[#This Row],[Precio]]</f>
        <v>2256.75</v>
      </c>
      <c r="N1778" s="91">
        <f>+BD[[#This Row],[Monto Total]]-BD[[#This Row],[Abonos]]</f>
        <v>0</v>
      </c>
      <c r="O1778" s="93" t="str">
        <f>IF(BD[[#This Row],[Saldo Actual]]=0,"PAGADO",IF(BD[[#This Row],[Saldo Actual]]&lt;0,"A Favor","Pendiente"))</f>
        <v>PAGADO</v>
      </c>
      <c r="P1778" s="97">
        <f>+BD[[#This Row],[Fecha Doc.]]+7</f>
        <v>45363</v>
      </c>
      <c r="Q1778" s="96" t="str">
        <f ca="1">IF(TODAY()&gt;BD[[#This Row],[Fecha Venc.]],"VENCIDO","")</f>
        <v>VENCIDO</v>
      </c>
      <c r="R1778" s="83"/>
    </row>
    <row r="1779" spans="3:18" s="4" customFormat="1" hidden="1" x14ac:dyDescent="0.25">
      <c r="C1779" s="85" t="s">
        <v>1734</v>
      </c>
      <c r="D1779" s="86">
        <v>45356</v>
      </c>
      <c r="E1779" s="87" t="s">
        <v>77</v>
      </c>
      <c r="F1779" s="88" t="s">
        <v>35</v>
      </c>
      <c r="G1779" s="87" t="s">
        <v>77</v>
      </c>
      <c r="H1779" s="89" t="s">
        <v>11</v>
      </c>
      <c r="I1779" s="121">
        <v>2392.5</v>
      </c>
      <c r="J1779" s="121">
        <v>2392.5</v>
      </c>
      <c r="K1779" s="84">
        <v>1.3</v>
      </c>
      <c r="L1779" s="105">
        <f>+BD[[#This Row],[Kg. Recibidos]]*BD[[#This Row],[Precio]]</f>
        <v>3110.25</v>
      </c>
      <c r="M1779" s="105">
        <f>+BD[[#This Row],[Kg. Recibidos]]*BD[[#This Row],[Precio]]</f>
        <v>3110.25</v>
      </c>
      <c r="N1779" s="91">
        <f>+BD[[#This Row],[Monto Total]]-BD[[#This Row],[Abonos]]</f>
        <v>0</v>
      </c>
      <c r="O1779" s="93" t="str">
        <f>IF(BD[[#This Row],[Saldo Actual]]=0,"PAGADO",IF(BD[[#This Row],[Saldo Actual]]&lt;0,"A Favor","Pendiente"))</f>
        <v>PAGADO</v>
      </c>
      <c r="P1779" s="97">
        <f>+BD[[#This Row],[Fecha Doc.]]+7</f>
        <v>45363</v>
      </c>
      <c r="Q1779" s="96" t="str">
        <f ca="1">IF(TODAY()&gt;BD[[#This Row],[Fecha Venc.]],"VENCIDO","")</f>
        <v>VENCIDO</v>
      </c>
      <c r="R1779" s="83"/>
    </row>
    <row r="1780" spans="3:18" s="4" customFormat="1" hidden="1" x14ac:dyDescent="0.25">
      <c r="C1780" s="85" t="s">
        <v>1734</v>
      </c>
      <c r="D1780" s="86">
        <v>45356</v>
      </c>
      <c r="E1780" s="87" t="s">
        <v>77</v>
      </c>
      <c r="F1780" s="88" t="s">
        <v>35</v>
      </c>
      <c r="G1780" s="87" t="s">
        <v>77</v>
      </c>
      <c r="H1780" s="89" t="s">
        <v>12</v>
      </c>
      <c r="I1780" s="121">
        <v>5069.9500000000007</v>
      </c>
      <c r="J1780" s="121">
        <v>5069.9500000000007</v>
      </c>
      <c r="K1780" s="84">
        <v>0.5</v>
      </c>
      <c r="L1780" s="105">
        <f>+BD[[#This Row],[Kg. Recibidos]]*BD[[#This Row],[Precio]]</f>
        <v>2534.9750000000004</v>
      </c>
      <c r="M1780" s="105">
        <f>+BD[[#This Row],[Kg. Recibidos]]*BD[[#This Row],[Precio]]</f>
        <v>2534.9750000000004</v>
      </c>
      <c r="N1780" s="91">
        <f>+BD[[#This Row],[Monto Total]]-BD[[#This Row],[Abonos]]</f>
        <v>0</v>
      </c>
      <c r="O1780" s="93" t="str">
        <f>IF(BD[[#This Row],[Saldo Actual]]=0,"PAGADO",IF(BD[[#This Row],[Saldo Actual]]&lt;0,"A Favor","Pendiente"))</f>
        <v>PAGADO</v>
      </c>
      <c r="P1780" s="97">
        <f>+BD[[#This Row],[Fecha Doc.]]+7</f>
        <v>45363</v>
      </c>
      <c r="Q1780" s="96" t="str">
        <f ca="1">IF(TODAY()&gt;BD[[#This Row],[Fecha Venc.]],"VENCIDO","")</f>
        <v>VENCIDO</v>
      </c>
      <c r="R1780" s="83"/>
    </row>
    <row r="1781" spans="3:18" s="4" customFormat="1" hidden="1" x14ac:dyDescent="0.25">
      <c r="C1781" s="85" t="s">
        <v>1731</v>
      </c>
      <c r="D1781" s="86">
        <v>45356</v>
      </c>
      <c r="E1781" s="87" t="s">
        <v>670</v>
      </c>
      <c r="F1781" s="88" t="s">
        <v>883</v>
      </c>
      <c r="G1781" s="87" t="s">
        <v>670</v>
      </c>
      <c r="H1781" s="89" t="s">
        <v>15</v>
      </c>
      <c r="I1781" s="121">
        <v>4864.3</v>
      </c>
      <c r="J1781" s="121">
        <v>4678</v>
      </c>
      <c r="K1781" s="84">
        <v>2.4</v>
      </c>
      <c r="L1781" s="105">
        <f>+BD[[#This Row],[Kg. Recibidos]]*BD[[#This Row],[Precio]]</f>
        <v>11227.199999999999</v>
      </c>
      <c r="M1781" s="105">
        <f>+BD[[#This Row],[Kg. Recibidos]]*BD[[#This Row],[Precio]]</f>
        <v>11227.199999999999</v>
      </c>
      <c r="N1781" s="91">
        <f>+BD[[#This Row],[Monto Total]]-BD[[#This Row],[Abonos]]</f>
        <v>0</v>
      </c>
      <c r="O1781" s="93" t="str">
        <f>IF(BD[[#This Row],[Saldo Actual]]=0,"PAGADO",IF(BD[[#This Row],[Saldo Actual]]&lt;0,"A Favor","Pendiente"))</f>
        <v>PAGADO</v>
      </c>
      <c r="P1781" s="97">
        <f>+BD[[#This Row],[Fecha Doc.]]+7</f>
        <v>45363</v>
      </c>
      <c r="Q1781" s="96" t="str">
        <f ca="1">IF(TODAY()&gt;BD[[#This Row],[Fecha Venc.]],"VENCIDO","")</f>
        <v>VENCIDO</v>
      </c>
      <c r="R1781" s="83"/>
    </row>
    <row r="1782" spans="3:18" s="4" customFormat="1" hidden="1" x14ac:dyDescent="0.25">
      <c r="C1782" s="85" t="s">
        <v>1732</v>
      </c>
      <c r="D1782" s="86">
        <v>45356</v>
      </c>
      <c r="E1782" s="87" t="s">
        <v>670</v>
      </c>
      <c r="F1782" s="88" t="s">
        <v>883</v>
      </c>
      <c r="G1782" s="87" t="s">
        <v>670</v>
      </c>
      <c r="H1782" s="89" t="s">
        <v>872</v>
      </c>
      <c r="I1782" s="121">
        <v>5353.5</v>
      </c>
      <c r="J1782" s="121">
        <v>5307</v>
      </c>
      <c r="K1782" s="84">
        <v>2.1</v>
      </c>
      <c r="L1782" s="105">
        <f>+BD[[#This Row],[Kg. Recibidos]]*BD[[#This Row],[Precio]]</f>
        <v>11144.7</v>
      </c>
      <c r="M1782" s="105">
        <f>+BD[[#This Row],[Kg. Recibidos]]*BD[[#This Row],[Precio]]</f>
        <v>11144.7</v>
      </c>
      <c r="N1782" s="91">
        <f>+BD[[#This Row],[Monto Total]]-BD[[#This Row],[Abonos]]</f>
        <v>0</v>
      </c>
      <c r="O1782" s="93" t="str">
        <f>IF(BD[[#This Row],[Saldo Actual]]=0,"PAGADO",IF(BD[[#This Row],[Saldo Actual]]&lt;0,"A Favor","Pendiente"))</f>
        <v>PAGADO</v>
      </c>
      <c r="P1782" s="97">
        <f>+BD[[#This Row],[Fecha Doc.]]+7</f>
        <v>45363</v>
      </c>
      <c r="Q1782" s="96" t="str">
        <f ca="1">IF(TODAY()&gt;BD[[#This Row],[Fecha Venc.]],"VENCIDO","")</f>
        <v>VENCIDO</v>
      </c>
      <c r="R1782" s="83"/>
    </row>
    <row r="1783" spans="3:18" s="4" customFormat="1" hidden="1" x14ac:dyDescent="0.25">
      <c r="C1783" s="85" t="s">
        <v>1736</v>
      </c>
      <c r="D1783" s="86">
        <v>45356</v>
      </c>
      <c r="E1783" s="87" t="s">
        <v>9</v>
      </c>
      <c r="F1783" s="88" t="s">
        <v>19</v>
      </c>
      <c r="G1783" s="87" t="s">
        <v>169</v>
      </c>
      <c r="H1783" s="89" t="s">
        <v>15</v>
      </c>
      <c r="I1783" s="121">
        <v>410.6</v>
      </c>
      <c r="J1783" s="121">
        <v>410.6</v>
      </c>
      <c r="K1783" s="84">
        <v>2.25</v>
      </c>
      <c r="L1783" s="105">
        <f>+BD[[#This Row],[Kg. Recibidos]]*BD[[#This Row],[Precio]]</f>
        <v>923.85</v>
      </c>
      <c r="M1783" s="105">
        <f>+BD[[#This Row],[Kg. Recibidos]]*BD[[#This Row],[Precio]]</f>
        <v>923.85</v>
      </c>
      <c r="N1783" s="91">
        <f>+BD[[#This Row],[Monto Total]]-BD[[#This Row],[Abonos]]</f>
        <v>0</v>
      </c>
      <c r="O1783" s="93" t="str">
        <f>IF(BD[[#This Row],[Saldo Actual]]=0,"PAGADO",IF(BD[[#This Row],[Saldo Actual]]&lt;0,"A Favor","Pendiente"))</f>
        <v>PAGADO</v>
      </c>
      <c r="P1783" s="97">
        <f>+BD[[#This Row],[Fecha Doc.]]+7</f>
        <v>45363</v>
      </c>
      <c r="Q1783" s="96" t="str">
        <f ca="1">IF(TODAY()&gt;BD[[#This Row],[Fecha Venc.]],"VENCIDO","")</f>
        <v>VENCIDO</v>
      </c>
      <c r="R1783" s="83"/>
    </row>
    <row r="1784" spans="3:18" s="4" customFormat="1" hidden="1" x14ac:dyDescent="0.25">
      <c r="C1784" s="85" t="s">
        <v>1729</v>
      </c>
      <c r="D1784" s="86">
        <v>45355</v>
      </c>
      <c r="E1784" s="87" t="s">
        <v>1730</v>
      </c>
      <c r="F1784" s="88" t="s">
        <v>892</v>
      </c>
      <c r="G1784" s="87" t="s">
        <v>1730</v>
      </c>
      <c r="H1784" s="89" t="s">
        <v>17</v>
      </c>
      <c r="I1784" s="121">
        <v>1257.8</v>
      </c>
      <c r="J1784" s="121">
        <v>1257.8</v>
      </c>
      <c r="K1784" s="84">
        <v>0.2</v>
      </c>
      <c r="L1784" s="105">
        <f>+BD[[#This Row],[Kg. Recibidos]]*BD[[#This Row],[Precio]]</f>
        <v>251.56</v>
      </c>
      <c r="M1784" s="105">
        <f>+BD[[#This Row],[Kg. Recibidos]]*BD[[#This Row],[Precio]]</f>
        <v>251.56</v>
      </c>
      <c r="N1784" s="91">
        <f>+BD[[#This Row],[Monto Total]]-BD[[#This Row],[Abonos]]</f>
        <v>0</v>
      </c>
      <c r="O1784" s="93" t="str">
        <f>IF(BD[[#This Row],[Saldo Actual]]=0,"PAGADO",IF(BD[[#This Row],[Saldo Actual]]&lt;0,"A Favor","Pendiente"))</f>
        <v>PAGADO</v>
      </c>
      <c r="P1784" s="97">
        <f>+BD[[#This Row],[Fecha Doc.]]+7</f>
        <v>45362</v>
      </c>
      <c r="Q1784" s="96" t="str">
        <f ca="1">IF(TODAY()&gt;BD[[#This Row],[Fecha Venc.]],"VENCIDO","")</f>
        <v>VENCIDO</v>
      </c>
      <c r="R1784" s="83"/>
    </row>
    <row r="1785" spans="3:18" s="4" customFormat="1" hidden="1" x14ac:dyDescent="0.25">
      <c r="C1785" s="77" t="s">
        <v>1724</v>
      </c>
      <c r="D1785" s="78">
        <v>45355</v>
      </c>
      <c r="E1785" s="79" t="s">
        <v>1725</v>
      </c>
      <c r="F1785" s="80" t="s">
        <v>891</v>
      </c>
      <c r="G1785" s="79" t="s">
        <v>1725</v>
      </c>
      <c r="H1785" s="81" t="s">
        <v>3</v>
      </c>
      <c r="I1785" s="120">
        <v>5083.25</v>
      </c>
      <c r="J1785" s="120">
        <v>5083.25</v>
      </c>
      <c r="K1785" s="82">
        <v>2.0499999999999998</v>
      </c>
      <c r="L1785" s="105">
        <f>+BD[[#This Row],[Kg. Recibidos]]*BD[[#This Row],[Precio]]</f>
        <v>10420.662499999999</v>
      </c>
      <c r="M1785" s="105">
        <f>+BD[[#This Row],[Kg. Recibidos]]*BD[[#This Row],[Precio]]</f>
        <v>10420.662499999999</v>
      </c>
      <c r="N1785" s="91">
        <f>+BD[[#This Row],[Monto Total]]-BD[[#This Row],[Abonos]]</f>
        <v>0</v>
      </c>
      <c r="O1785" s="92" t="str">
        <f>IF(BD[[#This Row],[Saldo Actual]]=0,"PAGADO",IF(BD[[#This Row],[Saldo Actual]]&lt;0,"A Favor","Pendiente"))</f>
        <v>PAGADO</v>
      </c>
      <c r="P1785" s="95">
        <f>+BD[[#This Row],[Fecha Doc.]]+7</f>
        <v>45362</v>
      </c>
      <c r="Q1785" s="66" t="str">
        <f ca="1">IF(TODAY()&gt;BD[[#This Row],[Fecha Venc.]],"VENCIDO","")</f>
        <v>VENCIDO</v>
      </c>
      <c r="R1785" s="83"/>
    </row>
    <row r="1786" spans="3:18" s="4" customFormat="1" hidden="1" x14ac:dyDescent="0.25">
      <c r="C1786" s="85" t="s">
        <v>1728</v>
      </c>
      <c r="D1786" s="86">
        <v>45355</v>
      </c>
      <c r="E1786" s="87" t="s">
        <v>86</v>
      </c>
      <c r="F1786" s="88" t="s">
        <v>45</v>
      </c>
      <c r="G1786" s="87" t="s">
        <v>1419</v>
      </c>
      <c r="H1786" s="89" t="s">
        <v>3</v>
      </c>
      <c r="I1786" s="121">
        <v>1205.5999999999999</v>
      </c>
      <c r="J1786" s="121">
        <v>1205.5999999999999</v>
      </c>
      <c r="K1786" s="84">
        <v>2.2999999999999998</v>
      </c>
      <c r="L1786" s="105">
        <f>+BD[[#This Row],[Kg. Recibidos]]*BD[[#This Row],[Precio]]</f>
        <v>2772.8799999999997</v>
      </c>
      <c r="M1786" s="105">
        <f>+BD[[#This Row],[Kg. Recibidos]]*BD[[#This Row],[Precio]]</f>
        <v>2772.8799999999997</v>
      </c>
      <c r="N1786" s="91">
        <f>+BD[[#This Row],[Monto Total]]-BD[[#This Row],[Abonos]]</f>
        <v>0</v>
      </c>
      <c r="O1786" s="93" t="str">
        <f>IF(BD[[#This Row],[Saldo Actual]]=0,"PAGADO",IF(BD[[#This Row],[Saldo Actual]]&lt;0,"A Favor","Pendiente"))</f>
        <v>PAGADO</v>
      </c>
      <c r="P1786" s="97">
        <f>+BD[[#This Row],[Fecha Doc.]]+7</f>
        <v>45362</v>
      </c>
      <c r="Q1786" s="96" t="str">
        <f ca="1">IF(TODAY()&gt;BD[[#This Row],[Fecha Venc.]],"VENCIDO","")</f>
        <v>VENCIDO</v>
      </c>
      <c r="R1786" s="83"/>
    </row>
    <row r="1787" spans="3:18" s="4" customFormat="1" hidden="1" x14ac:dyDescent="0.25">
      <c r="C1787" s="77" t="s">
        <v>1700</v>
      </c>
      <c r="D1787" s="78">
        <v>45355</v>
      </c>
      <c r="E1787" s="79" t="s">
        <v>8</v>
      </c>
      <c r="F1787" s="80" t="s">
        <v>20</v>
      </c>
      <c r="G1787" s="79" t="s">
        <v>182</v>
      </c>
      <c r="H1787" s="81" t="s">
        <v>15</v>
      </c>
      <c r="I1787" s="120">
        <v>7551</v>
      </c>
      <c r="J1787" s="120">
        <v>7500.6</v>
      </c>
      <c r="K1787" s="82">
        <v>2.35</v>
      </c>
      <c r="L1787" s="105">
        <f>+BD[[#This Row],[Kg. Recibidos]]*BD[[#This Row],[Precio]]</f>
        <v>17626.41</v>
      </c>
      <c r="M1787" s="105">
        <f>+BD[[#This Row],[Kg. Recibidos]]*BD[[#This Row],[Precio]]</f>
        <v>17626.41</v>
      </c>
      <c r="N1787" s="91">
        <f>+BD[[#This Row],[Monto Total]]-BD[[#This Row],[Abonos]]</f>
        <v>0</v>
      </c>
      <c r="O1787" s="92" t="str">
        <f>IF(BD[[#This Row],[Saldo Actual]]=0,"PAGADO",IF(BD[[#This Row],[Saldo Actual]]&lt;0,"A Favor","Pendiente"))</f>
        <v>PAGADO</v>
      </c>
      <c r="P1787" s="95">
        <f>+BD[[#This Row],[Fecha Doc.]]+7</f>
        <v>45362</v>
      </c>
      <c r="Q1787" s="66" t="str">
        <f ca="1">IF(TODAY()&gt;BD[[#This Row],[Fecha Venc.]],"VENCIDO","")</f>
        <v>VENCIDO</v>
      </c>
      <c r="R1787" s="83"/>
    </row>
    <row r="1788" spans="3:18" s="4" customFormat="1" hidden="1" x14ac:dyDescent="0.25">
      <c r="C1788" s="77" t="s">
        <v>1711</v>
      </c>
      <c r="D1788" s="78">
        <v>45352</v>
      </c>
      <c r="E1788" s="79" t="s">
        <v>66</v>
      </c>
      <c r="F1788" s="80" t="s">
        <v>21</v>
      </c>
      <c r="G1788" s="79" t="s">
        <v>183</v>
      </c>
      <c r="H1788" s="81" t="s">
        <v>15</v>
      </c>
      <c r="I1788" s="120">
        <v>1700.3</v>
      </c>
      <c r="J1788" s="120">
        <v>1642.8</v>
      </c>
      <c r="K1788" s="82">
        <v>2.52</v>
      </c>
      <c r="L1788" s="105">
        <f>+BD[[#This Row],[Kg. Recibidos]]*BD[[#This Row],[Precio]]</f>
        <v>4139.8559999999998</v>
      </c>
      <c r="M1788" s="105">
        <f>+BD[[#This Row],[Kg. Recibidos]]*BD[[#This Row],[Precio]]</f>
        <v>4139.8559999999998</v>
      </c>
      <c r="N1788" s="91">
        <f>+BD[[#This Row],[Monto Total]]-BD[[#This Row],[Abonos]]</f>
        <v>0</v>
      </c>
      <c r="O1788" s="92" t="str">
        <f>IF(BD[[#This Row],[Saldo Actual]]=0,"PAGADO",IF(BD[[#This Row],[Saldo Actual]]&lt;0,"A Favor","Pendiente"))</f>
        <v>PAGADO</v>
      </c>
      <c r="P1788" s="95">
        <f>+BD[[#This Row],[Fecha Doc.]]+7</f>
        <v>45359</v>
      </c>
      <c r="Q1788" s="66" t="str">
        <f ca="1">IF(TODAY()&gt;BD[[#This Row],[Fecha Venc.]],"VENCIDO","")</f>
        <v>VENCIDO</v>
      </c>
      <c r="R1788" s="83"/>
    </row>
    <row r="1789" spans="3:18" s="4" customFormat="1" hidden="1" x14ac:dyDescent="0.25">
      <c r="C1789" s="77" t="s">
        <v>1712</v>
      </c>
      <c r="D1789" s="78">
        <v>45352</v>
      </c>
      <c r="E1789" s="79" t="s">
        <v>66</v>
      </c>
      <c r="F1789" s="80" t="s">
        <v>21</v>
      </c>
      <c r="G1789" s="79" t="s">
        <v>183</v>
      </c>
      <c r="H1789" s="81" t="s">
        <v>13</v>
      </c>
      <c r="I1789" s="120">
        <v>97.5</v>
      </c>
      <c r="J1789" s="120">
        <v>97.3</v>
      </c>
      <c r="K1789" s="82">
        <v>1.1000000000000001</v>
      </c>
      <c r="L1789" s="105">
        <f>+BD[[#This Row],[Kg. Recibidos]]*BD[[#This Row],[Precio]]</f>
        <v>107.03</v>
      </c>
      <c r="M1789" s="105">
        <f>+BD[[#This Row],[Kg. Recibidos]]*BD[[#This Row],[Precio]]</f>
        <v>107.03</v>
      </c>
      <c r="N1789" s="91">
        <f>+BD[[#This Row],[Monto Total]]-BD[[#This Row],[Abonos]]</f>
        <v>0</v>
      </c>
      <c r="O1789" s="92" t="str">
        <f>IF(BD[[#This Row],[Saldo Actual]]=0,"PAGADO",IF(BD[[#This Row],[Saldo Actual]]&lt;0,"A Favor","Pendiente"))</f>
        <v>PAGADO</v>
      </c>
      <c r="P1789" s="95">
        <f>+BD[[#This Row],[Fecha Doc.]]+7</f>
        <v>45359</v>
      </c>
      <c r="Q1789" s="66" t="str">
        <f ca="1">IF(TODAY()&gt;BD[[#This Row],[Fecha Venc.]],"VENCIDO","")</f>
        <v>VENCIDO</v>
      </c>
      <c r="R1789" s="83"/>
    </row>
    <row r="1790" spans="3:18" s="4" customFormat="1" hidden="1" x14ac:dyDescent="0.25">
      <c r="C1790" s="77" t="s">
        <v>1712</v>
      </c>
      <c r="D1790" s="78">
        <v>45352</v>
      </c>
      <c r="E1790" s="79" t="s">
        <v>66</v>
      </c>
      <c r="F1790" s="80" t="s">
        <v>21</v>
      </c>
      <c r="G1790" s="79" t="s">
        <v>183</v>
      </c>
      <c r="H1790" s="81" t="s">
        <v>11</v>
      </c>
      <c r="I1790" s="120">
        <v>97.7</v>
      </c>
      <c r="J1790" s="120">
        <v>97.4</v>
      </c>
      <c r="K1790" s="82">
        <v>1.6</v>
      </c>
      <c r="L1790" s="105">
        <f>+BD[[#This Row],[Kg. Recibidos]]*BD[[#This Row],[Precio]]</f>
        <v>155.84000000000003</v>
      </c>
      <c r="M1790" s="105">
        <f>+BD[[#This Row],[Kg. Recibidos]]*BD[[#This Row],[Precio]]</f>
        <v>155.84000000000003</v>
      </c>
      <c r="N1790" s="91">
        <f>+BD[[#This Row],[Monto Total]]-BD[[#This Row],[Abonos]]</f>
        <v>0</v>
      </c>
      <c r="O1790" s="92" t="str">
        <f>IF(BD[[#This Row],[Saldo Actual]]=0,"PAGADO",IF(BD[[#This Row],[Saldo Actual]]&lt;0,"A Favor","Pendiente"))</f>
        <v>PAGADO</v>
      </c>
      <c r="P1790" s="95">
        <f>+BD[[#This Row],[Fecha Doc.]]+7</f>
        <v>45359</v>
      </c>
      <c r="Q1790" s="66" t="str">
        <f ca="1">IF(TODAY()&gt;BD[[#This Row],[Fecha Venc.]],"VENCIDO","")</f>
        <v>VENCIDO</v>
      </c>
      <c r="R1790" s="83"/>
    </row>
    <row r="1791" spans="3:18" s="4" customFormat="1" hidden="1" x14ac:dyDescent="0.25">
      <c r="C1791" s="77" t="s">
        <v>1712</v>
      </c>
      <c r="D1791" s="78">
        <v>45352</v>
      </c>
      <c r="E1791" s="79" t="s">
        <v>66</v>
      </c>
      <c r="F1791" s="80" t="s">
        <v>21</v>
      </c>
      <c r="G1791" s="79" t="s">
        <v>183</v>
      </c>
      <c r="H1791" s="81" t="s">
        <v>12</v>
      </c>
      <c r="I1791" s="120">
        <v>93.2</v>
      </c>
      <c r="J1791" s="120">
        <v>92.4</v>
      </c>
      <c r="K1791" s="82">
        <v>1.1000000000000001</v>
      </c>
      <c r="L1791" s="105">
        <f>+BD[[#This Row],[Kg. Recibidos]]*BD[[#This Row],[Precio]]</f>
        <v>101.64000000000001</v>
      </c>
      <c r="M1791" s="105">
        <f>+BD[[#This Row],[Kg. Recibidos]]*BD[[#This Row],[Precio]]</f>
        <v>101.64000000000001</v>
      </c>
      <c r="N1791" s="91">
        <f>+BD[[#This Row],[Monto Total]]-BD[[#This Row],[Abonos]]</f>
        <v>0</v>
      </c>
      <c r="O1791" s="92" t="str">
        <f>IF(BD[[#This Row],[Saldo Actual]]=0,"PAGADO",IF(BD[[#This Row],[Saldo Actual]]&lt;0,"A Favor","Pendiente"))</f>
        <v>PAGADO</v>
      </c>
      <c r="P1791" s="95">
        <f>+BD[[#This Row],[Fecha Doc.]]+7</f>
        <v>45359</v>
      </c>
      <c r="Q1791" s="66" t="str">
        <f ca="1">IF(TODAY()&gt;BD[[#This Row],[Fecha Venc.]],"VENCIDO","")</f>
        <v>VENCIDO</v>
      </c>
      <c r="R1791" s="83"/>
    </row>
    <row r="1792" spans="3:18" s="4" customFormat="1" hidden="1" x14ac:dyDescent="0.25">
      <c r="C1792" s="77" t="s">
        <v>1699</v>
      </c>
      <c r="D1792" s="78">
        <v>45352</v>
      </c>
      <c r="E1792" s="79" t="s">
        <v>1887</v>
      </c>
      <c r="F1792" s="80" t="s">
        <v>1886</v>
      </c>
      <c r="G1792" s="79" t="s">
        <v>204</v>
      </c>
      <c r="H1792" s="81" t="s">
        <v>12</v>
      </c>
      <c r="I1792" s="120">
        <v>19.5</v>
      </c>
      <c r="J1792" s="120">
        <v>19.5</v>
      </c>
      <c r="K1792" s="82">
        <v>1.2</v>
      </c>
      <c r="L1792" s="105">
        <f>+BD[[#This Row],[Kg. Recibidos]]*BD[[#This Row],[Precio]]</f>
        <v>23.4</v>
      </c>
      <c r="M1792" s="105">
        <v>23.4</v>
      </c>
      <c r="N1792" s="91">
        <f>+BD[[#This Row],[Monto Total]]-BD[[#This Row],[Abonos]]</f>
        <v>0</v>
      </c>
      <c r="O1792" s="92" t="str">
        <f>IF(BD[[#This Row],[Saldo Actual]]=0,"PAGADO",IF(BD[[#This Row],[Saldo Actual]]&lt;0,"A Favor","Pendiente"))</f>
        <v>PAGADO</v>
      </c>
      <c r="P1792" s="95">
        <f>+BD[[#This Row],[Fecha Doc.]]+7</f>
        <v>45359</v>
      </c>
      <c r="Q1792" s="66" t="str">
        <f ca="1">IF(TODAY()&gt;BD[[#This Row],[Fecha Venc.]],"VENCIDO","")</f>
        <v>VENCIDO</v>
      </c>
      <c r="R1792" s="83"/>
    </row>
    <row r="1793" spans="3:18" s="4" customFormat="1" hidden="1" x14ac:dyDescent="0.25">
      <c r="C1793" s="77" t="s">
        <v>1717</v>
      </c>
      <c r="D1793" s="78">
        <v>45352</v>
      </c>
      <c r="E1793" s="79" t="s">
        <v>1718</v>
      </c>
      <c r="F1793" s="80" t="s">
        <v>890</v>
      </c>
      <c r="G1793" s="79" t="s">
        <v>1721</v>
      </c>
      <c r="H1793" s="81" t="s">
        <v>18</v>
      </c>
      <c r="I1793" s="120">
        <v>1000.01</v>
      </c>
      <c r="J1793" s="120">
        <v>1000.01</v>
      </c>
      <c r="K1793" s="82">
        <v>2.1</v>
      </c>
      <c r="L1793" s="105">
        <f>+BD[[#This Row],[Kg. Recibidos]]*BD[[#This Row],[Precio]]</f>
        <v>2100.0210000000002</v>
      </c>
      <c r="M1793" s="105">
        <f>+BD[[#This Row],[Kg. Recibidos]]*BD[[#This Row],[Precio]]</f>
        <v>2100.0210000000002</v>
      </c>
      <c r="N1793" s="91">
        <f>+BD[[#This Row],[Monto Total]]-BD[[#This Row],[Abonos]]</f>
        <v>0</v>
      </c>
      <c r="O1793" s="92" t="str">
        <f>IF(BD[[#This Row],[Saldo Actual]]=0,"PAGADO",IF(BD[[#This Row],[Saldo Actual]]&lt;0,"A Favor","Pendiente"))</f>
        <v>PAGADO</v>
      </c>
      <c r="P1793" s="95">
        <f>+BD[[#This Row],[Fecha Doc.]]+7</f>
        <v>45359</v>
      </c>
      <c r="Q1793" s="66" t="str">
        <f ca="1">IF(TODAY()&gt;BD[[#This Row],[Fecha Venc.]],"VENCIDO","")</f>
        <v>VENCIDO</v>
      </c>
      <c r="R1793" s="83"/>
    </row>
    <row r="1794" spans="3:18" s="4" customFormat="1" hidden="1" x14ac:dyDescent="0.25">
      <c r="C1794" s="77" t="s">
        <v>1720</v>
      </c>
      <c r="D1794" s="78">
        <v>45352</v>
      </c>
      <c r="E1794" s="79" t="s">
        <v>1718</v>
      </c>
      <c r="F1794" s="80" t="s">
        <v>890</v>
      </c>
      <c r="G1794" s="79" t="s">
        <v>1721</v>
      </c>
      <c r="H1794" s="81" t="s">
        <v>3</v>
      </c>
      <c r="I1794" s="120">
        <v>1517.9</v>
      </c>
      <c r="J1794" s="120">
        <v>1506.5</v>
      </c>
      <c r="K1794" s="82">
        <v>2.4</v>
      </c>
      <c r="L1794" s="105">
        <f>+BD[[#This Row],[Kg. Recibidos]]*BD[[#This Row],[Precio]]</f>
        <v>3615.6</v>
      </c>
      <c r="M1794" s="105">
        <f>+BD[[#This Row],[Kg. Recibidos]]*BD[[#This Row],[Precio]]</f>
        <v>3615.6</v>
      </c>
      <c r="N1794" s="91">
        <f>+BD[[#This Row],[Monto Total]]-BD[[#This Row],[Abonos]]</f>
        <v>0</v>
      </c>
      <c r="O1794" s="92" t="str">
        <f>IF(BD[[#This Row],[Saldo Actual]]=0,"PAGADO",IF(BD[[#This Row],[Saldo Actual]]&lt;0,"A Favor","Pendiente"))</f>
        <v>PAGADO</v>
      </c>
      <c r="P1794" s="95">
        <f>+BD[[#This Row],[Fecha Doc.]]+7</f>
        <v>45359</v>
      </c>
      <c r="Q1794" s="66" t="str">
        <f ca="1">IF(TODAY()&gt;BD[[#This Row],[Fecha Venc.]],"VENCIDO","")</f>
        <v>VENCIDO</v>
      </c>
      <c r="R1794" s="83"/>
    </row>
    <row r="1795" spans="3:18" s="4" customFormat="1" hidden="1" x14ac:dyDescent="0.25">
      <c r="C1795" s="77" t="s">
        <v>1720</v>
      </c>
      <c r="D1795" s="78">
        <v>45352</v>
      </c>
      <c r="E1795" s="79" t="s">
        <v>1718</v>
      </c>
      <c r="F1795" s="80" t="s">
        <v>890</v>
      </c>
      <c r="G1795" s="79" t="s">
        <v>1721</v>
      </c>
      <c r="H1795" s="81" t="s">
        <v>15</v>
      </c>
      <c r="I1795" s="120">
        <v>1026.9000000000001</v>
      </c>
      <c r="J1795" s="120">
        <v>1000</v>
      </c>
      <c r="K1795" s="82">
        <v>2.52</v>
      </c>
      <c r="L1795" s="105">
        <f>+BD[[#This Row],[Kg. Recibidos]]*BD[[#This Row],[Precio]]</f>
        <v>2520</v>
      </c>
      <c r="M1795" s="105">
        <f>+BD[[#This Row],[Kg. Recibidos]]*BD[[#This Row],[Precio]]</f>
        <v>2520</v>
      </c>
      <c r="N1795" s="91">
        <f>+BD[[#This Row],[Monto Total]]-BD[[#This Row],[Abonos]]</f>
        <v>0</v>
      </c>
      <c r="O1795" s="92" t="str">
        <f>IF(BD[[#This Row],[Saldo Actual]]=0,"PAGADO",IF(BD[[#This Row],[Saldo Actual]]&lt;0,"A Favor","Pendiente"))</f>
        <v>PAGADO</v>
      </c>
      <c r="P1795" s="95">
        <f>+BD[[#This Row],[Fecha Doc.]]+7</f>
        <v>45359</v>
      </c>
      <c r="Q1795" s="66" t="str">
        <f ca="1">IF(TODAY()&gt;BD[[#This Row],[Fecha Venc.]],"VENCIDO","")</f>
        <v>VENCIDO</v>
      </c>
      <c r="R1795" s="83"/>
    </row>
    <row r="1796" spans="3:18" s="4" customFormat="1" hidden="1" x14ac:dyDescent="0.25">
      <c r="C1796" s="77" t="s">
        <v>1722</v>
      </c>
      <c r="D1796" s="78">
        <v>45352</v>
      </c>
      <c r="E1796" s="79" t="s">
        <v>1887</v>
      </c>
      <c r="F1796" s="80" t="s">
        <v>1886</v>
      </c>
      <c r="G1796" s="79" t="s">
        <v>200</v>
      </c>
      <c r="H1796" s="81" t="s">
        <v>872</v>
      </c>
      <c r="I1796" s="120">
        <v>156</v>
      </c>
      <c r="J1796" s="120">
        <v>156</v>
      </c>
      <c r="K1796" s="82">
        <v>2.4</v>
      </c>
      <c r="L1796" s="105">
        <f>+BD[[#This Row],[Kg. Recibidos]]*BD[[#This Row],[Precio]]</f>
        <v>374.4</v>
      </c>
      <c r="M1796" s="105">
        <v>374.4</v>
      </c>
      <c r="N1796" s="91">
        <f>+BD[[#This Row],[Monto Total]]-BD[[#This Row],[Abonos]]</f>
        <v>0</v>
      </c>
      <c r="O1796" s="92" t="str">
        <f>IF(BD[[#This Row],[Saldo Actual]]=0,"PAGADO",IF(BD[[#This Row],[Saldo Actual]]&lt;0,"A Favor","Pendiente"))</f>
        <v>PAGADO</v>
      </c>
      <c r="P1796" s="95">
        <f>+BD[[#This Row],[Fecha Doc.]]+7</f>
        <v>45359</v>
      </c>
      <c r="Q1796" s="66" t="str">
        <f ca="1">IF(TODAY()&gt;BD[[#This Row],[Fecha Venc.]],"VENCIDO","")</f>
        <v>VENCIDO</v>
      </c>
      <c r="R1796" s="83"/>
    </row>
    <row r="1797" spans="3:18" s="4" customFormat="1" hidden="1" x14ac:dyDescent="0.25">
      <c r="C1797" s="77" t="s">
        <v>1716</v>
      </c>
      <c r="D1797" s="78">
        <v>45352</v>
      </c>
      <c r="E1797" s="79" t="s">
        <v>77</v>
      </c>
      <c r="F1797" s="80" t="s">
        <v>35</v>
      </c>
      <c r="G1797" s="79" t="s">
        <v>77</v>
      </c>
      <c r="H1797" s="81" t="s">
        <v>872</v>
      </c>
      <c r="I1797" s="120">
        <v>3129.6</v>
      </c>
      <c r="J1797" s="120">
        <v>3129.6</v>
      </c>
      <c r="K1797" s="82">
        <v>2</v>
      </c>
      <c r="L1797" s="105">
        <f>+BD[[#This Row],[Kg. Recibidos]]*BD[[#This Row],[Precio]]</f>
        <v>6259.2</v>
      </c>
      <c r="M1797" s="105">
        <f>+BD[[#This Row],[Kg. Recibidos]]*BD[[#This Row],[Precio]]</f>
        <v>6259.2</v>
      </c>
      <c r="N1797" s="91">
        <f>+BD[[#This Row],[Monto Total]]-BD[[#This Row],[Abonos]]</f>
        <v>0</v>
      </c>
      <c r="O1797" s="92" t="str">
        <f>IF(BD[[#This Row],[Saldo Actual]]=0,"PAGADO",IF(BD[[#This Row],[Saldo Actual]]&lt;0,"A Favor","Pendiente"))</f>
        <v>PAGADO</v>
      </c>
      <c r="P1797" s="95">
        <f>+BD[[#This Row],[Fecha Doc.]]+7</f>
        <v>45359</v>
      </c>
      <c r="Q1797" s="66" t="str">
        <f ca="1">IF(TODAY()&gt;BD[[#This Row],[Fecha Venc.]],"VENCIDO","")</f>
        <v>VENCIDO</v>
      </c>
      <c r="R1797" s="83"/>
    </row>
    <row r="1798" spans="3:18" s="4" customFormat="1" hidden="1" x14ac:dyDescent="0.25">
      <c r="C1798" s="77" t="s">
        <v>1719</v>
      </c>
      <c r="D1798" s="78">
        <v>45352</v>
      </c>
      <c r="E1798" s="79" t="s">
        <v>77</v>
      </c>
      <c r="F1798" s="80" t="s">
        <v>35</v>
      </c>
      <c r="G1798" s="79" t="s">
        <v>77</v>
      </c>
      <c r="H1798" s="81" t="s">
        <v>3</v>
      </c>
      <c r="I1798" s="120">
        <v>22250.85</v>
      </c>
      <c r="J1798" s="120">
        <v>22250.85</v>
      </c>
      <c r="K1798" s="82">
        <v>2.0499999999999998</v>
      </c>
      <c r="L1798" s="105">
        <f>+BD[[#This Row],[Kg. Recibidos]]*BD[[#This Row],[Precio]]</f>
        <v>45614.242499999993</v>
      </c>
      <c r="M1798" s="105">
        <f>+BD[[#This Row],[Kg. Recibidos]]*BD[[#This Row],[Precio]]</f>
        <v>45614.242499999993</v>
      </c>
      <c r="N1798" s="91">
        <f>+BD[[#This Row],[Monto Total]]-BD[[#This Row],[Abonos]]</f>
        <v>0</v>
      </c>
      <c r="O1798" s="92" t="str">
        <f>IF(BD[[#This Row],[Saldo Actual]]=0,"PAGADO",IF(BD[[#This Row],[Saldo Actual]]&lt;0,"A Favor","Pendiente"))</f>
        <v>PAGADO</v>
      </c>
      <c r="P1798" s="95">
        <f>+BD[[#This Row],[Fecha Doc.]]+7</f>
        <v>45359</v>
      </c>
      <c r="Q1798" s="66" t="str">
        <f ca="1">IF(TODAY()&gt;BD[[#This Row],[Fecha Venc.]],"VENCIDO","")</f>
        <v>VENCIDO</v>
      </c>
      <c r="R1798" s="83"/>
    </row>
    <row r="1799" spans="3:18" s="4" customFormat="1" hidden="1" x14ac:dyDescent="0.25">
      <c r="C1799" s="77" t="s">
        <v>1692</v>
      </c>
      <c r="D1799" s="78">
        <v>45352</v>
      </c>
      <c r="E1799" s="79" t="s">
        <v>1887</v>
      </c>
      <c r="F1799" s="80" t="s">
        <v>1886</v>
      </c>
      <c r="G1799" s="79" t="s">
        <v>199</v>
      </c>
      <c r="H1799" s="81" t="s">
        <v>3</v>
      </c>
      <c r="I1799" s="120">
        <v>5.4</v>
      </c>
      <c r="J1799" s="120">
        <v>5.4</v>
      </c>
      <c r="K1799" s="82">
        <v>2.4</v>
      </c>
      <c r="L1799" s="105">
        <f>+BD[[#This Row],[Kg. Recibidos]]*BD[[#This Row],[Precio]]</f>
        <v>12.96</v>
      </c>
      <c r="M1799" s="105">
        <f>+BD[[#This Row],[Kg. Recibidos]]*BD[[#This Row],[Precio]]</f>
        <v>12.96</v>
      </c>
      <c r="N1799" s="91">
        <f>+BD[[#This Row],[Monto Total]]-BD[[#This Row],[Abonos]]</f>
        <v>0</v>
      </c>
      <c r="O1799" s="92" t="str">
        <f>IF(BD[[#This Row],[Saldo Actual]]=0,"PAGADO",IF(BD[[#This Row],[Saldo Actual]]&lt;0,"A Favor","Pendiente"))</f>
        <v>PAGADO</v>
      </c>
      <c r="P1799" s="95">
        <f>+BD[[#This Row],[Fecha Doc.]]+7</f>
        <v>45359</v>
      </c>
      <c r="Q1799" s="66" t="str">
        <f ca="1">IF(TODAY()&gt;BD[[#This Row],[Fecha Venc.]],"VENCIDO","")</f>
        <v>VENCIDO</v>
      </c>
      <c r="R1799" s="83"/>
    </row>
    <row r="1800" spans="3:18" s="4" customFormat="1" hidden="1" x14ac:dyDescent="0.25">
      <c r="C1800" s="77" t="s">
        <v>1692</v>
      </c>
      <c r="D1800" s="78">
        <v>45352</v>
      </c>
      <c r="E1800" s="79" t="s">
        <v>1887</v>
      </c>
      <c r="F1800" s="80" t="s">
        <v>1886</v>
      </c>
      <c r="G1800" s="79" t="s">
        <v>199</v>
      </c>
      <c r="H1800" s="81" t="s">
        <v>12</v>
      </c>
      <c r="I1800" s="120">
        <v>5.9</v>
      </c>
      <c r="J1800" s="120">
        <v>5.9</v>
      </c>
      <c r="K1800" s="82">
        <v>1.2</v>
      </c>
      <c r="L1800" s="105">
        <f>+BD[[#This Row],[Kg. Recibidos]]*BD[[#This Row],[Precio]]</f>
        <v>7.08</v>
      </c>
      <c r="M1800" s="105">
        <f>+BD[[#This Row],[Kg. Recibidos]]*BD[[#This Row],[Precio]]</f>
        <v>7.08</v>
      </c>
      <c r="N1800" s="91">
        <f>+BD[[#This Row],[Monto Total]]-BD[[#This Row],[Abonos]]</f>
        <v>0</v>
      </c>
      <c r="O1800" s="92" t="str">
        <f>IF(BD[[#This Row],[Saldo Actual]]=0,"PAGADO",IF(BD[[#This Row],[Saldo Actual]]&lt;0,"A Favor","Pendiente"))</f>
        <v>PAGADO</v>
      </c>
      <c r="P1800" s="95">
        <f>+BD[[#This Row],[Fecha Doc.]]+7</f>
        <v>45359</v>
      </c>
      <c r="Q1800" s="66" t="str">
        <f ca="1">IF(TODAY()&gt;BD[[#This Row],[Fecha Venc.]],"VENCIDO","")</f>
        <v>VENCIDO</v>
      </c>
      <c r="R1800" s="83"/>
    </row>
    <row r="1801" spans="3:18" s="4" customFormat="1" hidden="1" x14ac:dyDescent="0.25">
      <c r="C1801" s="77" t="s">
        <v>1698</v>
      </c>
      <c r="D1801" s="78">
        <v>45352</v>
      </c>
      <c r="E1801" s="79" t="s">
        <v>1887</v>
      </c>
      <c r="F1801" s="80" t="s">
        <v>1886</v>
      </c>
      <c r="G1801" s="79" t="s">
        <v>142</v>
      </c>
      <c r="H1801" s="81" t="s">
        <v>13</v>
      </c>
      <c r="I1801" s="120">
        <v>2.2000000000000002</v>
      </c>
      <c r="J1801" s="120">
        <v>2.2000000000000002</v>
      </c>
      <c r="K1801" s="82">
        <v>1.2</v>
      </c>
      <c r="L1801" s="105">
        <f>+BD[[#This Row],[Kg. Recibidos]]*BD[[#This Row],[Precio]]</f>
        <v>2.64</v>
      </c>
      <c r="M1801" s="105">
        <f>+BD[[#This Row],[Kg. Recibidos]]*BD[[#This Row],[Precio]]</f>
        <v>2.64</v>
      </c>
      <c r="N1801" s="91">
        <f>+BD[[#This Row],[Monto Total]]-BD[[#This Row],[Abonos]]</f>
        <v>0</v>
      </c>
      <c r="O1801" s="92" t="str">
        <f>IF(BD[[#This Row],[Saldo Actual]]=0,"PAGADO",IF(BD[[#This Row],[Saldo Actual]]&lt;0,"A Favor","Pendiente"))</f>
        <v>PAGADO</v>
      </c>
      <c r="P1801" s="95">
        <f>+BD[[#This Row],[Fecha Doc.]]+7</f>
        <v>45359</v>
      </c>
      <c r="Q1801" s="66" t="str">
        <f ca="1">IF(TODAY()&gt;BD[[#This Row],[Fecha Venc.]],"VENCIDO","")</f>
        <v>VENCIDO</v>
      </c>
      <c r="R1801" s="83"/>
    </row>
    <row r="1802" spans="3:18" s="4" customFormat="1" hidden="1" x14ac:dyDescent="0.25">
      <c r="C1802" s="77" t="s">
        <v>1698</v>
      </c>
      <c r="D1802" s="78">
        <v>45352</v>
      </c>
      <c r="E1802" s="79" t="s">
        <v>1887</v>
      </c>
      <c r="F1802" s="80" t="s">
        <v>1886</v>
      </c>
      <c r="G1802" s="79" t="s">
        <v>142</v>
      </c>
      <c r="H1802" s="81" t="s">
        <v>12</v>
      </c>
      <c r="I1802" s="120">
        <v>2.2000000000000002</v>
      </c>
      <c r="J1802" s="120">
        <v>2.2000000000000002</v>
      </c>
      <c r="K1802" s="82">
        <v>1.2</v>
      </c>
      <c r="L1802" s="105">
        <f>+BD[[#This Row],[Kg. Recibidos]]*BD[[#This Row],[Precio]]</f>
        <v>2.64</v>
      </c>
      <c r="M1802" s="105">
        <f>+BD[[#This Row],[Kg. Recibidos]]*BD[[#This Row],[Precio]]</f>
        <v>2.64</v>
      </c>
      <c r="N1802" s="91">
        <f>+BD[[#This Row],[Monto Total]]-BD[[#This Row],[Abonos]]</f>
        <v>0</v>
      </c>
      <c r="O1802" s="92" t="str">
        <f>IF(BD[[#This Row],[Saldo Actual]]=0,"PAGADO",IF(BD[[#This Row],[Saldo Actual]]&lt;0,"A Favor","Pendiente"))</f>
        <v>PAGADO</v>
      </c>
      <c r="P1802" s="95">
        <f>+BD[[#This Row],[Fecha Doc.]]+7</f>
        <v>45359</v>
      </c>
      <c r="Q1802" s="66" t="str">
        <f ca="1">IF(TODAY()&gt;BD[[#This Row],[Fecha Venc.]],"VENCIDO","")</f>
        <v>VENCIDO</v>
      </c>
      <c r="R1802" s="83"/>
    </row>
    <row r="1803" spans="3:18" s="4" customFormat="1" hidden="1" x14ac:dyDescent="0.25">
      <c r="C1803" s="77" t="s">
        <v>1709</v>
      </c>
      <c r="D1803" s="78">
        <v>45352</v>
      </c>
      <c r="E1803" s="79" t="s">
        <v>66</v>
      </c>
      <c r="F1803" s="80" t="s">
        <v>21</v>
      </c>
      <c r="G1803" s="79" t="s">
        <v>186</v>
      </c>
      <c r="H1803" s="81" t="s">
        <v>15</v>
      </c>
      <c r="I1803" s="120">
        <v>1095.0999999999999</v>
      </c>
      <c r="J1803" s="120">
        <v>1070.5</v>
      </c>
      <c r="K1803" s="82">
        <v>2.52</v>
      </c>
      <c r="L1803" s="105">
        <f>+BD[[#This Row],[Kg. Recibidos]]*BD[[#This Row],[Precio]]</f>
        <v>2697.66</v>
      </c>
      <c r="M1803" s="105">
        <f>+BD[[#This Row],[Kg. Recibidos]]*BD[[#This Row],[Precio]]</f>
        <v>2697.66</v>
      </c>
      <c r="N1803" s="91">
        <f>+BD[[#This Row],[Monto Total]]-BD[[#This Row],[Abonos]]</f>
        <v>0</v>
      </c>
      <c r="O1803" s="92" t="str">
        <f>IF(BD[[#This Row],[Saldo Actual]]=0,"PAGADO",IF(BD[[#This Row],[Saldo Actual]]&lt;0,"A Favor","Pendiente"))</f>
        <v>PAGADO</v>
      </c>
      <c r="P1803" s="95">
        <f>+BD[[#This Row],[Fecha Doc.]]+7</f>
        <v>45359</v>
      </c>
      <c r="Q1803" s="66" t="str">
        <f ca="1">IF(TODAY()&gt;BD[[#This Row],[Fecha Venc.]],"VENCIDO","")</f>
        <v>VENCIDO</v>
      </c>
      <c r="R1803" s="83"/>
    </row>
    <row r="1804" spans="3:18" s="4" customFormat="1" hidden="1" x14ac:dyDescent="0.25">
      <c r="C1804" s="77" t="s">
        <v>1710</v>
      </c>
      <c r="D1804" s="78">
        <v>45352</v>
      </c>
      <c r="E1804" s="79" t="s">
        <v>66</v>
      </c>
      <c r="F1804" s="80" t="s">
        <v>21</v>
      </c>
      <c r="G1804" s="79" t="s">
        <v>185</v>
      </c>
      <c r="H1804" s="81" t="s">
        <v>15</v>
      </c>
      <c r="I1804" s="120">
        <v>1080.4000000000001</v>
      </c>
      <c r="J1804" s="120">
        <v>1073.7</v>
      </c>
      <c r="K1804" s="82">
        <v>2.52</v>
      </c>
      <c r="L1804" s="105">
        <f>+BD[[#This Row],[Kg. Recibidos]]*BD[[#This Row],[Precio]]</f>
        <v>2705.7240000000002</v>
      </c>
      <c r="M1804" s="105">
        <f>+BD[[#This Row],[Kg. Recibidos]]*BD[[#This Row],[Precio]]</f>
        <v>2705.7240000000002</v>
      </c>
      <c r="N1804" s="91">
        <f>+BD[[#This Row],[Monto Total]]-BD[[#This Row],[Abonos]]</f>
        <v>0</v>
      </c>
      <c r="O1804" s="92" t="str">
        <f>IF(BD[[#This Row],[Saldo Actual]]=0,"PAGADO",IF(BD[[#This Row],[Saldo Actual]]&lt;0,"A Favor","Pendiente"))</f>
        <v>PAGADO</v>
      </c>
      <c r="P1804" s="95">
        <f>+BD[[#This Row],[Fecha Doc.]]+7</f>
        <v>45359</v>
      </c>
      <c r="Q1804" s="66" t="str">
        <f ca="1">IF(TODAY()&gt;BD[[#This Row],[Fecha Venc.]],"VENCIDO","")</f>
        <v>VENCIDO</v>
      </c>
      <c r="R1804" s="83"/>
    </row>
    <row r="1805" spans="3:18" s="4" customFormat="1" hidden="1" x14ac:dyDescent="0.25">
      <c r="C1805" s="77" t="s">
        <v>1690</v>
      </c>
      <c r="D1805" s="78">
        <v>45352</v>
      </c>
      <c r="E1805" s="79" t="s">
        <v>670</v>
      </c>
      <c r="F1805" s="80" t="s">
        <v>883</v>
      </c>
      <c r="G1805" s="79" t="s">
        <v>670</v>
      </c>
      <c r="H1805" s="81" t="s">
        <v>872</v>
      </c>
      <c r="I1805" s="120">
        <v>8342</v>
      </c>
      <c r="J1805" s="120">
        <v>8199.7000000000007</v>
      </c>
      <c r="K1805" s="82">
        <v>2.1</v>
      </c>
      <c r="L1805" s="105">
        <f>+BD[[#This Row],[Kg. Recibidos]]*BD[[#This Row],[Precio]]</f>
        <v>17219.370000000003</v>
      </c>
      <c r="M1805" s="105">
        <f>+BD[[#This Row],[Kg. Recibidos]]*BD[[#This Row],[Precio]]</f>
        <v>17219.370000000003</v>
      </c>
      <c r="N1805" s="91">
        <f>+BD[[#This Row],[Monto Total]]-BD[[#This Row],[Abonos]]</f>
        <v>0</v>
      </c>
      <c r="O1805" s="92" t="str">
        <f>IF(BD[[#This Row],[Saldo Actual]]=0,"PAGADO",IF(BD[[#This Row],[Saldo Actual]]&lt;0,"A Favor","Pendiente"))</f>
        <v>PAGADO</v>
      </c>
      <c r="P1805" s="95">
        <f>+BD[[#This Row],[Fecha Doc.]]+7</f>
        <v>45359</v>
      </c>
      <c r="Q1805" s="66" t="str">
        <f ca="1">IF(TODAY()&gt;BD[[#This Row],[Fecha Venc.]],"VENCIDO","")</f>
        <v>VENCIDO</v>
      </c>
      <c r="R1805" s="83"/>
    </row>
    <row r="1806" spans="3:18" s="4" customFormat="1" hidden="1" x14ac:dyDescent="0.25">
      <c r="C1806" s="77" t="s">
        <v>1693</v>
      </c>
      <c r="D1806" s="78">
        <v>45352</v>
      </c>
      <c r="E1806" s="79" t="s">
        <v>1887</v>
      </c>
      <c r="F1806" s="80" t="s">
        <v>1886</v>
      </c>
      <c r="G1806" s="79" t="s">
        <v>156</v>
      </c>
      <c r="H1806" s="81" t="s">
        <v>13</v>
      </c>
      <c r="I1806" s="120">
        <v>10.9</v>
      </c>
      <c r="J1806" s="120">
        <v>10.9</v>
      </c>
      <c r="K1806" s="82">
        <v>1.2</v>
      </c>
      <c r="L1806" s="105">
        <f>+BD[[#This Row],[Kg. Recibidos]]*BD[[#This Row],[Precio]]</f>
        <v>13.08</v>
      </c>
      <c r="M1806" s="105">
        <f>+BD[[#This Row],[Kg. Recibidos]]*BD[[#This Row],[Precio]]</f>
        <v>13.08</v>
      </c>
      <c r="N1806" s="91">
        <f>+BD[[#This Row],[Monto Total]]-BD[[#This Row],[Abonos]]</f>
        <v>0</v>
      </c>
      <c r="O1806" s="92" t="str">
        <f>IF(BD[[#This Row],[Saldo Actual]]=0,"PAGADO",IF(BD[[#This Row],[Saldo Actual]]&lt;0,"A Favor","Pendiente"))</f>
        <v>PAGADO</v>
      </c>
      <c r="P1806" s="95">
        <f>+BD[[#This Row],[Fecha Doc.]]+7</f>
        <v>45359</v>
      </c>
      <c r="Q1806" s="66" t="str">
        <f ca="1">IF(TODAY()&gt;BD[[#This Row],[Fecha Venc.]],"VENCIDO","")</f>
        <v>VENCIDO</v>
      </c>
      <c r="R1806" s="83"/>
    </row>
    <row r="1807" spans="3:18" s="4" customFormat="1" hidden="1" x14ac:dyDescent="0.25">
      <c r="C1807" s="77" t="s">
        <v>1693</v>
      </c>
      <c r="D1807" s="78">
        <v>45352</v>
      </c>
      <c r="E1807" s="79" t="s">
        <v>1887</v>
      </c>
      <c r="F1807" s="80" t="s">
        <v>1886</v>
      </c>
      <c r="G1807" s="79" t="s">
        <v>156</v>
      </c>
      <c r="H1807" s="81" t="s">
        <v>3</v>
      </c>
      <c r="I1807" s="120">
        <v>15.6</v>
      </c>
      <c r="J1807" s="120">
        <v>15.6</v>
      </c>
      <c r="K1807" s="82">
        <v>2.4</v>
      </c>
      <c r="L1807" s="105">
        <f>+BD[[#This Row],[Kg. Recibidos]]*BD[[#This Row],[Precio]]</f>
        <v>37.44</v>
      </c>
      <c r="M1807" s="105">
        <f>+BD[[#This Row],[Kg. Recibidos]]*BD[[#This Row],[Precio]]</f>
        <v>37.44</v>
      </c>
      <c r="N1807" s="91">
        <f>+BD[[#This Row],[Monto Total]]-BD[[#This Row],[Abonos]]</f>
        <v>0</v>
      </c>
      <c r="O1807" s="92" t="str">
        <f>IF(BD[[#This Row],[Saldo Actual]]=0,"PAGADO",IF(BD[[#This Row],[Saldo Actual]]&lt;0,"A Favor","Pendiente"))</f>
        <v>PAGADO</v>
      </c>
      <c r="P1807" s="95">
        <f>+BD[[#This Row],[Fecha Doc.]]+7</f>
        <v>45359</v>
      </c>
      <c r="Q1807" s="66" t="str">
        <f ca="1">IF(TODAY()&gt;BD[[#This Row],[Fecha Venc.]],"VENCIDO","")</f>
        <v>VENCIDO</v>
      </c>
      <c r="R1807" s="83"/>
    </row>
    <row r="1808" spans="3:18" s="4" customFormat="1" hidden="1" x14ac:dyDescent="0.25">
      <c r="C1808" s="77" t="s">
        <v>1715</v>
      </c>
      <c r="D1808" s="78">
        <v>45352</v>
      </c>
      <c r="E1808" s="79" t="s">
        <v>1887</v>
      </c>
      <c r="F1808" s="80" t="s">
        <v>1886</v>
      </c>
      <c r="G1808" s="79" t="s">
        <v>140</v>
      </c>
      <c r="H1808" s="81" t="s">
        <v>3</v>
      </c>
      <c r="I1808" s="120">
        <v>504</v>
      </c>
      <c r="J1808" s="120">
        <v>504</v>
      </c>
      <c r="K1808" s="82">
        <v>2.25</v>
      </c>
      <c r="L1808" s="105">
        <f>+BD[[#This Row],[Kg. Recibidos]]*BD[[#This Row],[Precio]]</f>
        <v>1134</v>
      </c>
      <c r="M1808" s="105">
        <f>+BD[[#This Row],[Kg. Recibidos]]*BD[[#This Row],[Precio]]</f>
        <v>1134</v>
      </c>
      <c r="N1808" s="91">
        <f>+BD[[#This Row],[Monto Total]]-BD[[#This Row],[Abonos]]</f>
        <v>0</v>
      </c>
      <c r="O1808" s="92" t="str">
        <f>IF(BD[[#This Row],[Saldo Actual]]=0,"PAGADO",IF(BD[[#This Row],[Saldo Actual]]&lt;0,"A Favor","Pendiente"))</f>
        <v>PAGADO</v>
      </c>
      <c r="P1808" s="95">
        <f>+BD[[#This Row],[Fecha Doc.]]+7</f>
        <v>45359</v>
      </c>
      <c r="Q1808" s="66" t="str">
        <f ca="1">IF(TODAY()&gt;BD[[#This Row],[Fecha Venc.]],"VENCIDO","")</f>
        <v>VENCIDO</v>
      </c>
      <c r="R1808" s="83"/>
    </row>
    <row r="1809" spans="3:18" s="4" customFormat="1" hidden="1" x14ac:dyDescent="0.25">
      <c r="C1809" s="77" t="s">
        <v>1723</v>
      </c>
      <c r="D1809" s="78">
        <v>45352</v>
      </c>
      <c r="E1809" s="79" t="s">
        <v>1887</v>
      </c>
      <c r="F1809" s="80" t="s">
        <v>1886</v>
      </c>
      <c r="G1809" s="79" t="s">
        <v>125</v>
      </c>
      <c r="H1809" s="81" t="s">
        <v>3</v>
      </c>
      <c r="I1809" s="120">
        <v>38.5</v>
      </c>
      <c r="J1809" s="120">
        <v>38.5</v>
      </c>
      <c r="K1809" s="82">
        <v>2.4</v>
      </c>
      <c r="L1809" s="105">
        <f>+BD[[#This Row],[Kg. Recibidos]]*BD[[#This Row],[Precio]]</f>
        <v>92.399999999999991</v>
      </c>
      <c r="M1809" s="105">
        <f>+BD[[#This Row],[Kg. Recibidos]]*BD[[#This Row],[Precio]]</f>
        <v>92.399999999999991</v>
      </c>
      <c r="N1809" s="91">
        <f>+BD[[#This Row],[Monto Total]]-BD[[#This Row],[Abonos]]</f>
        <v>0</v>
      </c>
      <c r="O1809" s="92" t="str">
        <f>IF(BD[[#This Row],[Saldo Actual]]=0,"PAGADO",IF(BD[[#This Row],[Saldo Actual]]&lt;0,"A Favor","Pendiente"))</f>
        <v>PAGADO</v>
      </c>
      <c r="P1809" s="95">
        <f>+BD[[#This Row],[Fecha Doc.]]+7</f>
        <v>45359</v>
      </c>
      <c r="Q1809" s="66" t="str">
        <f ca="1">IF(TODAY()&gt;BD[[#This Row],[Fecha Venc.]],"VENCIDO","")</f>
        <v>VENCIDO</v>
      </c>
      <c r="R1809" s="83"/>
    </row>
    <row r="1810" spans="3:18" s="4" customFormat="1" hidden="1" x14ac:dyDescent="0.25">
      <c r="C1810" s="77" t="s">
        <v>1723</v>
      </c>
      <c r="D1810" s="78">
        <v>45352</v>
      </c>
      <c r="E1810" s="79" t="s">
        <v>1887</v>
      </c>
      <c r="F1810" s="80" t="s">
        <v>1886</v>
      </c>
      <c r="G1810" s="79" t="s">
        <v>125</v>
      </c>
      <c r="H1810" s="81" t="s">
        <v>872</v>
      </c>
      <c r="I1810" s="120">
        <v>125.6</v>
      </c>
      <c r="J1810" s="120">
        <v>125.6</v>
      </c>
      <c r="K1810" s="82">
        <v>2.4</v>
      </c>
      <c r="L1810" s="105">
        <f>+BD[[#This Row],[Kg. Recibidos]]*BD[[#This Row],[Precio]]</f>
        <v>301.44</v>
      </c>
      <c r="M1810" s="105">
        <f>+BD[[#This Row],[Kg. Recibidos]]*BD[[#This Row],[Precio]]</f>
        <v>301.44</v>
      </c>
      <c r="N1810" s="91">
        <f>+BD[[#This Row],[Monto Total]]-BD[[#This Row],[Abonos]]</f>
        <v>0</v>
      </c>
      <c r="O1810" s="92" t="str">
        <f>IF(BD[[#This Row],[Saldo Actual]]=0,"PAGADO",IF(BD[[#This Row],[Saldo Actual]]&lt;0,"A Favor","Pendiente"))</f>
        <v>PAGADO</v>
      </c>
      <c r="P1810" s="95">
        <f>+BD[[#This Row],[Fecha Doc.]]+7</f>
        <v>45359</v>
      </c>
      <c r="Q1810" s="66" t="str">
        <f ca="1">IF(TODAY()&gt;BD[[#This Row],[Fecha Venc.]],"VENCIDO","")</f>
        <v>VENCIDO</v>
      </c>
      <c r="R1810" s="83"/>
    </row>
    <row r="1811" spans="3:18" s="4" customFormat="1" hidden="1" x14ac:dyDescent="0.25">
      <c r="C1811" s="77" t="s">
        <v>1713</v>
      </c>
      <c r="D1811" s="78">
        <v>45352</v>
      </c>
      <c r="E1811" s="79" t="s">
        <v>1887</v>
      </c>
      <c r="F1811" s="80" t="s">
        <v>1886</v>
      </c>
      <c r="G1811" s="79" t="s">
        <v>1284</v>
      </c>
      <c r="H1811" s="81" t="s">
        <v>3</v>
      </c>
      <c r="I1811" s="120">
        <v>3986.3</v>
      </c>
      <c r="J1811" s="120">
        <v>3986.3</v>
      </c>
      <c r="K1811" s="82">
        <v>2.4</v>
      </c>
      <c r="L1811" s="105">
        <f>+BD[[#This Row],[Kg. Recibidos]]*BD[[#This Row],[Precio]]</f>
        <v>9567.1200000000008</v>
      </c>
      <c r="M1811" s="105">
        <f>+BD[[#This Row],[Kg. Recibidos]]*BD[[#This Row],[Precio]]</f>
        <v>9567.1200000000008</v>
      </c>
      <c r="N1811" s="91">
        <f>+BD[[#This Row],[Monto Total]]-BD[[#This Row],[Abonos]]</f>
        <v>0</v>
      </c>
      <c r="O1811" s="92" t="str">
        <f>IF(BD[[#This Row],[Saldo Actual]]=0,"PAGADO",IF(BD[[#This Row],[Saldo Actual]]&lt;0,"A Favor","Pendiente"))</f>
        <v>PAGADO</v>
      </c>
      <c r="P1811" s="95">
        <f>+BD[[#This Row],[Fecha Doc.]]+7</f>
        <v>45359</v>
      </c>
      <c r="Q1811" s="66" t="str">
        <f ca="1">IF(TODAY()&gt;BD[[#This Row],[Fecha Venc.]],"VENCIDO","")</f>
        <v>VENCIDO</v>
      </c>
      <c r="R1811" s="83"/>
    </row>
    <row r="1812" spans="3:18" s="4" customFormat="1" hidden="1" x14ac:dyDescent="0.25">
      <c r="C1812" s="77" t="s">
        <v>1714</v>
      </c>
      <c r="D1812" s="78">
        <v>45352</v>
      </c>
      <c r="E1812" s="79" t="s">
        <v>1887</v>
      </c>
      <c r="F1812" s="80" t="s">
        <v>1886</v>
      </c>
      <c r="G1812" s="79" t="s">
        <v>1284</v>
      </c>
      <c r="H1812" s="81" t="s">
        <v>18</v>
      </c>
      <c r="I1812" s="120">
        <v>1010.49</v>
      </c>
      <c r="J1812" s="120">
        <v>951.12</v>
      </c>
      <c r="K1812" s="82">
        <v>1.7</v>
      </c>
      <c r="L1812" s="105">
        <f>+BD[[#This Row],[Kg. Recibidos]]*BD[[#This Row],[Precio]]</f>
        <v>1616.904</v>
      </c>
      <c r="M1812" s="105">
        <f>+BD[[#This Row],[Kg. Recibidos]]*BD[[#This Row],[Precio]]</f>
        <v>1616.904</v>
      </c>
      <c r="N1812" s="91">
        <f>+BD[[#This Row],[Monto Total]]-BD[[#This Row],[Abonos]]</f>
        <v>0</v>
      </c>
      <c r="O1812" s="92" t="str">
        <f>IF(BD[[#This Row],[Saldo Actual]]=0,"PAGADO",IF(BD[[#This Row],[Saldo Actual]]&lt;0,"A Favor","Pendiente"))</f>
        <v>PAGADO</v>
      </c>
      <c r="P1812" s="95">
        <f>+BD[[#This Row],[Fecha Doc.]]+7</f>
        <v>45359</v>
      </c>
      <c r="Q1812" s="66" t="str">
        <f ca="1">IF(TODAY()&gt;BD[[#This Row],[Fecha Venc.]],"VENCIDO","")</f>
        <v>VENCIDO</v>
      </c>
      <c r="R1812" s="83" t="s">
        <v>1726</v>
      </c>
    </row>
    <row r="1813" spans="3:18" s="4" customFormat="1" hidden="1" x14ac:dyDescent="0.25">
      <c r="C1813" s="77" t="s">
        <v>1694</v>
      </c>
      <c r="D1813" s="78">
        <v>45352</v>
      </c>
      <c r="E1813" s="79" t="s">
        <v>24</v>
      </c>
      <c r="F1813" s="80" t="s">
        <v>23</v>
      </c>
      <c r="G1813" s="79" t="s">
        <v>192</v>
      </c>
      <c r="H1813" s="81" t="s">
        <v>3</v>
      </c>
      <c r="I1813" s="120">
        <v>5020.8999999999996</v>
      </c>
      <c r="J1813" s="120">
        <v>4970.6899999999996</v>
      </c>
      <c r="K1813" s="82">
        <v>2.1</v>
      </c>
      <c r="L1813" s="105">
        <f>+BD[[#This Row],[Kg. Recibidos]]*BD[[#This Row],[Precio]]</f>
        <v>10438.448999999999</v>
      </c>
      <c r="M1813" s="105">
        <f>+BD[[#This Row],[Kg. Recibidos]]*BD[[#This Row],[Precio]]</f>
        <v>10438.448999999999</v>
      </c>
      <c r="N1813" s="91">
        <f>+BD[[#This Row],[Monto Total]]-BD[[#This Row],[Abonos]]</f>
        <v>0</v>
      </c>
      <c r="O1813" s="92" t="str">
        <f>IF(BD[[#This Row],[Saldo Actual]]=0,"PAGADO",IF(BD[[#This Row],[Saldo Actual]]&lt;0,"A Favor","Pendiente"))</f>
        <v>PAGADO</v>
      </c>
      <c r="P1813" s="95">
        <f>+BD[[#This Row],[Fecha Doc.]]+7</f>
        <v>45359</v>
      </c>
      <c r="Q1813" s="66" t="str">
        <f ca="1">IF(TODAY()&gt;BD[[#This Row],[Fecha Venc.]],"VENCIDO","")</f>
        <v>VENCIDO</v>
      </c>
      <c r="R1813" s="83"/>
    </row>
    <row r="1814" spans="3:18" s="4" customFormat="1" hidden="1" x14ac:dyDescent="0.25">
      <c r="C1814" s="77" t="s">
        <v>1696</v>
      </c>
      <c r="D1814" s="78">
        <v>45352</v>
      </c>
      <c r="E1814" s="79" t="s">
        <v>24</v>
      </c>
      <c r="F1814" s="80" t="s">
        <v>23</v>
      </c>
      <c r="G1814" s="79" t="s">
        <v>192</v>
      </c>
      <c r="H1814" s="81" t="s">
        <v>13</v>
      </c>
      <c r="I1814" s="120">
        <v>994</v>
      </c>
      <c r="J1814" s="120">
        <v>994</v>
      </c>
      <c r="K1814" s="82">
        <v>1</v>
      </c>
      <c r="L1814" s="105">
        <f>+BD[[#This Row],[Kg. Recibidos]]*BD[[#This Row],[Precio]]</f>
        <v>994</v>
      </c>
      <c r="M1814" s="105">
        <f>+BD[[#This Row],[Kg. Recibidos]]*BD[[#This Row],[Precio]]</f>
        <v>994</v>
      </c>
      <c r="N1814" s="91">
        <f>+BD[[#This Row],[Monto Total]]-BD[[#This Row],[Abonos]]</f>
        <v>0</v>
      </c>
      <c r="O1814" s="92" t="str">
        <f>IF(BD[[#This Row],[Saldo Actual]]=0,"PAGADO",IF(BD[[#This Row],[Saldo Actual]]&lt;0,"A Favor","Pendiente"))</f>
        <v>PAGADO</v>
      </c>
      <c r="P1814" s="95">
        <f>+BD[[#This Row],[Fecha Doc.]]+7</f>
        <v>45359</v>
      </c>
      <c r="Q1814" s="66" t="str">
        <f ca="1">IF(TODAY()&gt;BD[[#This Row],[Fecha Venc.]],"VENCIDO","")</f>
        <v>VENCIDO</v>
      </c>
      <c r="R1814" s="83"/>
    </row>
    <row r="1815" spans="3:18" s="4" customFormat="1" hidden="1" x14ac:dyDescent="0.25">
      <c r="C1815" s="77" t="s">
        <v>1697</v>
      </c>
      <c r="D1815" s="78">
        <v>45352</v>
      </c>
      <c r="E1815" s="79" t="s">
        <v>24</v>
      </c>
      <c r="F1815" s="80" t="s">
        <v>23</v>
      </c>
      <c r="G1815" s="79" t="s">
        <v>192</v>
      </c>
      <c r="H1815" s="81" t="s">
        <v>3</v>
      </c>
      <c r="I1815" s="120">
        <v>14943.5</v>
      </c>
      <c r="J1815" s="120">
        <v>14943.5</v>
      </c>
      <c r="K1815" s="82">
        <v>2.1</v>
      </c>
      <c r="L1815" s="105">
        <f>+BD[[#This Row],[Kg. Recibidos]]*BD[[#This Row],[Precio]]</f>
        <v>31381.350000000002</v>
      </c>
      <c r="M1815" s="105">
        <f>+BD[[#This Row],[Kg. Recibidos]]*BD[[#This Row],[Precio]]</f>
        <v>31381.350000000002</v>
      </c>
      <c r="N1815" s="91">
        <f>+BD[[#This Row],[Monto Total]]-BD[[#This Row],[Abonos]]</f>
        <v>0</v>
      </c>
      <c r="O1815" s="92" t="str">
        <f>IF(BD[[#This Row],[Saldo Actual]]=0,"PAGADO",IF(BD[[#This Row],[Saldo Actual]]&lt;0,"A Favor","Pendiente"))</f>
        <v>PAGADO</v>
      </c>
      <c r="P1815" s="95">
        <f>+BD[[#This Row],[Fecha Doc.]]+7</f>
        <v>45359</v>
      </c>
      <c r="Q1815" s="66" t="str">
        <f ca="1">IF(TODAY()&gt;BD[[#This Row],[Fecha Venc.]],"VENCIDO","")</f>
        <v>VENCIDO</v>
      </c>
      <c r="R1815" s="83"/>
    </row>
    <row r="1816" spans="3:18" s="4" customFormat="1" hidden="1" x14ac:dyDescent="0.25">
      <c r="C1816" s="77" t="s">
        <v>1695</v>
      </c>
      <c r="D1816" s="78">
        <v>45352</v>
      </c>
      <c r="E1816" s="79" t="s">
        <v>9</v>
      </c>
      <c r="F1816" s="80" t="s">
        <v>19</v>
      </c>
      <c r="G1816" s="79" t="s">
        <v>169</v>
      </c>
      <c r="H1816" s="81" t="s">
        <v>15</v>
      </c>
      <c r="I1816" s="120">
        <v>10235.6</v>
      </c>
      <c r="J1816" s="120">
        <v>9931.2000000000007</v>
      </c>
      <c r="K1816" s="82">
        <v>2.25</v>
      </c>
      <c r="L1816" s="105">
        <f>+BD[[#This Row],[Kg. Recibidos]]*BD[[#This Row],[Precio]]</f>
        <v>22345.200000000001</v>
      </c>
      <c r="M1816" s="105">
        <f>+BD[[#This Row],[Kg. Recibidos]]*BD[[#This Row],[Precio]]</f>
        <v>22345.200000000001</v>
      </c>
      <c r="N1816" s="91">
        <f>+BD[[#This Row],[Monto Total]]-BD[[#This Row],[Abonos]]</f>
        <v>0</v>
      </c>
      <c r="O1816" s="92" t="str">
        <f>IF(BD[[#This Row],[Saldo Actual]]=0,"PAGADO",IF(BD[[#This Row],[Saldo Actual]]&lt;0,"A Favor","Pendiente"))</f>
        <v>PAGADO</v>
      </c>
      <c r="P1816" s="95">
        <f>+BD[[#This Row],[Fecha Doc.]]+7</f>
        <v>45359</v>
      </c>
      <c r="Q1816" s="66" t="str">
        <f ca="1">IF(TODAY()&gt;BD[[#This Row],[Fecha Venc.]],"VENCIDO","")</f>
        <v>VENCIDO</v>
      </c>
      <c r="R1816" s="83"/>
    </row>
    <row r="1817" spans="3:18" s="4" customFormat="1" hidden="1" x14ac:dyDescent="0.25">
      <c r="C1817" s="77" t="s">
        <v>1708</v>
      </c>
      <c r="D1817" s="78">
        <v>45352</v>
      </c>
      <c r="E1817" s="79" t="s">
        <v>8</v>
      </c>
      <c r="F1817" s="80" t="s">
        <v>20</v>
      </c>
      <c r="G1817" s="79" t="s">
        <v>182</v>
      </c>
      <c r="H1817" s="81" t="s">
        <v>15</v>
      </c>
      <c r="I1817" s="120">
        <v>7430.5</v>
      </c>
      <c r="J1817" s="120">
        <v>7360.1</v>
      </c>
      <c r="K1817" s="82">
        <v>2.35</v>
      </c>
      <c r="L1817" s="105">
        <f>+BD[[#This Row],[Kg. Recibidos]]*BD[[#This Row],[Precio]]</f>
        <v>17296.235000000001</v>
      </c>
      <c r="M1817" s="105">
        <f>+BD[[#This Row],[Kg. Recibidos]]*BD[[#This Row],[Precio]]</f>
        <v>17296.235000000001</v>
      </c>
      <c r="N1817" s="91">
        <f>+BD[[#This Row],[Monto Total]]-BD[[#This Row],[Abonos]]</f>
        <v>0</v>
      </c>
      <c r="O1817" s="92" t="str">
        <f>IF(BD[[#This Row],[Saldo Actual]]=0,"PAGADO",IF(BD[[#This Row],[Saldo Actual]]&lt;0,"A Favor","Pendiente"))</f>
        <v>PAGADO</v>
      </c>
      <c r="P1817" s="95">
        <f>+BD[[#This Row],[Fecha Doc.]]+7</f>
        <v>45359</v>
      </c>
      <c r="Q1817" s="66" t="str">
        <f ca="1">IF(TODAY()&gt;BD[[#This Row],[Fecha Venc.]],"VENCIDO","")</f>
        <v>VENCIDO</v>
      </c>
      <c r="R1817" s="83"/>
    </row>
    <row r="1818" spans="3:18" s="4" customFormat="1" hidden="1" x14ac:dyDescent="0.25">
      <c r="C1818" s="77" t="s">
        <v>1691</v>
      </c>
      <c r="D1818" s="78">
        <v>45352</v>
      </c>
      <c r="E1818" s="79" t="s">
        <v>8</v>
      </c>
      <c r="F1818" s="80" t="s">
        <v>20</v>
      </c>
      <c r="G1818" s="79" t="s">
        <v>182</v>
      </c>
      <c r="H1818" s="81" t="s">
        <v>12</v>
      </c>
      <c r="I1818" s="120">
        <v>1735.3</v>
      </c>
      <c r="J1818" s="120">
        <v>1685.4</v>
      </c>
      <c r="K1818" s="82">
        <v>1</v>
      </c>
      <c r="L1818" s="105">
        <f>+BD[[#This Row],[Kg. Recibidos]]*BD[[#This Row],[Precio]]</f>
        <v>1685.4</v>
      </c>
      <c r="M1818" s="105">
        <f>+BD[[#This Row],[Kg. Recibidos]]*BD[[#This Row],[Precio]]</f>
        <v>1685.4</v>
      </c>
      <c r="N1818" s="91">
        <f>+BD[[#This Row],[Monto Total]]-BD[[#This Row],[Abonos]]</f>
        <v>0</v>
      </c>
      <c r="O1818" s="92" t="str">
        <f>IF(BD[[#This Row],[Saldo Actual]]=0,"PAGADO",IF(BD[[#This Row],[Saldo Actual]]&lt;0,"A Favor","Pendiente"))</f>
        <v>PAGADO</v>
      </c>
      <c r="P1818" s="95">
        <f>+BD[[#This Row],[Fecha Doc.]]+7</f>
        <v>45359</v>
      </c>
      <c r="Q1818" s="66" t="str">
        <f ca="1">IF(TODAY()&gt;BD[[#This Row],[Fecha Venc.]],"VENCIDO","")</f>
        <v>VENCIDO</v>
      </c>
      <c r="R1818" s="83"/>
    </row>
    <row r="1819" spans="3:18" s="4" customFormat="1" hidden="1" x14ac:dyDescent="0.25">
      <c r="C1819" s="77" t="s">
        <v>1691</v>
      </c>
      <c r="D1819" s="78">
        <v>45352</v>
      </c>
      <c r="E1819" s="79" t="s">
        <v>8</v>
      </c>
      <c r="F1819" s="80" t="s">
        <v>20</v>
      </c>
      <c r="G1819" s="79" t="s">
        <v>182</v>
      </c>
      <c r="H1819" s="81" t="s">
        <v>13</v>
      </c>
      <c r="I1819" s="120">
        <v>1965.4</v>
      </c>
      <c r="J1819" s="120">
        <v>1948.8</v>
      </c>
      <c r="K1819" s="82">
        <v>1</v>
      </c>
      <c r="L1819" s="105">
        <f>+BD[[#This Row],[Kg. Recibidos]]*BD[[#This Row],[Precio]]</f>
        <v>1948.8</v>
      </c>
      <c r="M1819" s="105">
        <f>+BD[[#This Row],[Kg. Recibidos]]*BD[[#This Row],[Precio]]</f>
        <v>1948.8</v>
      </c>
      <c r="N1819" s="91">
        <f>+BD[[#This Row],[Monto Total]]-BD[[#This Row],[Abonos]]</f>
        <v>0</v>
      </c>
      <c r="O1819" s="92" t="str">
        <f>IF(BD[[#This Row],[Saldo Actual]]=0,"PAGADO",IF(BD[[#This Row],[Saldo Actual]]&lt;0,"A Favor","Pendiente"))</f>
        <v>PAGADO</v>
      </c>
      <c r="P1819" s="95">
        <f>+BD[[#This Row],[Fecha Doc.]]+7</f>
        <v>45359</v>
      </c>
      <c r="Q1819" s="66" t="str">
        <f ca="1">IF(TODAY()&gt;BD[[#This Row],[Fecha Venc.]],"VENCIDO","")</f>
        <v>VENCIDO</v>
      </c>
      <c r="R1819" s="83"/>
    </row>
    <row r="1820" spans="3:18" s="4" customFormat="1" hidden="1" x14ac:dyDescent="0.25">
      <c r="C1820" s="77" t="s">
        <v>1704</v>
      </c>
      <c r="D1820" s="78">
        <v>45351</v>
      </c>
      <c r="E1820" s="79" t="s">
        <v>1887</v>
      </c>
      <c r="F1820" s="80" t="s">
        <v>1886</v>
      </c>
      <c r="G1820" s="79" t="s">
        <v>145</v>
      </c>
      <c r="H1820" s="81" t="s">
        <v>3</v>
      </c>
      <c r="I1820" s="120">
        <v>200.9</v>
      </c>
      <c r="J1820" s="120">
        <v>200.9</v>
      </c>
      <c r="K1820" s="82">
        <v>2.4</v>
      </c>
      <c r="L1820" s="105">
        <f>+BD[[#This Row],[Kg. Recibidos]]*BD[[#This Row],[Precio]]</f>
        <v>482.15999999999997</v>
      </c>
      <c r="M1820" s="105">
        <f>+BD[[#This Row],[Kg. Recibidos]]*BD[[#This Row],[Precio]]</f>
        <v>482.15999999999997</v>
      </c>
      <c r="N1820" s="91">
        <f>+BD[[#This Row],[Monto Total]]-BD[[#This Row],[Abonos]]</f>
        <v>0</v>
      </c>
      <c r="O1820" s="92" t="str">
        <f>IF(BD[[#This Row],[Saldo Actual]]=0,"PAGADO",IF(BD[[#This Row],[Saldo Actual]]&lt;0,"A Favor","Pendiente"))</f>
        <v>PAGADO</v>
      </c>
      <c r="P1820" s="95">
        <f>+BD[[#This Row],[Fecha Doc.]]+7</f>
        <v>45358</v>
      </c>
      <c r="Q1820" s="66" t="str">
        <f ca="1">IF(TODAY()&gt;BD[[#This Row],[Fecha Venc.]],"VENCIDO","")</f>
        <v>VENCIDO</v>
      </c>
      <c r="R1820" s="83"/>
    </row>
    <row r="1821" spans="3:18" s="4" customFormat="1" hidden="1" x14ac:dyDescent="0.25">
      <c r="C1821" s="77" t="s">
        <v>1704</v>
      </c>
      <c r="D1821" s="78">
        <v>45351</v>
      </c>
      <c r="E1821" s="79" t="s">
        <v>1887</v>
      </c>
      <c r="F1821" s="80" t="s">
        <v>1886</v>
      </c>
      <c r="G1821" s="79" t="s">
        <v>145</v>
      </c>
      <c r="H1821" s="81" t="s">
        <v>872</v>
      </c>
      <c r="I1821" s="120">
        <v>201.8</v>
      </c>
      <c r="J1821" s="120">
        <v>201.8</v>
      </c>
      <c r="K1821" s="82">
        <v>2.4</v>
      </c>
      <c r="L1821" s="105">
        <f>+BD[[#This Row],[Kg. Recibidos]]*BD[[#This Row],[Precio]]</f>
        <v>484.32</v>
      </c>
      <c r="M1821" s="105">
        <f>+BD[[#This Row],[Kg. Recibidos]]*BD[[#This Row],[Precio]]</f>
        <v>484.32</v>
      </c>
      <c r="N1821" s="91">
        <f>+BD[[#This Row],[Monto Total]]-BD[[#This Row],[Abonos]]</f>
        <v>0</v>
      </c>
      <c r="O1821" s="92" t="str">
        <f>IF(BD[[#This Row],[Saldo Actual]]=0,"PAGADO",IF(BD[[#This Row],[Saldo Actual]]&lt;0,"A Favor","Pendiente"))</f>
        <v>PAGADO</v>
      </c>
      <c r="P1821" s="95">
        <f>+BD[[#This Row],[Fecha Doc.]]+7</f>
        <v>45358</v>
      </c>
      <c r="Q1821" s="66" t="str">
        <f ca="1">IF(TODAY()&gt;BD[[#This Row],[Fecha Venc.]],"VENCIDO","")</f>
        <v>VENCIDO</v>
      </c>
      <c r="R1821" s="83"/>
    </row>
    <row r="1822" spans="3:18" s="4" customFormat="1" hidden="1" x14ac:dyDescent="0.25">
      <c r="C1822" s="77" t="s">
        <v>1679</v>
      </c>
      <c r="D1822" s="78">
        <v>45351</v>
      </c>
      <c r="E1822" s="79" t="s">
        <v>670</v>
      </c>
      <c r="F1822" s="80" t="s">
        <v>883</v>
      </c>
      <c r="G1822" s="79" t="s">
        <v>670</v>
      </c>
      <c r="H1822" s="81" t="s">
        <v>872</v>
      </c>
      <c r="I1822" s="120">
        <v>5102.2</v>
      </c>
      <c r="J1822" s="120">
        <v>5773.1</v>
      </c>
      <c r="K1822" s="82">
        <v>2.1</v>
      </c>
      <c r="L1822" s="105">
        <f>+BD[[#This Row],[Kg. Recibidos]]*BD[[#This Row],[Precio]]</f>
        <v>12123.510000000002</v>
      </c>
      <c r="M1822" s="105">
        <f>+BD[[#This Row],[Kg. Recibidos]]*BD[[#This Row],[Precio]]</f>
        <v>12123.510000000002</v>
      </c>
      <c r="N1822" s="91">
        <f>+BD[[#This Row],[Monto Total]]-BD[[#This Row],[Abonos]]</f>
        <v>0</v>
      </c>
      <c r="O1822" s="92" t="str">
        <f>IF(BD[[#This Row],[Saldo Actual]]=0,"PAGADO",IF(BD[[#This Row],[Saldo Actual]]&lt;0,"A Favor","Pendiente"))</f>
        <v>PAGADO</v>
      </c>
      <c r="P1822" s="95">
        <f>+BD[[#This Row],[Fecha Doc.]]+7</f>
        <v>45358</v>
      </c>
      <c r="Q1822" s="66" t="str">
        <f ca="1">IF(TODAY()&gt;BD[[#This Row],[Fecha Venc.]],"VENCIDO","")</f>
        <v>VENCIDO</v>
      </c>
      <c r="R1822" s="83"/>
    </row>
    <row r="1823" spans="3:18" s="4" customFormat="1" hidden="1" x14ac:dyDescent="0.25">
      <c r="C1823" s="77" t="s">
        <v>1679</v>
      </c>
      <c r="D1823" s="78">
        <v>45351</v>
      </c>
      <c r="E1823" s="79" t="s">
        <v>670</v>
      </c>
      <c r="F1823" s="80" t="s">
        <v>883</v>
      </c>
      <c r="G1823" s="79" t="s">
        <v>670</v>
      </c>
      <c r="H1823" s="81" t="s">
        <v>15</v>
      </c>
      <c r="I1823" s="120">
        <v>4799</v>
      </c>
      <c r="J1823" s="120">
        <v>3777.6</v>
      </c>
      <c r="K1823" s="82">
        <v>2.4</v>
      </c>
      <c r="L1823" s="105">
        <f>+BD[[#This Row],[Kg. Recibidos]]*BD[[#This Row],[Precio]]</f>
        <v>9066.24</v>
      </c>
      <c r="M1823" s="105">
        <f>+BD[[#This Row],[Kg. Recibidos]]*BD[[#This Row],[Precio]]</f>
        <v>9066.24</v>
      </c>
      <c r="N1823" s="91">
        <f>+BD[[#This Row],[Monto Total]]-BD[[#This Row],[Abonos]]</f>
        <v>0</v>
      </c>
      <c r="O1823" s="92" t="str">
        <f>IF(BD[[#This Row],[Saldo Actual]]=0,"PAGADO",IF(BD[[#This Row],[Saldo Actual]]&lt;0,"A Favor","Pendiente"))</f>
        <v>PAGADO</v>
      </c>
      <c r="P1823" s="95">
        <f>+BD[[#This Row],[Fecha Doc.]]+7</f>
        <v>45358</v>
      </c>
      <c r="Q1823" s="66" t="str">
        <f ca="1">IF(TODAY()&gt;BD[[#This Row],[Fecha Venc.]],"VENCIDO","")</f>
        <v>VENCIDO</v>
      </c>
      <c r="R1823" s="83"/>
    </row>
    <row r="1824" spans="3:18" s="4" customFormat="1" hidden="1" x14ac:dyDescent="0.25">
      <c r="C1824" s="77" t="s">
        <v>1705</v>
      </c>
      <c r="D1824" s="78">
        <v>45351</v>
      </c>
      <c r="E1824" s="79" t="s">
        <v>93</v>
      </c>
      <c r="F1824" s="80" t="s">
        <v>50</v>
      </c>
      <c r="G1824" s="79" t="s">
        <v>93</v>
      </c>
      <c r="H1824" s="81" t="s">
        <v>3</v>
      </c>
      <c r="I1824" s="120">
        <v>10513.8</v>
      </c>
      <c r="J1824" s="120">
        <v>10513.8</v>
      </c>
      <c r="K1824" s="82">
        <v>1.9</v>
      </c>
      <c r="L1824" s="105">
        <f>+BD[[#This Row],[Kg. Recibidos]]*BD[[#This Row],[Precio]]</f>
        <v>19976.219999999998</v>
      </c>
      <c r="M1824" s="105">
        <f>+BD[[#This Row],[Kg. Recibidos]]*BD[[#This Row],[Precio]]</f>
        <v>19976.219999999998</v>
      </c>
      <c r="N1824" s="91">
        <f>+BD[[#This Row],[Monto Total]]-BD[[#This Row],[Abonos]]</f>
        <v>0</v>
      </c>
      <c r="O1824" s="92" t="str">
        <f>IF(BD[[#This Row],[Saldo Actual]]=0,"PAGADO",IF(BD[[#This Row],[Saldo Actual]]&lt;0,"A Favor","Pendiente"))</f>
        <v>PAGADO</v>
      </c>
      <c r="P1824" s="95">
        <f>+BD[[#This Row],[Fecha Doc.]]+7</f>
        <v>45358</v>
      </c>
      <c r="Q1824" s="66" t="str">
        <f ca="1">IF(TODAY()&gt;BD[[#This Row],[Fecha Venc.]],"VENCIDO","")</f>
        <v>VENCIDO</v>
      </c>
      <c r="R1824" s="83"/>
    </row>
    <row r="1825" spans="3:18" s="4" customFormat="1" hidden="1" x14ac:dyDescent="0.25">
      <c r="C1825" s="77" t="s">
        <v>1706</v>
      </c>
      <c r="D1825" s="78">
        <v>45351</v>
      </c>
      <c r="E1825" s="79" t="s">
        <v>93</v>
      </c>
      <c r="F1825" s="80" t="s">
        <v>50</v>
      </c>
      <c r="G1825" s="79" t="s">
        <v>93</v>
      </c>
      <c r="H1825" s="81" t="s">
        <v>3</v>
      </c>
      <c r="I1825" s="120">
        <v>4995.2</v>
      </c>
      <c r="J1825" s="120">
        <v>4660.09</v>
      </c>
      <c r="K1825" s="82">
        <v>1.9</v>
      </c>
      <c r="L1825" s="105">
        <f>+BD[[#This Row],[Kg. Recibidos]]*BD[[#This Row],[Precio]]</f>
        <v>8854.1710000000003</v>
      </c>
      <c r="M1825" s="105">
        <f>+BD[[#This Row],[Kg. Recibidos]]*BD[[#This Row],[Precio]]</f>
        <v>8854.1710000000003</v>
      </c>
      <c r="N1825" s="91">
        <f>+BD[[#This Row],[Monto Total]]-BD[[#This Row],[Abonos]]</f>
        <v>0</v>
      </c>
      <c r="O1825" s="92" t="str">
        <f>IF(BD[[#This Row],[Saldo Actual]]=0,"PAGADO",IF(BD[[#This Row],[Saldo Actual]]&lt;0,"A Favor","Pendiente"))</f>
        <v>PAGADO</v>
      </c>
      <c r="P1825" s="95">
        <f>+BD[[#This Row],[Fecha Doc.]]+7</f>
        <v>45358</v>
      </c>
      <c r="Q1825" s="66" t="str">
        <f ca="1">IF(TODAY()&gt;BD[[#This Row],[Fecha Venc.]],"VENCIDO","")</f>
        <v>VENCIDO</v>
      </c>
      <c r="R1825" s="83"/>
    </row>
    <row r="1826" spans="3:18" s="4" customFormat="1" hidden="1" x14ac:dyDescent="0.25">
      <c r="C1826" s="77" t="s">
        <v>1707</v>
      </c>
      <c r="D1826" s="78">
        <v>45351</v>
      </c>
      <c r="E1826" s="79" t="s">
        <v>93</v>
      </c>
      <c r="F1826" s="80" t="s">
        <v>50</v>
      </c>
      <c r="G1826" s="79" t="s">
        <v>93</v>
      </c>
      <c r="H1826" s="81" t="s">
        <v>18</v>
      </c>
      <c r="I1826" s="120">
        <v>1131.99</v>
      </c>
      <c r="J1826" s="120">
        <v>1131.99</v>
      </c>
      <c r="K1826" s="82">
        <v>1.85</v>
      </c>
      <c r="L1826" s="105">
        <f>+BD[[#This Row],[Kg. Recibidos]]*BD[[#This Row],[Precio]]</f>
        <v>2094.1815000000001</v>
      </c>
      <c r="M1826" s="105">
        <f>+BD[[#This Row],[Kg. Recibidos]]*BD[[#This Row],[Precio]]</f>
        <v>2094.1815000000001</v>
      </c>
      <c r="N1826" s="91">
        <f>+BD[[#This Row],[Monto Total]]-BD[[#This Row],[Abonos]]</f>
        <v>0</v>
      </c>
      <c r="O1826" s="92" t="str">
        <f>IF(BD[[#This Row],[Saldo Actual]]=0,"PAGADO",IF(BD[[#This Row],[Saldo Actual]]&lt;0,"A Favor","Pendiente"))</f>
        <v>PAGADO</v>
      </c>
      <c r="P1826" s="95">
        <f>+BD[[#This Row],[Fecha Doc.]]+7</f>
        <v>45358</v>
      </c>
      <c r="Q1826" s="66" t="str">
        <f ca="1">IF(TODAY()&gt;BD[[#This Row],[Fecha Venc.]],"VENCIDO","")</f>
        <v>VENCIDO</v>
      </c>
      <c r="R1826" s="83"/>
    </row>
    <row r="1827" spans="3:18" s="4" customFormat="1" hidden="1" x14ac:dyDescent="0.25">
      <c r="C1827" s="77" t="s">
        <v>1688</v>
      </c>
      <c r="D1827" s="78">
        <v>45350</v>
      </c>
      <c r="E1827" s="79" t="s">
        <v>1887</v>
      </c>
      <c r="F1827" s="80" t="s">
        <v>1886</v>
      </c>
      <c r="G1827" s="79" t="s">
        <v>128</v>
      </c>
      <c r="H1827" s="81" t="s">
        <v>12</v>
      </c>
      <c r="I1827" s="120">
        <v>10.1</v>
      </c>
      <c r="J1827" s="120">
        <v>10.1</v>
      </c>
      <c r="K1827" s="82">
        <v>1.3</v>
      </c>
      <c r="L1827" s="105">
        <f>+BD[[#This Row],[Kg. Recibidos]]*BD[[#This Row],[Precio]]</f>
        <v>13.13</v>
      </c>
      <c r="M1827" s="105">
        <f>+BD[[#This Row],[Kg. Recibidos]]*BD[[#This Row],[Precio]]</f>
        <v>13.13</v>
      </c>
      <c r="N1827" s="91">
        <f>+BD[[#This Row],[Monto Total]]-BD[[#This Row],[Abonos]]</f>
        <v>0</v>
      </c>
      <c r="O1827" s="92" t="str">
        <f>IF(BD[[#This Row],[Saldo Actual]]=0,"PAGADO",IF(BD[[#This Row],[Saldo Actual]]&lt;0,"A Favor","Pendiente"))</f>
        <v>PAGADO</v>
      </c>
      <c r="P1827" s="95">
        <f>+BD[[#This Row],[Fecha Doc.]]+7</f>
        <v>45357</v>
      </c>
      <c r="Q1827" s="66" t="str">
        <f ca="1">IF(TODAY()&gt;BD[[#This Row],[Fecha Venc.]],"VENCIDO","")</f>
        <v>VENCIDO</v>
      </c>
      <c r="R1827" s="83"/>
    </row>
    <row r="1828" spans="3:18" s="4" customFormat="1" hidden="1" x14ac:dyDescent="0.25">
      <c r="C1828" s="77" t="s">
        <v>1682</v>
      </c>
      <c r="D1828" s="78">
        <v>45350</v>
      </c>
      <c r="E1828" s="79" t="s">
        <v>670</v>
      </c>
      <c r="F1828" s="80" t="s">
        <v>883</v>
      </c>
      <c r="G1828" s="79" t="s">
        <v>670</v>
      </c>
      <c r="H1828" s="81" t="s">
        <v>872</v>
      </c>
      <c r="I1828" s="120">
        <v>7064</v>
      </c>
      <c r="J1828" s="120">
        <v>7064</v>
      </c>
      <c r="K1828" s="82">
        <v>2.1</v>
      </c>
      <c r="L1828" s="105">
        <f>+BD[[#This Row],[Kg. Recibidos]]*BD[[#This Row],[Precio]]</f>
        <v>14834.400000000001</v>
      </c>
      <c r="M1828" s="105">
        <f>+BD[[#This Row],[Kg. Recibidos]]*BD[[#This Row],[Precio]]</f>
        <v>14834.400000000001</v>
      </c>
      <c r="N1828" s="91">
        <f>+BD[[#This Row],[Monto Total]]-BD[[#This Row],[Abonos]]</f>
        <v>0</v>
      </c>
      <c r="O1828" s="92" t="str">
        <f>IF(BD[[#This Row],[Saldo Actual]]=0,"PAGADO",IF(BD[[#This Row],[Saldo Actual]]&lt;0,"A Favor","Pendiente"))</f>
        <v>PAGADO</v>
      </c>
      <c r="P1828" s="95">
        <f>+BD[[#This Row],[Fecha Doc.]]+7</f>
        <v>45357</v>
      </c>
      <c r="Q1828" s="66" t="str">
        <f ca="1">IF(TODAY()&gt;BD[[#This Row],[Fecha Venc.]],"VENCIDO","")</f>
        <v>VENCIDO</v>
      </c>
      <c r="R1828" s="83"/>
    </row>
    <row r="1829" spans="3:18" s="4" customFormat="1" hidden="1" x14ac:dyDescent="0.25">
      <c r="C1829" s="77" t="s">
        <v>1683</v>
      </c>
      <c r="D1829" s="78">
        <v>45350</v>
      </c>
      <c r="E1829" s="79" t="s">
        <v>670</v>
      </c>
      <c r="F1829" s="80" t="s">
        <v>883</v>
      </c>
      <c r="G1829" s="79" t="s">
        <v>670</v>
      </c>
      <c r="H1829" s="81" t="s">
        <v>872</v>
      </c>
      <c r="I1829" s="120">
        <v>1387.3</v>
      </c>
      <c r="J1829" s="120">
        <v>1387.3</v>
      </c>
      <c r="K1829" s="82">
        <v>2.1</v>
      </c>
      <c r="L1829" s="105">
        <f>+BD[[#This Row],[Kg. Recibidos]]*BD[[#This Row],[Precio]]</f>
        <v>2913.33</v>
      </c>
      <c r="M1829" s="105">
        <f>+BD[[#This Row],[Kg. Recibidos]]*BD[[#This Row],[Precio]]</f>
        <v>2913.33</v>
      </c>
      <c r="N1829" s="91">
        <f>+BD[[#This Row],[Monto Total]]-BD[[#This Row],[Abonos]]</f>
        <v>0</v>
      </c>
      <c r="O1829" s="92" t="str">
        <f>IF(BD[[#This Row],[Saldo Actual]]=0,"PAGADO",IF(BD[[#This Row],[Saldo Actual]]&lt;0,"A Favor","Pendiente"))</f>
        <v>PAGADO</v>
      </c>
      <c r="P1829" s="95">
        <f>+BD[[#This Row],[Fecha Doc.]]+7</f>
        <v>45357</v>
      </c>
      <c r="Q1829" s="66" t="str">
        <f ca="1">IF(TODAY()&gt;BD[[#This Row],[Fecha Venc.]],"VENCIDO","")</f>
        <v>VENCIDO</v>
      </c>
      <c r="R1829" s="83"/>
    </row>
    <row r="1830" spans="3:18" s="4" customFormat="1" hidden="1" x14ac:dyDescent="0.25">
      <c r="C1830" s="77" t="s">
        <v>1701</v>
      </c>
      <c r="D1830" s="78">
        <v>45350</v>
      </c>
      <c r="E1830" s="79" t="s">
        <v>1887</v>
      </c>
      <c r="F1830" s="80" t="s">
        <v>1886</v>
      </c>
      <c r="G1830" s="79" t="s">
        <v>140</v>
      </c>
      <c r="H1830" s="81" t="s">
        <v>15</v>
      </c>
      <c r="I1830" s="120">
        <v>43.7</v>
      </c>
      <c r="J1830" s="120">
        <v>43.7</v>
      </c>
      <c r="K1830" s="82">
        <v>2.52</v>
      </c>
      <c r="L1830" s="105">
        <f>+BD[[#This Row],[Kg. Recibidos]]*BD[[#This Row],[Precio]]</f>
        <v>110.12400000000001</v>
      </c>
      <c r="M1830" s="105">
        <f>+BD[[#This Row],[Kg. Recibidos]]*BD[[#This Row],[Precio]]</f>
        <v>110.12400000000001</v>
      </c>
      <c r="N1830" s="91">
        <f>+BD[[#This Row],[Monto Total]]-BD[[#This Row],[Abonos]]</f>
        <v>0</v>
      </c>
      <c r="O1830" s="92" t="str">
        <f>IF(BD[[#This Row],[Saldo Actual]]=0,"PAGADO",IF(BD[[#This Row],[Saldo Actual]]&lt;0,"A Favor","Pendiente"))</f>
        <v>PAGADO</v>
      </c>
      <c r="P1830" s="95">
        <f>+BD[[#This Row],[Fecha Doc.]]+7</f>
        <v>45357</v>
      </c>
      <c r="Q1830" s="66" t="str">
        <f ca="1">IF(TODAY()&gt;BD[[#This Row],[Fecha Venc.]],"VENCIDO","")</f>
        <v>VENCIDO</v>
      </c>
      <c r="R1830" s="83"/>
    </row>
    <row r="1831" spans="3:18" s="4" customFormat="1" hidden="1" x14ac:dyDescent="0.25">
      <c r="C1831" s="77" t="s">
        <v>1702</v>
      </c>
      <c r="D1831" s="78">
        <v>45350</v>
      </c>
      <c r="E1831" s="79" t="s">
        <v>1887</v>
      </c>
      <c r="F1831" s="80" t="s">
        <v>1886</v>
      </c>
      <c r="G1831" s="79" t="s">
        <v>140</v>
      </c>
      <c r="H1831" s="81" t="s">
        <v>15</v>
      </c>
      <c r="I1831" s="120">
        <v>41.3</v>
      </c>
      <c r="J1831" s="120">
        <v>41.3</v>
      </c>
      <c r="K1831" s="82">
        <v>2.25</v>
      </c>
      <c r="L1831" s="105">
        <f>+BD[[#This Row],[Kg. Recibidos]]*BD[[#This Row],[Precio]]</f>
        <v>92.924999999999997</v>
      </c>
      <c r="M1831" s="105">
        <f>+BD[[#This Row],[Kg. Recibidos]]*BD[[#This Row],[Precio]]</f>
        <v>92.924999999999997</v>
      </c>
      <c r="N1831" s="91">
        <f>+BD[[#This Row],[Monto Total]]-BD[[#This Row],[Abonos]]</f>
        <v>0</v>
      </c>
      <c r="O1831" s="92" t="str">
        <f>IF(BD[[#This Row],[Saldo Actual]]=0,"PAGADO",IF(BD[[#This Row],[Saldo Actual]]&lt;0,"A Favor","Pendiente"))</f>
        <v>PAGADO</v>
      </c>
      <c r="P1831" s="95">
        <f>+BD[[#This Row],[Fecha Doc.]]+7</f>
        <v>45357</v>
      </c>
      <c r="Q1831" s="66" t="str">
        <f ca="1">IF(TODAY()&gt;BD[[#This Row],[Fecha Venc.]],"VENCIDO","")</f>
        <v>VENCIDO</v>
      </c>
      <c r="R1831" s="83"/>
    </row>
    <row r="1832" spans="3:18" s="4" customFormat="1" hidden="1" x14ac:dyDescent="0.25">
      <c r="C1832" s="77" t="s">
        <v>1703</v>
      </c>
      <c r="D1832" s="78">
        <v>45350</v>
      </c>
      <c r="E1832" s="79" t="s">
        <v>1887</v>
      </c>
      <c r="F1832" s="80" t="s">
        <v>1886</v>
      </c>
      <c r="G1832" s="79" t="s">
        <v>140</v>
      </c>
      <c r="H1832" s="81" t="s">
        <v>15</v>
      </c>
      <c r="I1832" s="120">
        <v>41.4</v>
      </c>
      <c r="J1832" s="120">
        <v>41.4</v>
      </c>
      <c r="K1832" s="82">
        <v>2.52</v>
      </c>
      <c r="L1832" s="105">
        <f>+BD[[#This Row],[Kg. Recibidos]]*BD[[#This Row],[Precio]]</f>
        <v>104.328</v>
      </c>
      <c r="M1832" s="105">
        <f>+BD[[#This Row],[Kg. Recibidos]]*BD[[#This Row],[Precio]]</f>
        <v>104.328</v>
      </c>
      <c r="N1832" s="91">
        <f>+BD[[#This Row],[Monto Total]]-BD[[#This Row],[Abonos]]</f>
        <v>0</v>
      </c>
      <c r="O1832" s="92" t="str">
        <f>IF(BD[[#This Row],[Saldo Actual]]=0,"PAGADO",IF(BD[[#This Row],[Saldo Actual]]&lt;0,"A Favor","Pendiente"))</f>
        <v>PAGADO</v>
      </c>
      <c r="P1832" s="95">
        <f>+BD[[#This Row],[Fecha Doc.]]+7</f>
        <v>45357</v>
      </c>
      <c r="Q1832" s="66" t="str">
        <f ca="1">IF(TODAY()&gt;BD[[#This Row],[Fecha Venc.]],"VENCIDO","")</f>
        <v>VENCIDO</v>
      </c>
      <c r="R1832" s="83"/>
    </row>
    <row r="1833" spans="3:18" s="4" customFormat="1" hidden="1" x14ac:dyDescent="0.25">
      <c r="C1833" s="77" t="s">
        <v>1686</v>
      </c>
      <c r="D1833" s="78">
        <v>45350</v>
      </c>
      <c r="E1833" s="79" t="s">
        <v>93</v>
      </c>
      <c r="F1833" s="80" t="s">
        <v>50</v>
      </c>
      <c r="G1833" s="79" t="s">
        <v>93</v>
      </c>
      <c r="H1833" s="81" t="s">
        <v>3</v>
      </c>
      <c r="I1833" s="120">
        <v>17966.599999999999</v>
      </c>
      <c r="J1833" s="120">
        <v>17747</v>
      </c>
      <c r="K1833" s="82">
        <v>1.9</v>
      </c>
      <c r="L1833" s="105">
        <f>+BD[[#This Row],[Kg. Recibidos]]*BD[[#This Row],[Precio]]</f>
        <v>33719.299999999996</v>
      </c>
      <c r="M1833" s="105">
        <v>33719.300000000003</v>
      </c>
      <c r="N1833" s="91">
        <f>+BD[[#This Row],[Monto Total]]-BD[[#This Row],[Abonos]]</f>
        <v>0</v>
      </c>
      <c r="O1833" s="92" t="str">
        <f>IF(BD[[#This Row],[Saldo Actual]]=0,"PAGADO",IF(BD[[#This Row],[Saldo Actual]]&lt;0,"A Favor","Pendiente"))</f>
        <v>PAGADO</v>
      </c>
      <c r="P1833" s="95">
        <f>+BD[[#This Row],[Fecha Doc.]]+7</f>
        <v>45357</v>
      </c>
      <c r="Q1833" s="66" t="str">
        <f ca="1">IF(TODAY()&gt;BD[[#This Row],[Fecha Venc.]],"VENCIDO","")</f>
        <v>VENCIDO</v>
      </c>
      <c r="R1833" s="83"/>
    </row>
    <row r="1834" spans="3:18" s="4" customFormat="1" hidden="1" x14ac:dyDescent="0.25">
      <c r="C1834" s="77" t="s">
        <v>1687</v>
      </c>
      <c r="D1834" s="78">
        <v>45350</v>
      </c>
      <c r="E1834" s="79" t="s">
        <v>93</v>
      </c>
      <c r="F1834" s="80" t="s">
        <v>50</v>
      </c>
      <c r="G1834" s="79" t="s">
        <v>93</v>
      </c>
      <c r="H1834" s="81" t="s">
        <v>18</v>
      </c>
      <c r="I1834" s="120">
        <v>810.49</v>
      </c>
      <c r="J1834" s="120">
        <v>810.49</v>
      </c>
      <c r="K1834" s="82">
        <v>1.85</v>
      </c>
      <c r="L1834" s="105">
        <f>+BD[[#This Row],[Kg. Recibidos]]*BD[[#This Row],[Precio]]</f>
        <v>1499.4065000000001</v>
      </c>
      <c r="M1834" s="105">
        <f>+BD[[#This Row],[Kg. Recibidos]]*BD[[#This Row],[Precio]]</f>
        <v>1499.4065000000001</v>
      </c>
      <c r="N1834" s="91">
        <f>+BD[[#This Row],[Monto Total]]-BD[[#This Row],[Abonos]]</f>
        <v>0</v>
      </c>
      <c r="O1834" s="92" t="str">
        <f>IF(BD[[#This Row],[Saldo Actual]]=0,"PAGADO",IF(BD[[#This Row],[Saldo Actual]]&lt;0,"A Favor","Pendiente"))</f>
        <v>PAGADO</v>
      </c>
      <c r="P1834" s="95">
        <f>+BD[[#This Row],[Fecha Doc.]]+7</f>
        <v>45357</v>
      </c>
      <c r="Q1834" s="66" t="str">
        <f ca="1">IF(TODAY()&gt;BD[[#This Row],[Fecha Venc.]],"VENCIDO","")</f>
        <v>VENCIDO</v>
      </c>
      <c r="R1834" s="83"/>
    </row>
    <row r="1835" spans="3:18" s="4" customFormat="1" hidden="1" x14ac:dyDescent="0.25">
      <c r="C1835" s="77" t="s">
        <v>1685</v>
      </c>
      <c r="D1835" s="78">
        <v>45350</v>
      </c>
      <c r="E1835" s="79" t="s">
        <v>9</v>
      </c>
      <c r="F1835" s="80" t="s">
        <v>19</v>
      </c>
      <c r="G1835" s="79" t="s">
        <v>169</v>
      </c>
      <c r="H1835" s="81" t="s">
        <v>3</v>
      </c>
      <c r="I1835" s="120">
        <v>9005.7999999999993</v>
      </c>
      <c r="J1835" s="120">
        <v>9005.7999999999993</v>
      </c>
      <c r="K1835" s="82">
        <v>2.25</v>
      </c>
      <c r="L1835" s="105">
        <f>+BD[[#This Row],[Kg. Recibidos]]*BD[[#This Row],[Precio]]</f>
        <v>20263.05</v>
      </c>
      <c r="M1835" s="105">
        <f>+BD[[#This Row],[Kg. Recibidos]]*BD[[#This Row],[Precio]]</f>
        <v>20263.05</v>
      </c>
      <c r="N1835" s="91">
        <f>+BD[[#This Row],[Monto Total]]-BD[[#This Row],[Abonos]]</f>
        <v>0</v>
      </c>
      <c r="O1835" s="92" t="str">
        <f>IF(BD[[#This Row],[Saldo Actual]]=0,"PAGADO",IF(BD[[#This Row],[Saldo Actual]]&lt;0,"A Favor","Pendiente"))</f>
        <v>PAGADO</v>
      </c>
      <c r="P1835" s="95">
        <f>+BD[[#This Row],[Fecha Doc.]]+7</f>
        <v>45357</v>
      </c>
      <c r="Q1835" s="66" t="str">
        <f ca="1">IF(TODAY()&gt;BD[[#This Row],[Fecha Venc.]],"VENCIDO","")</f>
        <v>VENCIDO</v>
      </c>
      <c r="R1835" s="83"/>
    </row>
    <row r="1836" spans="3:18" s="4" customFormat="1" hidden="1" x14ac:dyDescent="0.25">
      <c r="C1836" s="77" t="s">
        <v>1684</v>
      </c>
      <c r="D1836" s="78">
        <v>45350</v>
      </c>
      <c r="E1836" s="79" t="s">
        <v>8</v>
      </c>
      <c r="F1836" s="80" t="s">
        <v>20</v>
      </c>
      <c r="G1836" s="79" t="s">
        <v>182</v>
      </c>
      <c r="H1836" s="81" t="s">
        <v>15</v>
      </c>
      <c r="I1836" s="120">
        <v>7803</v>
      </c>
      <c r="J1836" s="120">
        <v>7610.1</v>
      </c>
      <c r="K1836" s="82">
        <v>2.35</v>
      </c>
      <c r="L1836" s="105">
        <f>+BD[[#This Row],[Kg. Recibidos]]*BD[[#This Row],[Precio]]</f>
        <v>17883.735000000001</v>
      </c>
      <c r="M1836" s="105">
        <f>+BD[[#This Row],[Kg. Recibidos]]*BD[[#This Row],[Precio]]</f>
        <v>17883.735000000001</v>
      </c>
      <c r="N1836" s="91">
        <f>+BD[[#This Row],[Monto Total]]-BD[[#This Row],[Abonos]]</f>
        <v>0</v>
      </c>
      <c r="O1836" s="92" t="str">
        <f>IF(BD[[#This Row],[Saldo Actual]]=0,"PAGADO",IF(BD[[#This Row],[Saldo Actual]]&lt;0,"A Favor","Pendiente"))</f>
        <v>PAGADO</v>
      </c>
      <c r="P1836" s="95">
        <f>+BD[[#This Row],[Fecha Doc.]]+7</f>
        <v>45357</v>
      </c>
      <c r="Q1836" s="66" t="str">
        <f ca="1">IF(TODAY()&gt;BD[[#This Row],[Fecha Venc.]],"VENCIDO","")</f>
        <v>VENCIDO</v>
      </c>
      <c r="R1836" s="83"/>
    </row>
    <row r="1837" spans="3:18" s="4" customFormat="1" hidden="1" x14ac:dyDescent="0.25">
      <c r="C1837" s="77" t="s">
        <v>1681</v>
      </c>
      <c r="D1837" s="78">
        <v>45350</v>
      </c>
      <c r="E1837" s="79" t="s">
        <v>8</v>
      </c>
      <c r="F1837" s="80" t="s">
        <v>20</v>
      </c>
      <c r="G1837" s="79" t="s">
        <v>182</v>
      </c>
      <c r="H1837" s="81" t="s">
        <v>12</v>
      </c>
      <c r="I1837" s="120">
        <v>2933.3</v>
      </c>
      <c r="J1837" s="120">
        <v>2933.3</v>
      </c>
      <c r="K1837" s="82">
        <v>1</v>
      </c>
      <c r="L1837" s="105">
        <f>+BD[[#This Row],[Kg. Recibidos]]*BD[[#This Row],[Precio]]</f>
        <v>2933.3</v>
      </c>
      <c r="M1837" s="105">
        <f>+BD[[#This Row],[Kg. Recibidos]]*BD[[#This Row],[Precio]]</f>
        <v>2933.3</v>
      </c>
      <c r="N1837" s="91">
        <f>+BD[[#This Row],[Monto Total]]-BD[[#This Row],[Abonos]]</f>
        <v>0</v>
      </c>
      <c r="O1837" s="92" t="str">
        <f>IF(BD[[#This Row],[Saldo Actual]]=0,"PAGADO",IF(BD[[#This Row],[Saldo Actual]]&lt;0,"A Favor","Pendiente"))</f>
        <v>PAGADO</v>
      </c>
      <c r="P1837" s="95">
        <f>+BD[[#This Row],[Fecha Doc.]]+7</f>
        <v>45357</v>
      </c>
      <c r="Q1837" s="66" t="str">
        <f ca="1">IF(TODAY()&gt;BD[[#This Row],[Fecha Venc.]],"VENCIDO","")</f>
        <v>VENCIDO</v>
      </c>
      <c r="R1837" s="83"/>
    </row>
    <row r="1838" spans="3:18" s="4" customFormat="1" hidden="1" x14ac:dyDescent="0.25">
      <c r="C1838" s="77" t="s">
        <v>1681</v>
      </c>
      <c r="D1838" s="78">
        <v>45350</v>
      </c>
      <c r="E1838" s="79" t="s">
        <v>8</v>
      </c>
      <c r="F1838" s="80" t="s">
        <v>20</v>
      </c>
      <c r="G1838" s="79" t="s">
        <v>182</v>
      </c>
      <c r="H1838" s="81" t="s">
        <v>11</v>
      </c>
      <c r="I1838" s="120">
        <v>1441.4</v>
      </c>
      <c r="J1838" s="120">
        <v>1441.4</v>
      </c>
      <c r="K1838" s="82">
        <v>1.5</v>
      </c>
      <c r="L1838" s="105">
        <f>+BD[[#This Row],[Kg. Recibidos]]*BD[[#This Row],[Precio]]</f>
        <v>2162.1000000000004</v>
      </c>
      <c r="M1838" s="105">
        <f>+BD[[#This Row],[Kg. Recibidos]]*BD[[#This Row],[Precio]]</f>
        <v>2162.1000000000004</v>
      </c>
      <c r="N1838" s="91">
        <f>+BD[[#This Row],[Monto Total]]-BD[[#This Row],[Abonos]]</f>
        <v>0</v>
      </c>
      <c r="O1838" s="92" t="str">
        <f>IF(BD[[#This Row],[Saldo Actual]]=0,"PAGADO",IF(BD[[#This Row],[Saldo Actual]]&lt;0,"A Favor","Pendiente"))</f>
        <v>PAGADO</v>
      </c>
      <c r="P1838" s="95">
        <f>+BD[[#This Row],[Fecha Doc.]]+7</f>
        <v>45357</v>
      </c>
      <c r="Q1838" s="66" t="str">
        <f ca="1">IF(TODAY()&gt;BD[[#This Row],[Fecha Venc.]],"VENCIDO","")</f>
        <v>VENCIDO</v>
      </c>
      <c r="R1838" s="83"/>
    </row>
    <row r="1839" spans="3:18" s="4" customFormat="1" hidden="1" x14ac:dyDescent="0.25">
      <c r="C1839" s="77" t="s">
        <v>1681</v>
      </c>
      <c r="D1839" s="78">
        <v>45350</v>
      </c>
      <c r="E1839" s="79" t="s">
        <v>8</v>
      </c>
      <c r="F1839" s="80" t="s">
        <v>20</v>
      </c>
      <c r="G1839" s="79" t="s">
        <v>182</v>
      </c>
      <c r="H1839" s="81" t="s">
        <v>13</v>
      </c>
      <c r="I1839" s="120">
        <v>3013.7</v>
      </c>
      <c r="J1839" s="120">
        <v>3013.7</v>
      </c>
      <c r="K1839" s="82">
        <v>1</v>
      </c>
      <c r="L1839" s="105">
        <f>+BD[[#This Row],[Kg. Recibidos]]*BD[[#This Row],[Precio]]</f>
        <v>3013.7</v>
      </c>
      <c r="M1839" s="105">
        <f>+BD[[#This Row],[Kg. Recibidos]]*BD[[#This Row],[Precio]]</f>
        <v>3013.7</v>
      </c>
      <c r="N1839" s="91">
        <f>+BD[[#This Row],[Monto Total]]-BD[[#This Row],[Abonos]]</f>
        <v>0</v>
      </c>
      <c r="O1839" s="92" t="str">
        <f>IF(BD[[#This Row],[Saldo Actual]]=0,"PAGADO",IF(BD[[#This Row],[Saldo Actual]]&lt;0,"A Favor","Pendiente"))</f>
        <v>PAGADO</v>
      </c>
      <c r="P1839" s="95">
        <f>+BD[[#This Row],[Fecha Doc.]]+7</f>
        <v>45357</v>
      </c>
      <c r="Q1839" s="66" t="str">
        <f ca="1">IF(TODAY()&gt;BD[[#This Row],[Fecha Venc.]],"VENCIDO","")</f>
        <v>VENCIDO</v>
      </c>
      <c r="R1839" s="83"/>
    </row>
    <row r="1840" spans="3:18" s="4" customFormat="1" hidden="1" x14ac:dyDescent="0.25">
      <c r="C1840" s="77" t="s">
        <v>1672</v>
      </c>
      <c r="D1840" s="78">
        <v>45349</v>
      </c>
      <c r="E1840" s="79" t="s">
        <v>76</v>
      </c>
      <c r="F1840" s="80" t="s">
        <v>34</v>
      </c>
      <c r="G1840" s="79" t="s">
        <v>76</v>
      </c>
      <c r="H1840" s="81" t="s">
        <v>3</v>
      </c>
      <c r="I1840" s="120">
        <v>3878.8</v>
      </c>
      <c r="J1840" s="120">
        <v>3842.2</v>
      </c>
      <c r="K1840" s="82">
        <v>2.25</v>
      </c>
      <c r="L1840" s="105">
        <f>+BD[[#This Row],[Kg. Recibidos]]*BD[[#This Row],[Precio]]</f>
        <v>8644.9499999999989</v>
      </c>
      <c r="M1840" s="105">
        <f>800+225+257.22+202.79+170+65.47+800+100+1000+200.03+550+100+50+189.72+174.95+200+185+200+100+105.88+210+200+100</f>
        <v>6186.06</v>
      </c>
      <c r="N1840" s="91">
        <f>+BD[[#This Row],[Monto Total]]-BD[[#This Row],[Abonos]]</f>
        <v>2458.8899999999985</v>
      </c>
      <c r="O1840" s="92" t="str">
        <f>IF(BD[[#This Row],[Saldo Actual]]=0,"PAGADO",IF(BD[[#This Row],[Saldo Actual]]&lt;0,"A Favor","Pendiente"))</f>
        <v>Pendiente</v>
      </c>
      <c r="P1840" s="95">
        <f>+BD[[#This Row],[Fecha Doc.]]+7</f>
        <v>45356</v>
      </c>
      <c r="Q1840" s="66" t="str">
        <f ca="1">IF(TODAY()&gt;BD[[#This Row],[Fecha Venc.]],"VENCIDO","")</f>
        <v>VENCIDO</v>
      </c>
      <c r="R1840" s="83"/>
    </row>
    <row r="1841" spans="3:18" s="4" customFormat="1" hidden="1" x14ac:dyDescent="0.25">
      <c r="C1841" s="77" t="s">
        <v>1674</v>
      </c>
      <c r="D1841" s="78">
        <v>45349</v>
      </c>
      <c r="E1841" s="79" t="s">
        <v>76</v>
      </c>
      <c r="F1841" s="80" t="s">
        <v>34</v>
      </c>
      <c r="G1841" s="79" t="s">
        <v>76</v>
      </c>
      <c r="H1841" s="81" t="s">
        <v>12</v>
      </c>
      <c r="I1841" s="120">
        <v>58.1</v>
      </c>
      <c r="J1841" s="120">
        <v>56.8</v>
      </c>
      <c r="K1841" s="82">
        <v>1.3</v>
      </c>
      <c r="L1841" s="105">
        <f>+BD[[#This Row],[Kg. Recibidos]]*BD[[#This Row],[Precio]]</f>
        <v>73.84</v>
      </c>
      <c r="M1841" s="105"/>
      <c r="N1841" s="91">
        <f>+BD[[#This Row],[Monto Total]]-BD[[#This Row],[Abonos]]</f>
        <v>73.84</v>
      </c>
      <c r="O1841" s="92" t="str">
        <f>IF(BD[[#This Row],[Saldo Actual]]=0,"PAGADO",IF(BD[[#This Row],[Saldo Actual]]&lt;0,"A Favor","Pendiente"))</f>
        <v>Pendiente</v>
      </c>
      <c r="P1841" s="95">
        <f>+BD[[#This Row],[Fecha Doc.]]+7</f>
        <v>45356</v>
      </c>
      <c r="Q1841" s="66" t="str">
        <f ca="1">IF(TODAY()&gt;BD[[#This Row],[Fecha Venc.]],"VENCIDO","")</f>
        <v>VENCIDO</v>
      </c>
      <c r="R1841" s="83"/>
    </row>
    <row r="1842" spans="3:18" s="4" customFormat="1" hidden="1" x14ac:dyDescent="0.25">
      <c r="C1842" s="77" t="s">
        <v>1673</v>
      </c>
      <c r="D1842" s="78">
        <v>45349</v>
      </c>
      <c r="E1842" s="79" t="s">
        <v>670</v>
      </c>
      <c r="F1842" s="80" t="s">
        <v>883</v>
      </c>
      <c r="G1842" s="79" t="s">
        <v>670</v>
      </c>
      <c r="H1842" s="81" t="s">
        <v>872</v>
      </c>
      <c r="I1842" s="120">
        <v>3936</v>
      </c>
      <c r="J1842" s="120">
        <v>3925.2</v>
      </c>
      <c r="K1842" s="82">
        <v>2.1</v>
      </c>
      <c r="L1842" s="105">
        <f>+BD[[#This Row],[Kg. Recibidos]]*BD[[#This Row],[Precio]]</f>
        <v>8242.92</v>
      </c>
      <c r="M1842" s="105">
        <f>+BD[[#This Row],[Kg. Recibidos]]*BD[[#This Row],[Precio]]</f>
        <v>8242.92</v>
      </c>
      <c r="N1842" s="91">
        <f>+BD[[#This Row],[Monto Total]]-BD[[#This Row],[Abonos]]</f>
        <v>0</v>
      </c>
      <c r="O1842" s="92" t="str">
        <f>IF(BD[[#This Row],[Saldo Actual]]=0,"PAGADO",IF(BD[[#This Row],[Saldo Actual]]&lt;0,"A Favor","Pendiente"))</f>
        <v>PAGADO</v>
      </c>
      <c r="P1842" s="95">
        <f>+BD[[#This Row],[Fecha Doc.]]+7</f>
        <v>45356</v>
      </c>
      <c r="Q1842" s="66" t="str">
        <f ca="1">IF(TODAY()&gt;BD[[#This Row],[Fecha Venc.]],"VENCIDO","")</f>
        <v>VENCIDO</v>
      </c>
      <c r="R1842" s="83"/>
    </row>
    <row r="1843" spans="3:18" s="4" customFormat="1" hidden="1" x14ac:dyDescent="0.25">
      <c r="C1843" s="77" t="s">
        <v>1673</v>
      </c>
      <c r="D1843" s="78">
        <v>45349</v>
      </c>
      <c r="E1843" s="79" t="s">
        <v>670</v>
      </c>
      <c r="F1843" s="80" t="s">
        <v>883</v>
      </c>
      <c r="G1843" s="79" t="s">
        <v>670</v>
      </c>
      <c r="H1843" s="81" t="s">
        <v>15</v>
      </c>
      <c r="I1843" s="120">
        <v>4977.1000000000004</v>
      </c>
      <c r="J1843" s="120">
        <v>4742.7</v>
      </c>
      <c r="K1843" s="82">
        <v>2.4</v>
      </c>
      <c r="L1843" s="105">
        <f>+BD[[#This Row],[Kg. Recibidos]]*BD[[#This Row],[Precio]]</f>
        <v>11382.48</v>
      </c>
      <c r="M1843" s="105">
        <f>+BD[[#This Row],[Kg. Recibidos]]*BD[[#This Row],[Precio]]</f>
        <v>11382.48</v>
      </c>
      <c r="N1843" s="91">
        <f>+BD[[#This Row],[Monto Total]]-BD[[#This Row],[Abonos]]</f>
        <v>0</v>
      </c>
      <c r="O1843" s="92" t="str">
        <f>IF(BD[[#This Row],[Saldo Actual]]=0,"PAGADO",IF(BD[[#This Row],[Saldo Actual]]&lt;0,"A Favor","Pendiente"))</f>
        <v>PAGADO</v>
      </c>
      <c r="P1843" s="95">
        <f>+BD[[#This Row],[Fecha Doc.]]+7</f>
        <v>45356</v>
      </c>
      <c r="Q1843" s="66" t="str">
        <f ca="1">IF(TODAY()&gt;BD[[#This Row],[Fecha Venc.]],"VENCIDO","")</f>
        <v>VENCIDO</v>
      </c>
      <c r="R1843" s="83"/>
    </row>
    <row r="1844" spans="3:18" s="4" customFormat="1" hidden="1" x14ac:dyDescent="0.25">
      <c r="C1844" s="77" t="s">
        <v>1676</v>
      </c>
      <c r="D1844" s="78">
        <v>45349</v>
      </c>
      <c r="E1844" s="79" t="s">
        <v>670</v>
      </c>
      <c r="F1844" s="80" t="s">
        <v>883</v>
      </c>
      <c r="G1844" s="79" t="s">
        <v>670</v>
      </c>
      <c r="H1844" s="81" t="s">
        <v>872</v>
      </c>
      <c r="I1844" s="120">
        <v>1591</v>
      </c>
      <c r="J1844" s="120">
        <v>1567.6</v>
      </c>
      <c r="K1844" s="82">
        <v>2.1</v>
      </c>
      <c r="L1844" s="105">
        <f>+BD[[#This Row],[Kg. Recibidos]]*BD[[#This Row],[Precio]]</f>
        <v>3291.96</v>
      </c>
      <c r="M1844" s="105">
        <f>+BD[[#This Row],[Kg. Recibidos]]*BD[[#This Row],[Precio]]</f>
        <v>3291.96</v>
      </c>
      <c r="N1844" s="91">
        <f>+BD[[#This Row],[Monto Total]]-BD[[#This Row],[Abonos]]</f>
        <v>0</v>
      </c>
      <c r="O1844" s="92" t="str">
        <f>IF(BD[[#This Row],[Saldo Actual]]=0,"PAGADO",IF(BD[[#This Row],[Saldo Actual]]&lt;0,"A Favor","Pendiente"))</f>
        <v>PAGADO</v>
      </c>
      <c r="P1844" s="95">
        <f>+BD[[#This Row],[Fecha Doc.]]+7</f>
        <v>45356</v>
      </c>
      <c r="Q1844" s="66" t="str">
        <f ca="1">IF(TODAY()&gt;BD[[#This Row],[Fecha Venc.]],"VENCIDO","")</f>
        <v>VENCIDO</v>
      </c>
      <c r="R1844" s="83"/>
    </row>
    <row r="1845" spans="3:18" s="4" customFormat="1" hidden="1" x14ac:dyDescent="0.25">
      <c r="C1845" s="77" t="s">
        <v>1677</v>
      </c>
      <c r="D1845" s="78">
        <v>45349</v>
      </c>
      <c r="E1845" s="79" t="s">
        <v>93</v>
      </c>
      <c r="F1845" s="80" t="s">
        <v>50</v>
      </c>
      <c r="G1845" s="79" t="s">
        <v>93</v>
      </c>
      <c r="H1845" s="81" t="s">
        <v>3</v>
      </c>
      <c r="I1845" s="120">
        <v>18126.3</v>
      </c>
      <c r="J1845" s="120">
        <v>17872.099999999999</v>
      </c>
      <c r="K1845" s="82">
        <v>1.9</v>
      </c>
      <c r="L1845" s="105">
        <f>+BD[[#This Row],[Kg. Recibidos]]*BD[[#This Row],[Precio]]</f>
        <v>33956.99</v>
      </c>
      <c r="M1845" s="105">
        <f>+BD[[#This Row],[Kg. Recibidos]]*BD[[#This Row],[Precio]]</f>
        <v>33956.99</v>
      </c>
      <c r="N1845" s="91">
        <f>+BD[[#This Row],[Monto Total]]-BD[[#This Row],[Abonos]]</f>
        <v>0</v>
      </c>
      <c r="O1845" s="92" t="str">
        <f>IF(BD[[#This Row],[Saldo Actual]]=0,"PAGADO",IF(BD[[#This Row],[Saldo Actual]]&lt;0,"A Favor","Pendiente"))</f>
        <v>PAGADO</v>
      </c>
      <c r="P1845" s="95">
        <f>+BD[[#This Row],[Fecha Doc.]]+7</f>
        <v>45356</v>
      </c>
      <c r="Q1845" s="66" t="str">
        <f ca="1">IF(TODAY()&gt;BD[[#This Row],[Fecha Venc.]],"VENCIDO","")</f>
        <v>VENCIDO</v>
      </c>
      <c r="R1845" s="83"/>
    </row>
    <row r="1846" spans="3:18" s="4" customFormat="1" hidden="1" x14ac:dyDescent="0.25">
      <c r="C1846" s="77" t="s">
        <v>1678</v>
      </c>
      <c r="D1846" s="78">
        <v>45349</v>
      </c>
      <c r="E1846" s="79" t="s">
        <v>93</v>
      </c>
      <c r="F1846" s="80" t="s">
        <v>50</v>
      </c>
      <c r="G1846" s="79" t="s">
        <v>93</v>
      </c>
      <c r="H1846" s="81" t="s">
        <v>18</v>
      </c>
      <c r="I1846" s="120">
        <v>812.99</v>
      </c>
      <c r="J1846" s="120">
        <v>812.99</v>
      </c>
      <c r="K1846" s="82">
        <v>1.85</v>
      </c>
      <c r="L1846" s="105">
        <f>+BD[[#This Row],[Kg. Recibidos]]*BD[[#This Row],[Precio]]</f>
        <v>1504.0315000000001</v>
      </c>
      <c r="M1846" s="105">
        <f>+BD[[#This Row],[Kg. Recibidos]]*BD[[#This Row],[Precio]]</f>
        <v>1504.0315000000001</v>
      </c>
      <c r="N1846" s="91">
        <f>+BD[[#This Row],[Monto Total]]-BD[[#This Row],[Abonos]]</f>
        <v>0</v>
      </c>
      <c r="O1846" s="92" t="str">
        <f>IF(BD[[#This Row],[Saldo Actual]]=0,"PAGADO",IF(BD[[#This Row],[Saldo Actual]]&lt;0,"A Favor","Pendiente"))</f>
        <v>PAGADO</v>
      </c>
      <c r="P1846" s="95">
        <f>+BD[[#This Row],[Fecha Doc.]]+7</f>
        <v>45356</v>
      </c>
      <c r="Q1846" s="66" t="str">
        <f ca="1">IF(TODAY()&gt;BD[[#This Row],[Fecha Venc.]],"VENCIDO","")</f>
        <v>VENCIDO</v>
      </c>
      <c r="R1846" s="83"/>
    </row>
    <row r="1847" spans="3:18" s="4" customFormat="1" hidden="1" x14ac:dyDescent="0.25">
      <c r="C1847" s="77" t="s">
        <v>1680</v>
      </c>
      <c r="D1847" s="78">
        <v>45349</v>
      </c>
      <c r="E1847" s="79" t="s">
        <v>108</v>
      </c>
      <c r="F1847" s="80" t="s">
        <v>120</v>
      </c>
      <c r="G1847" s="79" t="s">
        <v>108</v>
      </c>
      <c r="H1847" s="81" t="s">
        <v>15</v>
      </c>
      <c r="I1847" s="120">
        <v>9810.2000000000007</v>
      </c>
      <c r="J1847" s="120">
        <v>9810.2000000000007</v>
      </c>
      <c r="K1847" s="82">
        <v>2.4500000000000002</v>
      </c>
      <c r="L1847" s="105">
        <f>+BD[[#This Row],[Kg. Recibidos]]*BD[[#This Row],[Precio]]</f>
        <v>24034.990000000005</v>
      </c>
      <c r="M1847" s="105">
        <f>3920.99+5674+1720+2720+4970+330+3780+120+800</f>
        <v>24034.989999999998</v>
      </c>
      <c r="N1847" s="91">
        <f>+BD[[#This Row],[Monto Total]]-BD[[#This Row],[Abonos]]</f>
        <v>0</v>
      </c>
      <c r="O1847" s="92" t="str">
        <f>IF(BD[[#This Row],[Saldo Actual]]=0,"PAGADO",IF(BD[[#This Row],[Saldo Actual]]&lt;0,"A Favor","Pendiente"))</f>
        <v>PAGADO</v>
      </c>
      <c r="P1847" s="95">
        <f>+BD[[#This Row],[Fecha Doc.]]+7</f>
        <v>45356</v>
      </c>
      <c r="Q1847" s="66" t="str">
        <f ca="1">IF(TODAY()&gt;BD[[#This Row],[Fecha Venc.]],"VENCIDO","")</f>
        <v>VENCIDO</v>
      </c>
      <c r="R1847" s="83"/>
    </row>
    <row r="1848" spans="3:18" s="4" customFormat="1" hidden="1" x14ac:dyDescent="0.25">
      <c r="C1848" s="77" t="s">
        <v>1689</v>
      </c>
      <c r="D1848" s="78">
        <v>45349</v>
      </c>
      <c r="E1848" s="79" t="s">
        <v>1887</v>
      </c>
      <c r="F1848" s="80" t="s">
        <v>1886</v>
      </c>
      <c r="G1848" s="79" t="s">
        <v>946</v>
      </c>
      <c r="H1848" s="81" t="s">
        <v>3</v>
      </c>
      <c r="I1848" s="120">
        <v>2.8</v>
      </c>
      <c r="J1848" s="120">
        <v>2.8</v>
      </c>
      <c r="K1848" s="82">
        <v>2.4</v>
      </c>
      <c r="L1848" s="105">
        <f>+BD[[#This Row],[Kg. Recibidos]]*BD[[#This Row],[Precio]]</f>
        <v>6.72</v>
      </c>
      <c r="M1848" s="105">
        <f>+BD[[#This Row],[Kg. Recibidos]]*BD[[#This Row],[Precio]]</f>
        <v>6.72</v>
      </c>
      <c r="N1848" s="91">
        <f>+BD[[#This Row],[Monto Total]]-BD[[#This Row],[Abonos]]</f>
        <v>0</v>
      </c>
      <c r="O1848" s="92" t="str">
        <f>IF(BD[[#This Row],[Saldo Actual]]=0,"PAGADO",IF(BD[[#This Row],[Saldo Actual]]&lt;0,"A Favor","Pendiente"))</f>
        <v>PAGADO</v>
      </c>
      <c r="P1848" s="95">
        <f>+BD[[#This Row],[Fecha Doc.]]+7</f>
        <v>45356</v>
      </c>
      <c r="Q1848" s="66" t="str">
        <f ca="1">IF(TODAY()&gt;BD[[#This Row],[Fecha Venc.]],"VENCIDO","")</f>
        <v>VENCIDO</v>
      </c>
      <c r="R1848" s="83"/>
    </row>
    <row r="1849" spans="3:18" s="4" customFormat="1" hidden="1" x14ac:dyDescent="0.25">
      <c r="C1849" s="77" t="s">
        <v>1675</v>
      </c>
      <c r="D1849" s="78">
        <v>45349</v>
      </c>
      <c r="E1849" s="79" t="s">
        <v>1887</v>
      </c>
      <c r="F1849" s="80" t="s">
        <v>1886</v>
      </c>
      <c r="G1849" s="79" t="s">
        <v>197</v>
      </c>
      <c r="H1849" s="81" t="s">
        <v>3</v>
      </c>
      <c r="I1849" s="120">
        <v>195.2</v>
      </c>
      <c r="J1849" s="120">
        <v>195.2</v>
      </c>
      <c r="K1849" s="82">
        <v>2.25</v>
      </c>
      <c r="L1849" s="105">
        <f>+BD[[#This Row],[Kg. Recibidos]]*BD[[#This Row],[Precio]]</f>
        <v>439.2</v>
      </c>
      <c r="M1849" s="105">
        <f>+BD[[#This Row],[Kg. Recibidos]]*BD[[#This Row],[Precio]]</f>
        <v>439.2</v>
      </c>
      <c r="N1849" s="91">
        <f>+BD[[#This Row],[Monto Total]]-BD[[#This Row],[Abonos]]</f>
        <v>0</v>
      </c>
      <c r="O1849" s="92" t="str">
        <f>IF(BD[[#This Row],[Saldo Actual]]=0,"PAGADO",IF(BD[[#This Row],[Saldo Actual]]&lt;0,"A Favor","Pendiente"))</f>
        <v>PAGADO</v>
      </c>
      <c r="P1849" s="95">
        <f>+BD[[#This Row],[Fecha Doc.]]+7</f>
        <v>45356</v>
      </c>
      <c r="Q1849" s="66" t="str">
        <f ca="1">IF(TODAY()&gt;BD[[#This Row],[Fecha Venc.]],"VENCIDO","")</f>
        <v>VENCIDO</v>
      </c>
      <c r="R1849" s="83"/>
    </row>
    <row r="1850" spans="3:18" s="4" customFormat="1" hidden="1" x14ac:dyDescent="0.25">
      <c r="C1850" s="77" t="s">
        <v>1667</v>
      </c>
      <c r="D1850" s="78">
        <v>45348</v>
      </c>
      <c r="E1850" s="79" t="s">
        <v>1887</v>
      </c>
      <c r="F1850" s="80" t="s">
        <v>1886</v>
      </c>
      <c r="G1850" s="79" t="s">
        <v>200</v>
      </c>
      <c r="H1850" s="81" t="s">
        <v>872</v>
      </c>
      <c r="I1850" s="120">
        <v>322.39999999999998</v>
      </c>
      <c r="J1850" s="120">
        <v>322.39999999999998</v>
      </c>
      <c r="K1850" s="82">
        <v>2.4</v>
      </c>
      <c r="L1850" s="105">
        <f>+BD[[#This Row],[Kg. Recibidos]]*BD[[#This Row],[Precio]]</f>
        <v>773.75999999999988</v>
      </c>
      <c r="M1850" s="105">
        <f>+BD[[#This Row],[Kg. Recibidos]]*BD[[#This Row],[Precio]]</f>
        <v>773.75999999999988</v>
      </c>
      <c r="N1850" s="91">
        <f>+BD[[#This Row],[Monto Total]]-BD[[#This Row],[Abonos]]</f>
        <v>0</v>
      </c>
      <c r="O1850" s="92" t="str">
        <f>IF(BD[[#This Row],[Saldo Actual]]=0,"PAGADO",IF(BD[[#This Row],[Saldo Actual]]&lt;0,"A Favor","Pendiente"))</f>
        <v>PAGADO</v>
      </c>
      <c r="P1850" s="95">
        <f>+BD[[#This Row],[Fecha Doc.]]+7</f>
        <v>45355</v>
      </c>
      <c r="Q1850" s="66" t="str">
        <f ca="1">IF(TODAY()&gt;BD[[#This Row],[Fecha Venc.]],"VENCIDO","")</f>
        <v>VENCIDO</v>
      </c>
      <c r="R1850" s="83"/>
    </row>
    <row r="1851" spans="3:18" s="4" customFormat="1" hidden="1" x14ac:dyDescent="0.25">
      <c r="C1851" s="77" t="s">
        <v>1671</v>
      </c>
      <c r="D1851" s="78">
        <v>45348</v>
      </c>
      <c r="E1851" s="79" t="s">
        <v>1887</v>
      </c>
      <c r="F1851" s="80" t="s">
        <v>1886</v>
      </c>
      <c r="G1851" s="79" t="s">
        <v>130</v>
      </c>
      <c r="H1851" s="81" t="s">
        <v>13</v>
      </c>
      <c r="I1851" s="120">
        <v>48.9</v>
      </c>
      <c r="J1851" s="120">
        <v>48.9</v>
      </c>
      <c r="K1851" s="82">
        <v>1.4</v>
      </c>
      <c r="L1851" s="105">
        <f>+BD[[#This Row],[Kg. Recibidos]]*BD[[#This Row],[Precio]]</f>
        <v>68.459999999999994</v>
      </c>
      <c r="M1851" s="105">
        <v>68.459999999999994</v>
      </c>
      <c r="N1851" s="91">
        <f>+BD[[#This Row],[Monto Total]]-BD[[#This Row],[Abonos]]</f>
        <v>0</v>
      </c>
      <c r="O1851" s="92" t="str">
        <f>IF(BD[[#This Row],[Saldo Actual]]=0,"PAGADO",IF(BD[[#This Row],[Saldo Actual]]&lt;0,"A Favor","Pendiente"))</f>
        <v>PAGADO</v>
      </c>
      <c r="P1851" s="95">
        <f>+BD[[#This Row],[Fecha Doc.]]+7</f>
        <v>45355</v>
      </c>
      <c r="Q1851" s="66" t="str">
        <f ca="1">IF(TODAY()&gt;BD[[#This Row],[Fecha Venc.]],"VENCIDO","")</f>
        <v>VENCIDO</v>
      </c>
      <c r="R1851" s="83"/>
    </row>
    <row r="1852" spans="3:18" s="4" customFormat="1" hidden="1" x14ac:dyDescent="0.25">
      <c r="C1852" s="77" t="s">
        <v>1671</v>
      </c>
      <c r="D1852" s="78">
        <v>45348</v>
      </c>
      <c r="E1852" s="79" t="s">
        <v>1887</v>
      </c>
      <c r="F1852" s="80" t="s">
        <v>1886</v>
      </c>
      <c r="G1852" s="79" t="s">
        <v>130</v>
      </c>
      <c r="H1852" s="81" t="s">
        <v>12</v>
      </c>
      <c r="I1852" s="120">
        <v>49.6</v>
      </c>
      <c r="J1852" s="120">
        <v>49.6</v>
      </c>
      <c r="K1852" s="82">
        <v>1.3</v>
      </c>
      <c r="L1852" s="105">
        <f>+BD[[#This Row],[Kg. Recibidos]]*BD[[#This Row],[Precio]]</f>
        <v>64.48</v>
      </c>
      <c r="M1852" s="105">
        <v>64.48</v>
      </c>
      <c r="N1852" s="91">
        <f>+BD[[#This Row],[Monto Total]]-BD[[#This Row],[Abonos]]</f>
        <v>0</v>
      </c>
      <c r="O1852" s="92" t="str">
        <f>IF(BD[[#This Row],[Saldo Actual]]=0,"PAGADO",IF(BD[[#This Row],[Saldo Actual]]&lt;0,"A Favor","Pendiente"))</f>
        <v>PAGADO</v>
      </c>
      <c r="P1852" s="95">
        <f>+BD[[#This Row],[Fecha Doc.]]+7</f>
        <v>45355</v>
      </c>
      <c r="Q1852" s="66" t="str">
        <f ca="1">IF(TODAY()&gt;BD[[#This Row],[Fecha Venc.]],"VENCIDO","")</f>
        <v>VENCIDO</v>
      </c>
      <c r="R1852" s="83"/>
    </row>
    <row r="1853" spans="3:18" s="4" customFormat="1" hidden="1" x14ac:dyDescent="0.25">
      <c r="C1853" s="77" t="s">
        <v>1669</v>
      </c>
      <c r="D1853" s="78">
        <v>45348</v>
      </c>
      <c r="E1853" s="79" t="s">
        <v>86</v>
      </c>
      <c r="F1853" s="80" t="s">
        <v>45</v>
      </c>
      <c r="G1853" s="79" t="s">
        <v>1419</v>
      </c>
      <c r="H1853" s="81" t="s">
        <v>3</v>
      </c>
      <c r="I1853" s="120">
        <v>622.79999999999995</v>
      </c>
      <c r="J1853" s="120">
        <v>622.79999999999995</v>
      </c>
      <c r="K1853" s="82">
        <v>2.2999999999999998</v>
      </c>
      <c r="L1853" s="105">
        <f>+BD[[#This Row],[Kg. Recibidos]]*BD[[#This Row],[Precio]]</f>
        <v>1432.4399999999998</v>
      </c>
      <c r="M1853" s="105">
        <f>+BD[[#This Row],[Kg. Recibidos]]*BD[[#This Row],[Precio]]</f>
        <v>1432.4399999999998</v>
      </c>
      <c r="N1853" s="91">
        <f>+BD[[#This Row],[Monto Total]]-BD[[#This Row],[Abonos]]</f>
        <v>0</v>
      </c>
      <c r="O1853" s="92" t="str">
        <f>IF(BD[[#This Row],[Saldo Actual]]=0,"PAGADO",IF(BD[[#This Row],[Saldo Actual]]&lt;0,"A Favor","Pendiente"))</f>
        <v>PAGADO</v>
      </c>
      <c r="P1853" s="95">
        <f>+BD[[#This Row],[Fecha Doc.]]+7</f>
        <v>45355</v>
      </c>
      <c r="Q1853" s="66" t="str">
        <f ca="1">IF(TODAY()&gt;BD[[#This Row],[Fecha Venc.]],"VENCIDO","")</f>
        <v>VENCIDO</v>
      </c>
      <c r="R1853" s="83"/>
    </row>
    <row r="1854" spans="3:18" s="4" customFormat="1" hidden="1" x14ac:dyDescent="0.25">
      <c r="C1854" s="77" t="s">
        <v>1668</v>
      </c>
      <c r="D1854" s="78">
        <v>45348</v>
      </c>
      <c r="E1854" s="79" t="s">
        <v>86</v>
      </c>
      <c r="F1854" s="80" t="s">
        <v>45</v>
      </c>
      <c r="G1854" s="79" t="s">
        <v>1419</v>
      </c>
      <c r="H1854" s="81" t="s">
        <v>11</v>
      </c>
      <c r="I1854" s="120">
        <v>19.899999999999999</v>
      </c>
      <c r="J1854" s="120">
        <v>19.899999999999999</v>
      </c>
      <c r="K1854" s="82">
        <v>2</v>
      </c>
      <c r="L1854" s="105">
        <f>+BD[[#This Row],[Kg. Recibidos]]*BD[[#This Row],[Precio]]</f>
        <v>39.799999999999997</v>
      </c>
      <c r="M1854" s="105">
        <f>+BD[[#This Row],[Kg. Recibidos]]*BD[[#This Row],[Precio]]</f>
        <v>39.799999999999997</v>
      </c>
      <c r="N1854" s="91">
        <f>+BD[[#This Row],[Monto Total]]-BD[[#This Row],[Abonos]]</f>
        <v>0</v>
      </c>
      <c r="O1854" s="92" t="str">
        <f>IF(BD[[#This Row],[Saldo Actual]]=0,"PAGADO",IF(BD[[#This Row],[Saldo Actual]]&lt;0,"A Favor","Pendiente"))</f>
        <v>PAGADO</v>
      </c>
      <c r="P1854" s="95">
        <f>+BD[[#This Row],[Fecha Doc.]]+7</f>
        <v>45355</v>
      </c>
      <c r="Q1854" s="66" t="str">
        <f ca="1">IF(TODAY()&gt;BD[[#This Row],[Fecha Venc.]],"VENCIDO","")</f>
        <v>VENCIDO</v>
      </c>
      <c r="R1854" s="83"/>
    </row>
    <row r="1855" spans="3:18" s="4" customFormat="1" hidden="1" x14ac:dyDescent="0.25">
      <c r="C1855" s="77" t="s">
        <v>1668</v>
      </c>
      <c r="D1855" s="78">
        <v>45348</v>
      </c>
      <c r="E1855" s="79" t="s">
        <v>86</v>
      </c>
      <c r="F1855" s="80" t="s">
        <v>45</v>
      </c>
      <c r="G1855" s="79" t="s">
        <v>1419</v>
      </c>
      <c r="H1855" s="81" t="s">
        <v>12</v>
      </c>
      <c r="I1855" s="120">
        <v>49.2</v>
      </c>
      <c r="J1855" s="120">
        <v>49.2</v>
      </c>
      <c r="K1855" s="82">
        <v>1.3</v>
      </c>
      <c r="L1855" s="105">
        <f>+BD[[#This Row],[Kg. Recibidos]]*BD[[#This Row],[Precio]]</f>
        <v>63.960000000000008</v>
      </c>
      <c r="M1855" s="105">
        <f>+BD[[#This Row],[Kg. Recibidos]]*BD[[#This Row],[Precio]]</f>
        <v>63.960000000000008</v>
      </c>
      <c r="N1855" s="91">
        <f>+BD[[#This Row],[Monto Total]]-BD[[#This Row],[Abonos]]</f>
        <v>0</v>
      </c>
      <c r="O1855" s="92" t="str">
        <f>IF(BD[[#This Row],[Saldo Actual]]=0,"PAGADO",IF(BD[[#This Row],[Saldo Actual]]&lt;0,"A Favor","Pendiente"))</f>
        <v>PAGADO</v>
      </c>
      <c r="P1855" s="95">
        <f>+BD[[#This Row],[Fecha Doc.]]+7</f>
        <v>45355</v>
      </c>
      <c r="Q1855" s="66" t="str">
        <f ca="1">IF(TODAY()&gt;BD[[#This Row],[Fecha Venc.]],"VENCIDO","")</f>
        <v>VENCIDO</v>
      </c>
      <c r="R1855" s="83"/>
    </row>
    <row r="1856" spans="3:18" s="4" customFormat="1" hidden="1" x14ac:dyDescent="0.25">
      <c r="C1856" s="77" t="s">
        <v>1668</v>
      </c>
      <c r="D1856" s="78">
        <v>45348</v>
      </c>
      <c r="E1856" s="79" t="s">
        <v>86</v>
      </c>
      <c r="F1856" s="80" t="s">
        <v>45</v>
      </c>
      <c r="G1856" s="79" t="s">
        <v>1419</v>
      </c>
      <c r="H1856" s="81" t="s">
        <v>13</v>
      </c>
      <c r="I1856" s="120">
        <v>19.7</v>
      </c>
      <c r="J1856" s="120">
        <v>19.7</v>
      </c>
      <c r="K1856" s="82">
        <v>1.4</v>
      </c>
      <c r="L1856" s="105">
        <f>+BD[[#This Row],[Kg. Recibidos]]*BD[[#This Row],[Precio]]</f>
        <v>27.58</v>
      </c>
      <c r="M1856" s="105">
        <f>+BD[[#This Row],[Kg. Recibidos]]*BD[[#This Row],[Precio]]</f>
        <v>27.58</v>
      </c>
      <c r="N1856" s="91">
        <f>+BD[[#This Row],[Monto Total]]-BD[[#This Row],[Abonos]]</f>
        <v>0</v>
      </c>
      <c r="O1856" s="92" t="str">
        <f>IF(BD[[#This Row],[Saldo Actual]]=0,"PAGADO",IF(BD[[#This Row],[Saldo Actual]]&lt;0,"A Favor","Pendiente"))</f>
        <v>PAGADO</v>
      </c>
      <c r="P1856" s="95">
        <f>+BD[[#This Row],[Fecha Doc.]]+7</f>
        <v>45355</v>
      </c>
      <c r="Q1856" s="66" t="str">
        <f ca="1">IF(TODAY()&gt;BD[[#This Row],[Fecha Venc.]],"VENCIDO","")</f>
        <v>VENCIDO</v>
      </c>
      <c r="R1856" s="83"/>
    </row>
    <row r="1857" spans="3:18" s="4" customFormat="1" hidden="1" x14ac:dyDescent="0.25">
      <c r="C1857" s="77" t="s">
        <v>1670</v>
      </c>
      <c r="D1857" s="78">
        <v>45348</v>
      </c>
      <c r="E1857" s="79" t="s">
        <v>9</v>
      </c>
      <c r="F1857" s="80" t="s">
        <v>19</v>
      </c>
      <c r="G1857" s="79" t="s">
        <v>169</v>
      </c>
      <c r="H1857" s="81" t="s">
        <v>15</v>
      </c>
      <c r="I1857" s="120">
        <v>10515.8</v>
      </c>
      <c r="J1857" s="120">
        <v>10238</v>
      </c>
      <c r="K1857" s="82">
        <v>2.25</v>
      </c>
      <c r="L1857" s="105">
        <f>+BD[[#This Row],[Kg. Recibidos]]*BD[[#This Row],[Precio]]</f>
        <v>23035.5</v>
      </c>
      <c r="M1857" s="105">
        <f>+BD[[#This Row],[Kg. Recibidos]]*BD[[#This Row],[Precio]]</f>
        <v>23035.5</v>
      </c>
      <c r="N1857" s="91">
        <f>+BD[[#This Row],[Monto Total]]-BD[[#This Row],[Abonos]]</f>
        <v>0</v>
      </c>
      <c r="O1857" s="92" t="str">
        <f>IF(BD[[#This Row],[Saldo Actual]]=0,"PAGADO",IF(BD[[#This Row],[Saldo Actual]]&lt;0,"A Favor","Pendiente"))</f>
        <v>PAGADO</v>
      </c>
      <c r="P1857" s="95">
        <f>+BD[[#This Row],[Fecha Doc.]]+7</f>
        <v>45355</v>
      </c>
      <c r="Q1857" s="66" t="str">
        <f ca="1">IF(TODAY()&gt;BD[[#This Row],[Fecha Venc.]],"VENCIDO","")</f>
        <v>VENCIDO</v>
      </c>
      <c r="R1857" s="83"/>
    </row>
    <row r="1858" spans="3:18" s="4" customFormat="1" hidden="1" x14ac:dyDescent="0.25">
      <c r="C1858" s="77" t="s">
        <v>1647</v>
      </c>
      <c r="D1858" s="78">
        <v>45345</v>
      </c>
      <c r="E1858" s="79" t="s">
        <v>66</v>
      </c>
      <c r="F1858" s="80" t="s">
        <v>21</v>
      </c>
      <c r="G1858" s="79" t="s">
        <v>183</v>
      </c>
      <c r="H1858" s="81" t="s">
        <v>15</v>
      </c>
      <c r="I1858" s="120">
        <v>1574</v>
      </c>
      <c r="J1858" s="120">
        <v>1554.8</v>
      </c>
      <c r="K1858" s="82">
        <v>2.52</v>
      </c>
      <c r="L1858" s="105">
        <f>+BD[[#This Row],[Kg. Recibidos]]*BD[[#This Row],[Precio]]</f>
        <v>3918.096</v>
      </c>
      <c r="M1858" s="105">
        <f>+BD[[#This Row],[Kg. Recibidos]]*BD[[#This Row],[Precio]]</f>
        <v>3918.096</v>
      </c>
      <c r="N1858" s="91">
        <f>+BD[[#This Row],[Monto Total]]-BD[[#This Row],[Abonos]]</f>
        <v>0</v>
      </c>
      <c r="O1858" s="92" t="str">
        <f>IF(BD[[#This Row],[Saldo Actual]]=0,"PAGADO",IF(BD[[#This Row],[Saldo Actual]]&lt;0,"A Favor","Pendiente"))</f>
        <v>PAGADO</v>
      </c>
      <c r="P1858" s="95">
        <f>+BD[[#This Row],[Fecha Doc.]]+7</f>
        <v>45352</v>
      </c>
      <c r="Q1858" s="66" t="str">
        <f ca="1">IF(TODAY()&gt;BD[[#This Row],[Fecha Venc.]],"VENCIDO","")</f>
        <v>VENCIDO</v>
      </c>
      <c r="R1858" s="83"/>
    </row>
    <row r="1859" spans="3:18" s="4" customFormat="1" hidden="1" x14ac:dyDescent="0.25">
      <c r="C1859" s="77" t="s">
        <v>1652</v>
      </c>
      <c r="D1859" s="78">
        <v>45345</v>
      </c>
      <c r="E1859" s="79" t="s">
        <v>66</v>
      </c>
      <c r="F1859" s="80" t="s">
        <v>21</v>
      </c>
      <c r="G1859" s="79" t="s">
        <v>186</v>
      </c>
      <c r="H1859" s="81" t="s">
        <v>12</v>
      </c>
      <c r="I1859" s="120">
        <v>95.6</v>
      </c>
      <c r="J1859" s="120">
        <v>94.8</v>
      </c>
      <c r="K1859" s="82">
        <v>1.1000000000000001</v>
      </c>
      <c r="L1859" s="105">
        <f>+BD[[#This Row],[Kg. Recibidos]]*BD[[#This Row],[Precio]]</f>
        <v>104.28</v>
      </c>
      <c r="M1859" s="82">
        <v>104.28</v>
      </c>
      <c r="N1859" s="91">
        <f>+BD[[#This Row],[Monto Total]]-BD[[#This Row],[Abonos]]</f>
        <v>0</v>
      </c>
      <c r="O1859" s="92" t="str">
        <f>IF(BD[[#This Row],[Saldo Actual]]=0,"PAGADO",IF(BD[[#This Row],[Saldo Actual]]&lt;0,"A Favor","Pendiente"))</f>
        <v>PAGADO</v>
      </c>
      <c r="P1859" s="95">
        <f>+BD[[#This Row],[Fecha Doc.]]+7</f>
        <v>45352</v>
      </c>
      <c r="Q1859" s="66" t="str">
        <f ca="1">IF(TODAY()&gt;BD[[#This Row],[Fecha Venc.]],"VENCIDO","")</f>
        <v>VENCIDO</v>
      </c>
      <c r="R1859" s="83"/>
    </row>
    <row r="1860" spans="3:18" s="4" customFormat="1" hidden="1" x14ac:dyDescent="0.25">
      <c r="C1860" s="77" t="s">
        <v>1651</v>
      </c>
      <c r="D1860" s="78">
        <v>45345</v>
      </c>
      <c r="E1860" s="79" t="s">
        <v>66</v>
      </c>
      <c r="F1860" s="80" t="s">
        <v>21</v>
      </c>
      <c r="G1860" s="79" t="s">
        <v>186</v>
      </c>
      <c r="H1860" s="81" t="s">
        <v>13</v>
      </c>
      <c r="I1860" s="120">
        <v>97.5</v>
      </c>
      <c r="J1860" s="120">
        <v>97.1</v>
      </c>
      <c r="K1860" s="82">
        <v>1.1000000000000001</v>
      </c>
      <c r="L1860" s="105">
        <f>+BD[[#This Row],[Kg. Recibidos]]*BD[[#This Row],[Precio]]</f>
        <v>106.81</v>
      </c>
      <c r="M1860" s="82">
        <v>106.81</v>
      </c>
      <c r="N1860" s="91">
        <f>+BD[[#This Row],[Monto Total]]-BD[[#This Row],[Abonos]]</f>
        <v>0</v>
      </c>
      <c r="O1860" s="92" t="str">
        <f>IF(BD[[#This Row],[Saldo Actual]]=0,"PAGADO",IF(BD[[#This Row],[Saldo Actual]]&lt;0,"A Favor","Pendiente"))</f>
        <v>PAGADO</v>
      </c>
      <c r="P1860" s="95">
        <f>+BD[[#This Row],[Fecha Doc.]]+7</f>
        <v>45352</v>
      </c>
      <c r="Q1860" s="66" t="str">
        <f ca="1">IF(TODAY()&gt;BD[[#This Row],[Fecha Venc.]],"VENCIDO","")</f>
        <v>VENCIDO</v>
      </c>
      <c r="R1860" s="83"/>
    </row>
    <row r="1861" spans="3:18" s="4" customFormat="1" hidden="1" x14ac:dyDescent="0.25">
      <c r="C1861" s="77" t="s">
        <v>1648</v>
      </c>
      <c r="D1861" s="78">
        <v>45345</v>
      </c>
      <c r="E1861" s="79" t="s">
        <v>66</v>
      </c>
      <c r="F1861" s="80" t="s">
        <v>21</v>
      </c>
      <c r="G1861" s="79" t="s">
        <v>186</v>
      </c>
      <c r="H1861" s="81" t="s">
        <v>15</v>
      </c>
      <c r="I1861" s="120">
        <v>1067.3</v>
      </c>
      <c r="J1861" s="120">
        <v>1047.5999999999999</v>
      </c>
      <c r="K1861" s="82">
        <v>2.52</v>
      </c>
      <c r="L1861" s="105">
        <f>+BD[[#This Row],[Kg. Recibidos]]*BD[[#This Row],[Precio]]</f>
        <v>2639.9519999999998</v>
      </c>
      <c r="M1861" s="105">
        <f>+BD[[#This Row],[Kg. Recibidos]]*BD[[#This Row],[Precio]]</f>
        <v>2639.9519999999998</v>
      </c>
      <c r="N1861" s="91">
        <f>+BD[[#This Row],[Monto Total]]-BD[[#This Row],[Abonos]]</f>
        <v>0</v>
      </c>
      <c r="O1861" s="92" t="str">
        <f>IF(BD[[#This Row],[Saldo Actual]]=0,"PAGADO",IF(BD[[#This Row],[Saldo Actual]]&lt;0,"A Favor","Pendiente"))</f>
        <v>PAGADO</v>
      </c>
      <c r="P1861" s="95">
        <f>+BD[[#This Row],[Fecha Doc.]]+7</f>
        <v>45352</v>
      </c>
      <c r="Q1861" s="66" t="str">
        <f ca="1">IF(TODAY()&gt;BD[[#This Row],[Fecha Venc.]],"VENCIDO","")</f>
        <v>VENCIDO</v>
      </c>
      <c r="R1861" s="83"/>
    </row>
    <row r="1862" spans="3:18" s="4" customFormat="1" hidden="1" x14ac:dyDescent="0.25">
      <c r="C1862" s="77" t="s">
        <v>1649</v>
      </c>
      <c r="D1862" s="78">
        <v>45345</v>
      </c>
      <c r="E1862" s="79" t="s">
        <v>66</v>
      </c>
      <c r="F1862" s="80" t="s">
        <v>21</v>
      </c>
      <c r="G1862" s="79" t="s">
        <v>185</v>
      </c>
      <c r="H1862" s="81" t="s">
        <v>15</v>
      </c>
      <c r="I1862" s="120">
        <v>715.4</v>
      </c>
      <c r="J1862" s="120">
        <v>713</v>
      </c>
      <c r="K1862" s="82">
        <v>2.52</v>
      </c>
      <c r="L1862" s="105">
        <f>+BD[[#This Row],[Kg. Recibidos]]*BD[[#This Row],[Precio]]</f>
        <v>1796.76</v>
      </c>
      <c r="M1862" s="105">
        <f>+BD[[#This Row],[Kg. Recibidos]]*BD[[#This Row],[Precio]]</f>
        <v>1796.76</v>
      </c>
      <c r="N1862" s="91">
        <f>+BD[[#This Row],[Monto Total]]-BD[[#This Row],[Abonos]]</f>
        <v>0</v>
      </c>
      <c r="O1862" s="92" t="str">
        <f>IF(BD[[#This Row],[Saldo Actual]]=0,"PAGADO",IF(BD[[#This Row],[Saldo Actual]]&lt;0,"A Favor","Pendiente"))</f>
        <v>PAGADO</v>
      </c>
      <c r="P1862" s="95">
        <f>+BD[[#This Row],[Fecha Doc.]]+7</f>
        <v>45352</v>
      </c>
      <c r="Q1862" s="66" t="str">
        <f ca="1">IF(TODAY()&gt;BD[[#This Row],[Fecha Venc.]],"VENCIDO","")</f>
        <v>VENCIDO</v>
      </c>
      <c r="R1862" s="83"/>
    </row>
    <row r="1863" spans="3:18" s="4" customFormat="1" hidden="1" x14ac:dyDescent="0.25">
      <c r="C1863" s="77" t="s">
        <v>1661</v>
      </c>
      <c r="D1863" s="78">
        <v>45345</v>
      </c>
      <c r="E1863" s="79" t="s">
        <v>1887</v>
      </c>
      <c r="F1863" s="80" t="s">
        <v>1886</v>
      </c>
      <c r="G1863" s="79" t="s">
        <v>145</v>
      </c>
      <c r="H1863" s="81" t="s">
        <v>872</v>
      </c>
      <c r="I1863" s="120">
        <v>257.10000000000002</v>
      </c>
      <c r="J1863" s="120">
        <v>257.10000000000002</v>
      </c>
      <c r="K1863" s="82">
        <v>2.4</v>
      </c>
      <c r="L1863" s="105">
        <f>+BD[[#This Row],[Kg. Recibidos]]*BD[[#This Row],[Precio]]</f>
        <v>617.04000000000008</v>
      </c>
      <c r="M1863" s="105">
        <f>+BD[[#This Row],[Kg. Recibidos]]*BD[[#This Row],[Precio]]</f>
        <v>617.04000000000008</v>
      </c>
      <c r="N1863" s="91">
        <f>+BD[[#This Row],[Monto Total]]-BD[[#This Row],[Abonos]]</f>
        <v>0</v>
      </c>
      <c r="O1863" s="92" t="str">
        <f>IF(BD[[#This Row],[Saldo Actual]]=0,"PAGADO",IF(BD[[#This Row],[Saldo Actual]]&lt;0,"A Favor","Pendiente"))</f>
        <v>PAGADO</v>
      </c>
      <c r="P1863" s="95">
        <f>+BD[[#This Row],[Fecha Doc.]]+7</f>
        <v>45352</v>
      </c>
      <c r="Q1863" s="66" t="str">
        <f ca="1">IF(TODAY()&gt;BD[[#This Row],[Fecha Venc.]],"VENCIDO","")</f>
        <v>VENCIDO</v>
      </c>
      <c r="R1863" s="83"/>
    </row>
    <row r="1864" spans="3:18" s="4" customFormat="1" hidden="1" x14ac:dyDescent="0.25">
      <c r="C1864" s="77" t="s">
        <v>1656</v>
      </c>
      <c r="D1864" s="78">
        <v>45345</v>
      </c>
      <c r="E1864" s="79" t="s">
        <v>670</v>
      </c>
      <c r="F1864" s="80" t="s">
        <v>883</v>
      </c>
      <c r="G1864" s="79" t="s">
        <v>670</v>
      </c>
      <c r="H1864" s="81" t="s">
        <v>872</v>
      </c>
      <c r="I1864" s="120">
        <v>8266.7000000000007</v>
      </c>
      <c r="J1864" s="120">
        <v>8127.4</v>
      </c>
      <c r="K1864" s="82">
        <v>2.1</v>
      </c>
      <c r="L1864" s="105">
        <f>+BD[[#This Row],[Kg. Recibidos]]*BD[[#This Row],[Precio]]</f>
        <v>17067.54</v>
      </c>
      <c r="M1864" s="105">
        <f>+BD[[#This Row],[Kg. Recibidos]]*BD[[#This Row],[Precio]]</f>
        <v>17067.54</v>
      </c>
      <c r="N1864" s="91">
        <f>+BD[[#This Row],[Monto Total]]-BD[[#This Row],[Abonos]]</f>
        <v>0</v>
      </c>
      <c r="O1864" s="92" t="str">
        <f>IF(BD[[#This Row],[Saldo Actual]]=0,"PAGADO",IF(BD[[#This Row],[Saldo Actual]]&lt;0,"A Favor","Pendiente"))</f>
        <v>PAGADO</v>
      </c>
      <c r="P1864" s="95">
        <f>+BD[[#This Row],[Fecha Doc.]]+7</f>
        <v>45352</v>
      </c>
      <c r="Q1864" s="66" t="str">
        <f ca="1">IF(TODAY()&gt;BD[[#This Row],[Fecha Venc.]],"VENCIDO","")</f>
        <v>VENCIDO</v>
      </c>
      <c r="R1864" s="83"/>
    </row>
    <row r="1865" spans="3:18" s="4" customFormat="1" hidden="1" x14ac:dyDescent="0.25">
      <c r="C1865" s="77" t="s">
        <v>1655</v>
      </c>
      <c r="D1865" s="78">
        <v>45345</v>
      </c>
      <c r="E1865" s="79" t="s">
        <v>87</v>
      </c>
      <c r="F1865" s="80" t="s">
        <v>116</v>
      </c>
      <c r="G1865" s="79" t="s">
        <v>87</v>
      </c>
      <c r="H1865" s="81" t="s">
        <v>872</v>
      </c>
      <c r="I1865" s="120">
        <v>702.2</v>
      </c>
      <c r="J1865" s="120">
        <v>702.2</v>
      </c>
      <c r="K1865" s="82">
        <v>2.35</v>
      </c>
      <c r="L1865" s="105">
        <f>+BD[[#This Row],[Kg. Recibidos]]*BD[[#This Row],[Precio]]</f>
        <v>1650.17</v>
      </c>
      <c r="M1865" s="105">
        <f>+BD[[#This Row],[Kg. Recibidos]]*BD[[#This Row],[Precio]]</f>
        <v>1650.17</v>
      </c>
      <c r="N1865" s="91">
        <f>+BD[[#This Row],[Monto Total]]-BD[[#This Row],[Abonos]]</f>
        <v>0</v>
      </c>
      <c r="O1865" s="92" t="str">
        <f>IF(BD[[#This Row],[Saldo Actual]]=0,"PAGADO",IF(BD[[#This Row],[Saldo Actual]]&lt;0,"A Favor","Pendiente"))</f>
        <v>PAGADO</v>
      </c>
      <c r="P1865" s="95">
        <f>+BD[[#This Row],[Fecha Doc.]]+7</f>
        <v>45352</v>
      </c>
      <c r="Q1865" s="66" t="str">
        <f ca="1">IF(TODAY()&gt;BD[[#This Row],[Fecha Venc.]],"VENCIDO","")</f>
        <v>VENCIDO</v>
      </c>
      <c r="R1865" s="83"/>
    </row>
    <row r="1866" spans="3:18" s="4" customFormat="1" hidden="1" x14ac:dyDescent="0.25">
      <c r="C1866" s="77" t="s">
        <v>1654</v>
      </c>
      <c r="D1866" s="78">
        <v>45345</v>
      </c>
      <c r="E1866" s="79" t="s">
        <v>87</v>
      </c>
      <c r="F1866" s="80" t="s">
        <v>116</v>
      </c>
      <c r="G1866" s="79" t="s">
        <v>87</v>
      </c>
      <c r="H1866" s="81" t="s">
        <v>11</v>
      </c>
      <c r="I1866" s="120">
        <v>74</v>
      </c>
      <c r="J1866" s="120">
        <v>74</v>
      </c>
      <c r="K1866" s="82">
        <v>1.6</v>
      </c>
      <c r="L1866" s="105">
        <f>+BD[[#This Row],[Kg. Recibidos]]*BD[[#This Row],[Precio]]</f>
        <v>118.4</v>
      </c>
      <c r="M1866" s="105">
        <f>+BD[[#This Row],[Kg. Recibidos]]*BD[[#This Row],[Precio]]</f>
        <v>118.4</v>
      </c>
      <c r="N1866" s="91">
        <f>+BD[[#This Row],[Monto Total]]-BD[[#This Row],[Abonos]]</f>
        <v>0</v>
      </c>
      <c r="O1866" s="92" t="str">
        <f>IF(BD[[#This Row],[Saldo Actual]]=0,"PAGADO",IF(BD[[#This Row],[Saldo Actual]]&lt;0,"A Favor","Pendiente"))</f>
        <v>PAGADO</v>
      </c>
      <c r="P1866" s="95">
        <f>+BD[[#This Row],[Fecha Doc.]]+7</f>
        <v>45352</v>
      </c>
      <c r="Q1866" s="66" t="str">
        <f ca="1">IF(TODAY()&gt;BD[[#This Row],[Fecha Venc.]],"VENCIDO","")</f>
        <v>VENCIDO</v>
      </c>
      <c r="R1866" s="83"/>
    </row>
    <row r="1867" spans="3:18" s="4" customFormat="1" hidden="1" x14ac:dyDescent="0.25">
      <c r="C1867" s="77" t="s">
        <v>1654</v>
      </c>
      <c r="D1867" s="78">
        <v>45345</v>
      </c>
      <c r="E1867" s="79" t="s">
        <v>87</v>
      </c>
      <c r="F1867" s="80" t="s">
        <v>116</v>
      </c>
      <c r="G1867" s="79" t="s">
        <v>87</v>
      </c>
      <c r="H1867" s="81" t="s">
        <v>12</v>
      </c>
      <c r="I1867" s="120">
        <v>85.4</v>
      </c>
      <c r="J1867" s="120">
        <v>85.4</v>
      </c>
      <c r="K1867" s="82">
        <v>1.1000000000000001</v>
      </c>
      <c r="L1867" s="105">
        <f>+BD[[#This Row],[Kg. Recibidos]]*BD[[#This Row],[Precio]]</f>
        <v>93.940000000000012</v>
      </c>
      <c r="M1867" s="105">
        <f>+BD[[#This Row],[Kg. Recibidos]]*BD[[#This Row],[Precio]]</f>
        <v>93.940000000000012</v>
      </c>
      <c r="N1867" s="91">
        <f>+BD[[#This Row],[Monto Total]]-BD[[#This Row],[Abonos]]</f>
        <v>0</v>
      </c>
      <c r="O1867" s="92" t="str">
        <f>IF(BD[[#This Row],[Saldo Actual]]=0,"PAGADO",IF(BD[[#This Row],[Saldo Actual]]&lt;0,"A Favor","Pendiente"))</f>
        <v>PAGADO</v>
      </c>
      <c r="P1867" s="95">
        <f>+BD[[#This Row],[Fecha Doc.]]+7</f>
        <v>45352</v>
      </c>
      <c r="Q1867" s="66" t="str">
        <f ca="1">IF(TODAY()&gt;BD[[#This Row],[Fecha Venc.]],"VENCIDO","")</f>
        <v>VENCIDO</v>
      </c>
      <c r="R1867" s="83"/>
    </row>
    <row r="1868" spans="3:18" s="4" customFormat="1" hidden="1" x14ac:dyDescent="0.25">
      <c r="C1868" s="77" t="s">
        <v>1654</v>
      </c>
      <c r="D1868" s="78">
        <v>45345</v>
      </c>
      <c r="E1868" s="79" t="s">
        <v>87</v>
      </c>
      <c r="F1868" s="80" t="s">
        <v>116</v>
      </c>
      <c r="G1868" s="79" t="s">
        <v>87</v>
      </c>
      <c r="H1868" s="81" t="s">
        <v>13</v>
      </c>
      <c r="I1868" s="120">
        <v>64</v>
      </c>
      <c r="J1868" s="120">
        <v>64</v>
      </c>
      <c r="K1868" s="82">
        <v>1.1000000000000001</v>
      </c>
      <c r="L1868" s="105">
        <f>+BD[[#This Row],[Kg. Recibidos]]*BD[[#This Row],[Precio]]</f>
        <v>70.400000000000006</v>
      </c>
      <c r="M1868" s="105">
        <f>+BD[[#This Row],[Kg. Recibidos]]*BD[[#This Row],[Precio]]</f>
        <v>70.400000000000006</v>
      </c>
      <c r="N1868" s="91">
        <f>+BD[[#This Row],[Monto Total]]-BD[[#This Row],[Abonos]]</f>
        <v>0</v>
      </c>
      <c r="O1868" s="92" t="str">
        <f>IF(BD[[#This Row],[Saldo Actual]]=0,"PAGADO",IF(BD[[#This Row],[Saldo Actual]]&lt;0,"A Favor","Pendiente"))</f>
        <v>PAGADO</v>
      </c>
      <c r="P1868" s="95">
        <f>+BD[[#This Row],[Fecha Doc.]]+7</f>
        <v>45352</v>
      </c>
      <c r="Q1868" s="66" t="str">
        <f ca="1">IF(TODAY()&gt;BD[[#This Row],[Fecha Venc.]],"VENCIDO","")</f>
        <v>VENCIDO</v>
      </c>
      <c r="R1868" s="83"/>
    </row>
    <row r="1869" spans="3:18" s="4" customFormat="1" hidden="1" x14ac:dyDescent="0.25">
      <c r="C1869" s="77" t="s">
        <v>1662</v>
      </c>
      <c r="D1869" s="78">
        <v>45345</v>
      </c>
      <c r="E1869" s="79" t="s">
        <v>1887</v>
      </c>
      <c r="F1869" s="80" t="s">
        <v>1886</v>
      </c>
      <c r="G1869" s="79" t="s">
        <v>198</v>
      </c>
      <c r="H1869" s="81" t="s">
        <v>3</v>
      </c>
      <c r="I1869" s="120">
        <v>15.3</v>
      </c>
      <c r="J1869" s="120">
        <v>15.3</v>
      </c>
      <c r="K1869" s="82">
        <v>2.4</v>
      </c>
      <c r="L1869" s="105">
        <f>+BD[[#This Row],[Kg. Recibidos]]*BD[[#This Row],[Precio]]</f>
        <v>36.72</v>
      </c>
      <c r="M1869" s="105">
        <v>36.72</v>
      </c>
      <c r="N1869" s="91">
        <f>+BD[[#This Row],[Monto Total]]-BD[[#This Row],[Abonos]]</f>
        <v>0</v>
      </c>
      <c r="O1869" s="92" t="str">
        <f>IF(BD[[#This Row],[Saldo Actual]]=0,"PAGADO",IF(BD[[#This Row],[Saldo Actual]]&lt;0,"A Favor","Pendiente"))</f>
        <v>PAGADO</v>
      </c>
      <c r="P1869" s="95">
        <f>+BD[[#This Row],[Fecha Doc.]]+7</f>
        <v>45352</v>
      </c>
      <c r="Q1869" s="66" t="str">
        <f ca="1">IF(TODAY()&gt;BD[[#This Row],[Fecha Venc.]],"VENCIDO","")</f>
        <v>VENCIDO</v>
      </c>
      <c r="R1869" s="83"/>
    </row>
    <row r="1870" spans="3:18" s="4" customFormat="1" hidden="1" x14ac:dyDescent="0.25">
      <c r="C1870" s="77" t="s">
        <v>1653</v>
      </c>
      <c r="D1870" s="78">
        <v>45345</v>
      </c>
      <c r="E1870" s="79" t="s">
        <v>104</v>
      </c>
      <c r="F1870" s="80" t="s">
        <v>57</v>
      </c>
      <c r="G1870" s="79" t="s">
        <v>104</v>
      </c>
      <c r="H1870" s="81" t="s">
        <v>11</v>
      </c>
      <c r="I1870" s="120">
        <v>502</v>
      </c>
      <c r="J1870" s="120">
        <v>502</v>
      </c>
      <c r="K1870" s="82">
        <v>1.6</v>
      </c>
      <c r="L1870" s="105">
        <f>+BD[[#This Row],[Kg. Recibidos]]*BD[[#This Row],[Precio]]</f>
        <v>803.2</v>
      </c>
      <c r="M1870" s="105">
        <f>+BD[[#This Row],[Kg. Recibidos]]*BD[[#This Row],[Precio]]</f>
        <v>803.2</v>
      </c>
      <c r="N1870" s="91">
        <f>+BD[[#This Row],[Monto Total]]-BD[[#This Row],[Abonos]]</f>
        <v>0</v>
      </c>
      <c r="O1870" s="92" t="str">
        <f>IF(BD[[#This Row],[Saldo Actual]]=0,"PAGADO",IF(BD[[#This Row],[Saldo Actual]]&lt;0,"A Favor","Pendiente"))</f>
        <v>PAGADO</v>
      </c>
      <c r="P1870" s="95">
        <f>+BD[[#This Row],[Fecha Doc.]]+7</f>
        <v>45352</v>
      </c>
      <c r="Q1870" s="66" t="str">
        <f ca="1">IF(TODAY()&gt;BD[[#This Row],[Fecha Venc.]],"VENCIDO","")</f>
        <v>VENCIDO</v>
      </c>
      <c r="R1870" s="83"/>
    </row>
    <row r="1871" spans="3:18" s="4" customFormat="1" hidden="1" x14ac:dyDescent="0.25">
      <c r="C1871" s="77" t="s">
        <v>1653</v>
      </c>
      <c r="D1871" s="78">
        <v>45345</v>
      </c>
      <c r="E1871" s="79" t="s">
        <v>104</v>
      </c>
      <c r="F1871" s="80" t="s">
        <v>57</v>
      </c>
      <c r="G1871" s="79" t="s">
        <v>104</v>
      </c>
      <c r="H1871" s="81" t="s">
        <v>12</v>
      </c>
      <c r="I1871" s="120">
        <v>700.80000000000007</v>
      </c>
      <c r="J1871" s="120">
        <v>700.80000000000007</v>
      </c>
      <c r="K1871" s="82">
        <v>1.1000000000000001</v>
      </c>
      <c r="L1871" s="105">
        <f>+BD[[#This Row],[Kg. Recibidos]]*BD[[#This Row],[Precio]]</f>
        <v>770.88000000000011</v>
      </c>
      <c r="M1871" s="105">
        <f>+BD[[#This Row],[Kg. Recibidos]]*BD[[#This Row],[Precio]]</f>
        <v>770.88000000000011</v>
      </c>
      <c r="N1871" s="91">
        <f>+BD[[#This Row],[Monto Total]]-BD[[#This Row],[Abonos]]</f>
        <v>0</v>
      </c>
      <c r="O1871" s="92" t="str">
        <f>IF(BD[[#This Row],[Saldo Actual]]=0,"PAGADO",IF(BD[[#This Row],[Saldo Actual]]&lt;0,"A Favor","Pendiente"))</f>
        <v>PAGADO</v>
      </c>
      <c r="P1871" s="95">
        <f>+BD[[#This Row],[Fecha Doc.]]+7</f>
        <v>45352</v>
      </c>
      <c r="Q1871" s="66" t="str">
        <f ca="1">IF(TODAY()&gt;BD[[#This Row],[Fecha Venc.]],"VENCIDO","")</f>
        <v>VENCIDO</v>
      </c>
      <c r="R1871" s="83"/>
    </row>
    <row r="1872" spans="3:18" s="4" customFormat="1" hidden="1" x14ac:dyDescent="0.25">
      <c r="C1872" s="77" t="s">
        <v>1650</v>
      </c>
      <c r="D1872" s="78">
        <v>45345</v>
      </c>
      <c r="E1872" s="79" t="s">
        <v>9</v>
      </c>
      <c r="F1872" s="80" t="s">
        <v>19</v>
      </c>
      <c r="G1872" s="79" t="s">
        <v>169</v>
      </c>
      <c r="H1872" s="81" t="s">
        <v>15</v>
      </c>
      <c r="I1872" s="120">
        <v>8995.9</v>
      </c>
      <c r="J1872" s="120">
        <v>8927</v>
      </c>
      <c r="K1872" s="82">
        <v>2.25</v>
      </c>
      <c r="L1872" s="105">
        <f>+BD[[#This Row],[Kg. Recibidos]]*BD[[#This Row],[Precio]]</f>
        <v>20085.75</v>
      </c>
      <c r="M1872" s="105">
        <f>+BD[[#This Row],[Kg. Recibidos]]*BD[[#This Row],[Precio]]</f>
        <v>20085.75</v>
      </c>
      <c r="N1872" s="91">
        <f>+BD[[#This Row],[Monto Total]]-BD[[#This Row],[Abonos]]</f>
        <v>0</v>
      </c>
      <c r="O1872" s="92" t="str">
        <f>IF(BD[[#This Row],[Saldo Actual]]=0,"PAGADO",IF(BD[[#This Row],[Saldo Actual]]&lt;0,"A Favor","Pendiente"))</f>
        <v>PAGADO</v>
      </c>
      <c r="P1872" s="95">
        <f>+BD[[#This Row],[Fecha Doc.]]+7</f>
        <v>45352</v>
      </c>
      <c r="Q1872" s="66" t="str">
        <f ca="1">IF(TODAY()&gt;BD[[#This Row],[Fecha Venc.]],"VENCIDO","")</f>
        <v>VENCIDO</v>
      </c>
      <c r="R1872" s="83"/>
    </row>
    <row r="1873" spans="3:18" s="4" customFormat="1" hidden="1" x14ac:dyDescent="0.25">
      <c r="C1873" s="77" t="s">
        <v>1638</v>
      </c>
      <c r="D1873" s="78">
        <v>45344</v>
      </c>
      <c r="E1873" s="79" t="s">
        <v>1887</v>
      </c>
      <c r="F1873" s="80" t="s">
        <v>1886</v>
      </c>
      <c r="G1873" s="79" t="s">
        <v>128</v>
      </c>
      <c r="H1873" s="81" t="s">
        <v>3</v>
      </c>
      <c r="I1873" s="120">
        <v>8.6</v>
      </c>
      <c r="J1873" s="120">
        <v>8.6</v>
      </c>
      <c r="K1873" s="82">
        <v>2.4</v>
      </c>
      <c r="L1873" s="105">
        <f>+BD[[#This Row],[Kg. Recibidos]]*BD[[#This Row],[Precio]]</f>
        <v>20.639999999999997</v>
      </c>
      <c r="M1873" s="105">
        <f>+BD[[#This Row],[Kg. Recibidos]]*BD[[#This Row],[Precio]]</f>
        <v>20.639999999999997</v>
      </c>
      <c r="N1873" s="91">
        <f>+BD[[#This Row],[Monto Total]]-BD[[#This Row],[Abonos]]</f>
        <v>0</v>
      </c>
      <c r="O1873" s="92" t="str">
        <f>IF(BD[[#This Row],[Saldo Actual]]=0,"PAGADO",IF(BD[[#This Row],[Saldo Actual]]&lt;0,"A Favor","Pendiente"))</f>
        <v>PAGADO</v>
      </c>
      <c r="P1873" s="95">
        <f>+BD[[#This Row],[Fecha Doc.]]+7</f>
        <v>45351</v>
      </c>
      <c r="Q1873" s="66" t="str">
        <f ca="1">IF(TODAY()&gt;BD[[#This Row],[Fecha Venc.]],"VENCIDO","")</f>
        <v>VENCIDO</v>
      </c>
      <c r="R1873" s="83"/>
    </row>
    <row r="1874" spans="3:18" s="4" customFormat="1" hidden="1" x14ac:dyDescent="0.25">
      <c r="C1874" s="77" t="s">
        <v>1639</v>
      </c>
      <c r="D1874" s="78">
        <v>45344</v>
      </c>
      <c r="E1874" s="79" t="s">
        <v>1887</v>
      </c>
      <c r="F1874" s="80" t="s">
        <v>1886</v>
      </c>
      <c r="G1874" s="79" t="s">
        <v>128</v>
      </c>
      <c r="H1874" s="81" t="s">
        <v>13</v>
      </c>
      <c r="I1874" s="120">
        <v>3.7</v>
      </c>
      <c r="J1874" s="120">
        <v>3.7</v>
      </c>
      <c r="K1874" s="82">
        <v>1.4</v>
      </c>
      <c r="L1874" s="105">
        <f>+BD[[#This Row],[Kg. Recibidos]]*BD[[#This Row],[Precio]]</f>
        <v>5.18</v>
      </c>
      <c r="M1874" s="105">
        <f>+BD[[#This Row],[Kg. Recibidos]]*BD[[#This Row],[Precio]]</f>
        <v>5.18</v>
      </c>
      <c r="N1874" s="91">
        <f>+BD[[#This Row],[Monto Total]]-BD[[#This Row],[Abonos]]</f>
        <v>0</v>
      </c>
      <c r="O1874" s="92" t="str">
        <f>IF(BD[[#This Row],[Saldo Actual]]=0,"PAGADO",IF(BD[[#This Row],[Saldo Actual]]&lt;0,"A Favor","Pendiente"))</f>
        <v>PAGADO</v>
      </c>
      <c r="P1874" s="95">
        <f>+BD[[#This Row],[Fecha Doc.]]+7</f>
        <v>45351</v>
      </c>
      <c r="Q1874" s="66" t="str">
        <f ca="1">IF(TODAY()&gt;BD[[#This Row],[Fecha Venc.]],"VENCIDO","")</f>
        <v>VENCIDO</v>
      </c>
      <c r="R1874" s="83"/>
    </row>
    <row r="1875" spans="3:18" s="4" customFormat="1" hidden="1" x14ac:dyDescent="0.25">
      <c r="C1875" s="77" t="s">
        <v>1646</v>
      </c>
      <c r="D1875" s="78">
        <v>45344</v>
      </c>
      <c r="E1875" s="79" t="s">
        <v>78</v>
      </c>
      <c r="F1875" s="80" t="s">
        <v>37</v>
      </c>
      <c r="G1875" s="79" t="s">
        <v>112</v>
      </c>
      <c r="H1875" s="81" t="s">
        <v>3</v>
      </c>
      <c r="I1875" s="120">
        <v>317</v>
      </c>
      <c r="J1875" s="120">
        <v>317</v>
      </c>
      <c r="K1875" s="82">
        <v>2.2999999999999998</v>
      </c>
      <c r="L1875" s="105">
        <f>+BD[[#This Row],[Kg. Recibidos]]*BD[[#This Row],[Precio]]</f>
        <v>729.09999999999991</v>
      </c>
      <c r="M1875" s="105">
        <f>+BD[[#This Row],[Kg. Recibidos]]*BD[[#This Row],[Precio]]</f>
        <v>729.09999999999991</v>
      </c>
      <c r="N1875" s="91">
        <f>+BD[[#This Row],[Monto Total]]-BD[[#This Row],[Abonos]]</f>
        <v>0</v>
      </c>
      <c r="O1875" s="92" t="str">
        <f>IF(BD[[#This Row],[Saldo Actual]]=0,"PAGADO",IF(BD[[#This Row],[Saldo Actual]]&lt;0,"A Favor","Pendiente"))</f>
        <v>PAGADO</v>
      </c>
      <c r="P1875" s="95">
        <f>+BD[[#This Row],[Fecha Doc.]]+7</f>
        <v>45351</v>
      </c>
      <c r="Q1875" s="66" t="str">
        <f ca="1">IF(TODAY()&gt;BD[[#This Row],[Fecha Venc.]],"VENCIDO","")</f>
        <v>VENCIDO</v>
      </c>
      <c r="R1875" s="83"/>
    </row>
    <row r="1876" spans="3:18" s="4" customFormat="1" hidden="1" x14ac:dyDescent="0.25">
      <c r="C1876" s="77" t="s">
        <v>1644</v>
      </c>
      <c r="D1876" s="78">
        <v>45344</v>
      </c>
      <c r="E1876" s="79" t="s">
        <v>64</v>
      </c>
      <c r="F1876" s="80" t="s">
        <v>58</v>
      </c>
      <c r="G1876" s="79" t="s">
        <v>64</v>
      </c>
      <c r="H1876" s="81" t="s">
        <v>18</v>
      </c>
      <c r="I1876" s="120">
        <v>355.99</v>
      </c>
      <c r="J1876" s="120">
        <v>355.99</v>
      </c>
      <c r="K1876" s="82">
        <v>1.85</v>
      </c>
      <c r="L1876" s="105">
        <f>+BD[[#This Row],[Kg. Recibidos]]*BD[[#This Row],[Precio]]</f>
        <v>658.58150000000001</v>
      </c>
      <c r="M1876" s="105">
        <f>+BD[[#This Row],[Kg. Recibidos]]*BD[[#This Row],[Precio]]</f>
        <v>658.58150000000001</v>
      </c>
      <c r="N1876" s="91">
        <f>+BD[[#This Row],[Monto Total]]-BD[[#This Row],[Abonos]]</f>
        <v>0</v>
      </c>
      <c r="O1876" s="92" t="str">
        <f>IF(BD[[#This Row],[Saldo Actual]]=0,"PAGADO",IF(BD[[#This Row],[Saldo Actual]]&lt;0,"A Favor","Pendiente"))</f>
        <v>PAGADO</v>
      </c>
      <c r="P1876" s="95">
        <f>+BD[[#This Row],[Fecha Doc.]]+7</f>
        <v>45351</v>
      </c>
      <c r="Q1876" s="66" t="str">
        <f ca="1">IF(TODAY()&gt;BD[[#This Row],[Fecha Venc.]],"VENCIDO","")</f>
        <v>VENCIDO</v>
      </c>
      <c r="R1876" s="83"/>
    </row>
    <row r="1877" spans="3:18" s="4" customFormat="1" hidden="1" x14ac:dyDescent="0.25">
      <c r="C1877" s="77" t="s">
        <v>1645</v>
      </c>
      <c r="D1877" s="78">
        <v>45344</v>
      </c>
      <c r="E1877" s="79" t="s">
        <v>64</v>
      </c>
      <c r="F1877" s="80" t="s">
        <v>58</v>
      </c>
      <c r="G1877" s="79" t="s">
        <v>64</v>
      </c>
      <c r="H1877" s="81" t="s">
        <v>3</v>
      </c>
      <c r="I1877" s="120">
        <v>1470.7</v>
      </c>
      <c r="J1877" s="120">
        <v>1470.7</v>
      </c>
      <c r="K1877" s="82">
        <v>2.2999999999999998</v>
      </c>
      <c r="L1877" s="105">
        <f>+BD[[#This Row],[Kg. Recibidos]]*BD[[#This Row],[Precio]]</f>
        <v>3382.6099999999997</v>
      </c>
      <c r="M1877" s="105">
        <f>+BD[[#This Row],[Kg. Recibidos]]*BD[[#This Row],[Precio]]</f>
        <v>3382.6099999999997</v>
      </c>
      <c r="N1877" s="91">
        <f>+BD[[#This Row],[Monto Total]]-BD[[#This Row],[Abonos]]</f>
        <v>0</v>
      </c>
      <c r="O1877" s="92" t="str">
        <f>IF(BD[[#This Row],[Saldo Actual]]=0,"PAGADO",IF(BD[[#This Row],[Saldo Actual]]&lt;0,"A Favor","Pendiente"))</f>
        <v>PAGADO</v>
      </c>
      <c r="P1877" s="95">
        <f>+BD[[#This Row],[Fecha Doc.]]+7</f>
        <v>45351</v>
      </c>
      <c r="Q1877" s="66" t="str">
        <f ca="1">IF(TODAY()&gt;BD[[#This Row],[Fecha Venc.]],"VENCIDO","")</f>
        <v>VENCIDO</v>
      </c>
      <c r="R1877" s="83"/>
    </row>
    <row r="1878" spans="3:18" s="4" customFormat="1" hidden="1" x14ac:dyDescent="0.25">
      <c r="C1878" s="77" t="s">
        <v>1636</v>
      </c>
      <c r="D1878" s="78">
        <v>45344</v>
      </c>
      <c r="E1878" s="79" t="s">
        <v>670</v>
      </c>
      <c r="F1878" s="80" t="s">
        <v>883</v>
      </c>
      <c r="G1878" s="79" t="s">
        <v>670</v>
      </c>
      <c r="H1878" s="81" t="s">
        <v>13</v>
      </c>
      <c r="I1878" s="120">
        <v>526.9</v>
      </c>
      <c r="J1878" s="120">
        <v>526.70000000000005</v>
      </c>
      <c r="K1878" s="82">
        <v>1</v>
      </c>
      <c r="L1878" s="105">
        <f>+BD[[#This Row],[Kg. Recibidos]]*BD[[#This Row],[Precio]]</f>
        <v>526.70000000000005</v>
      </c>
      <c r="M1878" s="105">
        <f>+BD[[#This Row],[Kg. Recibidos]]*BD[[#This Row],[Precio]]</f>
        <v>526.70000000000005</v>
      </c>
      <c r="N1878" s="91">
        <f>+BD[[#This Row],[Monto Total]]-BD[[#This Row],[Abonos]]</f>
        <v>0</v>
      </c>
      <c r="O1878" s="92" t="str">
        <f>IF(BD[[#This Row],[Saldo Actual]]=0,"PAGADO",IF(BD[[#This Row],[Saldo Actual]]&lt;0,"A Favor","Pendiente"))</f>
        <v>PAGADO</v>
      </c>
      <c r="P1878" s="95">
        <f>+BD[[#This Row],[Fecha Doc.]]+7</f>
        <v>45351</v>
      </c>
      <c r="Q1878" s="66" t="str">
        <f ca="1">IF(TODAY()&gt;BD[[#This Row],[Fecha Venc.]],"VENCIDO","")</f>
        <v>VENCIDO</v>
      </c>
      <c r="R1878" s="83"/>
    </row>
    <row r="1879" spans="3:18" s="4" customFormat="1" hidden="1" x14ac:dyDescent="0.25">
      <c r="C1879" s="77" t="s">
        <v>1637</v>
      </c>
      <c r="D1879" s="78">
        <v>45344</v>
      </c>
      <c r="E1879" s="79" t="s">
        <v>670</v>
      </c>
      <c r="F1879" s="80" t="s">
        <v>883</v>
      </c>
      <c r="G1879" s="79" t="s">
        <v>670</v>
      </c>
      <c r="H1879" s="81" t="s">
        <v>872</v>
      </c>
      <c r="I1879" s="120">
        <v>2166.6999999999998</v>
      </c>
      <c r="J1879" s="120">
        <v>2154.8000000000002</v>
      </c>
      <c r="K1879" s="82">
        <v>2.1</v>
      </c>
      <c r="L1879" s="105">
        <f>+BD[[#This Row],[Kg. Recibidos]]*BD[[#This Row],[Precio]]</f>
        <v>4525.0800000000008</v>
      </c>
      <c r="M1879" s="105">
        <f>+BD[[#This Row],[Kg. Recibidos]]*BD[[#This Row],[Precio]]</f>
        <v>4525.0800000000008</v>
      </c>
      <c r="N1879" s="91">
        <f>+BD[[#This Row],[Monto Total]]-BD[[#This Row],[Abonos]]</f>
        <v>0</v>
      </c>
      <c r="O1879" s="92" t="str">
        <f>IF(BD[[#This Row],[Saldo Actual]]=0,"PAGADO",IF(BD[[#This Row],[Saldo Actual]]&lt;0,"A Favor","Pendiente"))</f>
        <v>PAGADO</v>
      </c>
      <c r="P1879" s="95">
        <f>+BD[[#This Row],[Fecha Doc.]]+7</f>
        <v>45351</v>
      </c>
      <c r="Q1879" s="66" t="str">
        <f ca="1">IF(TODAY()&gt;BD[[#This Row],[Fecha Venc.]],"VENCIDO","")</f>
        <v>VENCIDO</v>
      </c>
      <c r="R1879" s="83"/>
    </row>
    <row r="1880" spans="3:18" s="4" customFormat="1" hidden="1" x14ac:dyDescent="0.25">
      <c r="C1880" s="77" t="s">
        <v>1637</v>
      </c>
      <c r="D1880" s="78">
        <v>45344</v>
      </c>
      <c r="E1880" s="79" t="s">
        <v>670</v>
      </c>
      <c r="F1880" s="80" t="s">
        <v>883</v>
      </c>
      <c r="G1880" s="79" t="s">
        <v>670</v>
      </c>
      <c r="H1880" s="81" t="s">
        <v>15</v>
      </c>
      <c r="I1880" s="120">
        <v>5059.2</v>
      </c>
      <c r="J1880" s="120">
        <v>4827.3999999999996</v>
      </c>
      <c r="K1880" s="82">
        <v>2.4</v>
      </c>
      <c r="L1880" s="105">
        <f>+BD[[#This Row],[Kg. Recibidos]]*BD[[#This Row],[Precio]]</f>
        <v>11585.759999999998</v>
      </c>
      <c r="M1880" s="105">
        <f>+BD[[#This Row],[Kg. Recibidos]]*BD[[#This Row],[Precio]]</f>
        <v>11585.759999999998</v>
      </c>
      <c r="N1880" s="91">
        <f>+BD[[#This Row],[Monto Total]]-BD[[#This Row],[Abonos]]</f>
        <v>0</v>
      </c>
      <c r="O1880" s="92" t="str">
        <f>IF(BD[[#This Row],[Saldo Actual]]=0,"PAGADO",IF(BD[[#This Row],[Saldo Actual]]&lt;0,"A Favor","Pendiente"))</f>
        <v>PAGADO</v>
      </c>
      <c r="P1880" s="95">
        <f>+BD[[#This Row],[Fecha Doc.]]+7</f>
        <v>45351</v>
      </c>
      <c r="Q1880" s="66" t="str">
        <f ca="1">IF(TODAY()&gt;BD[[#This Row],[Fecha Venc.]],"VENCIDO","")</f>
        <v>VENCIDO</v>
      </c>
      <c r="R1880" s="83"/>
    </row>
    <row r="1881" spans="3:18" s="4" customFormat="1" hidden="1" x14ac:dyDescent="0.25">
      <c r="C1881" s="77" t="s">
        <v>1635</v>
      </c>
      <c r="D1881" s="78">
        <v>45344</v>
      </c>
      <c r="E1881" s="79" t="s">
        <v>670</v>
      </c>
      <c r="F1881" s="80" t="s">
        <v>883</v>
      </c>
      <c r="G1881" s="79" t="s">
        <v>670</v>
      </c>
      <c r="H1881" s="81" t="s">
        <v>872</v>
      </c>
      <c r="I1881" s="120">
        <v>2686.5</v>
      </c>
      <c r="J1881" s="120">
        <v>2643</v>
      </c>
      <c r="K1881" s="82">
        <v>2.1</v>
      </c>
      <c r="L1881" s="105">
        <f>+BD[[#This Row],[Kg. Recibidos]]*BD[[#This Row],[Precio]]</f>
        <v>5550.3</v>
      </c>
      <c r="M1881" s="105">
        <f>+BD[[#This Row],[Kg. Recibidos]]*BD[[#This Row],[Precio]]</f>
        <v>5550.3</v>
      </c>
      <c r="N1881" s="91">
        <f>+BD[[#This Row],[Monto Total]]-BD[[#This Row],[Abonos]]</f>
        <v>0</v>
      </c>
      <c r="O1881" s="92" t="str">
        <f>IF(BD[[#This Row],[Saldo Actual]]=0,"PAGADO",IF(BD[[#This Row],[Saldo Actual]]&lt;0,"A Favor","Pendiente"))</f>
        <v>PAGADO</v>
      </c>
      <c r="P1881" s="95">
        <f>+BD[[#This Row],[Fecha Doc.]]+7</f>
        <v>45351</v>
      </c>
      <c r="Q1881" s="66" t="str">
        <f ca="1">IF(TODAY()&gt;BD[[#This Row],[Fecha Venc.]],"VENCIDO","")</f>
        <v>VENCIDO</v>
      </c>
      <c r="R1881" s="83"/>
    </row>
    <row r="1882" spans="3:18" s="4" customFormat="1" hidden="1" x14ac:dyDescent="0.25">
      <c r="C1882" s="77" t="s">
        <v>1643</v>
      </c>
      <c r="D1882" s="78">
        <v>45344</v>
      </c>
      <c r="E1882" s="79" t="s">
        <v>87</v>
      </c>
      <c r="F1882" s="80" t="s">
        <v>116</v>
      </c>
      <c r="G1882" s="79" t="s">
        <v>87</v>
      </c>
      <c r="H1882" s="81" t="s">
        <v>3</v>
      </c>
      <c r="I1882" s="120">
        <v>27.7</v>
      </c>
      <c r="J1882" s="120">
        <v>27.7</v>
      </c>
      <c r="K1882" s="82">
        <v>2.35</v>
      </c>
      <c r="L1882" s="105">
        <f>+BD[[#This Row],[Kg. Recibidos]]*BD[[#This Row],[Precio]]</f>
        <v>65.094999999999999</v>
      </c>
      <c r="M1882" s="105">
        <f>+BD[[#This Row],[Kg. Recibidos]]*BD[[#This Row],[Precio]]</f>
        <v>65.094999999999999</v>
      </c>
      <c r="N1882" s="91">
        <f>+BD[[#This Row],[Monto Total]]-BD[[#This Row],[Abonos]]</f>
        <v>0</v>
      </c>
      <c r="O1882" s="92" t="str">
        <f>IF(BD[[#This Row],[Saldo Actual]]=0,"PAGADO",IF(BD[[#This Row],[Saldo Actual]]&lt;0,"A Favor","Pendiente"))</f>
        <v>PAGADO</v>
      </c>
      <c r="P1882" s="95">
        <f>+BD[[#This Row],[Fecha Doc.]]+7</f>
        <v>45351</v>
      </c>
      <c r="Q1882" s="66" t="str">
        <f ca="1">IF(TODAY()&gt;BD[[#This Row],[Fecha Venc.]],"VENCIDO","")</f>
        <v>VENCIDO</v>
      </c>
      <c r="R1882" s="83"/>
    </row>
    <row r="1883" spans="3:18" s="4" customFormat="1" hidden="1" x14ac:dyDescent="0.25">
      <c r="C1883" s="77" t="s">
        <v>1634</v>
      </c>
      <c r="D1883" s="78">
        <v>45344</v>
      </c>
      <c r="E1883" s="79" t="s">
        <v>1082</v>
      </c>
      <c r="F1883" s="80" t="s">
        <v>885</v>
      </c>
      <c r="G1883" s="79" t="s">
        <v>1082</v>
      </c>
      <c r="H1883" s="81" t="s">
        <v>15</v>
      </c>
      <c r="I1883" s="120">
        <v>693.2</v>
      </c>
      <c r="J1883" s="120">
        <v>693.2</v>
      </c>
      <c r="K1883" s="82">
        <v>2.52</v>
      </c>
      <c r="L1883" s="105">
        <f>+BD[[#This Row],[Kg. Recibidos]]*BD[[#This Row],[Precio]]</f>
        <v>1746.864</v>
      </c>
      <c r="M1883" s="82"/>
      <c r="N1883" s="91">
        <f>+BD[[#This Row],[Monto Total]]-BD[[#This Row],[Abonos]]</f>
        <v>1746.864</v>
      </c>
      <c r="O1883" s="92" t="str">
        <f>IF(BD[[#This Row],[Saldo Actual]]=0,"PAGADO",IF(BD[[#This Row],[Saldo Actual]]&lt;0,"A Favor","Pendiente"))</f>
        <v>Pendiente</v>
      </c>
      <c r="P1883" s="95">
        <f>+BD[[#This Row],[Fecha Doc.]]+7</f>
        <v>45351</v>
      </c>
      <c r="Q1883" s="66" t="str">
        <f ca="1">IF(TODAY()&gt;BD[[#This Row],[Fecha Venc.]],"VENCIDO","")</f>
        <v>VENCIDO</v>
      </c>
      <c r="R1883" s="83"/>
    </row>
    <row r="1884" spans="3:18" s="4" customFormat="1" hidden="1" x14ac:dyDescent="0.25">
      <c r="C1884" s="77" t="s">
        <v>1634</v>
      </c>
      <c r="D1884" s="78">
        <v>45344</v>
      </c>
      <c r="E1884" s="79" t="s">
        <v>1082</v>
      </c>
      <c r="F1884" s="80" t="s">
        <v>885</v>
      </c>
      <c r="G1884" s="79" t="s">
        <v>1082</v>
      </c>
      <c r="H1884" s="81" t="s">
        <v>3</v>
      </c>
      <c r="I1884" s="120">
        <v>508</v>
      </c>
      <c r="J1884" s="120">
        <v>508</v>
      </c>
      <c r="K1884" s="82">
        <v>2.25</v>
      </c>
      <c r="L1884" s="105">
        <f>+BD[[#This Row],[Kg. Recibidos]]*BD[[#This Row],[Precio]]</f>
        <v>1143</v>
      </c>
      <c r="M1884" s="82"/>
      <c r="N1884" s="91">
        <f>+BD[[#This Row],[Monto Total]]-BD[[#This Row],[Abonos]]</f>
        <v>1143</v>
      </c>
      <c r="O1884" s="92" t="str">
        <f>IF(BD[[#This Row],[Saldo Actual]]=0,"PAGADO",IF(BD[[#This Row],[Saldo Actual]]&lt;0,"A Favor","Pendiente"))</f>
        <v>Pendiente</v>
      </c>
      <c r="P1884" s="95">
        <f>+BD[[#This Row],[Fecha Doc.]]+7</f>
        <v>45351</v>
      </c>
      <c r="Q1884" s="66" t="str">
        <f ca="1">IF(TODAY()&gt;BD[[#This Row],[Fecha Venc.]],"VENCIDO","")</f>
        <v>VENCIDO</v>
      </c>
      <c r="R1884" s="83"/>
    </row>
    <row r="1885" spans="3:18" s="4" customFormat="1" hidden="1" x14ac:dyDescent="0.25">
      <c r="C1885" s="77" t="s">
        <v>1630</v>
      </c>
      <c r="D1885" s="78">
        <v>45344</v>
      </c>
      <c r="E1885" s="79" t="s">
        <v>1887</v>
      </c>
      <c r="F1885" s="80" t="s">
        <v>1886</v>
      </c>
      <c r="G1885" s="79" t="s">
        <v>132</v>
      </c>
      <c r="H1885" s="81" t="s">
        <v>3</v>
      </c>
      <c r="I1885" s="120">
        <v>38.700000000000003</v>
      </c>
      <c r="J1885" s="120">
        <v>38.700000000000003</v>
      </c>
      <c r="K1885" s="82">
        <v>2.2999999999999998</v>
      </c>
      <c r="L1885" s="105">
        <f>+BD[[#This Row],[Kg. Recibidos]]*BD[[#This Row],[Precio]]</f>
        <v>89.01</v>
      </c>
      <c r="M1885" s="105">
        <f>+BD[[#This Row],[Kg. Recibidos]]*BD[[#This Row],[Precio]]</f>
        <v>89.01</v>
      </c>
      <c r="N1885" s="91">
        <f>+BD[[#This Row],[Monto Total]]-BD[[#This Row],[Abonos]]</f>
        <v>0</v>
      </c>
      <c r="O1885" s="92" t="str">
        <f>IF(BD[[#This Row],[Saldo Actual]]=0,"PAGADO",IF(BD[[#This Row],[Saldo Actual]]&lt;0,"A Favor","Pendiente"))</f>
        <v>PAGADO</v>
      </c>
      <c r="P1885" s="95">
        <f>+BD[[#This Row],[Fecha Doc.]]+7</f>
        <v>45351</v>
      </c>
      <c r="Q1885" s="66" t="str">
        <f ca="1">IF(TODAY()&gt;BD[[#This Row],[Fecha Venc.]],"VENCIDO","")</f>
        <v>VENCIDO</v>
      </c>
      <c r="R1885" s="83"/>
    </row>
    <row r="1886" spans="3:18" s="4" customFormat="1" hidden="1" x14ac:dyDescent="0.25">
      <c r="C1886" s="77" t="s">
        <v>1633</v>
      </c>
      <c r="D1886" s="78">
        <v>45344</v>
      </c>
      <c r="E1886" s="79" t="s">
        <v>86</v>
      </c>
      <c r="F1886" s="80" t="s">
        <v>45</v>
      </c>
      <c r="G1886" s="79" t="s">
        <v>1419</v>
      </c>
      <c r="H1886" s="81" t="s">
        <v>3</v>
      </c>
      <c r="I1886" s="120">
        <v>1213</v>
      </c>
      <c r="J1886" s="120">
        <v>1213</v>
      </c>
      <c r="K1886" s="82">
        <v>2.2999999999999998</v>
      </c>
      <c r="L1886" s="105">
        <f>+BD[[#This Row],[Kg. Recibidos]]*BD[[#This Row],[Precio]]</f>
        <v>2789.8999999999996</v>
      </c>
      <c r="M1886" s="105">
        <f>+BD[[#This Row],[Kg. Recibidos]]*BD[[#This Row],[Precio]]</f>
        <v>2789.8999999999996</v>
      </c>
      <c r="N1886" s="91">
        <f>+BD[[#This Row],[Monto Total]]-BD[[#This Row],[Abonos]]</f>
        <v>0</v>
      </c>
      <c r="O1886" s="92" t="str">
        <f>IF(BD[[#This Row],[Saldo Actual]]=0,"PAGADO",IF(BD[[#This Row],[Saldo Actual]]&lt;0,"A Favor","Pendiente"))</f>
        <v>PAGADO</v>
      </c>
      <c r="P1886" s="95">
        <f>+BD[[#This Row],[Fecha Doc.]]+7</f>
        <v>45351</v>
      </c>
      <c r="Q1886" s="66" t="str">
        <f ca="1">IF(TODAY()&gt;BD[[#This Row],[Fecha Venc.]],"VENCIDO","")</f>
        <v>VENCIDO</v>
      </c>
      <c r="R1886" s="83"/>
    </row>
    <row r="1887" spans="3:18" s="4" customFormat="1" hidden="1" x14ac:dyDescent="0.25">
      <c r="C1887" s="77" t="s">
        <v>1632</v>
      </c>
      <c r="D1887" s="78">
        <v>45344</v>
      </c>
      <c r="E1887" s="79" t="s">
        <v>86</v>
      </c>
      <c r="F1887" s="80" t="s">
        <v>45</v>
      </c>
      <c r="G1887" s="79" t="s">
        <v>1419</v>
      </c>
      <c r="H1887" s="81" t="s">
        <v>3</v>
      </c>
      <c r="I1887" s="120">
        <v>21.9</v>
      </c>
      <c r="J1887" s="120">
        <v>21.9</v>
      </c>
      <c r="K1887" s="82">
        <v>2.2999999999999998</v>
      </c>
      <c r="L1887" s="105">
        <f>+BD[[#This Row],[Kg. Recibidos]]*BD[[#This Row],[Precio]]</f>
        <v>50.36999999999999</v>
      </c>
      <c r="M1887" s="105">
        <f>+BD[[#This Row],[Kg. Recibidos]]*BD[[#This Row],[Precio]]</f>
        <v>50.36999999999999</v>
      </c>
      <c r="N1887" s="91">
        <f>+BD[[#This Row],[Monto Total]]-BD[[#This Row],[Abonos]]</f>
        <v>0</v>
      </c>
      <c r="O1887" s="92" t="str">
        <f>IF(BD[[#This Row],[Saldo Actual]]=0,"PAGADO",IF(BD[[#This Row],[Saldo Actual]]&lt;0,"A Favor","Pendiente"))</f>
        <v>PAGADO</v>
      </c>
      <c r="P1887" s="95">
        <f>+BD[[#This Row],[Fecha Doc.]]+7</f>
        <v>45351</v>
      </c>
      <c r="Q1887" s="66" t="str">
        <f ca="1">IF(TODAY()&gt;BD[[#This Row],[Fecha Venc.]],"VENCIDO","")</f>
        <v>VENCIDO</v>
      </c>
      <c r="R1887" s="83"/>
    </row>
    <row r="1888" spans="3:18" s="4" customFormat="1" hidden="1" x14ac:dyDescent="0.25">
      <c r="C1888" s="77" t="s">
        <v>1659</v>
      </c>
      <c r="D1888" s="78">
        <v>45344</v>
      </c>
      <c r="E1888" s="79" t="s">
        <v>93</v>
      </c>
      <c r="F1888" s="80" t="s">
        <v>50</v>
      </c>
      <c r="G1888" s="79" t="s">
        <v>93</v>
      </c>
      <c r="H1888" s="81" t="s">
        <v>3</v>
      </c>
      <c r="I1888" s="120">
        <v>14249.8</v>
      </c>
      <c r="J1888" s="120">
        <f>14249.8-112.9</f>
        <v>14136.9</v>
      </c>
      <c r="K1888" s="82">
        <v>2</v>
      </c>
      <c r="L1888" s="105">
        <f>+BD[[#This Row],[Kg. Recibidos]]*BD[[#This Row],[Precio]]</f>
        <v>28273.8</v>
      </c>
      <c r="M1888" s="105">
        <f>+BD[[#This Row],[Kg. Recibidos]]*BD[[#This Row],[Precio]]</f>
        <v>28273.8</v>
      </c>
      <c r="N1888" s="91">
        <f>+BD[[#This Row],[Monto Total]]-BD[[#This Row],[Abonos]]</f>
        <v>0</v>
      </c>
      <c r="O1888" s="92" t="str">
        <f>IF(BD[[#This Row],[Saldo Actual]]=0,"PAGADO",IF(BD[[#This Row],[Saldo Actual]]&lt;0,"A Favor","Pendiente"))</f>
        <v>PAGADO</v>
      </c>
      <c r="P1888" s="95">
        <f>+BD[[#This Row],[Fecha Doc.]]+7</f>
        <v>45351</v>
      </c>
      <c r="Q1888" s="66" t="str">
        <f ca="1">IF(TODAY()&gt;BD[[#This Row],[Fecha Venc.]],"VENCIDO","")</f>
        <v>VENCIDO</v>
      </c>
      <c r="R1888" s="83"/>
    </row>
    <row r="1889" spans="3:18" s="4" customFormat="1" hidden="1" x14ac:dyDescent="0.25">
      <c r="C1889" s="77" t="s">
        <v>1660</v>
      </c>
      <c r="D1889" s="78">
        <v>45344</v>
      </c>
      <c r="E1889" s="79" t="s">
        <v>93</v>
      </c>
      <c r="F1889" s="80" t="s">
        <v>50</v>
      </c>
      <c r="G1889" s="79" t="s">
        <v>93</v>
      </c>
      <c r="H1889" s="81" t="s">
        <v>3</v>
      </c>
      <c r="I1889" s="120">
        <v>3550.5</v>
      </c>
      <c r="J1889" s="120">
        <v>3550.5</v>
      </c>
      <c r="K1889" s="82">
        <v>2</v>
      </c>
      <c r="L1889" s="105">
        <f>+BD[[#This Row],[Kg. Recibidos]]*BD[[#This Row],[Precio]]</f>
        <v>7101</v>
      </c>
      <c r="M1889" s="105">
        <f>+BD[[#This Row],[Kg. Recibidos]]*BD[[#This Row],[Precio]]</f>
        <v>7101</v>
      </c>
      <c r="N1889" s="91">
        <f>+BD[[#This Row],[Monto Total]]-BD[[#This Row],[Abonos]]</f>
        <v>0</v>
      </c>
      <c r="O1889" s="92" t="str">
        <f>IF(BD[[#This Row],[Saldo Actual]]=0,"PAGADO",IF(BD[[#This Row],[Saldo Actual]]&lt;0,"A Favor","Pendiente"))</f>
        <v>PAGADO</v>
      </c>
      <c r="P1889" s="95">
        <f>+BD[[#This Row],[Fecha Doc.]]+7</f>
        <v>45351</v>
      </c>
      <c r="Q1889" s="66" t="str">
        <f ca="1">IF(TODAY()&gt;BD[[#This Row],[Fecha Venc.]],"VENCIDO","")</f>
        <v>VENCIDO</v>
      </c>
      <c r="R1889" s="83"/>
    </row>
    <row r="1890" spans="3:18" s="4" customFormat="1" hidden="1" x14ac:dyDescent="0.25">
      <c r="C1890" s="77" t="s">
        <v>1642</v>
      </c>
      <c r="D1890" s="78">
        <v>45344</v>
      </c>
      <c r="E1890" s="79" t="s">
        <v>93</v>
      </c>
      <c r="F1890" s="80" t="s">
        <v>50</v>
      </c>
      <c r="G1890" s="79" t="s">
        <v>93</v>
      </c>
      <c r="H1890" s="81" t="s">
        <v>3</v>
      </c>
      <c r="I1890" s="120">
        <v>17801</v>
      </c>
      <c r="J1890" s="120">
        <v>17787.400000000001</v>
      </c>
      <c r="K1890" s="82">
        <v>2</v>
      </c>
      <c r="L1890" s="105">
        <f>+BD[[#This Row],[Kg. Recibidos]]*BD[[#This Row],[Precio]]</f>
        <v>35574.800000000003</v>
      </c>
      <c r="M1890" s="105">
        <f>+BD[[#This Row],[Kg. Recibidos]]*BD[[#This Row],[Precio]]</f>
        <v>35574.800000000003</v>
      </c>
      <c r="N1890" s="91">
        <f>+BD[[#This Row],[Monto Total]]-BD[[#This Row],[Abonos]]</f>
        <v>0</v>
      </c>
      <c r="O1890" s="92" t="str">
        <f>IF(BD[[#This Row],[Saldo Actual]]=0,"PAGADO",IF(BD[[#This Row],[Saldo Actual]]&lt;0,"A Favor","Pendiente"))</f>
        <v>PAGADO</v>
      </c>
      <c r="P1890" s="95">
        <f>+BD[[#This Row],[Fecha Doc.]]+7</f>
        <v>45351</v>
      </c>
      <c r="Q1890" s="66" t="str">
        <f ca="1">IF(TODAY()&gt;BD[[#This Row],[Fecha Venc.]],"VENCIDO","")</f>
        <v>VENCIDO</v>
      </c>
      <c r="R1890" s="83"/>
    </row>
    <row r="1891" spans="3:18" s="4" customFormat="1" hidden="1" x14ac:dyDescent="0.25">
      <c r="C1891" s="77" t="s">
        <v>1631</v>
      </c>
      <c r="D1891" s="78">
        <v>45344</v>
      </c>
      <c r="E1891" s="79" t="s">
        <v>93</v>
      </c>
      <c r="F1891" s="80" t="s">
        <v>50</v>
      </c>
      <c r="G1891" s="79" t="s">
        <v>93</v>
      </c>
      <c r="H1891" s="81" t="s">
        <v>3</v>
      </c>
      <c r="I1891" s="120">
        <v>35.6</v>
      </c>
      <c r="J1891" s="120">
        <v>35.6</v>
      </c>
      <c r="K1891" s="82">
        <v>2</v>
      </c>
      <c r="L1891" s="105">
        <f>+BD[[#This Row],[Kg. Recibidos]]*BD[[#This Row],[Precio]]</f>
        <v>71.2</v>
      </c>
      <c r="M1891" s="105">
        <f>+BD[[#This Row],[Kg. Recibidos]]*BD[[#This Row],[Precio]]</f>
        <v>71.2</v>
      </c>
      <c r="N1891" s="91">
        <f>+BD[[#This Row],[Monto Total]]-BD[[#This Row],[Abonos]]</f>
        <v>0</v>
      </c>
      <c r="O1891" s="92" t="str">
        <f>IF(BD[[#This Row],[Saldo Actual]]=0,"PAGADO",IF(BD[[#This Row],[Saldo Actual]]&lt;0,"A Favor","Pendiente"))</f>
        <v>PAGADO</v>
      </c>
      <c r="P1891" s="95">
        <f>+BD[[#This Row],[Fecha Doc.]]+7</f>
        <v>45351</v>
      </c>
      <c r="Q1891" s="66" t="str">
        <f ca="1">IF(TODAY()&gt;BD[[#This Row],[Fecha Venc.]],"VENCIDO","")</f>
        <v>VENCIDO</v>
      </c>
      <c r="R1891" s="83"/>
    </row>
    <row r="1892" spans="3:18" s="4" customFormat="1" hidden="1" x14ac:dyDescent="0.25">
      <c r="C1892" s="77" t="s">
        <v>1640</v>
      </c>
      <c r="D1892" s="78">
        <v>45344</v>
      </c>
      <c r="E1892" s="79" t="s">
        <v>8</v>
      </c>
      <c r="F1892" s="80" t="s">
        <v>20</v>
      </c>
      <c r="G1892" s="79" t="s">
        <v>182</v>
      </c>
      <c r="H1892" s="81" t="s">
        <v>15</v>
      </c>
      <c r="I1892" s="120">
        <v>7549.1</v>
      </c>
      <c r="J1892" s="120">
        <v>7218</v>
      </c>
      <c r="K1892" s="82">
        <v>2.35</v>
      </c>
      <c r="L1892" s="105">
        <f>+BD[[#This Row],[Kg. Recibidos]]*BD[[#This Row],[Precio]]</f>
        <v>16962.3</v>
      </c>
      <c r="M1892" s="105">
        <f>+BD[[#This Row],[Kg. Recibidos]]*BD[[#This Row],[Precio]]</f>
        <v>16962.3</v>
      </c>
      <c r="N1892" s="91">
        <f>+BD[[#This Row],[Monto Total]]-BD[[#This Row],[Abonos]]</f>
        <v>0</v>
      </c>
      <c r="O1892" s="92" t="str">
        <f>IF(BD[[#This Row],[Saldo Actual]]=0,"PAGADO",IF(BD[[#This Row],[Saldo Actual]]&lt;0,"A Favor","Pendiente"))</f>
        <v>PAGADO</v>
      </c>
      <c r="P1892" s="95">
        <f>+BD[[#This Row],[Fecha Doc.]]+7</f>
        <v>45351</v>
      </c>
      <c r="Q1892" s="66" t="str">
        <f ca="1">IF(TODAY()&gt;BD[[#This Row],[Fecha Venc.]],"VENCIDO","")</f>
        <v>VENCIDO</v>
      </c>
      <c r="R1892" s="83"/>
    </row>
    <row r="1893" spans="3:18" s="4" customFormat="1" hidden="1" x14ac:dyDescent="0.25">
      <c r="C1893" s="77" t="s">
        <v>1641</v>
      </c>
      <c r="D1893" s="78">
        <v>45344</v>
      </c>
      <c r="E1893" s="79" t="s">
        <v>8</v>
      </c>
      <c r="F1893" s="80" t="s">
        <v>20</v>
      </c>
      <c r="G1893" s="79" t="s">
        <v>182</v>
      </c>
      <c r="H1893" s="81" t="s">
        <v>12</v>
      </c>
      <c r="I1893" s="120">
        <v>2239.6</v>
      </c>
      <c r="J1893" s="120">
        <v>2191.1999999999998</v>
      </c>
      <c r="K1893" s="82">
        <v>0.45</v>
      </c>
      <c r="L1893" s="105">
        <f>+BD[[#This Row],[Kg. Recibidos]]*BD[[#This Row],[Precio]]</f>
        <v>986.04</v>
      </c>
      <c r="M1893" s="105">
        <f>+BD[[#This Row],[Kg. Recibidos]]*BD[[#This Row],[Precio]]</f>
        <v>986.04</v>
      </c>
      <c r="N1893" s="91">
        <f>+BD[[#This Row],[Monto Total]]-BD[[#This Row],[Abonos]]</f>
        <v>0</v>
      </c>
      <c r="O1893" s="92" t="str">
        <f>IF(BD[[#This Row],[Saldo Actual]]=0,"PAGADO",IF(BD[[#This Row],[Saldo Actual]]&lt;0,"A Favor","Pendiente"))</f>
        <v>PAGADO</v>
      </c>
      <c r="P1893" s="95">
        <f>+BD[[#This Row],[Fecha Doc.]]+7</f>
        <v>45351</v>
      </c>
      <c r="Q1893" s="66" t="str">
        <f ca="1">IF(TODAY()&gt;BD[[#This Row],[Fecha Venc.]],"VENCIDO","")</f>
        <v>VENCIDO</v>
      </c>
      <c r="R1893" s="83"/>
    </row>
    <row r="1894" spans="3:18" s="4" customFormat="1" hidden="1" x14ac:dyDescent="0.25">
      <c r="C1894" s="77" t="s">
        <v>1641</v>
      </c>
      <c r="D1894" s="78">
        <v>45344</v>
      </c>
      <c r="E1894" s="79" t="s">
        <v>8</v>
      </c>
      <c r="F1894" s="80" t="s">
        <v>20</v>
      </c>
      <c r="G1894" s="79" t="s">
        <v>182</v>
      </c>
      <c r="H1894" s="81" t="s">
        <v>11</v>
      </c>
      <c r="I1894" s="120">
        <v>650.9</v>
      </c>
      <c r="J1894" s="120">
        <v>646.29999999999995</v>
      </c>
      <c r="K1894" s="82">
        <v>0.6</v>
      </c>
      <c r="L1894" s="105">
        <f>+BD[[#This Row],[Kg. Recibidos]]*BD[[#This Row],[Precio]]</f>
        <v>387.78</v>
      </c>
      <c r="M1894" s="105">
        <f>+BD[[#This Row],[Kg. Recibidos]]*BD[[#This Row],[Precio]]</f>
        <v>387.78</v>
      </c>
      <c r="N1894" s="91">
        <f>+BD[[#This Row],[Monto Total]]-BD[[#This Row],[Abonos]]</f>
        <v>0</v>
      </c>
      <c r="O1894" s="92" t="str">
        <f>IF(BD[[#This Row],[Saldo Actual]]=0,"PAGADO",IF(BD[[#This Row],[Saldo Actual]]&lt;0,"A Favor","Pendiente"))</f>
        <v>PAGADO</v>
      </c>
      <c r="P1894" s="95">
        <f>+BD[[#This Row],[Fecha Doc.]]+7</f>
        <v>45351</v>
      </c>
      <c r="Q1894" s="66" t="str">
        <f ca="1">IF(TODAY()&gt;BD[[#This Row],[Fecha Venc.]],"VENCIDO","")</f>
        <v>VENCIDO</v>
      </c>
      <c r="R1894" s="83"/>
    </row>
    <row r="1895" spans="3:18" s="4" customFormat="1" hidden="1" x14ac:dyDescent="0.25">
      <c r="C1895" s="77" t="s">
        <v>1641</v>
      </c>
      <c r="D1895" s="78">
        <v>45344</v>
      </c>
      <c r="E1895" s="79" t="s">
        <v>8</v>
      </c>
      <c r="F1895" s="80" t="s">
        <v>20</v>
      </c>
      <c r="G1895" s="79" t="s">
        <v>182</v>
      </c>
      <c r="H1895" s="81" t="s">
        <v>13</v>
      </c>
      <c r="I1895" s="120">
        <v>3105.8</v>
      </c>
      <c r="J1895" s="120">
        <v>3055.1</v>
      </c>
      <c r="K1895" s="82">
        <v>0.45</v>
      </c>
      <c r="L1895" s="105">
        <f>+BD[[#This Row],[Kg. Recibidos]]*BD[[#This Row],[Precio]]</f>
        <v>1374.7950000000001</v>
      </c>
      <c r="M1895" s="105">
        <f>+BD[[#This Row],[Kg. Recibidos]]*BD[[#This Row],[Precio]]</f>
        <v>1374.7950000000001</v>
      </c>
      <c r="N1895" s="91">
        <f>+BD[[#This Row],[Monto Total]]-BD[[#This Row],[Abonos]]</f>
        <v>0</v>
      </c>
      <c r="O1895" s="92" t="str">
        <f>IF(BD[[#This Row],[Saldo Actual]]=0,"PAGADO",IF(BD[[#This Row],[Saldo Actual]]&lt;0,"A Favor","Pendiente"))</f>
        <v>PAGADO</v>
      </c>
      <c r="P1895" s="95">
        <f>+BD[[#This Row],[Fecha Doc.]]+7</f>
        <v>45351</v>
      </c>
      <c r="Q1895" s="66" t="str">
        <f ca="1">IF(TODAY()&gt;BD[[#This Row],[Fecha Venc.]],"VENCIDO","")</f>
        <v>VENCIDO</v>
      </c>
      <c r="R1895" s="83"/>
    </row>
    <row r="1896" spans="3:18" s="4" customFormat="1" hidden="1" x14ac:dyDescent="0.25">
      <c r="C1896" s="77" t="s">
        <v>1629</v>
      </c>
      <c r="D1896" s="78">
        <v>45343</v>
      </c>
      <c r="E1896" s="79" t="s">
        <v>1887</v>
      </c>
      <c r="F1896" s="80" t="s">
        <v>1886</v>
      </c>
      <c r="G1896" s="79" t="s">
        <v>133</v>
      </c>
      <c r="H1896" s="81" t="s">
        <v>13</v>
      </c>
      <c r="I1896" s="120">
        <v>43.3</v>
      </c>
      <c r="J1896" s="120">
        <v>43.3</v>
      </c>
      <c r="K1896" s="82">
        <v>1.4</v>
      </c>
      <c r="L1896" s="105">
        <f>+BD[[#This Row],[Kg. Recibidos]]*BD[[#This Row],[Precio]]</f>
        <v>60.61999999999999</v>
      </c>
      <c r="M1896" s="105">
        <f>+BD[[#This Row],[Kg. Recibidos]]*BD[[#This Row],[Precio]]</f>
        <v>60.61999999999999</v>
      </c>
      <c r="N1896" s="91">
        <f>+BD[[#This Row],[Monto Total]]-BD[[#This Row],[Abonos]]</f>
        <v>0</v>
      </c>
      <c r="O1896" s="92" t="str">
        <f>IF(BD[[#This Row],[Saldo Actual]]=0,"PAGADO",IF(BD[[#This Row],[Saldo Actual]]&lt;0,"A Favor","Pendiente"))</f>
        <v>PAGADO</v>
      </c>
      <c r="P1896" s="95">
        <f>+BD[[#This Row],[Fecha Doc.]]+7</f>
        <v>45350</v>
      </c>
      <c r="Q1896" s="66" t="str">
        <f ca="1">IF(TODAY()&gt;BD[[#This Row],[Fecha Venc.]],"VENCIDO","")</f>
        <v>VENCIDO</v>
      </c>
      <c r="R1896" s="83"/>
    </row>
    <row r="1897" spans="3:18" s="4" customFormat="1" hidden="1" x14ac:dyDescent="0.25">
      <c r="C1897" s="77" t="s">
        <v>1629</v>
      </c>
      <c r="D1897" s="78">
        <v>45343</v>
      </c>
      <c r="E1897" s="79" t="s">
        <v>1887</v>
      </c>
      <c r="F1897" s="80" t="s">
        <v>1886</v>
      </c>
      <c r="G1897" s="79" t="s">
        <v>133</v>
      </c>
      <c r="H1897" s="81" t="s">
        <v>11</v>
      </c>
      <c r="I1897" s="120">
        <v>33.700000000000003</v>
      </c>
      <c r="J1897" s="120">
        <v>33.700000000000003</v>
      </c>
      <c r="K1897" s="82">
        <v>2</v>
      </c>
      <c r="L1897" s="105">
        <f>+BD[[#This Row],[Kg. Recibidos]]*BD[[#This Row],[Precio]]</f>
        <v>67.400000000000006</v>
      </c>
      <c r="M1897" s="105">
        <f>+BD[[#This Row],[Kg. Recibidos]]*BD[[#This Row],[Precio]]</f>
        <v>67.400000000000006</v>
      </c>
      <c r="N1897" s="91">
        <f>+BD[[#This Row],[Monto Total]]-BD[[#This Row],[Abonos]]</f>
        <v>0</v>
      </c>
      <c r="O1897" s="92" t="str">
        <f>IF(BD[[#This Row],[Saldo Actual]]=0,"PAGADO",IF(BD[[#This Row],[Saldo Actual]]&lt;0,"A Favor","Pendiente"))</f>
        <v>PAGADO</v>
      </c>
      <c r="P1897" s="95">
        <f>+BD[[#This Row],[Fecha Doc.]]+7</f>
        <v>45350</v>
      </c>
      <c r="Q1897" s="66" t="str">
        <f ca="1">IF(TODAY()&gt;BD[[#This Row],[Fecha Venc.]],"VENCIDO","")</f>
        <v>VENCIDO</v>
      </c>
      <c r="R1897" s="83"/>
    </row>
    <row r="1898" spans="3:18" s="4" customFormat="1" hidden="1" x14ac:dyDescent="0.25">
      <c r="C1898" s="77" t="s">
        <v>1629</v>
      </c>
      <c r="D1898" s="78">
        <v>45343</v>
      </c>
      <c r="E1898" s="79" t="s">
        <v>1887</v>
      </c>
      <c r="F1898" s="80" t="s">
        <v>1886</v>
      </c>
      <c r="G1898" s="79" t="s">
        <v>133</v>
      </c>
      <c r="H1898" s="81" t="s">
        <v>12</v>
      </c>
      <c r="I1898" s="120">
        <v>31.7</v>
      </c>
      <c r="J1898" s="120">
        <v>31.7</v>
      </c>
      <c r="K1898" s="82">
        <v>1.3</v>
      </c>
      <c r="L1898" s="105">
        <f>+BD[[#This Row],[Kg. Recibidos]]*BD[[#This Row],[Precio]]</f>
        <v>41.21</v>
      </c>
      <c r="M1898" s="105">
        <f>+BD[[#This Row],[Kg. Recibidos]]*BD[[#This Row],[Precio]]</f>
        <v>41.21</v>
      </c>
      <c r="N1898" s="91">
        <f>+BD[[#This Row],[Monto Total]]-BD[[#This Row],[Abonos]]</f>
        <v>0</v>
      </c>
      <c r="O1898" s="92" t="str">
        <f>IF(BD[[#This Row],[Saldo Actual]]=0,"PAGADO",IF(BD[[#This Row],[Saldo Actual]]&lt;0,"A Favor","Pendiente"))</f>
        <v>PAGADO</v>
      </c>
      <c r="P1898" s="95">
        <f>+BD[[#This Row],[Fecha Doc.]]+7</f>
        <v>45350</v>
      </c>
      <c r="Q1898" s="66" t="str">
        <f ca="1">IF(TODAY()&gt;BD[[#This Row],[Fecha Venc.]],"VENCIDO","")</f>
        <v>VENCIDO</v>
      </c>
      <c r="R1898" s="83"/>
    </row>
    <row r="1899" spans="3:18" s="4" customFormat="1" hidden="1" x14ac:dyDescent="0.25">
      <c r="C1899" s="77" t="s">
        <v>1628</v>
      </c>
      <c r="D1899" s="78">
        <v>45343</v>
      </c>
      <c r="E1899" s="79" t="s">
        <v>93</v>
      </c>
      <c r="F1899" s="80" t="s">
        <v>50</v>
      </c>
      <c r="G1899" s="79" t="s">
        <v>93</v>
      </c>
      <c r="H1899" s="81" t="s">
        <v>3</v>
      </c>
      <c r="I1899" s="120">
        <v>17148.2</v>
      </c>
      <c r="J1899" s="120">
        <v>17005.3</v>
      </c>
      <c r="K1899" s="82">
        <v>1.95</v>
      </c>
      <c r="L1899" s="105">
        <f>+BD[[#This Row],[Kg. Recibidos]]*BD[[#This Row],[Precio]]</f>
        <v>33160.334999999999</v>
      </c>
      <c r="M1899" s="105">
        <f>+BD[[#This Row],[Kg. Recibidos]]*BD[[#This Row],[Precio]]</f>
        <v>33160.334999999999</v>
      </c>
      <c r="N1899" s="91">
        <f>+BD[[#This Row],[Monto Total]]-BD[[#This Row],[Abonos]]</f>
        <v>0</v>
      </c>
      <c r="O1899" s="92" t="str">
        <f>IF(BD[[#This Row],[Saldo Actual]]=0,"PAGADO",IF(BD[[#This Row],[Saldo Actual]]&lt;0,"A Favor","Pendiente"))</f>
        <v>PAGADO</v>
      </c>
      <c r="P1899" s="95">
        <f>+BD[[#This Row],[Fecha Doc.]]+7</f>
        <v>45350</v>
      </c>
      <c r="Q1899" s="66" t="str">
        <f ca="1">IF(TODAY()&gt;BD[[#This Row],[Fecha Venc.]],"VENCIDO","")</f>
        <v>VENCIDO</v>
      </c>
      <c r="R1899" s="83"/>
    </row>
    <row r="1900" spans="3:18" s="4" customFormat="1" hidden="1" x14ac:dyDescent="0.25">
      <c r="C1900" s="77" t="s">
        <v>1627</v>
      </c>
      <c r="D1900" s="78">
        <v>45343</v>
      </c>
      <c r="E1900" s="79" t="s">
        <v>93</v>
      </c>
      <c r="F1900" s="80" t="s">
        <v>50</v>
      </c>
      <c r="G1900" s="79" t="s">
        <v>93</v>
      </c>
      <c r="H1900" s="81" t="s">
        <v>18</v>
      </c>
      <c r="I1900" s="120">
        <v>807.98</v>
      </c>
      <c r="J1900" s="120">
        <v>807.98</v>
      </c>
      <c r="K1900" s="82">
        <v>1.85</v>
      </c>
      <c r="L1900" s="105">
        <f>+BD[[#This Row],[Kg. Recibidos]]*BD[[#This Row],[Precio]]</f>
        <v>1494.7630000000001</v>
      </c>
      <c r="M1900" s="105">
        <f>+BD[[#This Row],[Kg. Recibidos]]*BD[[#This Row],[Precio]]</f>
        <v>1494.7630000000001</v>
      </c>
      <c r="N1900" s="91">
        <f>+BD[[#This Row],[Monto Total]]-BD[[#This Row],[Abonos]]</f>
        <v>0</v>
      </c>
      <c r="O1900" s="92" t="str">
        <f>IF(BD[[#This Row],[Saldo Actual]]=0,"PAGADO",IF(BD[[#This Row],[Saldo Actual]]&lt;0,"A Favor","Pendiente"))</f>
        <v>PAGADO</v>
      </c>
      <c r="P1900" s="95">
        <f>+BD[[#This Row],[Fecha Doc.]]+7</f>
        <v>45350</v>
      </c>
      <c r="Q1900" s="66" t="str">
        <f ca="1">IF(TODAY()&gt;BD[[#This Row],[Fecha Venc.]],"VENCIDO","")</f>
        <v>VENCIDO</v>
      </c>
      <c r="R1900" s="83"/>
    </row>
    <row r="1901" spans="3:18" s="4" customFormat="1" hidden="1" x14ac:dyDescent="0.25">
      <c r="C1901" s="77" t="s">
        <v>1614</v>
      </c>
      <c r="D1901" s="78">
        <v>45343</v>
      </c>
      <c r="E1901" s="79" t="s">
        <v>9</v>
      </c>
      <c r="F1901" s="80" t="s">
        <v>19</v>
      </c>
      <c r="G1901" s="79" t="s">
        <v>169</v>
      </c>
      <c r="H1901" s="81" t="s">
        <v>3</v>
      </c>
      <c r="I1901" s="120">
        <v>5156.8</v>
      </c>
      <c r="J1901" s="120">
        <v>5156.8</v>
      </c>
      <c r="K1901" s="82">
        <v>1.95</v>
      </c>
      <c r="L1901" s="105">
        <f>+BD[[#This Row],[Kg. Recibidos]]*BD[[#This Row],[Precio]]</f>
        <v>10055.76</v>
      </c>
      <c r="M1901" s="105">
        <f>+BD[[#This Row],[Kg. Recibidos]]*BD[[#This Row],[Precio]]</f>
        <v>10055.76</v>
      </c>
      <c r="N1901" s="91">
        <f>+BD[[#This Row],[Monto Total]]-BD[[#This Row],[Abonos]]</f>
        <v>0</v>
      </c>
      <c r="O1901" s="92" t="str">
        <f>IF(BD[[#This Row],[Saldo Actual]]=0,"PAGADO",IF(BD[[#This Row],[Saldo Actual]]&lt;0,"A Favor","Pendiente"))</f>
        <v>PAGADO</v>
      </c>
      <c r="P1901" s="95">
        <f>+BD[[#This Row],[Fecha Doc.]]+7</f>
        <v>45350</v>
      </c>
      <c r="Q1901" s="66" t="str">
        <f ca="1">IF(TODAY()&gt;BD[[#This Row],[Fecha Venc.]],"VENCIDO","")</f>
        <v>VENCIDO</v>
      </c>
      <c r="R1901" s="83"/>
    </row>
    <row r="1902" spans="3:18" s="4" customFormat="1" hidden="1" x14ac:dyDescent="0.25">
      <c r="C1902" s="77" t="s">
        <v>1610</v>
      </c>
      <c r="D1902" s="78">
        <v>45343</v>
      </c>
      <c r="E1902" s="79" t="s">
        <v>9</v>
      </c>
      <c r="F1902" s="80" t="s">
        <v>19</v>
      </c>
      <c r="G1902" s="79" t="s">
        <v>169</v>
      </c>
      <c r="H1902" s="81" t="s">
        <v>15</v>
      </c>
      <c r="I1902" s="120">
        <v>15063</v>
      </c>
      <c r="J1902" s="120">
        <v>14949.4</v>
      </c>
      <c r="K1902" s="82">
        <v>2.25</v>
      </c>
      <c r="L1902" s="105">
        <f>+BD[[#This Row],[Kg. Recibidos]]*BD[[#This Row],[Precio]]</f>
        <v>33636.15</v>
      </c>
      <c r="M1902" s="105">
        <f>+BD[[#This Row],[Kg. Recibidos]]*BD[[#This Row],[Precio]]</f>
        <v>33636.15</v>
      </c>
      <c r="N1902" s="91">
        <f>+BD[[#This Row],[Monto Total]]-BD[[#This Row],[Abonos]]</f>
        <v>0</v>
      </c>
      <c r="O1902" s="92" t="str">
        <f>IF(BD[[#This Row],[Saldo Actual]]=0,"PAGADO",IF(BD[[#This Row],[Saldo Actual]]&lt;0,"A Favor","Pendiente"))</f>
        <v>PAGADO</v>
      </c>
      <c r="P1902" s="95">
        <f>+BD[[#This Row],[Fecha Doc.]]+7</f>
        <v>45350</v>
      </c>
      <c r="Q1902" s="66" t="str">
        <f ca="1">IF(TODAY()&gt;BD[[#This Row],[Fecha Venc.]],"VENCIDO","")</f>
        <v>VENCIDO</v>
      </c>
      <c r="R1902" s="83"/>
    </row>
    <row r="1903" spans="3:18" s="4" customFormat="1" hidden="1" x14ac:dyDescent="0.25">
      <c r="C1903" s="77" t="s">
        <v>1618</v>
      </c>
      <c r="D1903" s="78">
        <v>45342</v>
      </c>
      <c r="E1903" s="79" t="s">
        <v>1887</v>
      </c>
      <c r="F1903" s="80" t="s">
        <v>1886</v>
      </c>
      <c r="G1903" s="79" t="s">
        <v>195</v>
      </c>
      <c r="H1903" s="81" t="s">
        <v>872</v>
      </c>
      <c r="I1903" s="120">
        <v>462.8</v>
      </c>
      <c r="J1903" s="120">
        <v>462.8</v>
      </c>
      <c r="K1903" s="82">
        <v>2.35</v>
      </c>
      <c r="L1903" s="105">
        <f>+BD[[#This Row],[Kg. Recibidos]]*BD[[#This Row],[Precio]]</f>
        <v>1087.5800000000002</v>
      </c>
      <c r="M1903" s="105">
        <f>+BD[[#This Row],[Kg. Recibidos]]*BD[[#This Row],[Precio]]</f>
        <v>1087.5800000000002</v>
      </c>
      <c r="N1903" s="91">
        <f>+BD[[#This Row],[Monto Total]]-BD[[#This Row],[Abonos]]</f>
        <v>0</v>
      </c>
      <c r="O1903" s="92" t="str">
        <f>IF(BD[[#This Row],[Saldo Actual]]=0,"PAGADO",IF(BD[[#This Row],[Saldo Actual]]&lt;0,"A Favor","Pendiente"))</f>
        <v>PAGADO</v>
      </c>
      <c r="P1903" s="95">
        <f>+BD[[#This Row],[Fecha Doc.]]+7</f>
        <v>45349</v>
      </c>
      <c r="Q1903" s="66" t="str">
        <f ca="1">IF(TODAY()&gt;BD[[#This Row],[Fecha Venc.]],"VENCIDO","")</f>
        <v>VENCIDO</v>
      </c>
      <c r="R1903" s="83"/>
    </row>
    <row r="1904" spans="3:18" s="4" customFormat="1" hidden="1" x14ac:dyDescent="0.25">
      <c r="C1904" s="77" t="s">
        <v>1618</v>
      </c>
      <c r="D1904" s="78">
        <v>45342</v>
      </c>
      <c r="E1904" s="79" t="s">
        <v>1887</v>
      </c>
      <c r="F1904" s="80" t="s">
        <v>1886</v>
      </c>
      <c r="G1904" s="79" t="s">
        <v>195</v>
      </c>
      <c r="H1904" s="81" t="s">
        <v>3</v>
      </c>
      <c r="I1904" s="120">
        <v>97.1</v>
      </c>
      <c r="J1904" s="120">
        <v>97.1</v>
      </c>
      <c r="K1904" s="82">
        <v>2.35</v>
      </c>
      <c r="L1904" s="105">
        <f>+BD[[#This Row],[Kg. Recibidos]]*BD[[#This Row],[Precio]]</f>
        <v>228.185</v>
      </c>
      <c r="M1904" s="105">
        <f>+BD[[#This Row],[Kg. Recibidos]]*BD[[#This Row],[Precio]]</f>
        <v>228.185</v>
      </c>
      <c r="N1904" s="91">
        <f>+BD[[#This Row],[Monto Total]]-BD[[#This Row],[Abonos]]</f>
        <v>0</v>
      </c>
      <c r="O1904" s="92" t="str">
        <f>IF(BD[[#This Row],[Saldo Actual]]=0,"PAGADO",IF(BD[[#This Row],[Saldo Actual]]&lt;0,"A Favor","Pendiente"))</f>
        <v>PAGADO</v>
      </c>
      <c r="P1904" s="95">
        <f>+BD[[#This Row],[Fecha Doc.]]+7</f>
        <v>45349</v>
      </c>
      <c r="Q1904" s="66" t="str">
        <f ca="1">IF(TODAY()&gt;BD[[#This Row],[Fecha Venc.]],"VENCIDO","")</f>
        <v>VENCIDO</v>
      </c>
      <c r="R1904" s="83"/>
    </row>
    <row r="1905" spans="3:18" s="4" customFormat="1" hidden="1" x14ac:dyDescent="0.25">
      <c r="C1905" s="77" t="s">
        <v>1619</v>
      </c>
      <c r="D1905" s="78">
        <v>45342</v>
      </c>
      <c r="E1905" s="79" t="s">
        <v>1887</v>
      </c>
      <c r="F1905" s="80" t="s">
        <v>1886</v>
      </c>
      <c r="G1905" s="79" t="s">
        <v>195</v>
      </c>
      <c r="H1905" s="81" t="s">
        <v>11</v>
      </c>
      <c r="I1905" s="120">
        <v>96.6</v>
      </c>
      <c r="J1905" s="120">
        <v>96.6</v>
      </c>
      <c r="K1905" s="82">
        <v>1.6</v>
      </c>
      <c r="L1905" s="105">
        <f>+BD[[#This Row],[Kg. Recibidos]]*BD[[#This Row],[Precio]]</f>
        <v>154.56</v>
      </c>
      <c r="M1905" s="105">
        <f>+BD[[#This Row],[Kg. Recibidos]]*BD[[#This Row],[Precio]]</f>
        <v>154.56</v>
      </c>
      <c r="N1905" s="91">
        <f>+BD[[#This Row],[Monto Total]]-BD[[#This Row],[Abonos]]</f>
        <v>0</v>
      </c>
      <c r="O1905" s="92" t="str">
        <f>IF(BD[[#This Row],[Saldo Actual]]=0,"PAGADO",IF(BD[[#This Row],[Saldo Actual]]&lt;0,"A Favor","Pendiente"))</f>
        <v>PAGADO</v>
      </c>
      <c r="P1905" s="95">
        <f>+BD[[#This Row],[Fecha Doc.]]+7</f>
        <v>45349</v>
      </c>
      <c r="Q1905" s="66" t="str">
        <f ca="1">IF(TODAY()&gt;BD[[#This Row],[Fecha Venc.]],"VENCIDO","")</f>
        <v>VENCIDO</v>
      </c>
      <c r="R1905" s="83"/>
    </row>
    <row r="1906" spans="3:18" s="4" customFormat="1" hidden="1" x14ac:dyDescent="0.25">
      <c r="C1906" s="77" t="s">
        <v>1619</v>
      </c>
      <c r="D1906" s="78">
        <v>45342</v>
      </c>
      <c r="E1906" s="79" t="s">
        <v>1887</v>
      </c>
      <c r="F1906" s="80" t="s">
        <v>1886</v>
      </c>
      <c r="G1906" s="79" t="s">
        <v>195</v>
      </c>
      <c r="H1906" s="81" t="s">
        <v>12</v>
      </c>
      <c r="I1906" s="120">
        <v>260.39999999999998</v>
      </c>
      <c r="J1906" s="120">
        <v>260.39999999999998</v>
      </c>
      <c r="K1906" s="82">
        <v>1.1000000000000001</v>
      </c>
      <c r="L1906" s="105">
        <f>+BD[[#This Row],[Kg. Recibidos]]*BD[[#This Row],[Precio]]</f>
        <v>286.44</v>
      </c>
      <c r="M1906" s="105">
        <f>+BD[[#This Row],[Kg. Recibidos]]*BD[[#This Row],[Precio]]</f>
        <v>286.44</v>
      </c>
      <c r="N1906" s="91">
        <f>+BD[[#This Row],[Monto Total]]-BD[[#This Row],[Abonos]]</f>
        <v>0</v>
      </c>
      <c r="O1906" s="92" t="str">
        <f>IF(BD[[#This Row],[Saldo Actual]]=0,"PAGADO",IF(BD[[#This Row],[Saldo Actual]]&lt;0,"A Favor","Pendiente"))</f>
        <v>PAGADO</v>
      </c>
      <c r="P1906" s="95">
        <f>+BD[[#This Row],[Fecha Doc.]]+7</f>
        <v>45349</v>
      </c>
      <c r="Q1906" s="66" t="str">
        <f ca="1">IF(TODAY()&gt;BD[[#This Row],[Fecha Venc.]],"VENCIDO","")</f>
        <v>VENCIDO</v>
      </c>
      <c r="R1906" s="83"/>
    </row>
    <row r="1907" spans="3:18" s="4" customFormat="1" hidden="1" x14ac:dyDescent="0.25">
      <c r="C1907" s="77" t="s">
        <v>1619</v>
      </c>
      <c r="D1907" s="78">
        <v>45342</v>
      </c>
      <c r="E1907" s="79" t="s">
        <v>1887</v>
      </c>
      <c r="F1907" s="80" t="s">
        <v>1886</v>
      </c>
      <c r="G1907" s="79" t="s">
        <v>195</v>
      </c>
      <c r="H1907" s="81" t="s">
        <v>13</v>
      </c>
      <c r="I1907" s="120">
        <v>205.2</v>
      </c>
      <c r="J1907" s="120">
        <v>205.2</v>
      </c>
      <c r="K1907" s="82">
        <v>1.1000000000000001</v>
      </c>
      <c r="L1907" s="105">
        <f>+BD[[#This Row],[Kg. Recibidos]]*BD[[#This Row],[Precio]]</f>
        <v>225.72</v>
      </c>
      <c r="M1907" s="105">
        <f>+BD[[#This Row],[Kg. Recibidos]]*BD[[#This Row],[Precio]]</f>
        <v>225.72</v>
      </c>
      <c r="N1907" s="91">
        <f>+BD[[#This Row],[Monto Total]]-BD[[#This Row],[Abonos]]</f>
        <v>0</v>
      </c>
      <c r="O1907" s="92" t="str">
        <f>IF(BD[[#This Row],[Saldo Actual]]=0,"PAGADO",IF(BD[[#This Row],[Saldo Actual]]&lt;0,"A Favor","Pendiente"))</f>
        <v>PAGADO</v>
      </c>
      <c r="P1907" s="95">
        <f>+BD[[#This Row],[Fecha Doc.]]+7</f>
        <v>45349</v>
      </c>
      <c r="Q1907" s="66" t="str">
        <f ca="1">IF(TODAY()&gt;BD[[#This Row],[Fecha Venc.]],"VENCIDO","")</f>
        <v>VENCIDO</v>
      </c>
      <c r="R1907" s="83"/>
    </row>
    <row r="1908" spans="3:18" s="4" customFormat="1" hidden="1" x14ac:dyDescent="0.25">
      <c r="C1908" s="77" t="s">
        <v>1622</v>
      </c>
      <c r="D1908" s="78">
        <v>45342</v>
      </c>
      <c r="E1908" s="79" t="s">
        <v>1887</v>
      </c>
      <c r="F1908" s="80" t="s">
        <v>1886</v>
      </c>
      <c r="G1908" s="79" t="s">
        <v>161</v>
      </c>
      <c r="H1908" s="81" t="s">
        <v>3</v>
      </c>
      <c r="I1908" s="120">
        <v>168.1</v>
      </c>
      <c r="J1908" s="120">
        <v>168.1</v>
      </c>
      <c r="K1908" s="82">
        <v>2.2999999999999998</v>
      </c>
      <c r="L1908" s="105">
        <f>+BD[[#This Row],[Kg. Recibidos]]*BD[[#This Row],[Precio]]</f>
        <v>386.62999999999994</v>
      </c>
      <c r="M1908" s="82">
        <f>371.11+15.52</f>
        <v>386.63</v>
      </c>
      <c r="N1908" s="91">
        <f>+BD[[#This Row],[Monto Total]]-BD[[#This Row],[Abonos]]</f>
        <v>0</v>
      </c>
      <c r="O1908" s="92" t="str">
        <f>IF(BD[[#This Row],[Saldo Actual]]=0,"PAGADO",IF(BD[[#This Row],[Saldo Actual]]&lt;0,"A Favor","Pendiente"))</f>
        <v>PAGADO</v>
      </c>
      <c r="P1908" s="95">
        <f>+BD[[#This Row],[Fecha Doc.]]+7</f>
        <v>45349</v>
      </c>
      <c r="Q1908" s="66" t="str">
        <f ca="1">IF(TODAY()&gt;BD[[#This Row],[Fecha Venc.]],"VENCIDO","")</f>
        <v>VENCIDO</v>
      </c>
      <c r="R1908" s="83"/>
    </row>
    <row r="1909" spans="3:18" s="4" customFormat="1" hidden="1" x14ac:dyDescent="0.25">
      <c r="C1909" s="77" t="s">
        <v>1621</v>
      </c>
      <c r="D1909" s="78">
        <v>45342</v>
      </c>
      <c r="E1909" s="79" t="s">
        <v>670</v>
      </c>
      <c r="F1909" s="80" t="s">
        <v>883</v>
      </c>
      <c r="G1909" s="79" t="s">
        <v>670</v>
      </c>
      <c r="H1909" s="81" t="s">
        <v>872</v>
      </c>
      <c r="I1909" s="120">
        <v>9539</v>
      </c>
      <c r="J1909" s="120">
        <v>9406.2999999999993</v>
      </c>
      <c r="K1909" s="82">
        <v>2.1</v>
      </c>
      <c r="L1909" s="105">
        <f>+BD[[#This Row],[Kg. Recibidos]]*BD[[#This Row],[Precio]]</f>
        <v>19753.23</v>
      </c>
      <c r="M1909" s="105">
        <f>+BD[[#This Row],[Kg. Recibidos]]*BD[[#This Row],[Precio]]</f>
        <v>19753.23</v>
      </c>
      <c r="N1909" s="91">
        <f>+BD[[#This Row],[Monto Total]]-BD[[#This Row],[Abonos]]</f>
        <v>0</v>
      </c>
      <c r="O1909" s="92" t="str">
        <f>IF(BD[[#This Row],[Saldo Actual]]=0,"PAGADO",IF(BD[[#This Row],[Saldo Actual]]&lt;0,"A Favor","Pendiente"))</f>
        <v>PAGADO</v>
      </c>
      <c r="P1909" s="95">
        <f>+BD[[#This Row],[Fecha Doc.]]+7</f>
        <v>45349</v>
      </c>
      <c r="Q1909" s="66" t="str">
        <f ca="1">IF(TODAY()&gt;BD[[#This Row],[Fecha Venc.]],"VENCIDO","")</f>
        <v>VENCIDO</v>
      </c>
      <c r="R1909" s="83"/>
    </row>
    <row r="1910" spans="3:18" s="4" customFormat="1" hidden="1" x14ac:dyDescent="0.25">
      <c r="C1910" s="77" t="s">
        <v>1626</v>
      </c>
      <c r="D1910" s="78">
        <v>45342</v>
      </c>
      <c r="E1910" s="79" t="s">
        <v>670</v>
      </c>
      <c r="F1910" s="80" t="s">
        <v>883</v>
      </c>
      <c r="G1910" s="79" t="s">
        <v>670</v>
      </c>
      <c r="H1910" s="81" t="s">
        <v>872</v>
      </c>
      <c r="I1910" s="120">
        <v>8853.2999999999993</v>
      </c>
      <c r="J1910" s="120">
        <v>8757.2999999999993</v>
      </c>
      <c r="K1910" s="82">
        <v>2.1</v>
      </c>
      <c r="L1910" s="105">
        <f>+BD[[#This Row],[Kg. Recibidos]]*BD[[#This Row],[Precio]]</f>
        <v>18390.329999999998</v>
      </c>
      <c r="M1910" s="105">
        <f>+BD[[#This Row],[Kg. Recibidos]]*BD[[#This Row],[Precio]]</f>
        <v>18390.329999999998</v>
      </c>
      <c r="N1910" s="91">
        <f>+BD[[#This Row],[Monto Total]]-BD[[#This Row],[Abonos]]</f>
        <v>0</v>
      </c>
      <c r="O1910" s="92" t="str">
        <f>IF(BD[[#This Row],[Saldo Actual]]=0,"PAGADO",IF(BD[[#This Row],[Saldo Actual]]&lt;0,"A Favor","Pendiente"))</f>
        <v>PAGADO</v>
      </c>
      <c r="P1910" s="95">
        <f>+BD[[#This Row],[Fecha Doc.]]+7</f>
        <v>45349</v>
      </c>
      <c r="Q1910" s="66" t="str">
        <f ca="1">IF(TODAY()&gt;BD[[#This Row],[Fecha Venc.]],"VENCIDO","")</f>
        <v>VENCIDO</v>
      </c>
      <c r="R1910" s="83"/>
    </row>
    <row r="1911" spans="3:18" s="4" customFormat="1" hidden="1" x14ac:dyDescent="0.25">
      <c r="C1911" s="77" t="s">
        <v>1606</v>
      </c>
      <c r="D1911" s="78">
        <v>45342</v>
      </c>
      <c r="E1911" s="79" t="s">
        <v>670</v>
      </c>
      <c r="F1911" s="80" t="s">
        <v>883</v>
      </c>
      <c r="G1911" s="79" t="s">
        <v>670</v>
      </c>
      <c r="H1911" s="81" t="s">
        <v>11</v>
      </c>
      <c r="I1911" s="120">
        <v>492.1</v>
      </c>
      <c r="J1911" s="120">
        <v>492.3</v>
      </c>
      <c r="K1911" s="82">
        <v>1.6</v>
      </c>
      <c r="L1911" s="105">
        <f>+BD[[#This Row],[Kg. Recibidos]]*BD[[#This Row],[Precio]]</f>
        <v>787.68000000000006</v>
      </c>
      <c r="M1911" s="105">
        <f>+BD[[#This Row],[Kg. Recibidos]]*BD[[#This Row],[Precio]]</f>
        <v>787.68000000000006</v>
      </c>
      <c r="N1911" s="91">
        <f>+BD[[#This Row],[Monto Total]]-BD[[#This Row],[Abonos]]</f>
        <v>0</v>
      </c>
      <c r="O1911" s="92" t="str">
        <f>IF(BD[[#This Row],[Saldo Actual]]=0,"PAGADO",IF(BD[[#This Row],[Saldo Actual]]&lt;0,"A Favor","Pendiente"))</f>
        <v>PAGADO</v>
      </c>
      <c r="P1911" s="95">
        <f>+BD[[#This Row],[Fecha Doc.]]+7</f>
        <v>45349</v>
      </c>
      <c r="Q1911" s="66" t="str">
        <f ca="1">IF(TODAY()&gt;BD[[#This Row],[Fecha Venc.]],"VENCIDO","")</f>
        <v>VENCIDO</v>
      </c>
      <c r="R1911" s="83"/>
    </row>
    <row r="1912" spans="3:18" s="4" customFormat="1" hidden="1" x14ac:dyDescent="0.25">
      <c r="C1912" s="77" t="s">
        <v>1606</v>
      </c>
      <c r="D1912" s="78">
        <v>45342</v>
      </c>
      <c r="E1912" s="79" t="s">
        <v>670</v>
      </c>
      <c r="F1912" s="80" t="s">
        <v>883</v>
      </c>
      <c r="G1912" s="79" t="s">
        <v>670</v>
      </c>
      <c r="H1912" s="81" t="s">
        <v>12</v>
      </c>
      <c r="I1912" s="120">
        <v>479.4</v>
      </c>
      <c r="J1912" s="120">
        <v>473.5</v>
      </c>
      <c r="K1912" s="82">
        <v>1</v>
      </c>
      <c r="L1912" s="105">
        <f>+BD[[#This Row],[Kg. Recibidos]]*BD[[#This Row],[Precio]]</f>
        <v>473.5</v>
      </c>
      <c r="M1912" s="105">
        <f>+BD[[#This Row],[Kg. Recibidos]]*BD[[#This Row],[Precio]]</f>
        <v>473.5</v>
      </c>
      <c r="N1912" s="91">
        <f>+BD[[#This Row],[Monto Total]]-BD[[#This Row],[Abonos]]</f>
        <v>0</v>
      </c>
      <c r="O1912" s="92" t="str">
        <f>IF(BD[[#This Row],[Saldo Actual]]=0,"PAGADO",IF(BD[[#This Row],[Saldo Actual]]&lt;0,"A Favor","Pendiente"))</f>
        <v>PAGADO</v>
      </c>
      <c r="P1912" s="95">
        <f>+BD[[#This Row],[Fecha Doc.]]+7</f>
        <v>45349</v>
      </c>
      <c r="Q1912" s="66" t="str">
        <f ca="1">IF(TODAY()&gt;BD[[#This Row],[Fecha Venc.]],"VENCIDO","")</f>
        <v>VENCIDO</v>
      </c>
      <c r="R1912" s="83"/>
    </row>
    <row r="1913" spans="3:18" s="4" customFormat="1" hidden="1" x14ac:dyDescent="0.25">
      <c r="C1913" s="77" t="s">
        <v>1606</v>
      </c>
      <c r="D1913" s="78">
        <v>45342</v>
      </c>
      <c r="E1913" s="79" t="s">
        <v>670</v>
      </c>
      <c r="F1913" s="80" t="s">
        <v>883</v>
      </c>
      <c r="G1913" s="79" t="s">
        <v>670</v>
      </c>
      <c r="H1913" s="81" t="s">
        <v>13</v>
      </c>
      <c r="I1913" s="120">
        <v>494</v>
      </c>
      <c r="J1913" s="120">
        <v>494.6</v>
      </c>
      <c r="K1913" s="82">
        <v>1</v>
      </c>
      <c r="L1913" s="105">
        <f>+BD[[#This Row],[Kg. Recibidos]]*BD[[#This Row],[Precio]]</f>
        <v>494.6</v>
      </c>
      <c r="M1913" s="105">
        <f>+BD[[#This Row],[Kg. Recibidos]]*BD[[#This Row],[Precio]]</f>
        <v>494.6</v>
      </c>
      <c r="N1913" s="91">
        <f>+BD[[#This Row],[Monto Total]]-BD[[#This Row],[Abonos]]</f>
        <v>0</v>
      </c>
      <c r="O1913" s="92" t="str">
        <f>IF(BD[[#This Row],[Saldo Actual]]=0,"PAGADO",IF(BD[[#This Row],[Saldo Actual]]&lt;0,"A Favor","Pendiente"))</f>
        <v>PAGADO</v>
      </c>
      <c r="P1913" s="95">
        <f>+BD[[#This Row],[Fecha Doc.]]+7</f>
        <v>45349</v>
      </c>
      <c r="Q1913" s="66" t="str">
        <f ca="1">IF(TODAY()&gt;BD[[#This Row],[Fecha Venc.]],"VENCIDO","")</f>
        <v>VENCIDO</v>
      </c>
      <c r="R1913" s="83"/>
    </row>
    <row r="1914" spans="3:18" s="4" customFormat="1" hidden="1" x14ac:dyDescent="0.25">
      <c r="C1914" s="77" t="s">
        <v>1623</v>
      </c>
      <c r="D1914" s="78">
        <v>45342</v>
      </c>
      <c r="E1914" s="79" t="s">
        <v>1887</v>
      </c>
      <c r="F1914" s="80" t="s">
        <v>1886</v>
      </c>
      <c r="G1914" s="79" t="s">
        <v>103</v>
      </c>
      <c r="H1914" s="81" t="s">
        <v>3</v>
      </c>
      <c r="I1914" s="120">
        <v>551.20000000000005</v>
      </c>
      <c r="J1914" s="120">
        <v>551.20000000000005</v>
      </c>
      <c r="K1914" s="82">
        <v>2.2999999999999998</v>
      </c>
      <c r="L1914" s="105">
        <f>+BD[[#This Row],[Kg. Recibidos]]*BD[[#This Row],[Precio]]</f>
        <v>1267.76</v>
      </c>
      <c r="M1914" s="105">
        <f>+BD[[#This Row],[Kg. Recibidos]]*BD[[#This Row],[Precio]]</f>
        <v>1267.76</v>
      </c>
      <c r="N1914" s="91">
        <f>+BD[[#This Row],[Monto Total]]-BD[[#This Row],[Abonos]]</f>
        <v>0</v>
      </c>
      <c r="O1914" s="92" t="str">
        <f>IF(BD[[#This Row],[Saldo Actual]]=0,"PAGADO",IF(BD[[#This Row],[Saldo Actual]]&lt;0,"A Favor","Pendiente"))</f>
        <v>PAGADO</v>
      </c>
      <c r="P1914" s="95">
        <f>+BD[[#This Row],[Fecha Doc.]]+7</f>
        <v>45349</v>
      </c>
      <c r="Q1914" s="66" t="str">
        <f ca="1">IF(TODAY()&gt;BD[[#This Row],[Fecha Venc.]],"VENCIDO","")</f>
        <v>VENCIDO</v>
      </c>
      <c r="R1914" s="83"/>
    </row>
    <row r="1915" spans="3:18" s="4" customFormat="1" hidden="1" x14ac:dyDescent="0.25">
      <c r="C1915" s="77" t="s">
        <v>1624</v>
      </c>
      <c r="D1915" s="78">
        <v>45342</v>
      </c>
      <c r="E1915" s="79" t="s">
        <v>1887</v>
      </c>
      <c r="F1915" s="80" t="s">
        <v>1886</v>
      </c>
      <c r="G1915" s="79" t="s">
        <v>103</v>
      </c>
      <c r="H1915" s="81" t="s">
        <v>3</v>
      </c>
      <c r="I1915" s="120">
        <v>197.1</v>
      </c>
      <c r="J1915" s="120">
        <v>197.1</v>
      </c>
      <c r="K1915" s="82">
        <v>2.2999999999999998</v>
      </c>
      <c r="L1915" s="105">
        <f>+BD[[#This Row],[Kg. Recibidos]]*BD[[#This Row],[Precio]]</f>
        <v>453.32999999999993</v>
      </c>
      <c r="M1915" s="105">
        <f>+BD[[#This Row],[Kg. Recibidos]]*BD[[#This Row],[Precio]]</f>
        <v>453.32999999999993</v>
      </c>
      <c r="N1915" s="91">
        <f>+BD[[#This Row],[Monto Total]]-BD[[#This Row],[Abonos]]</f>
        <v>0</v>
      </c>
      <c r="O1915" s="92" t="str">
        <f>IF(BD[[#This Row],[Saldo Actual]]=0,"PAGADO",IF(BD[[#This Row],[Saldo Actual]]&lt;0,"A Favor","Pendiente"))</f>
        <v>PAGADO</v>
      </c>
      <c r="P1915" s="95">
        <f>+BD[[#This Row],[Fecha Doc.]]+7</f>
        <v>45349</v>
      </c>
      <c r="Q1915" s="66" t="str">
        <f ca="1">IF(TODAY()&gt;BD[[#This Row],[Fecha Venc.]],"VENCIDO","")</f>
        <v>VENCIDO</v>
      </c>
      <c r="R1915" s="83"/>
    </row>
    <row r="1916" spans="3:18" s="4" customFormat="1" hidden="1" x14ac:dyDescent="0.25">
      <c r="C1916" s="77" t="s">
        <v>1615</v>
      </c>
      <c r="D1916" s="78">
        <v>45342</v>
      </c>
      <c r="E1916" s="79" t="s">
        <v>1887</v>
      </c>
      <c r="F1916" s="80" t="s">
        <v>1886</v>
      </c>
      <c r="G1916" s="79" t="s">
        <v>103</v>
      </c>
      <c r="H1916" s="81" t="s">
        <v>11</v>
      </c>
      <c r="I1916" s="120">
        <v>24</v>
      </c>
      <c r="J1916" s="120">
        <v>24</v>
      </c>
      <c r="K1916" s="82">
        <v>2</v>
      </c>
      <c r="L1916" s="105">
        <f>+BD[[#This Row],[Kg. Recibidos]]*BD[[#This Row],[Precio]]</f>
        <v>48</v>
      </c>
      <c r="M1916" s="105">
        <f>+BD[[#This Row],[Kg. Recibidos]]*BD[[#This Row],[Precio]]</f>
        <v>48</v>
      </c>
      <c r="N1916" s="91">
        <f>+BD[[#This Row],[Monto Total]]-BD[[#This Row],[Abonos]]</f>
        <v>0</v>
      </c>
      <c r="O1916" s="92" t="str">
        <f>IF(BD[[#This Row],[Saldo Actual]]=0,"PAGADO",IF(BD[[#This Row],[Saldo Actual]]&lt;0,"A Favor","Pendiente"))</f>
        <v>PAGADO</v>
      </c>
      <c r="P1916" s="95">
        <f>+BD[[#This Row],[Fecha Doc.]]+7</f>
        <v>45349</v>
      </c>
      <c r="Q1916" s="66" t="str">
        <f ca="1">IF(TODAY()&gt;BD[[#This Row],[Fecha Venc.]],"VENCIDO","")</f>
        <v>VENCIDO</v>
      </c>
      <c r="R1916" s="83"/>
    </row>
    <row r="1917" spans="3:18" s="4" customFormat="1" hidden="1" x14ac:dyDescent="0.25">
      <c r="C1917" s="77" t="s">
        <v>1615</v>
      </c>
      <c r="D1917" s="78">
        <v>45342</v>
      </c>
      <c r="E1917" s="79" t="s">
        <v>1887</v>
      </c>
      <c r="F1917" s="80" t="s">
        <v>1886</v>
      </c>
      <c r="G1917" s="79" t="s">
        <v>103</v>
      </c>
      <c r="H1917" s="81" t="s">
        <v>12</v>
      </c>
      <c r="I1917" s="120">
        <v>59</v>
      </c>
      <c r="J1917" s="120">
        <v>59</v>
      </c>
      <c r="K1917" s="82">
        <v>1.3</v>
      </c>
      <c r="L1917" s="105">
        <f>+BD[[#This Row],[Kg. Recibidos]]*BD[[#This Row],[Precio]]</f>
        <v>76.7</v>
      </c>
      <c r="M1917" s="105">
        <f>+BD[[#This Row],[Kg. Recibidos]]*BD[[#This Row],[Precio]]</f>
        <v>76.7</v>
      </c>
      <c r="N1917" s="91">
        <f>+BD[[#This Row],[Monto Total]]-BD[[#This Row],[Abonos]]</f>
        <v>0</v>
      </c>
      <c r="O1917" s="92" t="str">
        <f>IF(BD[[#This Row],[Saldo Actual]]=0,"PAGADO",IF(BD[[#This Row],[Saldo Actual]]&lt;0,"A Favor","Pendiente"))</f>
        <v>PAGADO</v>
      </c>
      <c r="P1917" s="95">
        <f>+BD[[#This Row],[Fecha Doc.]]+7</f>
        <v>45349</v>
      </c>
      <c r="Q1917" s="66" t="str">
        <f ca="1">IF(TODAY()&gt;BD[[#This Row],[Fecha Venc.]],"VENCIDO","")</f>
        <v>VENCIDO</v>
      </c>
      <c r="R1917" s="83"/>
    </row>
    <row r="1918" spans="3:18" s="4" customFormat="1" hidden="1" x14ac:dyDescent="0.25">
      <c r="C1918" s="77" t="s">
        <v>1615</v>
      </c>
      <c r="D1918" s="78">
        <v>45342</v>
      </c>
      <c r="E1918" s="79" t="s">
        <v>1887</v>
      </c>
      <c r="F1918" s="80" t="s">
        <v>1886</v>
      </c>
      <c r="G1918" s="79" t="s">
        <v>103</v>
      </c>
      <c r="H1918" s="81" t="s">
        <v>13</v>
      </c>
      <c r="I1918" s="120">
        <v>23.2</v>
      </c>
      <c r="J1918" s="120">
        <v>23.2</v>
      </c>
      <c r="K1918" s="82">
        <v>1.4</v>
      </c>
      <c r="L1918" s="105">
        <f>+BD[[#This Row],[Kg. Recibidos]]*BD[[#This Row],[Precio]]</f>
        <v>32.479999999999997</v>
      </c>
      <c r="M1918" s="105">
        <f>+BD[[#This Row],[Kg. Recibidos]]*BD[[#This Row],[Precio]]</f>
        <v>32.479999999999997</v>
      </c>
      <c r="N1918" s="91">
        <f>+BD[[#This Row],[Monto Total]]-BD[[#This Row],[Abonos]]</f>
        <v>0</v>
      </c>
      <c r="O1918" s="92" t="str">
        <f>IF(BD[[#This Row],[Saldo Actual]]=0,"PAGADO",IF(BD[[#This Row],[Saldo Actual]]&lt;0,"A Favor","Pendiente"))</f>
        <v>PAGADO</v>
      </c>
      <c r="P1918" s="95">
        <f>+BD[[#This Row],[Fecha Doc.]]+7</f>
        <v>45349</v>
      </c>
      <c r="Q1918" s="66" t="str">
        <f ca="1">IF(TODAY()&gt;BD[[#This Row],[Fecha Venc.]],"VENCIDO","")</f>
        <v>VENCIDO</v>
      </c>
      <c r="R1918" s="83"/>
    </row>
    <row r="1919" spans="3:18" s="4" customFormat="1" hidden="1" x14ac:dyDescent="0.25">
      <c r="C1919" s="77" t="s">
        <v>1663</v>
      </c>
      <c r="D1919" s="78">
        <v>45342</v>
      </c>
      <c r="E1919" s="79" t="s">
        <v>1887</v>
      </c>
      <c r="F1919" s="80" t="s">
        <v>1886</v>
      </c>
      <c r="G1919" s="79" t="s">
        <v>92</v>
      </c>
      <c r="H1919" s="81" t="s">
        <v>872</v>
      </c>
      <c r="I1919" s="120">
        <v>152.1</v>
      </c>
      <c r="J1919" s="120">
        <v>152.1</v>
      </c>
      <c r="K1919" s="82">
        <v>2.4</v>
      </c>
      <c r="L1919" s="105">
        <f>+BD[[#This Row],[Kg. Recibidos]]*BD[[#This Row],[Precio]]</f>
        <v>365.03999999999996</v>
      </c>
      <c r="M1919" s="82">
        <v>365.04</v>
      </c>
      <c r="N1919" s="91">
        <f>+BD[[#This Row],[Monto Total]]-BD[[#This Row],[Abonos]]</f>
        <v>0</v>
      </c>
      <c r="O1919" s="92" t="str">
        <f>IF(BD[[#This Row],[Saldo Actual]]=0,"PAGADO",IF(BD[[#This Row],[Saldo Actual]]&lt;0,"A Favor","Pendiente"))</f>
        <v>PAGADO</v>
      </c>
      <c r="P1919" s="95">
        <f>+BD[[#This Row],[Fecha Doc.]]+7</f>
        <v>45349</v>
      </c>
      <c r="Q1919" s="66" t="str">
        <f ca="1">IF(TODAY()&gt;BD[[#This Row],[Fecha Venc.]],"VENCIDO","")</f>
        <v>VENCIDO</v>
      </c>
      <c r="R1919" s="83"/>
    </row>
    <row r="1920" spans="3:18" s="4" customFormat="1" hidden="1" x14ac:dyDescent="0.25">
      <c r="C1920" s="77" t="s">
        <v>1612</v>
      </c>
      <c r="D1920" s="78">
        <v>45342</v>
      </c>
      <c r="E1920" s="79" t="s">
        <v>1887</v>
      </c>
      <c r="F1920" s="80" t="s">
        <v>1886</v>
      </c>
      <c r="G1920" s="79" t="s">
        <v>92</v>
      </c>
      <c r="H1920" s="81" t="s">
        <v>13</v>
      </c>
      <c r="I1920" s="120">
        <v>59.5</v>
      </c>
      <c r="J1920" s="120">
        <v>59.5</v>
      </c>
      <c r="K1920" s="82">
        <v>1.4</v>
      </c>
      <c r="L1920" s="105">
        <f>+BD[[#This Row],[Kg. Recibidos]]*BD[[#This Row],[Precio]]</f>
        <v>83.3</v>
      </c>
      <c r="M1920" s="82">
        <v>83.3</v>
      </c>
      <c r="N1920" s="91">
        <f>+BD[[#This Row],[Monto Total]]-BD[[#This Row],[Abonos]]</f>
        <v>0</v>
      </c>
      <c r="O1920" s="92" t="str">
        <f>IF(BD[[#This Row],[Saldo Actual]]=0,"PAGADO",IF(BD[[#This Row],[Saldo Actual]]&lt;0,"A Favor","Pendiente"))</f>
        <v>PAGADO</v>
      </c>
      <c r="P1920" s="95">
        <f>+BD[[#This Row],[Fecha Doc.]]+7</f>
        <v>45349</v>
      </c>
      <c r="Q1920" s="66" t="str">
        <f ca="1">IF(TODAY()&gt;BD[[#This Row],[Fecha Venc.]],"VENCIDO","")</f>
        <v>VENCIDO</v>
      </c>
      <c r="R1920" s="83"/>
    </row>
    <row r="1921" spans="3:18" s="4" customFormat="1" hidden="1" x14ac:dyDescent="0.25">
      <c r="C1921" s="85" t="s">
        <v>1612</v>
      </c>
      <c r="D1921" s="86">
        <v>45342</v>
      </c>
      <c r="E1921" s="87" t="s">
        <v>1887</v>
      </c>
      <c r="F1921" s="80" t="s">
        <v>1886</v>
      </c>
      <c r="G1921" s="79" t="s">
        <v>92</v>
      </c>
      <c r="H1921" s="89" t="s">
        <v>1727</v>
      </c>
      <c r="I1921" s="120">
        <v>56.8</v>
      </c>
      <c r="J1921" s="120">
        <v>56.8</v>
      </c>
      <c r="K1921" s="82">
        <v>1.3</v>
      </c>
      <c r="L1921" s="140">
        <f>+BD[[#This Row],[Kg. Recibidos]]*BD[[#This Row],[Precio]]</f>
        <v>73.84</v>
      </c>
      <c r="M1921" s="82">
        <v>73.84</v>
      </c>
      <c r="N1921" s="141">
        <f>+BD[[#This Row],[Monto Total]]-BD[[#This Row],[Abonos]]</f>
        <v>0</v>
      </c>
      <c r="O1921" s="93" t="str">
        <f>IF(BD[[#This Row],[Saldo Actual]]=0,"PAGADO",IF(BD[[#This Row],[Saldo Actual]]&lt;0,"A Favor","Pendiente"))</f>
        <v>PAGADO</v>
      </c>
      <c r="P1921" s="97">
        <f>+BD[[#This Row],[Fecha Doc.]]+7</f>
        <v>45349</v>
      </c>
      <c r="Q1921" s="96" t="str">
        <f ca="1">IF(TODAY()&gt;BD[[#This Row],[Fecha Venc.]],"VENCIDO","")</f>
        <v>VENCIDO</v>
      </c>
      <c r="R1921" s="83"/>
    </row>
    <row r="1922" spans="3:18" s="4" customFormat="1" hidden="1" x14ac:dyDescent="0.25">
      <c r="C1922" s="77" t="s">
        <v>1616</v>
      </c>
      <c r="D1922" s="78">
        <v>45342</v>
      </c>
      <c r="E1922" s="79" t="s">
        <v>93</v>
      </c>
      <c r="F1922" s="80" t="s">
        <v>50</v>
      </c>
      <c r="G1922" s="79" t="s">
        <v>93</v>
      </c>
      <c r="H1922" s="81" t="s">
        <v>12</v>
      </c>
      <c r="I1922" s="120">
        <v>984.6</v>
      </c>
      <c r="J1922" s="120">
        <v>984.6</v>
      </c>
      <c r="K1922" s="82">
        <v>1.6</v>
      </c>
      <c r="L1922" s="105">
        <f>+BD[[#This Row],[Kg. Recibidos]]*BD[[#This Row],[Precio]]</f>
        <v>1575.3600000000001</v>
      </c>
      <c r="M1922" s="105">
        <f>+BD[[#This Row],[Kg. Recibidos]]*BD[[#This Row],[Precio]]</f>
        <v>1575.3600000000001</v>
      </c>
      <c r="N1922" s="91">
        <f>+BD[[#This Row],[Monto Total]]-BD[[#This Row],[Abonos]]</f>
        <v>0</v>
      </c>
      <c r="O1922" s="92" t="str">
        <f>IF(BD[[#This Row],[Saldo Actual]]=0,"PAGADO",IF(BD[[#This Row],[Saldo Actual]]&lt;0,"A Favor","Pendiente"))</f>
        <v>PAGADO</v>
      </c>
      <c r="P1922" s="95">
        <f>+BD[[#This Row],[Fecha Doc.]]+7</f>
        <v>45349</v>
      </c>
      <c r="Q1922" s="66" t="str">
        <f ca="1">IF(TODAY()&gt;BD[[#This Row],[Fecha Venc.]],"VENCIDO","")</f>
        <v>VENCIDO</v>
      </c>
      <c r="R1922" s="83"/>
    </row>
    <row r="1923" spans="3:18" s="4" customFormat="1" hidden="1" x14ac:dyDescent="0.25">
      <c r="C1923" s="77" t="s">
        <v>1616</v>
      </c>
      <c r="D1923" s="78">
        <v>45342</v>
      </c>
      <c r="E1923" s="79" t="s">
        <v>93</v>
      </c>
      <c r="F1923" s="80" t="s">
        <v>50</v>
      </c>
      <c r="G1923" s="79" t="s">
        <v>93</v>
      </c>
      <c r="H1923" s="81" t="s">
        <v>11</v>
      </c>
      <c r="I1923" s="120">
        <v>256.3</v>
      </c>
      <c r="J1923" s="120">
        <v>256.3</v>
      </c>
      <c r="K1923" s="82">
        <v>1.6</v>
      </c>
      <c r="L1923" s="105">
        <f>+BD[[#This Row],[Kg. Recibidos]]*BD[[#This Row],[Precio]]</f>
        <v>410.08000000000004</v>
      </c>
      <c r="M1923" s="105">
        <f>+BD[[#This Row],[Kg. Recibidos]]*BD[[#This Row],[Precio]]</f>
        <v>410.08000000000004</v>
      </c>
      <c r="N1923" s="91">
        <f>+BD[[#This Row],[Monto Total]]-BD[[#This Row],[Abonos]]</f>
        <v>0</v>
      </c>
      <c r="O1923" s="92" t="str">
        <f>IF(BD[[#This Row],[Saldo Actual]]=0,"PAGADO",IF(BD[[#This Row],[Saldo Actual]]&lt;0,"A Favor","Pendiente"))</f>
        <v>PAGADO</v>
      </c>
      <c r="P1923" s="95">
        <f>+BD[[#This Row],[Fecha Doc.]]+7</f>
        <v>45349</v>
      </c>
      <c r="Q1923" s="66" t="str">
        <f ca="1">IF(TODAY()&gt;BD[[#This Row],[Fecha Venc.]],"VENCIDO","")</f>
        <v>VENCIDO</v>
      </c>
      <c r="R1923" s="83"/>
    </row>
    <row r="1924" spans="3:18" s="4" customFormat="1" hidden="1" x14ac:dyDescent="0.25">
      <c r="C1924" s="77" t="s">
        <v>1609</v>
      </c>
      <c r="D1924" s="78">
        <v>45342</v>
      </c>
      <c r="E1924" s="79" t="s">
        <v>93</v>
      </c>
      <c r="F1924" s="80" t="s">
        <v>50</v>
      </c>
      <c r="G1924" s="79" t="s">
        <v>93</v>
      </c>
      <c r="H1924" s="81" t="s">
        <v>3</v>
      </c>
      <c r="I1924" s="120">
        <v>17674.7</v>
      </c>
      <c r="J1924" s="120">
        <v>17393</v>
      </c>
      <c r="K1924" s="82">
        <v>2</v>
      </c>
      <c r="L1924" s="105">
        <f>+BD[[#This Row],[Kg. Recibidos]]*BD[[#This Row],[Precio]]</f>
        <v>34786</v>
      </c>
      <c r="M1924" s="105">
        <f>+BD[[#This Row],[Kg. Recibidos]]*BD[[#This Row],[Precio]]</f>
        <v>34786</v>
      </c>
      <c r="N1924" s="91">
        <f>+BD[[#This Row],[Monto Total]]-BD[[#This Row],[Abonos]]</f>
        <v>0</v>
      </c>
      <c r="O1924" s="92" t="str">
        <f>IF(BD[[#This Row],[Saldo Actual]]=0,"PAGADO",IF(BD[[#This Row],[Saldo Actual]]&lt;0,"A Favor","Pendiente"))</f>
        <v>PAGADO</v>
      </c>
      <c r="P1924" s="95">
        <f>+BD[[#This Row],[Fecha Doc.]]+7</f>
        <v>45349</v>
      </c>
      <c r="Q1924" s="66" t="str">
        <f ca="1">IF(TODAY()&gt;BD[[#This Row],[Fecha Venc.]],"VENCIDO","")</f>
        <v>VENCIDO</v>
      </c>
      <c r="R1924" s="83"/>
    </row>
    <row r="1925" spans="3:18" s="4" customFormat="1" hidden="1" x14ac:dyDescent="0.25">
      <c r="C1925" s="77" t="s">
        <v>1608</v>
      </c>
      <c r="D1925" s="78">
        <v>45342</v>
      </c>
      <c r="E1925" s="79" t="s">
        <v>93</v>
      </c>
      <c r="F1925" s="80" t="s">
        <v>50</v>
      </c>
      <c r="G1925" s="79" t="s">
        <v>93</v>
      </c>
      <c r="H1925" s="81" t="s">
        <v>18</v>
      </c>
      <c r="I1925" s="120">
        <v>801.99</v>
      </c>
      <c r="J1925" s="120">
        <v>801.99</v>
      </c>
      <c r="K1925" s="82">
        <v>1.85</v>
      </c>
      <c r="L1925" s="105">
        <f>+BD[[#This Row],[Kg. Recibidos]]*BD[[#This Row],[Precio]]</f>
        <v>1483.6815000000001</v>
      </c>
      <c r="M1925" s="105">
        <f>+BD[[#This Row],[Kg. Recibidos]]*BD[[#This Row],[Precio]]</f>
        <v>1483.6815000000001</v>
      </c>
      <c r="N1925" s="91">
        <f>+BD[[#This Row],[Monto Total]]-BD[[#This Row],[Abonos]]</f>
        <v>0</v>
      </c>
      <c r="O1925" s="92" t="str">
        <f>IF(BD[[#This Row],[Saldo Actual]]=0,"PAGADO",IF(BD[[#This Row],[Saldo Actual]]&lt;0,"A Favor","Pendiente"))</f>
        <v>PAGADO</v>
      </c>
      <c r="P1925" s="95">
        <f>+BD[[#This Row],[Fecha Doc.]]+7</f>
        <v>45349</v>
      </c>
      <c r="Q1925" s="66" t="str">
        <f ca="1">IF(TODAY()&gt;BD[[#This Row],[Fecha Venc.]],"VENCIDO","")</f>
        <v>VENCIDO</v>
      </c>
      <c r="R1925" s="83"/>
    </row>
    <row r="1926" spans="3:18" s="4" customFormat="1" hidden="1" x14ac:dyDescent="0.25">
      <c r="C1926" s="77" t="s">
        <v>1605</v>
      </c>
      <c r="D1926" s="78">
        <v>45342</v>
      </c>
      <c r="E1926" s="79" t="s">
        <v>9</v>
      </c>
      <c r="F1926" s="80" t="s">
        <v>19</v>
      </c>
      <c r="G1926" s="79" t="s">
        <v>169</v>
      </c>
      <c r="H1926" s="81" t="s">
        <v>3</v>
      </c>
      <c r="I1926" s="120">
        <v>10112.4</v>
      </c>
      <c r="J1926" s="120">
        <v>10113.4</v>
      </c>
      <c r="K1926" s="82">
        <v>1.95</v>
      </c>
      <c r="L1926" s="105">
        <f>+BD[[#This Row],[Kg. Recibidos]]*BD[[#This Row],[Precio]]</f>
        <v>19721.129999999997</v>
      </c>
      <c r="M1926" s="105">
        <f>+BD[[#This Row],[Kg. Recibidos]]*BD[[#This Row],[Precio]]</f>
        <v>19721.129999999997</v>
      </c>
      <c r="N1926" s="91">
        <f>+BD[[#This Row],[Monto Total]]-BD[[#This Row],[Abonos]]</f>
        <v>0</v>
      </c>
      <c r="O1926" s="92" t="str">
        <f>IF(BD[[#This Row],[Saldo Actual]]=0,"PAGADO",IF(BD[[#This Row],[Saldo Actual]]&lt;0,"A Favor","Pendiente"))</f>
        <v>PAGADO</v>
      </c>
      <c r="P1926" s="95">
        <f>+BD[[#This Row],[Fecha Doc.]]+7</f>
        <v>45349</v>
      </c>
      <c r="Q1926" s="66" t="str">
        <f ca="1">IF(TODAY()&gt;BD[[#This Row],[Fecha Venc.]],"VENCIDO","")</f>
        <v>VENCIDO</v>
      </c>
      <c r="R1926" s="83"/>
    </row>
    <row r="1927" spans="3:18" s="4" customFormat="1" hidden="1" x14ac:dyDescent="0.25">
      <c r="C1927" s="77" t="s">
        <v>1607</v>
      </c>
      <c r="D1927" s="78">
        <v>45342</v>
      </c>
      <c r="E1927" s="79" t="s">
        <v>9</v>
      </c>
      <c r="F1927" s="80" t="s">
        <v>19</v>
      </c>
      <c r="G1927" s="79" t="s">
        <v>169</v>
      </c>
      <c r="H1927" s="81" t="s">
        <v>15</v>
      </c>
      <c r="I1927" s="120">
        <v>20361.8</v>
      </c>
      <c r="J1927" s="120">
        <v>20222.599999999999</v>
      </c>
      <c r="K1927" s="82">
        <v>2.25</v>
      </c>
      <c r="L1927" s="105">
        <f>+BD[[#This Row],[Kg. Recibidos]]*BD[[#This Row],[Precio]]</f>
        <v>45500.85</v>
      </c>
      <c r="M1927" s="105">
        <f>+BD[[#This Row],[Kg. Recibidos]]*BD[[#This Row],[Precio]]</f>
        <v>45500.85</v>
      </c>
      <c r="N1927" s="91">
        <f>+BD[[#This Row],[Monto Total]]-BD[[#This Row],[Abonos]]</f>
        <v>0</v>
      </c>
      <c r="O1927" s="92" t="str">
        <f>IF(BD[[#This Row],[Saldo Actual]]=0,"PAGADO",IF(BD[[#This Row],[Saldo Actual]]&lt;0,"A Favor","Pendiente"))</f>
        <v>PAGADO</v>
      </c>
      <c r="P1927" s="95">
        <f>+BD[[#This Row],[Fecha Doc.]]+7</f>
        <v>45349</v>
      </c>
      <c r="Q1927" s="66" t="str">
        <f ca="1">IF(TODAY()&gt;BD[[#This Row],[Fecha Venc.]],"VENCIDO","")</f>
        <v>VENCIDO</v>
      </c>
      <c r="R1927" s="83"/>
    </row>
    <row r="1928" spans="3:18" s="4" customFormat="1" hidden="1" x14ac:dyDescent="0.25">
      <c r="C1928" s="77" t="s">
        <v>1617</v>
      </c>
      <c r="D1928" s="78">
        <v>45342</v>
      </c>
      <c r="E1928" s="79" t="s">
        <v>8</v>
      </c>
      <c r="F1928" s="80" t="s">
        <v>20</v>
      </c>
      <c r="G1928" s="79" t="s">
        <v>182</v>
      </c>
      <c r="H1928" s="81" t="s">
        <v>12</v>
      </c>
      <c r="I1928" s="120">
        <v>922.8</v>
      </c>
      <c r="J1928" s="120">
        <v>922.8</v>
      </c>
      <c r="K1928" s="82">
        <v>0.45</v>
      </c>
      <c r="L1928" s="105">
        <f>+BD[[#This Row],[Kg. Recibidos]]*BD[[#This Row],[Precio]]</f>
        <v>415.26</v>
      </c>
      <c r="M1928" s="105">
        <f>+BD[[#This Row],[Kg. Recibidos]]*BD[[#This Row],[Precio]]</f>
        <v>415.26</v>
      </c>
      <c r="N1928" s="91">
        <f>+BD[[#This Row],[Monto Total]]-BD[[#This Row],[Abonos]]</f>
        <v>0</v>
      </c>
      <c r="O1928" s="92" t="str">
        <f>IF(BD[[#This Row],[Saldo Actual]]=0,"PAGADO",IF(BD[[#This Row],[Saldo Actual]]&lt;0,"A Favor","Pendiente"))</f>
        <v>PAGADO</v>
      </c>
      <c r="P1928" s="95">
        <f>+BD[[#This Row],[Fecha Doc.]]+7</f>
        <v>45349</v>
      </c>
      <c r="Q1928" s="66" t="str">
        <f ca="1">IF(TODAY()&gt;BD[[#This Row],[Fecha Venc.]],"VENCIDO","")</f>
        <v>VENCIDO</v>
      </c>
      <c r="R1928" s="83"/>
    </row>
    <row r="1929" spans="3:18" s="4" customFormat="1" hidden="1" x14ac:dyDescent="0.25">
      <c r="C1929" s="77" t="s">
        <v>1617</v>
      </c>
      <c r="D1929" s="78">
        <v>45342</v>
      </c>
      <c r="E1929" s="79" t="s">
        <v>8</v>
      </c>
      <c r="F1929" s="80" t="s">
        <v>20</v>
      </c>
      <c r="G1929" s="79" t="s">
        <v>182</v>
      </c>
      <c r="H1929" s="81" t="s">
        <v>13</v>
      </c>
      <c r="I1929" s="120">
        <v>879.2</v>
      </c>
      <c r="J1929" s="120">
        <v>874.2</v>
      </c>
      <c r="K1929" s="82">
        <v>0.45</v>
      </c>
      <c r="L1929" s="105">
        <f>+BD[[#This Row],[Kg. Recibidos]]*BD[[#This Row],[Precio]]</f>
        <v>393.39000000000004</v>
      </c>
      <c r="M1929" s="105">
        <f>+BD[[#This Row],[Kg. Recibidos]]*BD[[#This Row],[Precio]]</f>
        <v>393.39000000000004</v>
      </c>
      <c r="N1929" s="91">
        <f>+BD[[#This Row],[Monto Total]]-BD[[#This Row],[Abonos]]</f>
        <v>0</v>
      </c>
      <c r="O1929" s="92" t="str">
        <f>IF(BD[[#This Row],[Saldo Actual]]=0,"PAGADO",IF(BD[[#This Row],[Saldo Actual]]&lt;0,"A Favor","Pendiente"))</f>
        <v>PAGADO</v>
      </c>
      <c r="P1929" s="95">
        <f>+BD[[#This Row],[Fecha Doc.]]+7</f>
        <v>45349</v>
      </c>
      <c r="Q1929" s="66" t="str">
        <f ca="1">IF(TODAY()&gt;BD[[#This Row],[Fecha Venc.]],"VENCIDO","")</f>
        <v>VENCIDO</v>
      </c>
      <c r="R1929" s="83"/>
    </row>
    <row r="1930" spans="3:18" s="4" customFormat="1" hidden="1" x14ac:dyDescent="0.25">
      <c r="C1930" s="77" t="s">
        <v>1625</v>
      </c>
      <c r="D1930" s="78">
        <v>45342</v>
      </c>
      <c r="E1930" s="79" t="s">
        <v>8</v>
      </c>
      <c r="F1930" s="80" t="s">
        <v>20</v>
      </c>
      <c r="G1930" s="79" t="s">
        <v>182</v>
      </c>
      <c r="H1930" s="81" t="s">
        <v>12</v>
      </c>
      <c r="I1930" s="120">
        <v>2266.8000000000002</v>
      </c>
      <c r="J1930" s="120">
        <v>2186.6</v>
      </c>
      <c r="K1930" s="82">
        <v>0.45</v>
      </c>
      <c r="L1930" s="105">
        <f>+BD[[#This Row],[Kg. Recibidos]]*BD[[#This Row],[Precio]]</f>
        <v>983.97</v>
      </c>
      <c r="M1930" s="105">
        <f>+BD[[#This Row],[Kg. Recibidos]]*BD[[#This Row],[Precio]]</f>
        <v>983.97</v>
      </c>
      <c r="N1930" s="91">
        <f>+BD[[#This Row],[Monto Total]]-BD[[#This Row],[Abonos]]</f>
        <v>0</v>
      </c>
      <c r="O1930" s="92" t="str">
        <f>IF(BD[[#This Row],[Saldo Actual]]=0,"PAGADO",IF(BD[[#This Row],[Saldo Actual]]&lt;0,"A Favor","Pendiente"))</f>
        <v>PAGADO</v>
      </c>
      <c r="P1930" s="95">
        <f>+BD[[#This Row],[Fecha Doc.]]+7</f>
        <v>45349</v>
      </c>
      <c r="Q1930" s="66" t="str">
        <f ca="1">IF(TODAY()&gt;BD[[#This Row],[Fecha Venc.]],"VENCIDO","")</f>
        <v>VENCIDO</v>
      </c>
      <c r="R1930" s="83"/>
    </row>
    <row r="1931" spans="3:18" s="4" customFormat="1" hidden="1" x14ac:dyDescent="0.25">
      <c r="C1931" s="77" t="s">
        <v>1625</v>
      </c>
      <c r="D1931" s="78">
        <v>45342</v>
      </c>
      <c r="E1931" s="79" t="s">
        <v>8</v>
      </c>
      <c r="F1931" s="80" t="s">
        <v>20</v>
      </c>
      <c r="G1931" s="79" t="s">
        <v>182</v>
      </c>
      <c r="H1931" s="81" t="s">
        <v>11</v>
      </c>
      <c r="I1931" s="120">
        <v>603.20000000000005</v>
      </c>
      <c r="J1931" s="120">
        <v>603.20000000000005</v>
      </c>
      <c r="K1931" s="82">
        <v>0.6</v>
      </c>
      <c r="L1931" s="105">
        <f>+BD[[#This Row],[Kg. Recibidos]]*BD[[#This Row],[Precio]]</f>
        <v>361.92</v>
      </c>
      <c r="M1931" s="105">
        <f>+BD[[#This Row],[Kg. Recibidos]]*BD[[#This Row],[Precio]]</f>
        <v>361.92</v>
      </c>
      <c r="N1931" s="91">
        <f>+BD[[#This Row],[Monto Total]]-BD[[#This Row],[Abonos]]</f>
        <v>0</v>
      </c>
      <c r="O1931" s="92" t="str">
        <f>IF(BD[[#This Row],[Saldo Actual]]=0,"PAGADO",IF(BD[[#This Row],[Saldo Actual]]&lt;0,"A Favor","Pendiente"))</f>
        <v>PAGADO</v>
      </c>
      <c r="P1931" s="95">
        <f>+BD[[#This Row],[Fecha Doc.]]+7</f>
        <v>45349</v>
      </c>
      <c r="Q1931" s="66" t="str">
        <f ca="1">IF(TODAY()&gt;BD[[#This Row],[Fecha Venc.]],"VENCIDO","")</f>
        <v>VENCIDO</v>
      </c>
      <c r="R1931" s="83"/>
    </row>
    <row r="1932" spans="3:18" s="4" customFormat="1" hidden="1" x14ac:dyDescent="0.25">
      <c r="C1932" s="77" t="s">
        <v>1625</v>
      </c>
      <c r="D1932" s="78">
        <v>45342</v>
      </c>
      <c r="E1932" s="79" t="s">
        <v>8</v>
      </c>
      <c r="F1932" s="80" t="s">
        <v>20</v>
      </c>
      <c r="G1932" s="79" t="s">
        <v>182</v>
      </c>
      <c r="H1932" s="81" t="s">
        <v>13</v>
      </c>
      <c r="I1932" s="120">
        <v>2018.6</v>
      </c>
      <c r="J1932" s="120">
        <v>1988.4</v>
      </c>
      <c r="K1932" s="82">
        <v>0.45</v>
      </c>
      <c r="L1932" s="105">
        <f>+BD[[#This Row],[Kg. Recibidos]]*BD[[#This Row],[Precio]]</f>
        <v>894.78000000000009</v>
      </c>
      <c r="M1932" s="105">
        <f>+BD[[#This Row],[Kg. Recibidos]]*BD[[#This Row],[Precio]]</f>
        <v>894.78000000000009</v>
      </c>
      <c r="N1932" s="91">
        <f>+BD[[#This Row],[Monto Total]]-BD[[#This Row],[Abonos]]</f>
        <v>0</v>
      </c>
      <c r="O1932" s="92" t="str">
        <f>IF(BD[[#This Row],[Saldo Actual]]=0,"PAGADO",IF(BD[[#This Row],[Saldo Actual]]&lt;0,"A Favor","Pendiente"))</f>
        <v>PAGADO</v>
      </c>
      <c r="P1932" s="95">
        <f>+BD[[#This Row],[Fecha Doc.]]+7</f>
        <v>45349</v>
      </c>
      <c r="Q1932" s="66" t="str">
        <f ca="1">IF(TODAY()&gt;BD[[#This Row],[Fecha Venc.]],"VENCIDO","")</f>
        <v>VENCIDO</v>
      </c>
      <c r="R1932" s="83"/>
    </row>
    <row r="1933" spans="3:18" s="4" customFormat="1" hidden="1" x14ac:dyDescent="0.25">
      <c r="C1933" s="77" t="s">
        <v>1613</v>
      </c>
      <c r="D1933" s="78">
        <v>45342</v>
      </c>
      <c r="E1933" s="79" t="s">
        <v>8</v>
      </c>
      <c r="F1933" s="80" t="s">
        <v>20</v>
      </c>
      <c r="G1933" s="79" t="s">
        <v>182</v>
      </c>
      <c r="H1933" s="81" t="s">
        <v>15</v>
      </c>
      <c r="I1933" s="120">
        <v>9054.2999999999993</v>
      </c>
      <c r="J1933" s="120">
        <v>8767.1</v>
      </c>
      <c r="K1933" s="82">
        <v>2.35</v>
      </c>
      <c r="L1933" s="105">
        <f>+BD[[#This Row],[Kg. Recibidos]]*BD[[#This Row],[Precio]]</f>
        <v>20602.685000000001</v>
      </c>
      <c r="M1933" s="105">
        <f>+BD[[#This Row],[Kg. Recibidos]]*BD[[#This Row],[Precio]]</f>
        <v>20602.685000000001</v>
      </c>
      <c r="N1933" s="91">
        <f>+BD[[#This Row],[Monto Total]]-BD[[#This Row],[Abonos]]</f>
        <v>0</v>
      </c>
      <c r="O1933" s="92" t="str">
        <f>IF(BD[[#This Row],[Saldo Actual]]=0,"PAGADO",IF(BD[[#This Row],[Saldo Actual]]&lt;0,"A Favor","Pendiente"))</f>
        <v>PAGADO</v>
      </c>
      <c r="P1933" s="95">
        <f>+BD[[#This Row],[Fecha Doc.]]+7</f>
        <v>45349</v>
      </c>
      <c r="Q1933" s="66" t="str">
        <f ca="1">IF(TODAY()&gt;BD[[#This Row],[Fecha Venc.]],"VENCIDO","")</f>
        <v>VENCIDO</v>
      </c>
      <c r="R1933" s="83"/>
    </row>
    <row r="1934" spans="3:18" s="4" customFormat="1" hidden="1" x14ac:dyDescent="0.25">
      <c r="C1934" s="77" t="s">
        <v>1620</v>
      </c>
      <c r="D1934" s="78">
        <v>45342</v>
      </c>
      <c r="E1934" s="79" t="s">
        <v>1887</v>
      </c>
      <c r="F1934" s="80" t="s">
        <v>1886</v>
      </c>
      <c r="G1934" s="79" t="s">
        <v>587</v>
      </c>
      <c r="H1934" s="81" t="s">
        <v>11</v>
      </c>
      <c r="I1934" s="120">
        <v>9.6</v>
      </c>
      <c r="J1934" s="120">
        <v>9.6</v>
      </c>
      <c r="K1934" s="82">
        <v>2</v>
      </c>
      <c r="L1934" s="105">
        <f>+BD[[#This Row],[Kg. Recibidos]]*BD[[#This Row],[Precio]]</f>
        <v>19.2</v>
      </c>
      <c r="M1934" s="105">
        <f>+BD[[#This Row],[Kg. Recibidos]]*BD[[#This Row],[Precio]]</f>
        <v>19.2</v>
      </c>
      <c r="N1934" s="91">
        <f>+BD[[#This Row],[Monto Total]]-BD[[#This Row],[Abonos]]</f>
        <v>0</v>
      </c>
      <c r="O1934" s="92" t="str">
        <f>IF(BD[[#This Row],[Saldo Actual]]=0,"PAGADO",IF(BD[[#This Row],[Saldo Actual]]&lt;0,"A Favor","Pendiente"))</f>
        <v>PAGADO</v>
      </c>
      <c r="P1934" s="95">
        <f>+BD[[#This Row],[Fecha Doc.]]+7</f>
        <v>45349</v>
      </c>
      <c r="Q1934" s="66" t="str">
        <f ca="1">IF(TODAY()&gt;BD[[#This Row],[Fecha Venc.]],"VENCIDO","")</f>
        <v>VENCIDO</v>
      </c>
      <c r="R1934" s="83"/>
    </row>
    <row r="1935" spans="3:18" s="4" customFormat="1" hidden="1" x14ac:dyDescent="0.25">
      <c r="C1935" s="77" t="s">
        <v>1611</v>
      </c>
      <c r="D1935" s="78">
        <v>45341</v>
      </c>
      <c r="E1935" s="79" t="s">
        <v>1887</v>
      </c>
      <c r="F1935" s="80" t="s">
        <v>1886</v>
      </c>
      <c r="G1935" s="79" t="s">
        <v>194</v>
      </c>
      <c r="H1935" s="81" t="s">
        <v>12</v>
      </c>
      <c r="I1935" s="120">
        <v>27.4</v>
      </c>
      <c r="J1935" s="120">
        <v>27.4</v>
      </c>
      <c r="K1935" s="82">
        <v>1.3</v>
      </c>
      <c r="L1935" s="105">
        <f>+BD[[#This Row],[Kg. Recibidos]]*BD[[#This Row],[Precio]]</f>
        <v>35.619999999999997</v>
      </c>
      <c r="M1935" s="105">
        <v>35.619999999999997</v>
      </c>
      <c r="N1935" s="91">
        <f>+BD[[#This Row],[Monto Total]]-BD[[#This Row],[Abonos]]</f>
        <v>0</v>
      </c>
      <c r="O1935" s="92" t="str">
        <f>IF(BD[[#This Row],[Saldo Actual]]=0,"PAGADO",IF(BD[[#This Row],[Saldo Actual]]&lt;0,"A Favor","Pendiente"))</f>
        <v>PAGADO</v>
      </c>
      <c r="P1935" s="95">
        <f>+BD[[#This Row],[Fecha Doc.]]+7</f>
        <v>45348</v>
      </c>
      <c r="Q1935" s="66" t="str">
        <f ca="1">IF(TODAY()&gt;BD[[#This Row],[Fecha Venc.]],"VENCIDO","")</f>
        <v>VENCIDO</v>
      </c>
      <c r="R1935" s="83"/>
    </row>
    <row r="1936" spans="3:18" s="4" customFormat="1" hidden="1" x14ac:dyDescent="0.25">
      <c r="C1936" s="77" t="s">
        <v>1611</v>
      </c>
      <c r="D1936" s="78">
        <v>45341</v>
      </c>
      <c r="E1936" s="79" t="s">
        <v>1887</v>
      </c>
      <c r="F1936" s="80" t="s">
        <v>1886</v>
      </c>
      <c r="G1936" s="79" t="s">
        <v>194</v>
      </c>
      <c r="H1936" s="81"/>
      <c r="I1936" s="120"/>
      <c r="J1936" s="120">
        <v>0</v>
      </c>
      <c r="K1936" s="82"/>
      <c r="L1936" s="105">
        <f>+BD[[#This Row],[Kg. Recibidos]]*BD[[#This Row],[Precio]]</f>
        <v>0</v>
      </c>
      <c r="M1936" s="105"/>
      <c r="N1936" s="91">
        <f>+BD[[#This Row],[Monto Total]]-BD[[#This Row],[Abonos]]</f>
        <v>0</v>
      </c>
      <c r="O1936" s="92" t="str">
        <f>IF(BD[[#This Row],[Saldo Actual]]=0,"PAGADO",IF(BD[[#This Row],[Saldo Actual]]&lt;0,"A Favor","Pendiente"))</f>
        <v>PAGADO</v>
      </c>
      <c r="P1936" s="95">
        <f>+BD[[#This Row],[Fecha Doc.]]+7</f>
        <v>45348</v>
      </c>
      <c r="Q1936" s="66" t="str">
        <f ca="1">IF(TODAY()&gt;BD[[#This Row],[Fecha Venc.]],"VENCIDO","")</f>
        <v>VENCIDO</v>
      </c>
      <c r="R1936" s="83"/>
    </row>
    <row r="1937" spans="3:18" s="4" customFormat="1" hidden="1" x14ac:dyDescent="0.25">
      <c r="C1937" s="77" t="s">
        <v>1611</v>
      </c>
      <c r="D1937" s="78">
        <v>45341</v>
      </c>
      <c r="E1937" s="79" t="s">
        <v>1887</v>
      </c>
      <c r="F1937" s="80" t="s">
        <v>1886</v>
      </c>
      <c r="G1937" s="79" t="s">
        <v>194</v>
      </c>
      <c r="H1937" s="81" t="s">
        <v>13</v>
      </c>
      <c r="I1937" s="120">
        <v>106.1</v>
      </c>
      <c r="J1937" s="120">
        <v>106.1</v>
      </c>
      <c r="K1937" s="82">
        <v>1.4</v>
      </c>
      <c r="L1937" s="105">
        <f>+BD[[#This Row],[Kg. Recibidos]]*BD[[#This Row],[Precio]]</f>
        <v>148.54</v>
      </c>
      <c r="M1937" s="105">
        <f>+BD[[#This Row],[Kg. Recibidos]]*BD[[#This Row],[Precio]]</f>
        <v>148.54</v>
      </c>
      <c r="N1937" s="91">
        <f>+BD[[#This Row],[Monto Total]]-BD[[#This Row],[Abonos]]</f>
        <v>0</v>
      </c>
      <c r="O1937" s="92" t="str">
        <f>IF(BD[[#This Row],[Saldo Actual]]=0,"PAGADO",IF(BD[[#This Row],[Saldo Actual]]&lt;0,"A Favor","Pendiente"))</f>
        <v>PAGADO</v>
      </c>
      <c r="P1937" s="95">
        <f>+BD[[#This Row],[Fecha Doc.]]+7</f>
        <v>45348</v>
      </c>
      <c r="Q1937" s="66" t="str">
        <f ca="1">IF(TODAY()&gt;BD[[#This Row],[Fecha Venc.]],"VENCIDO","")</f>
        <v>VENCIDO</v>
      </c>
      <c r="R1937" s="83"/>
    </row>
    <row r="1938" spans="3:18" s="4" customFormat="1" hidden="1" x14ac:dyDescent="0.25">
      <c r="C1938" s="77" t="s">
        <v>1599</v>
      </c>
      <c r="D1938" s="78">
        <v>45341</v>
      </c>
      <c r="E1938" s="79" t="s">
        <v>1887</v>
      </c>
      <c r="F1938" s="80" t="s">
        <v>1886</v>
      </c>
      <c r="G1938" s="79" t="s">
        <v>200</v>
      </c>
      <c r="H1938" s="81"/>
      <c r="I1938" s="120"/>
      <c r="J1938" s="120">
        <v>0</v>
      </c>
      <c r="K1938" s="82"/>
      <c r="L1938" s="105">
        <f>+BD[[#This Row],[Kg. Recibidos]]*BD[[#This Row],[Precio]]</f>
        <v>0</v>
      </c>
      <c r="M1938" s="82"/>
      <c r="N1938" s="91">
        <f>+BD[[#This Row],[Monto Total]]-BD[[#This Row],[Abonos]]</f>
        <v>0</v>
      </c>
      <c r="O1938" s="92" t="str">
        <f>IF(BD[[#This Row],[Saldo Actual]]=0,"PAGADO",IF(BD[[#This Row],[Saldo Actual]]&lt;0,"A Favor","Pendiente"))</f>
        <v>PAGADO</v>
      </c>
      <c r="P1938" s="95">
        <f>+BD[[#This Row],[Fecha Doc.]]+7</f>
        <v>45348</v>
      </c>
      <c r="Q1938" s="66" t="str">
        <f ca="1">IF(TODAY()&gt;BD[[#This Row],[Fecha Venc.]],"VENCIDO","")</f>
        <v>VENCIDO</v>
      </c>
      <c r="R1938" s="83"/>
    </row>
    <row r="1939" spans="3:18" s="4" customFormat="1" hidden="1" x14ac:dyDescent="0.25">
      <c r="C1939" s="77" t="s">
        <v>1599</v>
      </c>
      <c r="D1939" s="78">
        <v>45341</v>
      </c>
      <c r="E1939" s="79" t="s">
        <v>1887</v>
      </c>
      <c r="F1939" s="80" t="s">
        <v>1886</v>
      </c>
      <c r="G1939" s="79" t="s">
        <v>200</v>
      </c>
      <c r="H1939" s="81" t="s">
        <v>872</v>
      </c>
      <c r="I1939" s="120">
        <v>355.4</v>
      </c>
      <c r="J1939" s="120">
        <v>355.4</v>
      </c>
      <c r="K1939" s="82">
        <v>2.4</v>
      </c>
      <c r="L1939" s="105">
        <f>+BD[[#This Row],[Kg. Recibidos]]*BD[[#This Row],[Precio]]</f>
        <v>852.95999999999992</v>
      </c>
      <c r="M1939" s="105">
        <f>+BD[[#This Row],[Kg. Recibidos]]*BD[[#This Row],[Precio]]</f>
        <v>852.95999999999992</v>
      </c>
      <c r="N1939" s="91">
        <f>+BD[[#This Row],[Monto Total]]-BD[[#This Row],[Abonos]]</f>
        <v>0</v>
      </c>
      <c r="O1939" s="92" t="str">
        <f>IF(BD[[#This Row],[Saldo Actual]]=0,"PAGADO",IF(BD[[#This Row],[Saldo Actual]]&lt;0,"A Favor","Pendiente"))</f>
        <v>PAGADO</v>
      </c>
      <c r="P1939" s="95">
        <f>+BD[[#This Row],[Fecha Doc.]]+7</f>
        <v>45348</v>
      </c>
      <c r="Q1939" s="66" t="str">
        <f ca="1">IF(TODAY()&gt;BD[[#This Row],[Fecha Venc.]],"VENCIDO","")</f>
        <v>VENCIDO</v>
      </c>
      <c r="R1939" s="83"/>
    </row>
    <row r="1940" spans="3:18" s="4" customFormat="1" hidden="1" x14ac:dyDescent="0.25">
      <c r="C1940" s="77" t="s">
        <v>1595</v>
      </c>
      <c r="D1940" s="78">
        <v>45341</v>
      </c>
      <c r="E1940" s="79" t="s">
        <v>93</v>
      </c>
      <c r="F1940" s="80" t="s">
        <v>50</v>
      </c>
      <c r="G1940" s="79" t="s">
        <v>93</v>
      </c>
      <c r="H1940" s="81"/>
      <c r="I1940" s="120"/>
      <c r="J1940" s="120">
        <v>0</v>
      </c>
      <c r="K1940" s="82"/>
      <c r="L1940" s="105">
        <f>+BD[[#This Row],[Kg. Recibidos]]*BD[[#This Row],[Precio]]</f>
        <v>0</v>
      </c>
      <c r="M1940" s="82"/>
      <c r="N1940" s="91">
        <f>+BD[[#This Row],[Monto Total]]-BD[[#This Row],[Abonos]]</f>
        <v>0</v>
      </c>
      <c r="O1940" s="92" t="str">
        <f>IF(BD[[#This Row],[Saldo Actual]]=0,"PAGADO",IF(BD[[#This Row],[Saldo Actual]]&lt;0,"A Favor","Pendiente"))</f>
        <v>PAGADO</v>
      </c>
      <c r="P1940" s="95">
        <f>+BD[[#This Row],[Fecha Doc.]]+7</f>
        <v>45348</v>
      </c>
      <c r="Q1940" s="66" t="str">
        <f ca="1">IF(TODAY()&gt;BD[[#This Row],[Fecha Venc.]],"VENCIDO","")</f>
        <v>VENCIDO</v>
      </c>
      <c r="R1940" s="83"/>
    </row>
    <row r="1941" spans="3:18" s="4" customFormat="1" hidden="1" x14ac:dyDescent="0.25">
      <c r="C1941" s="77" t="s">
        <v>1595</v>
      </c>
      <c r="D1941" s="78">
        <v>45341</v>
      </c>
      <c r="E1941" s="79" t="s">
        <v>93</v>
      </c>
      <c r="F1941" s="80" t="s">
        <v>50</v>
      </c>
      <c r="G1941" s="79" t="s">
        <v>93</v>
      </c>
      <c r="H1941" s="81" t="s">
        <v>3</v>
      </c>
      <c r="I1941" s="120">
        <v>17567</v>
      </c>
      <c r="J1941" s="120">
        <v>17110.900000000001</v>
      </c>
      <c r="K1941" s="82">
        <v>2</v>
      </c>
      <c r="L1941" s="105">
        <f>+BD[[#This Row],[Kg. Recibidos]]*BD[[#This Row],[Precio]]</f>
        <v>34221.800000000003</v>
      </c>
      <c r="M1941" s="82">
        <v>34221.800000000003</v>
      </c>
      <c r="N1941" s="91">
        <f>+BD[[#This Row],[Monto Total]]-BD[[#This Row],[Abonos]]</f>
        <v>0</v>
      </c>
      <c r="O1941" s="92" t="str">
        <f>IF(BD[[#This Row],[Saldo Actual]]=0,"PAGADO",IF(BD[[#This Row],[Saldo Actual]]&lt;0,"A Favor","Pendiente"))</f>
        <v>PAGADO</v>
      </c>
      <c r="P1941" s="95">
        <f>+BD[[#This Row],[Fecha Doc.]]+7</f>
        <v>45348</v>
      </c>
      <c r="Q1941" s="66" t="str">
        <f ca="1">IF(TODAY()&gt;BD[[#This Row],[Fecha Venc.]],"VENCIDO","")</f>
        <v>VENCIDO</v>
      </c>
      <c r="R1941" s="83"/>
    </row>
    <row r="1942" spans="3:18" s="4" customFormat="1" hidden="1" x14ac:dyDescent="0.25">
      <c r="C1942" s="77" t="s">
        <v>1597</v>
      </c>
      <c r="D1942" s="78">
        <v>45341</v>
      </c>
      <c r="E1942" s="79" t="s">
        <v>93</v>
      </c>
      <c r="F1942" s="80" t="s">
        <v>50</v>
      </c>
      <c r="G1942" s="79" t="s">
        <v>93</v>
      </c>
      <c r="H1942" s="81"/>
      <c r="I1942" s="120"/>
      <c r="J1942" s="120">
        <v>0</v>
      </c>
      <c r="K1942" s="82"/>
      <c r="L1942" s="105">
        <f>+BD[[#This Row],[Kg. Recibidos]]*BD[[#This Row],[Precio]]</f>
        <v>0</v>
      </c>
      <c r="M1942" s="82"/>
      <c r="N1942" s="91">
        <f>+BD[[#This Row],[Monto Total]]-BD[[#This Row],[Abonos]]</f>
        <v>0</v>
      </c>
      <c r="O1942" s="92" t="str">
        <f>IF(BD[[#This Row],[Saldo Actual]]=0,"PAGADO",IF(BD[[#This Row],[Saldo Actual]]&lt;0,"A Favor","Pendiente"))</f>
        <v>PAGADO</v>
      </c>
      <c r="P1942" s="95">
        <f>+BD[[#This Row],[Fecha Doc.]]+7</f>
        <v>45348</v>
      </c>
      <c r="Q1942" s="66" t="str">
        <f ca="1">IF(TODAY()&gt;BD[[#This Row],[Fecha Venc.]],"VENCIDO","")</f>
        <v>VENCIDO</v>
      </c>
      <c r="R1942" s="83"/>
    </row>
    <row r="1943" spans="3:18" s="4" customFormat="1" hidden="1" x14ac:dyDescent="0.25">
      <c r="C1943" s="77" t="s">
        <v>1597</v>
      </c>
      <c r="D1943" s="78">
        <v>45341</v>
      </c>
      <c r="E1943" s="79" t="s">
        <v>93</v>
      </c>
      <c r="F1943" s="80" t="s">
        <v>50</v>
      </c>
      <c r="G1943" s="79" t="s">
        <v>93</v>
      </c>
      <c r="H1943" s="81" t="s">
        <v>18</v>
      </c>
      <c r="I1943" s="120">
        <v>808.49</v>
      </c>
      <c r="J1943" s="120">
        <v>808.49</v>
      </c>
      <c r="K1943" s="82">
        <v>1.85</v>
      </c>
      <c r="L1943" s="105">
        <f>+BD[[#This Row],[Kg. Recibidos]]*BD[[#This Row],[Precio]]</f>
        <v>1495.7065</v>
      </c>
      <c r="M1943" s="105">
        <f>+BD[[#This Row],[Kg. Recibidos]]*BD[[#This Row],[Precio]]</f>
        <v>1495.7065</v>
      </c>
      <c r="N1943" s="91">
        <f>+BD[[#This Row],[Monto Total]]-BD[[#This Row],[Abonos]]</f>
        <v>0</v>
      </c>
      <c r="O1943" s="92" t="str">
        <f>IF(BD[[#This Row],[Saldo Actual]]=0,"PAGADO",IF(BD[[#This Row],[Saldo Actual]]&lt;0,"A Favor","Pendiente"))</f>
        <v>PAGADO</v>
      </c>
      <c r="P1943" s="95">
        <f>+BD[[#This Row],[Fecha Doc.]]+7</f>
        <v>45348</v>
      </c>
      <c r="Q1943" s="66" t="str">
        <f ca="1">IF(TODAY()&gt;BD[[#This Row],[Fecha Venc.]],"VENCIDO","")</f>
        <v>VENCIDO</v>
      </c>
      <c r="R1943" s="83"/>
    </row>
    <row r="1944" spans="3:18" s="4" customFormat="1" hidden="1" x14ac:dyDescent="0.25">
      <c r="C1944" s="77" t="s">
        <v>1602</v>
      </c>
      <c r="D1944" s="78">
        <v>45341</v>
      </c>
      <c r="E1944" s="79" t="s">
        <v>93</v>
      </c>
      <c r="F1944" s="80" t="s">
        <v>50</v>
      </c>
      <c r="G1944" s="79" t="s">
        <v>93</v>
      </c>
      <c r="H1944" s="81"/>
      <c r="I1944" s="120"/>
      <c r="J1944" s="120">
        <v>0</v>
      </c>
      <c r="K1944" s="82"/>
      <c r="L1944" s="105">
        <f>+BD[[#This Row],[Kg. Recibidos]]*BD[[#This Row],[Precio]]</f>
        <v>0</v>
      </c>
      <c r="M1944" s="82"/>
      <c r="N1944" s="91">
        <f>+BD[[#This Row],[Monto Total]]-BD[[#This Row],[Abonos]]</f>
        <v>0</v>
      </c>
      <c r="O1944" s="92" t="str">
        <f>IF(BD[[#This Row],[Saldo Actual]]=0,"PAGADO",IF(BD[[#This Row],[Saldo Actual]]&lt;0,"A Favor","Pendiente"))</f>
        <v>PAGADO</v>
      </c>
      <c r="P1944" s="95">
        <f>+BD[[#This Row],[Fecha Doc.]]+7</f>
        <v>45348</v>
      </c>
      <c r="Q1944" s="66" t="str">
        <f ca="1">IF(TODAY()&gt;BD[[#This Row],[Fecha Venc.]],"VENCIDO","")</f>
        <v>VENCIDO</v>
      </c>
      <c r="R1944" s="83"/>
    </row>
    <row r="1945" spans="3:18" s="4" customFormat="1" hidden="1" x14ac:dyDescent="0.25">
      <c r="C1945" s="77" t="s">
        <v>1602</v>
      </c>
      <c r="D1945" s="78">
        <v>45341</v>
      </c>
      <c r="E1945" s="79" t="s">
        <v>93</v>
      </c>
      <c r="F1945" s="80" t="s">
        <v>50</v>
      </c>
      <c r="G1945" s="79" t="s">
        <v>93</v>
      </c>
      <c r="H1945" s="81" t="s">
        <v>3</v>
      </c>
      <c r="I1945" s="120">
        <v>17241.400000000001</v>
      </c>
      <c r="J1945" s="120">
        <v>16856.5</v>
      </c>
      <c r="K1945" s="82">
        <v>2</v>
      </c>
      <c r="L1945" s="105">
        <f>+BD[[#This Row],[Kg. Recibidos]]*BD[[#This Row],[Precio]]</f>
        <v>33713</v>
      </c>
      <c r="M1945" s="105">
        <f>+BD[[#This Row],[Kg. Recibidos]]*BD[[#This Row],[Precio]]</f>
        <v>33713</v>
      </c>
      <c r="N1945" s="91">
        <f>+BD[[#This Row],[Monto Total]]-BD[[#This Row],[Abonos]]</f>
        <v>0</v>
      </c>
      <c r="O1945" s="92" t="str">
        <f>IF(BD[[#This Row],[Saldo Actual]]=0,"PAGADO",IF(BD[[#This Row],[Saldo Actual]]&lt;0,"A Favor","Pendiente"))</f>
        <v>PAGADO</v>
      </c>
      <c r="P1945" s="95">
        <f>+BD[[#This Row],[Fecha Doc.]]+7</f>
        <v>45348</v>
      </c>
      <c r="Q1945" s="66" t="str">
        <f ca="1">IF(TODAY()&gt;BD[[#This Row],[Fecha Venc.]],"VENCIDO","")</f>
        <v>VENCIDO</v>
      </c>
      <c r="R1945" s="83"/>
    </row>
    <row r="1946" spans="3:18" s="4" customFormat="1" hidden="1" x14ac:dyDescent="0.25">
      <c r="C1946" s="77" t="s">
        <v>1603</v>
      </c>
      <c r="D1946" s="78">
        <v>45341</v>
      </c>
      <c r="E1946" s="79" t="s">
        <v>93</v>
      </c>
      <c r="F1946" s="80" t="s">
        <v>50</v>
      </c>
      <c r="G1946" s="79" t="s">
        <v>93</v>
      </c>
      <c r="H1946" s="81"/>
      <c r="I1946" s="120"/>
      <c r="J1946" s="120">
        <v>0</v>
      </c>
      <c r="K1946" s="82"/>
      <c r="L1946" s="105">
        <f>+BD[[#This Row],[Kg. Recibidos]]*BD[[#This Row],[Precio]]</f>
        <v>0</v>
      </c>
      <c r="M1946" s="82"/>
      <c r="N1946" s="91">
        <f>+BD[[#This Row],[Monto Total]]-BD[[#This Row],[Abonos]]</f>
        <v>0</v>
      </c>
      <c r="O1946" s="92" t="str">
        <f>IF(BD[[#This Row],[Saldo Actual]]=0,"PAGADO",IF(BD[[#This Row],[Saldo Actual]]&lt;0,"A Favor","Pendiente"))</f>
        <v>PAGADO</v>
      </c>
      <c r="P1946" s="95">
        <f>+BD[[#This Row],[Fecha Doc.]]+7</f>
        <v>45348</v>
      </c>
      <c r="Q1946" s="66" t="str">
        <f ca="1">IF(TODAY()&gt;BD[[#This Row],[Fecha Venc.]],"VENCIDO","")</f>
        <v>VENCIDO</v>
      </c>
      <c r="R1946" s="83"/>
    </row>
    <row r="1947" spans="3:18" s="4" customFormat="1" hidden="1" x14ac:dyDescent="0.25">
      <c r="C1947" s="77" t="s">
        <v>1603</v>
      </c>
      <c r="D1947" s="78">
        <v>45341</v>
      </c>
      <c r="E1947" s="79" t="s">
        <v>93</v>
      </c>
      <c r="F1947" s="80" t="s">
        <v>50</v>
      </c>
      <c r="G1947" s="79" t="s">
        <v>93</v>
      </c>
      <c r="H1947" s="81" t="s">
        <v>18</v>
      </c>
      <c r="I1947" s="120">
        <v>804.99</v>
      </c>
      <c r="J1947" s="120">
        <v>804.99</v>
      </c>
      <c r="K1947" s="82">
        <v>1.85</v>
      </c>
      <c r="L1947" s="105">
        <f>+BD[[#This Row],[Kg. Recibidos]]*BD[[#This Row],[Precio]]</f>
        <v>1489.2315000000001</v>
      </c>
      <c r="M1947" s="105">
        <f>+BD[[#This Row],[Kg. Recibidos]]*BD[[#This Row],[Precio]]</f>
        <v>1489.2315000000001</v>
      </c>
      <c r="N1947" s="91">
        <f>+BD[[#This Row],[Monto Total]]-BD[[#This Row],[Abonos]]</f>
        <v>0</v>
      </c>
      <c r="O1947" s="92" t="str">
        <f>IF(BD[[#This Row],[Saldo Actual]]=0,"PAGADO",IF(BD[[#This Row],[Saldo Actual]]&lt;0,"A Favor","Pendiente"))</f>
        <v>PAGADO</v>
      </c>
      <c r="P1947" s="95">
        <f>+BD[[#This Row],[Fecha Doc.]]+7</f>
        <v>45348</v>
      </c>
      <c r="Q1947" s="66" t="str">
        <f ca="1">IF(TODAY()&gt;BD[[#This Row],[Fecha Venc.]],"VENCIDO","")</f>
        <v>VENCIDO</v>
      </c>
      <c r="R1947" s="83"/>
    </row>
    <row r="1948" spans="3:18" s="4" customFormat="1" hidden="1" x14ac:dyDescent="0.25">
      <c r="C1948" s="77" t="s">
        <v>1601</v>
      </c>
      <c r="D1948" s="78">
        <v>45341</v>
      </c>
      <c r="E1948" s="79" t="s">
        <v>24</v>
      </c>
      <c r="F1948" s="80" t="s">
        <v>23</v>
      </c>
      <c r="G1948" s="79" t="s">
        <v>192</v>
      </c>
      <c r="H1948" s="81"/>
      <c r="I1948" s="120"/>
      <c r="J1948" s="120">
        <v>0</v>
      </c>
      <c r="K1948" s="82"/>
      <c r="L1948" s="105">
        <f>+BD[[#This Row],[Kg. Recibidos]]*BD[[#This Row],[Precio]]</f>
        <v>0</v>
      </c>
      <c r="M1948" s="82"/>
      <c r="N1948" s="91">
        <f>+BD[[#This Row],[Monto Total]]-BD[[#This Row],[Abonos]]</f>
        <v>0</v>
      </c>
      <c r="O1948" s="92" t="str">
        <f>IF(BD[[#This Row],[Saldo Actual]]=0,"PAGADO",IF(BD[[#This Row],[Saldo Actual]]&lt;0,"A Favor","Pendiente"))</f>
        <v>PAGADO</v>
      </c>
      <c r="P1948" s="95">
        <f>+BD[[#This Row],[Fecha Doc.]]+7</f>
        <v>45348</v>
      </c>
      <c r="Q1948" s="66" t="str">
        <f ca="1">IF(TODAY()&gt;BD[[#This Row],[Fecha Venc.]],"VENCIDO","")</f>
        <v>VENCIDO</v>
      </c>
      <c r="R1948" s="83"/>
    </row>
    <row r="1949" spans="3:18" s="4" customFormat="1" hidden="1" x14ac:dyDescent="0.25">
      <c r="C1949" s="77" t="s">
        <v>1601</v>
      </c>
      <c r="D1949" s="78">
        <v>45341</v>
      </c>
      <c r="E1949" s="79" t="s">
        <v>24</v>
      </c>
      <c r="F1949" s="80" t="s">
        <v>23</v>
      </c>
      <c r="G1949" s="79" t="s">
        <v>192</v>
      </c>
      <c r="H1949" s="81" t="s">
        <v>3</v>
      </c>
      <c r="I1949" s="120">
        <v>13950.9</v>
      </c>
      <c r="J1949" s="120">
        <v>13950.9</v>
      </c>
      <c r="K1949" s="82">
        <v>2.1</v>
      </c>
      <c r="L1949" s="105">
        <f>+BD[[#This Row],[Kg. Recibidos]]*BD[[#This Row],[Precio]]</f>
        <v>29296.89</v>
      </c>
      <c r="M1949" s="105">
        <f>+BD[[#This Row],[Kg. Recibidos]]*BD[[#This Row],[Precio]]</f>
        <v>29296.89</v>
      </c>
      <c r="N1949" s="91">
        <f>+BD[[#This Row],[Monto Total]]-BD[[#This Row],[Abonos]]</f>
        <v>0</v>
      </c>
      <c r="O1949" s="92" t="str">
        <f>IF(BD[[#This Row],[Saldo Actual]]=0,"PAGADO",IF(BD[[#This Row],[Saldo Actual]]&lt;0,"A Favor","Pendiente"))</f>
        <v>PAGADO</v>
      </c>
      <c r="P1949" s="95">
        <f>+BD[[#This Row],[Fecha Doc.]]+7</f>
        <v>45348</v>
      </c>
      <c r="Q1949" s="66" t="str">
        <f ca="1">IF(TODAY()&gt;BD[[#This Row],[Fecha Venc.]],"VENCIDO","")</f>
        <v>VENCIDO</v>
      </c>
      <c r="R1949" s="83"/>
    </row>
    <row r="1950" spans="3:18" s="4" customFormat="1" hidden="1" x14ac:dyDescent="0.25">
      <c r="C1950" s="77" t="s">
        <v>1604</v>
      </c>
      <c r="D1950" s="78">
        <v>45341</v>
      </c>
      <c r="E1950" s="79" t="s">
        <v>24</v>
      </c>
      <c r="F1950" s="80" t="s">
        <v>23</v>
      </c>
      <c r="G1950" s="79" t="s">
        <v>192</v>
      </c>
      <c r="H1950" s="81"/>
      <c r="I1950" s="120"/>
      <c r="J1950" s="120">
        <v>0</v>
      </c>
      <c r="K1950" s="82"/>
      <c r="L1950" s="105">
        <f>+BD[[#This Row],[Kg. Recibidos]]*BD[[#This Row],[Precio]]</f>
        <v>0</v>
      </c>
      <c r="M1950" s="82"/>
      <c r="N1950" s="91">
        <f>+BD[[#This Row],[Monto Total]]-BD[[#This Row],[Abonos]]</f>
        <v>0</v>
      </c>
      <c r="O1950" s="92" t="str">
        <f>IF(BD[[#This Row],[Saldo Actual]]=0,"PAGADO",IF(BD[[#This Row],[Saldo Actual]]&lt;0,"A Favor","Pendiente"))</f>
        <v>PAGADO</v>
      </c>
      <c r="P1950" s="95">
        <f>+BD[[#This Row],[Fecha Doc.]]+7</f>
        <v>45348</v>
      </c>
      <c r="Q1950" s="66" t="str">
        <f ca="1">IF(TODAY()&gt;BD[[#This Row],[Fecha Venc.]],"VENCIDO","")</f>
        <v>VENCIDO</v>
      </c>
      <c r="R1950" s="83"/>
    </row>
    <row r="1951" spans="3:18" s="4" customFormat="1" hidden="1" x14ac:dyDescent="0.25">
      <c r="C1951" s="77" t="s">
        <v>1604</v>
      </c>
      <c r="D1951" s="78">
        <v>45341</v>
      </c>
      <c r="E1951" s="79" t="s">
        <v>24</v>
      </c>
      <c r="F1951" s="80" t="s">
        <v>23</v>
      </c>
      <c r="G1951" s="79" t="s">
        <v>192</v>
      </c>
      <c r="H1951" s="81" t="s">
        <v>3</v>
      </c>
      <c r="I1951" s="120">
        <v>9948.7000000000007</v>
      </c>
      <c r="J1951" s="120">
        <v>9948.7000000000007</v>
      </c>
      <c r="K1951" s="82">
        <v>2.1</v>
      </c>
      <c r="L1951" s="105">
        <f>+BD[[#This Row],[Kg. Recibidos]]*BD[[#This Row],[Precio]]</f>
        <v>20892.270000000004</v>
      </c>
      <c r="M1951" s="105">
        <f>+BD[[#This Row],[Kg. Recibidos]]*BD[[#This Row],[Precio]]</f>
        <v>20892.270000000004</v>
      </c>
      <c r="N1951" s="91">
        <f>+BD[[#This Row],[Monto Total]]-BD[[#This Row],[Abonos]]</f>
        <v>0</v>
      </c>
      <c r="O1951" s="92" t="str">
        <f>IF(BD[[#This Row],[Saldo Actual]]=0,"PAGADO",IF(BD[[#This Row],[Saldo Actual]]&lt;0,"A Favor","Pendiente"))</f>
        <v>PAGADO</v>
      </c>
      <c r="P1951" s="95">
        <f>+BD[[#This Row],[Fecha Doc.]]+7</f>
        <v>45348</v>
      </c>
      <c r="Q1951" s="66" t="str">
        <f ca="1">IF(TODAY()&gt;BD[[#This Row],[Fecha Venc.]],"VENCIDO","")</f>
        <v>VENCIDO</v>
      </c>
      <c r="R1951" s="83"/>
    </row>
    <row r="1952" spans="3:18" s="4" customFormat="1" hidden="1" x14ac:dyDescent="0.25">
      <c r="C1952" s="77" t="s">
        <v>1594</v>
      </c>
      <c r="D1952" s="78">
        <v>45341</v>
      </c>
      <c r="E1952" s="79" t="s">
        <v>9</v>
      </c>
      <c r="F1952" s="80" t="s">
        <v>19</v>
      </c>
      <c r="G1952" s="79" t="s">
        <v>169</v>
      </c>
      <c r="H1952" s="81" t="s">
        <v>3</v>
      </c>
      <c r="I1952" s="120">
        <v>10312</v>
      </c>
      <c r="J1952" s="120">
        <v>10224.6</v>
      </c>
      <c r="K1952" s="82">
        <v>1.95</v>
      </c>
      <c r="L1952" s="105">
        <f>+BD[[#This Row],[Kg. Recibidos]]*BD[[#This Row],[Precio]]</f>
        <v>19937.97</v>
      </c>
      <c r="M1952" s="105">
        <f>+BD[[#This Row],[Kg. Recibidos]]*BD[[#This Row],[Precio]]</f>
        <v>19937.97</v>
      </c>
      <c r="N1952" s="91">
        <f>+BD[[#This Row],[Monto Total]]-BD[[#This Row],[Abonos]]</f>
        <v>0</v>
      </c>
      <c r="O1952" s="92" t="str">
        <f>IF(BD[[#This Row],[Saldo Actual]]=0,"PAGADO",IF(BD[[#This Row],[Saldo Actual]]&lt;0,"A Favor","Pendiente"))</f>
        <v>PAGADO</v>
      </c>
      <c r="P1952" s="95">
        <f>+BD[[#This Row],[Fecha Doc.]]+7</f>
        <v>45348</v>
      </c>
      <c r="Q1952" s="66" t="str">
        <f ca="1">IF(TODAY()&gt;BD[[#This Row],[Fecha Venc.]],"VENCIDO","")</f>
        <v>VENCIDO</v>
      </c>
      <c r="R1952" s="83"/>
    </row>
    <row r="1953" spans="3:18" s="4" customFormat="1" hidden="1" x14ac:dyDescent="0.25">
      <c r="C1953" s="77" t="s">
        <v>1594</v>
      </c>
      <c r="D1953" s="78">
        <v>45341</v>
      </c>
      <c r="E1953" s="79" t="s">
        <v>9</v>
      </c>
      <c r="F1953" s="80" t="s">
        <v>19</v>
      </c>
      <c r="G1953" s="79" t="s">
        <v>169</v>
      </c>
      <c r="H1953" s="81" t="s">
        <v>15</v>
      </c>
      <c r="I1953" s="120">
        <v>10126</v>
      </c>
      <c r="J1953" s="120">
        <v>10103.4</v>
      </c>
      <c r="K1953" s="82">
        <v>2.25</v>
      </c>
      <c r="L1953" s="105">
        <f>+BD[[#This Row],[Kg. Recibidos]]*BD[[#This Row],[Precio]]</f>
        <v>22732.649999999998</v>
      </c>
      <c r="M1953" s="105">
        <f>+BD[[#This Row],[Kg. Recibidos]]*BD[[#This Row],[Precio]]</f>
        <v>22732.649999999998</v>
      </c>
      <c r="N1953" s="91">
        <f>+BD[[#This Row],[Monto Total]]-BD[[#This Row],[Abonos]]</f>
        <v>0</v>
      </c>
      <c r="O1953" s="92" t="str">
        <f>IF(BD[[#This Row],[Saldo Actual]]=0,"PAGADO",IF(BD[[#This Row],[Saldo Actual]]&lt;0,"A Favor","Pendiente"))</f>
        <v>PAGADO</v>
      </c>
      <c r="P1953" s="95">
        <f>+BD[[#This Row],[Fecha Doc.]]+7</f>
        <v>45348</v>
      </c>
      <c r="Q1953" s="66" t="str">
        <f ca="1">IF(TODAY()&gt;BD[[#This Row],[Fecha Venc.]],"VENCIDO","")</f>
        <v>VENCIDO</v>
      </c>
      <c r="R1953" s="83"/>
    </row>
    <row r="1954" spans="3:18" s="4" customFormat="1" hidden="1" x14ac:dyDescent="0.25">
      <c r="C1954" s="77" t="s">
        <v>1598</v>
      </c>
      <c r="D1954" s="78">
        <v>45341</v>
      </c>
      <c r="E1954" s="79" t="s">
        <v>8</v>
      </c>
      <c r="F1954" s="80" t="s">
        <v>20</v>
      </c>
      <c r="G1954" s="79" t="s">
        <v>182</v>
      </c>
      <c r="H1954" s="81" t="s">
        <v>12</v>
      </c>
      <c r="I1954" s="120">
        <v>3627.2</v>
      </c>
      <c r="J1954" s="120">
        <v>3569.4</v>
      </c>
      <c r="K1954" s="82">
        <v>0.45</v>
      </c>
      <c r="L1954" s="105">
        <f>+BD[[#This Row],[Kg. Recibidos]]*BD[[#This Row],[Precio]]</f>
        <v>1606.23</v>
      </c>
      <c r="M1954" s="105">
        <f>+BD[[#This Row],[Kg. Recibidos]]*BD[[#This Row],[Precio]]</f>
        <v>1606.23</v>
      </c>
      <c r="N1954" s="91">
        <f>+BD[[#This Row],[Monto Total]]-BD[[#This Row],[Abonos]]</f>
        <v>0</v>
      </c>
      <c r="O1954" s="92" t="str">
        <f>IF(BD[[#This Row],[Saldo Actual]]=0,"PAGADO",IF(BD[[#This Row],[Saldo Actual]]&lt;0,"A Favor","Pendiente"))</f>
        <v>PAGADO</v>
      </c>
      <c r="P1954" s="95">
        <f>+BD[[#This Row],[Fecha Doc.]]+7</f>
        <v>45348</v>
      </c>
      <c r="Q1954" s="66" t="str">
        <f ca="1">IF(TODAY()&gt;BD[[#This Row],[Fecha Venc.]],"VENCIDO","")</f>
        <v>VENCIDO</v>
      </c>
      <c r="R1954" s="83"/>
    </row>
    <row r="1955" spans="3:18" s="4" customFormat="1" hidden="1" x14ac:dyDescent="0.25">
      <c r="C1955" s="77" t="s">
        <v>1598</v>
      </c>
      <c r="D1955" s="78">
        <v>45341</v>
      </c>
      <c r="E1955" s="79" t="s">
        <v>8</v>
      </c>
      <c r="F1955" s="80" t="s">
        <v>20</v>
      </c>
      <c r="G1955" s="79" t="s">
        <v>182</v>
      </c>
      <c r="H1955" s="81" t="s">
        <v>13</v>
      </c>
      <c r="I1955" s="120">
        <v>3040.5</v>
      </c>
      <c r="J1955" s="120">
        <v>3015.2</v>
      </c>
      <c r="K1955" s="82">
        <v>0.45</v>
      </c>
      <c r="L1955" s="105">
        <f>+BD[[#This Row],[Kg. Recibidos]]*BD[[#This Row],[Precio]]</f>
        <v>1356.84</v>
      </c>
      <c r="M1955" s="105">
        <f>+BD[[#This Row],[Kg. Recibidos]]*BD[[#This Row],[Precio]]</f>
        <v>1356.84</v>
      </c>
      <c r="N1955" s="91">
        <f>+BD[[#This Row],[Monto Total]]-BD[[#This Row],[Abonos]]</f>
        <v>0</v>
      </c>
      <c r="O1955" s="92" t="str">
        <f>IF(BD[[#This Row],[Saldo Actual]]=0,"PAGADO",IF(BD[[#This Row],[Saldo Actual]]&lt;0,"A Favor","Pendiente"))</f>
        <v>PAGADO</v>
      </c>
      <c r="P1955" s="95">
        <f>+BD[[#This Row],[Fecha Doc.]]+7</f>
        <v>45348</v>
      </c>
      <c r="Q1955" s="66" t="str">
        <f ca="1">IF(TODAY()&gt;BD[[#This Row],[Fecha Venc.]],"VENCIDO","")</f>
        <v>VENCIDO</v>
      </c>
      <c r="R1955" s="83"/>
    </row>
    <row r="1956" spans="3:18" s="4" customFormat="1" hidden="1" x14ac:dyDescent="0.25">
      <c r="C1956" s="77" t="s">
        <v>1600</v>
      </c>
      <c r="D1956" s="78">
        <v>45341</v>
      </c>
      <c r="E1956" s="79" t="s">
        <v>8</v>
      </c>
      <c r="F1956" s="80" t="s">
        <v>20</v>
      </c>
      <c r="G1956" s="79" t="s">
        <v>182</v>
      </c>
      <c r="H1956" s="81" t="s">
        <v>15</v>
      </c>
      <c r="I1956" s="120">
        <v>8539.7999999999993</v>
      </c>
      <c r="J1956" s="120">
        <v>7943.9</v>
      </c>
      <c r="K1956" s="82">
        <v>2.35</v>
      </c>
      <c r="L1956" s="105">
        <f>+BD[[#This Row],[Kg. Recibidos]]*BD[[#This Row],[Precio]]</f>
        <v>18668.165000000001</v>
      </c>
      <c r="M1956" s="105">
        <f>+BD[[#This Row],[Kg. Recibidos]]*BD[[#This Row],[Precio]]</f>
        <v>18668.165000000001</v>
      </c>
      <c r="N1956" s="91">
        <f>+BD[[#This Row],[Monto Total]]-BD[[#This Row],[Abonos]]</f>
        <v>0</v>
      </c>
      <c r="O1956" s="92" t="str">
        <f>IF(BD[[#This Row],[Saldo Actual]]=0,"PAGADO",IF(BD[[#This Row],[Saldo Actual]]&lt;0,"A Favor","Pendiente"))</f>
        <v>PAGADO</v>
      </c>
      <c r="P1956" s="95">
        <f>+BD[[#This Row],[Fecha Doc.]]+7</f>
        <v>45348</v>
      </c>
      <c r="Q1956" s="66" t="str">
        <f ca="1">IF(TODAY()&gt;BD[[#This Row],[Fecha Venc.]],"VENCIDO","")</f>
        <v>VENCIDO</v>
      </c>
      <c r="R1956" s="83"/>
    </row>
    <row r="1957" spans="3:18" s="4" customFormat="1" hidden="1" x14ac:dyDescent="0.25">
      <c r="C1957" s="77" t="s">
        <v>1596</v>
      </c>
      <c r="D1957" s="78">
        <v>45341</v>
      </c>
      <c r="E1957" s="79" t="s">
        <v>108</v>
      </c>
      <c r="F1957" s="80" t="s">
        <v>120</v>
      </c>
      <c r="G1957" s="79" t="s">
        <v>108</v>
      </c>
      <c r="H1957" s="81" t="s">
        <v>15</v>
      </c>
      <c r="I1957" s="120">
        <v>10583.6</v>
      </c>
      <c r="J1957" s="120">
        <v>10101.5</v>
      </c>
      <c r="K1957" s="82">
        <v>2.52</v>
      </c>
      <c r="L1957" s="105">
        <f>+BD[[#This Row],[Kg. Recibidos]]*BD[[#This Row],[Precio]]</f>
        <v>25455.78</v>
      </c>
      <c r="M1957" s="105">
        <f>+BD[[#This Row],[Kg. Recibidos]]*BD[[#This Row],[Precio]]</f>
        <v>25455.78</v>
      </c>
      <c r="N1957" s="91">
        <f>+BD[[#This Row],[Monto Total]]-BD[[#This Row],[Abonos]]</f>
        <v>0</v>
      </c>
      <c r="O1957" s="92" t="str">
        <f>IF(BD[[#This Row],[Saldo Actual]]=0,"PAGADO",IF(BD[[#This Row],[Saldo Actual]]&lt;0,"A Favor","Pendiente"))</f>
        <v>PAGADO</v>
      </c>
      <c r="P1957" s="95">
        <f>+BD[[#This Row],[Fecha Doc.]]+7</f>
        <v>45348</v>
      </c>
      <c r="Q1957" s="66" t="str">
        <f ca="1">IF(TODAY()&gt;BD[[#This Row],[Fecha Venc.]],"VENCIDO","")</f>
        <v>VENCIDO</v>
      </c>
      <c r="R1957" s="83"/>
    </row>
    <row r="1958" spans="3:18" s="4" customFormat="1" hidden="1" x14ac:dyDescent="0.25">
      <c r="C1958" s="77" t="s">
        <v>1590</v>
      </c>
      <c r="D1958" s="78">
        <v>45339</v>
      </c>
      <c r="E1958" s="79" t="s">
        <v>670</v>
      </c>
      <c r="F1958" s="80" t="s">
        <v>883</v>
      </c>
      <c r="G1958" s="79" t="s">
        <v>670</v>
      </c>
      <c r="H1958" s="81" t="s">
        <v>872</v>
      </c>
      <c r="I1958" s="120">
        <v>10150.700000000001</v>
      </c>
      <c r="J1958" s="120">
        <v>9940.5</v>
      </c>
      <c r="K1958" s="82">
        <v>2.1</v>
      </c>
      <c r="L1958" s="105">
        <f>+BD[[#This Row],[Kg. Recibidos]]*BD[[#This Row],[Precio]]</f>
        <v>20875.05</v>
      </c>
      <c r="M1958" s="105">
        <f>+BD[[#This Row],[Kg. Recibidos]]*BD[[#This Row],[Precio]]</f>
        <v>20875.05</v>
      </c>
      <c r="N1958" s="91">
        <f>+BD[[#This Row],[Monto Total]]-BD[[#This Row],[Abonos]]</f>
        <v>0</v>
      </c>
      <c r="O1958" s="92" t="str">
        <f>IF(BD[[#This Row],[Saldo Actual]]=0,"PAGADO",IF(BD[[#This Row],[Saldo Actual]]&lt;0,"A Favor","Pendiente"))</f>
        <v>PAGADO</v>
      </c>
      <c r="P1958" s="95">
        <f>+BD[[#This Row],[Fecha Doc.]]+7</f>
        <v>45346</v>
      </c>
      <c r="Q1958" s="66" t="str">
        <f ca="1">IF(TODAY()&gt;BD[[#This Row],[Fecha Venc.]],"VENCIDO","")</f>
        <v>VENCIDO</v>
      </c>
      <c r="R1958" s="83"/>
    </row>
    <row r="1959" spans="3:18" s="4" customFormat="1" hidden="1" x14ac:dyDescent="0.25">
      <c r="C1959" s="77" t="s">
        <v>1590</v>
      </c>
      <c r="D1959" s="78">
        <v>45339</v>
      </c>
      <c r="E1959" s="79" t="s">
        <v>670</v>
      </c>
      <c r="F1959" s="80" t="s">
        <v>883</v>
      </c>
      <c r="G1959" s="79" t="s">
        <v>670</v>
      </c>
      <c r="H1959" s="81"/>
      <c r="I1959" s="120"/>
      <c r="J1959" s="120">
        <v>0</v>
      </c>
      <c r="K1959" s="82"/>
      <c r="L1959" s="105">
        <f>+BD[[#This Row],[Kg. Recibidos]]*BD[[#This Row],[Precio]]</f>
        <v>0</v>
      </c>
      <c r="M1959" s="82"/>
      <c r="N1959" s="91">
        <f>+BD[[#This Row],[Monto Total]]-BD[[#This Row],[Abonos]]</f>
        <v>0</v>
      </c>
      <c r="O1959" s="92" t="str">
        <f>IF(BD[[#This Row],[Saldo Actual]]=0,"PAGADO",IF(BD[[#This Row],[Saldo Actual]]&lt;0,"A Favor","Pendiente"))</f>
        <v>PAGADO</v>
      </c>
      <c r="P1959" s="95">
        <f>+BD[[#This Row],[Fecha Doc.]]+7</f>
        <v>45346</v>
      </c>
      <c r="Q1959" s="66" t="str">
        <f ca="1">IF(TODAY()&gt;BD[[#This Row],[Fecha Venc.]],"VENCIDO","")</f>
        <v>VENCIDO</v>
      </c>
      <c r="R1959" s="83"/>
    </row>
    <row r="1960" spans="3:18" s="4" customFormat="1" hidden="1" x14ac:dyDescent="0.25">
      <c r="C1960" s="77" t="s">
        <v>1591</v>
      </c>
      <c r="D1960" s="78">
        <v>45339</v>
      </c>
      <c r="E1960" s="79" t="s">
        <v>87</v>
      </c>
      <c r="F1960" s="80" t="s">
        <v>116</v>
      </c>
      <c r="G1960" s="79" t="s">
        <v>87</v>
      </c>
      <c r="H1960" s="81"/>
      <c r="I1960" s="120"/>
      <c r="J1960" s="120">
        <v>0</v>
      </c>
      <c r="K1960" s="82"/>
      <c r="L1960" s="105">
        <f>+BD[[#This Row],[Kg. Recibidos]]*BD[[#This Row],[Precio]]</f>
        <v>0</v>
      </c>
      <c r="M1960" s="82"/>
      <c r="N1960" s="91">
        <f>+BD[[#This Row],[Monto Total]]-BD[[#This Row],[Abonos]]</f>
        <v>0</v>
      </c>
      <c r="O1960" s="92" t="str">
        <f>IF(BD[[#This Row],[Saldo Actual]]=0,"PAGADO",IF(BD[[#This Row],[Saldo Actual]]&lt;0,"A Favor","Pendiente"))</f>
        <v>PAGADO</v>
      </c>
      <c r="P1960" s="95">
        <f>+BD[[#This Row],[Fecha Doc.]]+7</f>
        <v>45346</v>
      </c>
      <c r="Q1960" s="66" t="str">
        <f ca="1">IF(TODAY()&gt;BD[[#This Row],[Fecha Venc.]],"VENCIDO","")</f>
        <v>VENCIDO</v>
      </c>
      <c r="R1960" s="83"/>
    </row>
    <row r="1961" spans="3:18" s="4" customFormat="1" hidden="1" x14ac:dyDescent="0.25">
      <c r="C1961" s="77" t="s">
        <v>1591</v>
      </c>
      <c r="D1961" s="78">
        <v>45339</v>
      </c>
      <c r="E1961" s="79" t="s">
        <v>87</v>
      </c>
      <c r="F1961" s="80" t="s">
        <v>116</v>
      </c>
      <c r="G1961" s="79" t="s">
        <v>87</v>
      </c>
      <c r="H1961" s="81" t="s">
        <v>12</v>
      </c>
      <c r="I1961" s="120">
        <v>113.5</v>
      </c>
      <c r="J1961" s="120">
        <v>113.5</v>
      </c>
      <c r="K1961" s="82">
        <v>1.1000000000000001</v>
      </c>
      <c r="L1961" s="105">
        <f>+BD[[#This Row],[Kg. Recibidos]]*BD[[#This Row],[Precio]]</f>
        <v>124.85000000000001</v>
      </c>
      <c r="M1961" s="105">
        <f>+BD[[#This Row],[Kg. Recibidos]]*BD[[#This Row],[Precio]]</f>
        <v>124.85000000000001</v>
      </c>
      <c r="N1961" s="91">
        <f>+BD[[#This Row],[Monto Total]]-BD[[#This Row],[Abonos]]</f>
        <v>0</v>
      </c>
      <c r="O1961" s="92" t="str">
        <f>IF(BD[[#This Row],[Saldo Actual]]=0,"PAGADO",IF(BD[[#This Row],[Saldo Actual]]&lt;0,"A Favor","Pendiente"))</f>
        <v>PAGADO</v>
      </c>
      <c r="P1961" s="95">
        <f>+BD[[#This Row],[Fecha Doc.]]+7</f>
        <v>45346</v>
      </c>
      <c r="Q1961" s="66" t="str">
        <f ca="1">IF(TODAY()&gt;BD[[#This Row],[Fecha Venc.]],"VENCIDO","")</f>
        <v>VENCIDO</v>
      </c>
      <c r="R1961" s="83"/>
    </row>
    <row r="1962" spans="3:18" s="4" customFormat="1" hidden="1" x14ac:dyDescent="0.25">
      <c r="C1962" s="77" t="s">
        <v>1591</v>
      </c>
      <c r="D1962" s="78">
        <v>45339</v>
      </c>
      <c r="E1962" s="79" t="s">
        <v>87</v>
      </c>
      <c r="F1962" s="80" t="s">
        <v>116</v>
      </c>
      <c r="G1962" s="79" t="s">
        <v>87</v>
      </c>
      <c r="H1962" s="81" t="s">
        <v>13</v>
      </c>
      <c r="I1962" s="120">
        <v>114.3</v>
      </c>
      <c r="J1962" s="120">
        <v>114.3</v>
      </c>
      <c r="K1962" s="82">
        <v>1.1000000000000001</v>
      </c>
      <c r="L1962" s="105">
        <f>+BD[[#This Row],[Kg. Recibidos]]*BD[[#This Row],[Precio]]</f>
        <v>125.73</v>
      </c>
      <c r="M1962" s="105">
        <f>+BD[[#This Row],[Kg. Recibidos]]*BD[[#This Row],[Precio]]</f>
        <v>125.73</v>
      </c>
      <c r="N1962" s="91">
        <f>+BD[[#This Row],[Monto Total]]-BD[[#This Row],[Abonos]]</f>
        <v>0</v>
      </c>
      <c r="O1962" s="92" t="str">
        <f>IF(BD[[#This Row],[Saldo Actual]]=0,"PAGADO",IF(BD[[#This Row],[Saldo Actual]]&lt;0,"A Favor","Pendiente"))</f>
        <v>PAGADO</v>
      </c>
      <c r="P1962" s="95">
        <f>+BD[[#This Row],[Fecha Doc.]]+7</f>
        <v>45346</v>
      </c>
      <c r="Q1962" s="66" t="str">
        <f ca="1">IF(TODAY()&gt;BD[[#This Row],[Fecha Venc.]],"VENCIDO","")</f>
        <v>VENCIDO</v>
      </c>
      <c r="R1962" s="83"/>
    </row>
    <row r="1963" spans="3:18" s="4" customFormat="1" hidden="1" x14ac:dyDescent="0.25">
      <c r="C1963" s="77" t="s">
        <v>1591</v>
      </c>
      <c r="D1963" s="78">
        <v>45339</v>
      </c>
      <c r="E1963" s="79" t="s">
        <v>87</v>
      </c>
      <c r="F1963" s="80" t="s">
        <v>116</v>
      </c>
      <c r="G1963" s="79" t="s">
        <v>87</v>
      </c>
      <c r="H1963" s="81" t="s">
        <v>11</v>
      </c>
      <c r="I1963" s="120">
        <v>238.9</v>
      </c>
      <c r="J1963" s="120">
        <v>238.9</v>
      </c>
      <c r="K1963" s="82">
        <v>1.6</v>
      </c>
      <c r="L1963" s="105">
        <f>+BD[[#This Row],[Kg. Recibidos]]*BD[[#This Row],[Precio]]</f>
        <v>382.24</v>
      </c>
      <c r="M1963" s="105">
        <f>+BD[[#This Row],[Kg. Recibidos]]*BD[[#This Row],[Precio]]</f>
        <v>382.24</v>
      </c>
      <c r="N1963" s="91">
        <f>+BD[[#This Row],[Monto Total]]-BD[[#This Row],[Abonos]]</f>
        <v>0</v>
      </c>
      <c r="O1963" s="92" t="str">
        <f>IF(BD[[#This Row],[Saldo Actual]]=0,"PAGADO",IF(BD[[#This Row],[Saldo Actual]]&lt;0,"A Favor","Pendiente"))</f>
        <v>PAGADO</v>
      </c>
      <c r="P1963" s="95">
        <f>+BD[[#This Row],[Fecha Doc.]]+7</f>
        <v>45346</v>
      </c>
      <c r="Q1963" s="66" t="str">
        <f ca="1">IF(TODAY()&gt;BD[[#This Row],[Fecha Venc.]],"VENCIDO","")</f>
        <v>VENCIDO</v>
      </c>
      <c r="R1963" s="83"/>
    </row>
    <row r="1964" spans="3:18" s="4" customFormat="1" hidden="1" x14ac:dyDescent="0.25">
      <c r="C1964" s="77" t="s">
        <v>1592</v>
      </c>
      <c r="D1964" s="78">
        <v>45339</v>
      </c>
      <c r="E1964" s="79" t="s">
        <v>87</v>
      </c>
      <c r="F1964" s="80" t="s">
        <v>116</v>
      </c>
      <c r="G1964" s="79" t="s">
        <v>87</v>
      </c>
      <c r="H1964" s="81"/>
      <c r="I1964" s="120"/>
      <c r="J1964" s="120">
        <v>0</v>
      </c>
      <c r="K1964" s="82"/>
      <c r="L1964" s="105">
        <f>+BD[[#This Row],[Kg. Recibidos]]*BD[[#This Row],[Precio]]</f>
        <v>0</v>
      </c>
      <c r="M1964" s="82"/>
      <c r="N1964" s="91">
        <f>+BD[[#This Row],[Monto Total]]-BD[[#This Row],[Abonos]]</f>
        <v>0</v>
      </c>
      <c r="O1964" s="92" t="str">
        <f>IF(BD[[#This Row],[Saldo Actual]]=0,"PAGADO",IF(BD[[#This Row],[Saldo Actual]]&lt;0,"A Favor","Pendiente"))</f>
        <v>PAGADO</v>
      </c>
      <c r="P1964" s="95">
        <f>+BD[[#This Row],[Fecha Doc.]]+7</f>
        <v>45346</v>
      </c>
      <c r="Q1964" s="66" t="str">
        <f ca="1">IF(TODAY()&gt;BD[[#This Row],[Fecha Venc.]],"VENCIDO","")</f>
        <v>VENCIDO</v>
      </c>
      <c r="R1964" s="83"/>
    </row>
    <row r="1965" spans="3:18" s="4" customFormat="1" hidden="1" x14ac:dyDescent="0.25">
      <c r="C1965" s="77" t="s">
        <v>1592</v>
      </c>
      <c r="D1965" s="78">
        <v>45339</v>
      </c>
      <c r="E1965" s="79" t="s">
        <v>87</v>
      </c>
      <c r="F1965" s="80" t="s">
        <v>116</v>
      </c>
      <c r="G1965" s="79" t="s">
        <v>87</v>
      </c>
      <c r="H1965" s="81" t="s">
        <v>872</v>
      </c>
      <c r="I1965" s="120">
        <v>1133.4000000000001</v>
      </c>
      <c r="J1965" s="120">
        <v>1133.4000000000001</v>
      </c>
      <c r="K1965" s="82">
        <v>2.35</v>
      </c>
      <c r="L1965" s="105">
        <f>+BD[[#This Row],[Kg. Recibidos]]*BD[[#This Row],[Precio]]</f>
        <v>2663.4900000000002</v>
      </c>
      <c r="M1965" s="105">
        <f>+BD[[#This Row],[Kg. Recibidos]]*BD[[#This Row],[Precio]]</f>
        <v>2663.4900000000002</v>
      </c>
      <c r="N1965" s="91">
        <f>+BD[[#This Row],[Monto Total]]-BD[[#This Row],[Abonos]]</f>
        <v>0</v>
      </c>
      <c r="O1965" s="92" t="str">
        <f>IF(BD[[#This Row],[Saldo Actual]]=0,"PAGADO",IF(BD[[#This Row],[Saldo Actual]]&lt;0,"A Favor","Pendiente"))</f>
        <v>PAGADO</v>
      </c>
      <c r="P1965" s="95">
        <f>+BD[[#This Row],[Fecha Doc.]]+7</f>
        <v>45346</v>
      </c>
      <c r="Q1965" s="66" t="str">
        <f ca="1">IF(TODAY()&gt;BD[[#This Row],[Fecha Venc.]],"VENCIDO","")</f>
        <v>VENCIDO</v>
      </c>
      <c r="R1965" s="83"/>
    </row>
    <row r="1966" spans="3:18" s="4" customFormat="1" hidden="1" x14ac:dyDescent="0.25">
      <c r="C1966" s="77" t="s">
        <v>1588</v>
      </c>
      <c r="D1966" s="78">
        <v>45339</v>
      </c>
      <c r="E1966" s="79" t="s">
        <v>499</v>
      </c>
      <c r="F1966" s="80" t="s">
        <v>61</v>
      </c>
      <c r="G1966" s="79" t="s">
        <v>499</v>
      </c>
      <c r="H1966" s="81"/>
      <c r="I1966" s="120"/>
      <c r="J1966" s="120">
        <v>0</v>
      </c>
      <c r="K1966" s="82"/>
      <c r="L1966" s="105">
        <f>+BD[[#This Row],[Kg. Recibidos]]*BD[[#This Row],[Precio]]</f>
        <v>0</v>
      </c>
      <c r="M1966" s="82"/>
      <c r="N1966" s="91">
        <f>+BD[[#This Row],[Monto Total]]-BD[[#This Row],[Abonos]]</f>
        <v>0</v>
      </c>
      <c r="O1966" s="92" t="str">
        <f>IF(BD[[#This Row],[Saldo Actual]]=0,"PAGADO",IF(BD[[#This Row],[Saldo Actual]]&lt;0,"A Favor","Pendiente"))</f>
        <v>PAGADO</v>
      </c>
      <c r="P1966" s="95">
        <f>+BD[[#This Row],[Fecha Doc.]]+7</f>
        <v>45346</v>
      </c>
      <c r="Q1966" s="66" t="str">
        <f ca="1">IF(TODAY()&gt;BD[[#This Row],[Fecha Venc.]],"VENCIDO","")</f>
        <v>VENCIDO</v>
      </c>
      <c r="R1966" s="83"/>
    </row>
    <row r="1967" spans="3:18" s="4" customFormat="1" hidden="1" x14ac:dyDescent="0.25">
      <c r="C1967" s="77" t="s">
        <v>1588</v>
      </c>
      <c r="D1967" s="78">
        <v>45339</v>
      </c>
      <c r="E1967" s="79" t="s">
        <v>499</v>
      </c>
      <c r="F1967" s="80" t="s">
        <v>61</v>
      </c>
      <c r="G1967" s="79" t="s">
        <v>499</v>
      </c>
      <c r="H1967" s="81" t="s">
        <v>15</v>
      </c>
      <c r="I1967" s="120">
        <v>4791.3999999999996</v>
      </c>
      <c r="J1967" s="120">
        <v>4709</v>
      </c>
      <c r="K1967" s="82">
        <v>2.0499999999999998</v>
      </c>
      <c r="L1967" s="105">
        <f>+BD[[#This Row],[Kg. Recibidos]]*BD[[#This Row],[Precio]]</f>
        <v>9653.4499999999989</v>
      </c>
      <c r="M1967" s="105">
        <f>+BD[[#This Row],[Kg. Recibidos]]*BD[[#This Row],[Precio]]</f>
        <v>9653.4499999999989</v>
      </c>
      <c r="N1967" s="91">
        <f>+BD[[#This Row],[Monto Total]]-BD[[#This Row],[Abonos]]</f>
        <v>0</v>
      </c>
      <c r="O1967" s="92" t="str">
        <f>IF(BD[[#This Row],[Saldo Actual]]=0,"PAGADO",IF(BD[[#This Row],[Saldo Actual]]&lt;0,"A Favor","Pendiente"))</f>
        <v>PAGADO</v>
      </c>
      <c r="P1967" s="95">
        <f>+BD[[#This Row],[Fecha Doc.]]+7</f>
        <v>45346</v>
      </c>
      <c r="Q1967" s="66" t="str">
        <f ca="1">IF(TODAY()&gt;BD[[#This Row],[Fecha Venc.]],"VENCIDO","")</f>
        <v>VENCIDO</v>
      </c>
      <c r="R1967" s="83"/>
    </row>
    <row r="1968" spans="3:18" s="4" customFormat="1" hidden="1" x14ac:dyDescent="0.25">
      <c r="C1968" s="77" t="s">
        <v>1593</v>
      </c>
      <c r="D1968" s="78">
        <v>45339</v>
      </c>
      <c r="E1968" s="79" t="s">
        <v>1887</v>
      </c>
      <c r="F1968" s="80" t="s">
        <v>1886</v>
      </c>
      <c r="G1968" s="79" t="s">
        <v>125</v>
      </c>
      <c r="H1968" s="81"/>
      <c r="I1968" s="120"/>
      <c r="J1968" s="120">
        <v>0</v>
      </c>
      <c r="K1968" s="82"/>
      <c r="L1968" s="105">
        <f>+BD[[#This Row],[Kg. Recibidos]]*BD[[#This Row],[Precio]]</f>
        <v>0</v>
      </c>
      <c r="M1968" s="82"/>
      <c r="N1968" s="91">
        <f>+BD[[#This Row],[Monto Total]]-BD[[#This Row],[Abonos]]</f>
        <v>0</v>
      </c>
      <c r="O1968" s="92" t="str">
        <f>IF(BD[[#This Row],[Saldo Actual]]=0,"PAGADO",IF(BD[[#This Row],[Saldo Actual]]&lt;0,"A Favor","Pendiente"))</f>
        <v>PAGADO</v>
      </c>
      <c r="P1968" s="95">
        <f>+BD[[#This Row],[Fecha Doc.]]+7</f>
        <v>45346</v>
      </c>
      <c r="Q1968" s="66" t="str">
        <f ca="1">IF(TODAY()&gt;BD[[#This Row],[Fecha Venc.]],"VENCIDO","")</f>
        <v>VENCIDO</v>
      </c>
      <c r="R1968" s="83"/>
    </row>
    <row r="1969" spans="3:18" s="4" customFormat="1" hidden="1" x14ac:dyDescent="0.25">
      <c r="C1969" s="77" t="s">
        <v>1593</v>
      </c>
      <c r="D1969" s="78">
        <v>45339</v>
      </c>
      <c r="E1969" s="79" t="s">
        <v>1887</v>
      </c>
      <c r="F1969" s="80" t="s">
        <v>1886</v>
      </c>
      <c r="G1969" s="79" t="s">
        <v>125</v>
      </c>
      <c r="H1969" s="81" t="s">
        <v>13</v>
      </c>
      <c r="I1969" s="120">
        <v>18.2</v>
      </c>
      <c r="J1969" s="120">
        <v>18.2</v>
      </c>
      <c r="K1969" s="82">
        <v>1.4</v>
      </c>
      <c r="L1969" s="105">
        <f>+BD[[#This Row],[Kg. Recibidos]]*BD[[#This Row],[Precio]]</f>
        <v>25.479999999999997</v>
      </c>
      <c r="M1969" s="105">
        <f>+BD[[#This Row],[Kg. Recibidos]]*BD[[#This Row],[Precio]]</f>
        <v>25.479999999999997</v>
      </c>
      <c r="N1969" s="91">
        <f>+BD[[#This Row],[Monto Total]]-BD[[#This Row],[Abonos]]</f>
        <v>0</v>
      </c>
      <c r="O1969" s="92" t="str">
        <f>IF(BD[[#This Row],[Saldo Actual]]=0,"PAGADO",IF(BD[[#This Row],[Saldo Actual]]&lt;0,"A Favor","Pendiente"))</f>
        <v>PAGADO</v>
      </c>
      <c r="P1969" s="95">
        <f>+BD[[#This Row],[Fecha Doc.]]+7</f>
        <v>45346</v>
      </c>
      <c r="Q1969" s="66" t="str">
        <f ca="1">IF(TODAY()&gt;BD[[#This Row],[Fecha Venc.]],"VENCIDO","")</f>
        <v>VENCIDO</v>
      </c>
      <c r="R1969" s="83"/>
    </row>
    <row r="1970" spans="3:18" s="4" customFormat="1" hidden="1" x14ac:dyDescent="0.25">
      <c r="C1970" s="77" t="s">
        <v>1593</v>
      </c>
      <c r="D1970" s="78">
        <v>45339</v>
      </c>
      <c r="E1970" s="79" t="s">
        <v>1887</v>
      </c>
      <c r="F1970" s="80" t="s">
        <v>1886</v>
      </c>
      <c r="G1970" s="79" t="s">
        <v>125</v>
      </c>
      <c r="H1970" s="81" t="s">
        <v>872</v>
      </c>
      <c r="I1970" s="120">
        <v>98.5</v>
      </c>
      <c r="J1970" s="120">
        <v>98.5</v>
      </c>
      <c r="K1970" s="82">
        <v>2.4</v>
      </c>
      <c r="L1970" s="105">
        <f>+BD[[#This Row],[Kg. Recibidos]]*BD[[#This Row],[Precio]]</f>
        <v>236.39999999999998</v>
      </c>
      <c r="M1970" s="105">
        <f>+BD[[#This Row],[Kg. Recibidos]]*BD[[#This Row],[Precio]]</f>
        <v>236.39999999999998</v>
      </c>
      <c r="N1970" s="91">
        <f>+BD[[#This Row],[Monto Total]]-BD[[#This Row],[Abonos]]</f>
        <v>0</v>
      </c>
      <c r="O1970" s="92" t="str">
        <f>IF(BD[[#This Row],[Saldo Actual]]=0,"PAGADO",IF(BD[[#This Row],[Saldo Actual]]&lt;0,"A Favor","Pendiente"))</f>
        <v>PAGADO</v>
      </c>
      <c r="P1970" s="95">
        <f>+BD[[#This Row],[Fecha Doc.]]+7</f>
        <v>45346</v>
      </c>
      <c r="Q1970" s="66" t="str">
        <f ca="1">IF(TODAY()&gt;BD[[#This Row],[Fecha Venc.]],"VENCIDO","")</f>
        <v>VENCIDO</v>
      </c>
      <c r="R1970" s="83"/>
    </row>
    <row r="1971" spans="3:18" s="4" customFormat="1" hidden="1" x14ac:dyDescent="0.25">
      <c r="C1971" s="77" t="s">
        <v>1589</v>
      </c>
      <c r="D1971" s="78">
        <v>45339</v>
      </c>
      <c r="E1971" s="79" t="s">
        <v>8</v>
      </c>
      <c r="F1971" s="80" t="s">
        <v>20</v>
      </c>
      <c r="G1971" s="79" t="s">
        <v>182</v>
      </c>
      <c r="H1971" s="81"/>
      <c r="I1971" s="120"/>
      <c r="J1971" s="120">
        <v>0</v>
      </c>
      <c r="K1971" s="82"/>
      <c r="L1971" s="105">
        <f>+BD[[#This Row],[Kg. Recibidos]]*BD[[#This Row],[Precio]]</f>
        <v>0</v>
      </c>
      <c r="M1971" s="82"/>
      <c r="N1971" s="91">
        <f>+BD[[#This Row],[Monto Total]]-BD[[#This Row],[Abonos]]</f>
        <v>0</v>
      </c>
      <c r="O1971" s="92" t="str">
        <f>IF(BD[[#This Row],[Saldo Actual]]=0,"PAGADO",IF(BD[[#This Row],[Saldo Actual]]&lt;0,"A Favor","Pendiente"))</f>
        <v>PAGADO</v>
      </c>
      <c r="P1971" s="95">
        <f>+BD[[#This Row],[Fecha Doc.]]+7</f>
        <v>45346</v>
      </c>
      <c r="Q1971" s="66" t="str">
        <f ca="1">IF(TODAY()&gt;BD[[#This Row],[Fecha Venc.]],"VENCIDO","")</f>
        <v>VENCIDO</v>
      </c>
      <c r="R1971" s="83"/>
    </row>
    <row r="1972" spans="3:18" s="4" customFormat="1" hidden="1" x14ac:dyDescent="0.25">
      <c r="C1972" s="77" t="s">
        <v>1589</v>
      </c>
      <c r="D1972" s="78">
        <v>45339</v>
      </c>
      <c r="E1972" s="79" t="s">
        <v>8</v>
      </c>
      <c r="F1972" s="80" t="s">
        <v>20</v>
      </c>
      <c r="G1972" s="79" t="s">
        <v>182</v>
      </c>
      <c r="H1972" s="81" t="s">
        <v>15</v>
      </c>
      <c r="I1972" s="120">
        <v>5837</v>
      </c>
      <c r="J1972" s="120">
        <v>5837</v>
      </c>
      <c r="K1972" s="82">
        <v>2.52</v>
      </c>
      <c r="L1972" s="105">
        <f>+BD[[#This Row],[Kg. Recibidos]]*BD[[#This Row],[Precio]]</f>
        <v>14709.24</v>
      </c>
      <c r="M1972" s="105">
        <f>+BD[[#This Row],[Kg. Recibidos]]*BD[[#This Row],[Precio]]</f>
        <v>14709.24</v>
      </c>
      <c r="N1972" s="91">
        <f>+BD[[#This Row],[Monto Total]]-BD[[#This Row],[Abonos]]</f>
        <v>0</v>
      </c>
      <c r="O1972" s="92" t="str">
        <f>IF(BD[[#This Row],[Saldo Actual]]=0,"PAGADO",IF(BD[[#This Row],[Saldo Actual]]&lt;0,"A Favor","Pendiente"))</f>
        <v>PAGADO</v>
      </c>
      <c r="P1972" s="95">
        <f>+BD[[#This Row],[Fecha Doc.]]+7</f>
        <v>45346</v>
      </c>
      <c r="Q1972" s="66" t="str">
        <f ca="1">IF(TODAY()&gt;BD[[#This Row],[Fecha Venc.]],"VENCIDO","")</f>
        <v>VENCIDO</v>
      </c>
      <c r="R1972" s="83"/>
    </row>
    <row r="1973" spans="3:18" s="4" customFormat="1" hidden="1" x14ac:dyDescent="0.25">
      <c r="C1973" s="77" t="s">
        <v>1585</v>
      </c>
      <c r="D1973" s="78">
        <v>45338</v>
      </c>
      <c r="E1973" s="79" t="s">
        <v>66</v>
      </c>
      <c r="F1973" s="80" t="s">
        <v>21</v>
      </c>
      <c r="G1973" s="79" t="s">
        <v>183</v>
      </c>
      <c r="H1973" s="81"/>
      <c r="I1973" s="120"/>
      <c r="J1973" s="120">
        <v>0</v>
      </c>
      <c r="K1973" s="82"/>
      <c r="L1973" s="105">
        <f>+BD[[#This Row],[Kg. Recibidos]]*BD[[#This Row],[Precio]]</f>
        <v>0</v>
      </c>
      <c r="M1973" s="82"/>
      <c r="N1973" s="91">
        <f>+BD[[#This Row],[Monto Total]]-BD[[#This Row],[Abonos]]</f>
        <v>0</v>
      </c>
      <c r="O1973" s="92" t="str">
        <f>IF(BD[[#This Row],[Saldo Actual]]=0,"PAGADO",IF(BD[[#This Row],[Saldo Actual]]&lt;0,"A Favor","Pendiente"))</f>
        <v>PAGADO</v>
      </c>
      <c r="P1973" s="95">
        <f>+BD[[#This Row],[Fecha Doc.]]+7</f>
        <v>45345</v>
      </c>
      <c r="Q1973" s="66" t="str">
        <f ca="1">IF(TODAY()&gt;BD[[#This Row],[Fecha Venc.]],"VENCIDO","")</f>
        <v>VENCIDO</v>
      </c>
      <c r="R1973" s="83"/>
    </row>
    <row r="1974" spans="3:18" s="4" customFormat="1" hidden="1" x14ac:dyDescent="0.25">
      <c r="C1974" s="77" t="s">
        <v>1585</v>
      </c>
      <c r="D1974" s="78">
        <v>45338</v>
      </c>
      <c r="E1974" s="79" t="s">
        <v>66</v>
      </c>
      <c r="F1974" s="80" t="s">
        <v>21</v>
      </c>
      <c r="G1974" s="79" t="s">
        <v>183</v>
      </c>
      <c r="H1974" s="81" t="s">
        <v>15</v>
      </c>
      <c r="I1974" s="120">
        <v>1158.5</v>
      </c>
      <c r="J1974" s="120">
        <v>1107.5999999999999</v>
      </c>
      <c r="K1974" s="82">
        <v>2.4700000000000002</v>
      </c>
      <c r="L1974" s="105">
        <f>+BD[[#This Row],[Kg. Recibidos]]*BD[[#This Row],[Precio]]</f>
        <v>2735.7719999999999</v>
      </c>
      <c r="M1974" s="105">
        <f>+BD[[#This Row],[Kg. Recibidos]]*BD[[#This Row],[Precio]]</f>
        <v>2735.7719999999999</v>
      </c>
      <c r="N1974" s="91">
        <f>+BD[[#This Row],[Monto Total]]-BD[[#This Row],[Abonos]]</f>
        <v>0</v>
      </c>
      <c r="O1974" s="92" t="str">
        <f>IF(BD[[#This Row],[Saldo Actual]]=0,"PAGADO",IF(BD[[#This Row],[Saldo Actual]]&lt;0,"A Favor","Pendiente"))</f>
        <v>PAGADO</v>
      </c>
      <c r="P1974" s="95">
        <f>+BD[[#This Row],[Fecha Doc.]]+7</f>
        <v>45345</v>
      </c>
      <c r="Q1974" s="66" t="str">
        <f ca="1">IF(TODAY()&gt;BD[[#This Row],[Fecha Venc.]],"VENCIDO","")</f>
        <v>VENCIDO</v>
      </c>
      <c r="R1974" s="83"/>
    </row>
    <row r="1975" spans="3:18" s="4" customFormat="1" hidden="1" x14ac:dyDescent="0.25">
      <c r="C1975" s="77" t="s">
        <v>1578</v>
      </c>
      <c r="D1975" s="78">
        <v>45338</v>
      </c>
      <c r="E1975" s="79" t="s">
        <v>8</v>
      </c>
      <c r="F1975" s="80" t="s">
        <v>20</v>
      </c>
      <c r="G1975" s="79" t="s">
        <v>172</v>
      </c>
      <c r="H1975" s="81" t="s">
        <v>15</v>
      </c>
      <c r="I1975" s="120">
        <v>510.2</v>
      </c>
      <c r="J1975" s="120">
        <v>510.2</v>
      </c>
      <c r="K1975" s="82">
        <v>2.52</v>
      </c>
      <c r="L1975" s="105">
        <f>+BD[[#This Row],[Kg. Recibidos]]*BD[[#This Row],[Precio]]</f>
        <v>1285.704</v>
      </c>
      <c r="M1975" s="105">
        <f>+BD[[#This Row],[Kg. Recibidos]]*BD[[#This Row],[Precio]]</f>
        <v>1285.704</v>
      </c>
      <c r="N1975" s="91">
        <f>+BD[[#This Row],[Monto Total]]-BD[[#This Row],[Abonos]]</f>
        <v>0</v>
      </c>
      <c r="O1975" s="92" t="str">
        <f>IF(BD[[#This Row],[Saldo Actual]]=0,"PAGADO",IF(BD[[#This Row],[Saldo Actual]]&lt;0,"A Favor","Pendiente"))</f>
        <v>PAGADO</v>
      </c>
      <c r="P1975" s="95">
        <f>+BD[[#This Row],[Fecha Doc.]]+7</f>
        <v>45345</v>
      </c>
      <c r="Q1975" s="66" t="str">
        <f ca="1">IF(TODAY()&gt;BD[[#This Row],[Fecha Venc.]],"VENCIDO","")</f>
        <v>VENCIDO</v>
      </c>
      <c r="R1975" s="83"/>
    </row>
    <row r="1976" spans="3:18" s="4" customFormat="1" hidden="1" x14ac:dyDescent="0.25">
      <c r="C1976" s="77" t="s">
        <v>1580</v>
      </c>
      <c r="D1976" s="78">
        <v>45338</v>
      </c>
      <c r="E1976" s="79" t="s">
        <v>8</v>
      </c>
      <c r="F1976" s="80" t="s">
        <v>20</v>
      </c>
      <c r="G1976" s="79" t="s">
        <v>173</v>
      </c>
      <c r="H1976" s="81" t="s">
        <v>15</v>
      </c>
      <c r="I1976" s="120">
        <v>3008</v>
      </c>
      <c r="J1976" s="120">
        <v>3008</v>
      </c>
      <c r="K1976" s="82">
        <v>2.52</v>
      </c>
      <c r="L1976" s="105">
        <f>+BD[[#This Row],[Kg. Recibidos]]*BD[[#This Row],[Precio]]</f>
        <v>7580.16</v>
      </c>
      <c r="M1976" s="105">
        <f>+BD[[#This Row],[Kg. Recibidos]]*BD[[#This Row],[Precio]]</f>
        <v>7580.16</v>
      </c>
      <c r="N1976" s="91">
        <f>+BD[[#This Row],[Monto Total]]-BD[[#This Row],[Abonos]]</f>
        <v>0</v>
      </c>
      <c r="O1976" s="92" t="str">
        <f>IF(BD[[#This Row],[Saldo Actual]]=0,"PAGADO",IF(BD[[#This Row],[Saldo Actual]]&lt;0,"A Favor","Pendiente"))</f>
        <v>PAGADO</v>
      </c>
      <c r="P1976" s="95">
        <f>+BD[[#This Row],[Fecha Doc.]]+7</f>
        <v>45345</v>
      </c>
      <c r="Q1976" s="66" t="str">
        <f ca="1">IF(TODAY()&gt;BD[[#This Row],[Fecha Venc.]],"VENCIDO","")</f>
        <v>VENCIDO</v>
      </c>
      <c r="R1976" s="83"/>
    </row>
    <row r="1977" spans="3:18" s="4" customFormat="1" hidden="1" x14ac:dyDescent="0.25">
      <c r="C1977" s="77" t="s">
        <v>1584</v>
      </c>
      <c r="D1977" s="78">
        <v>45338</v>
      </c>
      <c r="E1977" s="79" t="s">
        <v>1887</v>
      </c>
      <c r="F1977" s="80" t="s">
        <v>1886</v>
      </c>
      <c r="G1977" s="79" t="s">
        <v>142</v>
      </c>
      <c r="H1977" s="81"/>
      <c r="I1977" s="120"/>
      <c r="J1977" s="120">
        <v>0</v>
      </c>
      <c r="K1977" s="82"/>
      <c r="L1977" s="105">
        <f>+BD[[#This Row],[Kg. Recibidos]]*BD[[#This Row],[Precio]]</f>
        <v>0</v>
      </c>
      <c r="M1977" s="82"/>
      <c r="N1977" s="91">
        <f>+BD[[#This Row],[Monto Total]]-BD[[#This Row],[Abonos]]</f>
        <v>0</v>
      </c>
      <c r="O1977" s="92" t="str">
        <f>IF(BD[[#This Row],[Saldo Actual]]=0,"PAGADO",IF(BD[[#This Row],[Saldo Actual]]&lt;0,"A Favor","Pendiente"))</f>
        <v>PAGADO</v>
      </c>
      <c r="P1977" s="95">
        <f>+BD[[#This Row],[Fecha Doc.]]+7</f>
        <v>45345</v>
      </c>
      <c r="Q1977" s="66" t="str">
        <f ca="1">IF(TODAY()&gt;BD[[#This Row],[Fecha Venc.]],"VENCIDO","")</f>
        <v>VENCIDO</v>
      </c>
      <c r="R1977" s="83"/>
    </row>
    <row r="1978" spans="3:18" s="4" customFormat="1" hidden="1" x14ac:dyDescent="0.25">
      <c r="C1978" s="77" t="s">
        <v>1584</v>
      </c>
      <c r="D1978" s="78">
        <v>45338</v>
      </c>
      <c r="E1978" s="79" t="s">
        <v>1887</v>
      </c>
      <c r="F1978" s="80" t="s">
        <v>1886</v>
      </c>
      <c r="G1978" s="79" t="s">
        <v>142</v>
      </c>
      <c r="H1978" s="81" t="s">
        <v>12</v>
      </c>
      <c r="I1978" s="120">
        <v>4.3</v>
      </c>
      <c r="J1978" s="120">
        <v>4.3</v>
      </c>
      <c r="K1978" s="82">
        <v>1.3</v>
      </c>
      <c r="L1978" s="105">
        <f>+BD[[#This Row],[Kg. Recibidos]]*BD[[#This Row],[Precio]]</f>
        <v>5.59</v>
      </c>
      <c r="M1978" s="105">
        <f>+BD[[#This Row],[Kg. Recibidos]]*BD[[#This Row],[Precio]]</f>
        <v>5.59</v>
      </c>
      <c r="N1978" s="91">
        <f>+BD[[#This Row],[Monto Total]]-BD[[#This Row],[Abonos]]</f>
        <v>0</v>
      </c>
      <c r="O1978" s="92" t="str">
        <f>IF(BD[[#This Row],[Saldo Actual]]=0,"PAGADO",IF(BD[[#This Row],[Saldo Actual]]&lt;0,"A Favor","Pendiente"))</f>
        <v>PAGADO</v>
      </c>
      <c r="P1978" s="95">
        <f>+BD[[#This Row],[Fecha Doc.]]+7</f>
        <v>45345</v>
      </c>
      <c r="Q1978" s="66" t="str">
        <f ca="1">IF(TODAY()&gt;BD[[#This Row],[Fecha Venc.]],"VENCIDO","")</f>
        <v>VENCIDO</v>
      </c>
      <c r="R1978" s="83"/>
    </row>
    <row r="1979" spans="3:18" s="4" customFormat="1" hidden="1" x14ac:dyDescent="0.25">
      <c r="C1979" s="77" t="s">
        <v>1587</v>
      </c>
      <c r="D1979" s="78">
        <v>45338</v>
      </c>
      <c r="E1979" s="79" t="s">
        <v>66</v>
      </c>
      <c r="F1979" s="80" t="s">
        <v>21</v>
      </c>
      <c r="G1979" s="79" t="s">
        <v>185</v>
      </c>
      <c r="H1979" s="81"/>
      <c r="I1979" s="120"/>
      <c r="J1979" s="120">
        <v>0</v>
      </c>
      <c r="K1979" s="82"/>
      <c r="L1979" s="105">
        <f>+BD[[#This Row],[Kg. Recibidos]]*BD[[#This Row],[Precio]]</f>
        <v>0</v>
      </c>
      <c r="M1979" s="82"/>
      <c r="N1979" s="91">
        <f>+BD[[#This Row],[Monto Total]]-BD[[#This Row],[Abonos]]</f>
        <v>0</v>
      </c>
      <c r="O1979" s="92" t="str">
        <f>IF(BD[[#This Row],[Saldo Actual]]=0,"PAGADO",IF(BD[[#This Row],[Saldo Actual]]&lt;0,"A Favor","Pendiente"))</f>
        <v>PAGADO</v>
      </c>
      <c r="P1979" s="95">
        <f>+BD[[#This Row],[Fecha Doc.]]+7</f>
        <v>45345</v>
      </c>
      <c r="Q1979" s="66" t="str">
        <f ca="1">IF(TODAY()&gt;BD[[#This Row],[Fecha Venc.]],"VENCIDO","")</f>
        <v>VENCIDO</v>
      </c>
      <c r="R1979" s="83"/>
    </row>
    <row r="1980" spans="3:18" s="4" customFormat="1" hidden="1" x14ac:dyDescent="0.25">
      <c r="C1980" s="77" t="s">
        <v>1587</v>
      </c>
      <c r="D1980" s="78">
        <v>45338</v>
      </c>
      <c r="E1980" s="79" t="s">
        <v>66</v>
      </c>
      <c r="F1980" s="80" t="s">
        <v>21</v>
      </c>
      <c r="G1980" s="79" t="s">
        <v>185</v>
      </c>
      <c r="H1980" s="81" t="s">
        <v>13</v>
      </c>
      <c r="I1980" s="120">
        <v>58.3</v>
      </c>
      <c r="J1980" s="120">
        <v>58.8</v>
      </c>
      <c r="K1980" s="82">
        <v>1.1000000000000001</v>
      </c>
      <c r="L1980" s="105">
        <f>+BD[[#This Row],[Kg. Recibidos]]*BD[[#This Row],[Precio]]</f>
        <v>64.680000000000007</v>
      </c>
      <c r="M1980" s="105">
        <f>+BD[[#This Row],[Kg. Recibidos]]*BD[[#This Row],[Precio]]</f>
        <v>64.680000000000007</v>
      </c>
      <c r="N1980" s="91">
        <f>+BD[[#This Row],[Monto Total]]-BD[[#This Row],[Abonos]]</f>
        <v>0</v>
      </c>
      <c r="O1980" s="92" t="str">
        <f>IF(BD[[#This Row],[Saldo Actual]]=0,"PAGADO",IF(BD[[#This Row],[Saldo Actual]]&lt;0,"A Favor","Pendiente"))</f>
        <v>PAGADO</v>
      </c>
      <c r="P1980" s="95">
        <f>+BD[[#This Row],[Fecha Doc.]]+7</f>
        <v>45345</v>
      </c>
      <c r="Q1980" s="66" t="str">
        <f ca="1">IF(TODAY()&gt;BD[[#This Row],[Fecha Venc.]],"VENCIDO","")</f>
        <v>VENCIDO</v>
      </c>
      <c r="R1980" s="83"/>
    </row>
    <row r="1981" spans="3:18" s="4" customFormat="1" hidden="1" x14ac:dyDescent="0.25">
      <c r="C1981" s="77" t="s">
        <v>1587</v>
      </c>
      <c r="D1981" s="78">
        <v>45338</v>
      </c>
      <c r="E1981" s="79" t="s">
        <v>66</v>
      </c>
      <c r="F1981" s="80" t="s">
        <v>21</v>
      </c>
      <c r="G1981" s="79" t="s">
        <v>185</v>
      </c>
      <c r="H1981" s="81" t="s">
        <v>11</v>
      </c>
      <c r="I1981" s="120">
        <v>58</v>
      </c>
      <c r="J1981" s="120">
        <v>58.2</v>
      </c>
      <c r="K1981" s="82">
        <v>1.6</v>
      </c>
      <c r="L1981" s="105">
        <f>+BD[[#This Row],[Kg. Recibidos]]*BD[[#This Row],[Precio]]</f>
        <v>93.12</v>
      </c>
      <c r="M1981" s="105">
        <f>+BD[[#This Row],[Kg. Recibidos]]*BD[[#This Row],[Precio]]</f>
        <v>93.12</v>
      </c>
      <c r="N1981" s="91">
        <f>+BD[[#This Row],[Monto Total]]-BD[[#This Row],[Abonos]]</f>
        <v>0</v>
      </c>
      <c r="O1981" s="92" t="str">
        <f>IF(BD[[#This Row],[Saldo Actual]]=0,"PAGADO",IF(BD[[#This Row],[Saldo Actual]]&lt;0,"A Favor","Pendiente"))</f>
        <v>PAGADO</v>
      </c>
      <c r="P1981" s="95">
        <f>+BD[[#This Row],[Fecha Doc.]]+7</f>
        <v>45345</v>
      </c>
      <c r="Q1981" s="66" t="str">
        <f ca="1">IF(TODAY()&gt;BD[[#This Row],[Fecha Venc.]],"VENCIDO","")</f>
        <v>VENCIDO</v>
      </c>
      <c r="R1981" s="83"/>
    </row>
    <row r="1982" spans="3:18" s="4" customFormat="1" hidden="1" x14ac:dyDescent="0.25">
      <c r="C1982" s="77" t="s">
        <v>1586</v>
      </c>
      <c r="D1982" s="78">
        <v>45338</v>
      </c>
      <c r="E1982" s="79" t="s">
        <v>66</v>
      </c>
      <c r="F1982" s="80" t="s">
        <v>21</v>
      </c>
      <c r="G1982" s="79" t="s">
        <v>185</v>
      </c>
      <c r="H1982" s="81"/>
      <c r="I1982" s="120"/>
      <c r="J1982" s="120">
        <v>0</v>
      </c>
      <c r="K1982" s="82"/>
      <c r="L1982" s="105">
        <f>+BD[[#This Row],[Kg. Recibidos]]*BD[[#This Row],[Precio]]</f>
        <v>0</v>
      </c>
      <c r="M1982" s="82"/>
      <c r="N1982" s="91">
        <f>+BD[[#This Row],[Monto Total]]-BD[[#This Row],[Abonos]]</f>
        <v>0</v>
      </c>
      <c r="O1982" s="92" t="str">
        <f>IF(BD[[#This Row],[Saldo Actual]]=0,"PAGADO",IF(BD[[#This Row],[Saldo Actual]]&lt;0,"A Favor","Pendiente"))</f>
        <v>PAGADO</v>
      </c>
      <c r="P1982" s="95">
        <f>+BD[[#This Row],[Fecha Doc.]]+7</f>
        <v>45345</v>
      </c>
      <c r="Q1982" s="66" t="str">
        <f ca="1">IF(TODAY()&gt;BD[[#This Row],[Fecha Venc.]],"VENCIDO","")</f>
        <v>VENCIDO</v>
      </c>
      <c r="R1982" s="83"/>
    </row>
    <row r="1983" spans="3:18" s="4" customFormat="1" hidden="1" x14ac:dyDescent="0.25">
      <c r="C1983" s="77" t="s">
        <v>1586</v>
      </c>
      <c r="D1983" s="78">
        <v>45338</v>
      </c>
      <c r="E1983" s="79" t="s">
        <v>66</v>
      </c>
      <c r="F1983" s="80" t="s">
        <v>21</v>
      </c>
      <c r="G1983" s="79" t="s">
        <v>185</v>
      </c>
      <c r="H1983" s="81" t="s">
        <v>15</v>
      </c>
      <c r="I1983" s="120">
        <v>1142.4000000000001</v>
      </c>
      <c r="J1983" s="120">
        <v>1099.5</v>
      </c>
      <c r="K1983" s="82">
        <v>2.4700000000000002</v>
      </c>
      <c r="L1983" s="105">
        <f>+BD[[#This Row],[Kg. Recibidos]]*BD[[#This Row],[Precio]]</f>
        <v>2715.7650000000003</v>
      </c>
      <c r="M1983" s="105">
        <f>+BD[[#This Row],[Kg. Recibidos]]*BD[[#This Row],[Precio]]</f>
        <v>2715.7650000000003</v>
      </c>
      <c r="N1983" s="91">
        <f>+BD[[#This Row],[Monto Total]]-BD[[#This Row],[Abonos]]</f>
        <v>0</v>
      </c>
      <c r="O1983" s="92" t="str">
        <f>IF(BD[[#This Row],[Saldo Actual]]=0,"PAGADO",IF(BD[[#This Row],[Saldo Actual]]&lt;0,"A Favor","Pendiente"))</f>
        <v>PAGADO</v>
      </c>
      <c r="P1983" s="95">
        <f>+BD[[#This Row],[Fecha Doc.]]+7</f>
        <v>45345</v>
      </c>
      <c r="Q1983" s="66" t="str">
        <f ca="1">IF(TODAY()&gt;BD[[#This Row],[Fecha Venc.]],"VENCIDO","")</f>
        <v>VENCIDO</v>
      </c>
      <c r="R1983" s="83"/>
    </row>
    <row r="1984" spans="3:18" s="4" customFormat="1" hidden="1" x14ac:dyDescent="0.25">
      <c r="C1984" s="77" t="s">
        <v>1664</v>
      </c>
      <c r="D1984" s="78">
        <v>45338</v>
      </c>
      <c r="E1984" s="79" t="s">
        <v>1291</v>
      </c>
      <c r="F1984" s="80" t="s">
        <v>887</v>
      </c>
      <c r="G1984" s="79" t="s">
        <v>1291</v>
      </c>
      <c r="H1984" s="81" t="s">
        <v>13</v>
      </c>
      <c r="I1984" s="120">
        <v>206</v>
      </c>
      <c r="J1984" s="120">
        <v>206</v>
      </c>
      <c r="K1984" s="82">
        <v>1.1000000000000001</v>
      </c>
      <c r="L1984" s="105">
        <f>+BD[[#This Row],[Kg. Recibidos]]*BD[[#This Row],[Precio]]</f>
        <v>226.60000000000002</v>
      </c>
      <c r="M1984" s="105">
        <v>226.6</v>
      </c>
      <c r="N1984" s="91">
        <f>+BD[[#This Row],[Monto Total]]-BD[[#This Row],[Abonos]]</f>
        <v>0</v>
      </c>
      <c r="O1984" s="92" t="str">
        <f>IF(BD[[#This Row],[Saldo Actual]]=0,"PAGADO",IF(BD[[#This Row],[Saldo Actual]]&lt;0,"A Favor","Pendiente"))</f>
        <v>PAGADO</v>
      </c>
      <c r="P1984" s="95">
        <f>+BD[[#This Row],[Fecha Doc.]]+7</f>
        <v>45345</v>
      </c>
      <c r="Q1984" s="66" t="str">
        <f ca="1">IF(TODAY()&gt;BD[[#This Row],[Fecha Venc.]],"VENCIDO","")</f>
        <v>VENCIDO</v>
      </c>
      <c r="R1984" s="83"/>
    </row>
    <row r="1985" spans="3:18" s="4" customFormat="1" hidden="1" x14ac:dyDescent="0.25">
      <c r="C1985" s="77" t="s">
        <v>1664</v>
      </c>
      <c r="D1985" s="78">
        <v>45338</v>
      </c>
      <c r="E1985" s="79" t="s">
        <v>1291</v>
      </c>
      <c r="F1985" s="80" t="s">
        <v>887</v>
      </c>
      <c r="G1985" s="79" t="s">
        <v>1291</v>
      </c>
      <c r="H1985" s="81" t="s">
        <v>12</v>
      </c>
      <c r="I1985" s="120">
        <v>284.60000000000002</v>
      </c>
      <c r="J1985" s="120">
        <v>284.60000000000002</v>
      </c>
      <c r="K1985" s="82">
        <v>1.1000000000000001</v>
      </c>
      <c r="L1985" s="105">
        <f>+BD[[#This Row],[Kg. Recibidos]]*BD[[#This Row],[Precio]]</f>
        <v>313.06000000000006</v>
      </c>
      <c r="M1985" s="105">
        <v>313.06</v>
      </c>
      <c r="N1985" s="91">
        <f>+BD[[#This Row],[Monto Total]]-BD[[#This Row],[Abonos]]</f>
        <v>0</v>
      </c>
      <c r="O1985" s="92" t="str">
        <f>IF(BD[[#This Row],[Saldo Actual]]=0,"PAGADO",IF(BD[[#This Row],[Saldo Actual]]&lt;0,"A Favor","Pendiente"))</f>
        <v>PAGADO</v>
      </c>
      <c r="P1985" s="95">
        <f>+BD[[#This Row],[Fecha Doc.]]+7</f>
        <v>45345</v>
      </c>
      <c r="Q1985" s="66" t="str">
        <f ca="1">IF(TODAY()&gt;BD[[#This Row],[Fecha Venc.]],"VENCIDO","")</f>
        <v>VENCIDO</v>
      </c>
      <c r="R1985" s="83"/>
    </row>
    <row r="1986" spans="3:18" s="4" customFormat="1" hidden="1" x14ac:dyDescent="0.25">
      <c r="C1986" s="77" t="s">
        <v>1665</v>
      </c>
      <c r="D1986" s="78">
        <v>45338</v>
      </c>
      <c r="E1986" s="79" t="s">
        <v>1291</v>
      </c>
      <c r="F1986" s="80" t="s">
        <v>887</v>
      </c>
      <c r="G1986" s="79" t="s">
        <v>1291</v>
      </c>
      <c r="H1986" s="81" t="s">
        <v>3</v>
      </c>
      <c r="I1986" s="120">
        <v>1249.3</v>
      </c>
      <c r="J1986" s="120">
        <v>1249.3</v>
      </c>
      <c r="K1986" s="82">
        <v>2.25</v>
      </c>
      <c r="L1986" s="105">
        <f>+BD[[#This Row],[Kg. Recibidos]]*BD[[#This Row],[Precio]]</f>
        <v>2810.9249999999997</v>
      </c>
      <c r="M1986" s="105">
        <f>+BD[[#This Row],[Kg. Recibidos]]*BD[[#This Row],[Precio]]</f>
        <v>2810.9249999999997</v>
      </c>
      <c r="N1986" s="91">
        <f>+BD[[#This Row],[Monto Total]]-BD[[#This Row],[Abonos]]</f>
        <v>0</v>
      </c>
      <c r="O1986" s="92" t="str">
        <f>IF(BD[[#This Row],[Saldo Actual]]=0,"PAGADO",IF(BD[[#This Row],[Saldo Actual]]&lt;0,"A Favor","Pendiente"))</f>
        <v>PAGADO</v>
      </c>
      <c r="P1986" s="95">
        <f>+BD[[#This Row],[Fecha Doc.]]+7</f>
        <v>45345</v>
      </c>
      <c r="Q1986" s="66" t="str">
        <f ca="1">IF(TODAY()&gt;BD[[#This Row],[Fecha Venc.]],"VENCIDO","")</f>
        <v>VENCIDO</v>
      </c>
      <c r="R1986" s="83"/>
    </row>
    <row r="1987" spans="3:18" s="4" customFormat="1" hidden="1" x14ac:dyDescent="0.25">
      <c r="C1987" s="77" t="s">
        <v>1665</v>
      </c>
      <c r="D1987" s="78">
        <v>45338</v>
      </c>
      <c r="E1987" s="79" t="s">
        <v>1291</v>
      </c>
      <c r="F1987" s="80" t="s">
        <v>887</v>
      </c>
      <c r="G1987" s="79" t="s">
        <v>1291</v>
      </c>
      <c r="H1987" s="81" t="s">
        <v>15</v>
      </c>
      <c r="I1987" s="120">
        <v>2098.9</v>
      </c>
      <c r="J1987" s="120">
        <v>2098.9</v>
      </c>
      <c r="K1987" s="82">
        <v>2.52</v>
      </c>
      <c r="L1987" s="105">
        <f>+BD[[#This Row],[Kg. Recibidos]]*BD[[#This Row],[Precio]]</f>
        <v>5289.2280000000001</v>
      </c>
      <c r="M1987" s="105">
        <f>+BD[[#This Row],[Kg. Recibidos]]*BD[[#This Row],[Precio]]</f>
        <v>5289.2280000000001</v>
      </c>
      <c r="N1987" s="91">
        <f>+BD[[#This Row],[Monto Total]]-BD[[#This Row],[Abonos]]</f>
        <v>0</v>
      </c>
      <c r="O1987" s="92" t="str">
        <f>IF(BD[[#This Row],[Saldo Actual]]=0,"PAGADO",IF(BD[[#This Row],[Saldo Actual]]&lt;0,"A Favor","Pendiente"))</f>
        <v>PAGADO</v>
      </c>
      <c r="P1987" s="95">
        <f>+BD[[#This Row],[Fecha Doc.]]+7</f>
        <v>45345</v>
      </c>
      <c r="Q1987" s="66" t="str">
        <f ca="1">IF(TODAY()&gt;BD[[#This Row],[Fecha Venc.]],"VENCIDO","")</f>
        <v>VENCIDO</v>
      </c>
      <c r="R1987" s="83"/>
    </row>
    <row r="1988" spans="3:18" s="4" customFormat="1" hidden="1" x14ac:dyDescent="0.25">
      <c r="C1988" s="77" t="s">
        <v>1658</v>
      </c>
      <c r="D1988" s="78">
        <v>45338</v>
      </c>
      <c r="E1988" s="79" t="s">
        <v>670</v>
      </c>
      <c r="F1988" s="80" t="s">
        <v>883</v>
      </c>
      <c r="G1988" s="79" t="s">
        <v>670</v>
      </c>
      <c r="H1988" s="81" t="s">
        <v>872</v>
      </c>
      <c r="I1988" s="120">
        <v>8877.4</v>
      </c>
      <c r="J1988" s="120">
        <v>8799.2999999999993</v>
      </c>
      <c r="K1988" s="82">
        <v>2.1</v>
      </c>
      <c r="L1988" s="105">
        <f>+BD[[#This Row],[Kg. Recibidos]]*BD[[#This Row],[Precio]]</f>
        <v>18478.53</v>
      </c>
      <c r="M1988" s="105">
        <f>+BD[[#This Row],[Kg. Recibidos]]*BD[[#This Row],[Precio]]</f>
        <v>18478.53</v>
      </c>
      <c r="N1988" s="91">
        <f>+BD[[#This Row],[Monto Total]]-BD[[#This Row],[Abonos]]</f>
        <v>0</v>
      </c>
      <c r="O1988" s="92" t="str">
        <f>IF(BD[[#This Row],[Saldo Actual]]=0,"PAGADO",IF(BD[[#This Row],[Saldo Actual]]&lt;0,"A Favor","Pendiente"))</f>
        <v>PAGADO</v>
      </c>
      <c r="P1988" s="95">
        <f>+BD[[#This Row],[Fecha Doc.]]+7</f>
        <v>45345</v>
      </c>
      <c r="Q1988" s="66" t="str">
        <f ca="1">IF(TODAY()&gt;BD[[#This Row],[Fecha Venc.]],"VENCIDO","")</f>
        <v>VENCIDO</v>
      </c>
      <c r="R1988" s="83"/>
    </row>
    <row r="1989" spans="3:18" s="4" customFormat="1" hidden="1" x14ac:dyDescent="0.25">
      <c r="C1989" s="77" t="s">
        <v>1657</v>
      </c>
      <c r="D1989" s="78">
        <v>45338</v>
      </c>
      <c r="E1989" s="79" t="s">
        <v>670</v>
      </c>
      <c r="F1989" s="80" t="s">
        <v>883</v>
      </c>
      <c r="G1989" s="79" t="s">
        <v>670</v>
      </c>
      <c r="H1989" s="81" t="s">
        <v>13</v>
      </c>
      <c r="I1989" s="120">
        <v>1115</v>
      </c>
      <c r="J1989" s="120">
        <v>1118.4000000000001</v>
      </c>
      <c r="K1989" s="82">
        <v>1</v>
      </c>
      <c r="L1989" s="105">
        <f>+BD[[#This Row],[Kg. Recibidos]]*BD[[#This Row],[Precio]]</f>
        <v>1118.4000000000001</v>
      </c>
      <c r="M1989" s="105">
        <f>+BD[[#This Row],[Kg. Recibidos]]*BD[[#This Row],[Precio]]</f>
        <v>1118.4000000000001</v>
      </c>
      <c r="N1989" s="91">
        <f>+BD[[#This Row],[Monto Total]]-BD[[#This Row],[Abonos]]</f>
        <v>0</v>
      </c>
      <c r="O1989" s="92" t="str">
        <f>IF(BD[[#This Row],[Saldo Actual]]=0,"PAGADO",IF(BD[[#This Row],[Saldo Actual]]&lt;0,"A Favor","Pendiente"))</f>
        <v>PAGADO</v>
      </c>
      <c r="P1989" s="95">
        <f>+BD[[#This Row],[Fecha Doc.]]+7</f>
        <v>45345</v>
      </c>
      <c r="Q1989" s="66" t="str">
        <f ca="1">IF(TODAY()&gt;BD[[#This Row],[Fecha Venc.]],"VENCIDO","")</f>
        <v>VENCIDO</v>
      </c>
      <c r="R1989" s="83"/>
    </row>
    <row r="1990" spans="3:18" s="4" customFormat="1" hidden="1" x14ac:dyDescent="0.25">
      <c r="C1990" s="77" t="s">
        <v>1666</v>
      </c>
      <c r="D1990" s="78">
        <v>45338</v>
      </c>
      <c r="E1990" s="79" t="s">
        <v>93</v>
      </c>
      <c r="F1990" s="80" t="s">
        <v>50</v>
      </c>
      <c r="G1990" s="79" t="s">
        <v>93</v>
      </c>
      <c r="H1990" s="81"/>
      <c r="I1990" s="120"/>
      <c r="J1990" s="120">
        <v>0</v>
      </c>
      <c r="K1990" s="82"/>
      <c r="L1990" s="105">
        <f>+BD[[#This Row],[Kg. Recibidos]]*BD[[#This Row],[Precio]]</f>
        <v>0</v>
      </c>
      <c r="M1990" s="105"/>
      <c r="N1990" s="91">
        <f>+BD[[#This Row],[Monto Total]]-BD[[#This Row],[Abonos]]</f>
        <v>0</v>
      </c>
      <c r="O1990" s="92" t="str">
        <f>IF(BD[[#This Row],[Saldo Actual]]=0,"PAGADO",IF(BD[[#This Row],[Saldo Actual]]&lt;0,"A Favor","Pendiente"))</f>
        <v>PAGADO</v>
      </c>
      <c r="P1990" s="95">
        <f>+BD[[#This Row],[Fecha Doc.]]+7</f>
        <v>45345</v>
      </c>
      <c r="Q1990" s="66" t="str">
        <f ca="1">IF(TODAY()&gt;BD[[#This Row],[Fecha Venc.]],"VENCIDO","")</f>
        <v>VENCIDO</v>
      </c>
      <c r="R1990" s="83"/>
    </row>
    <row r="1991" spans="3:18" s="4" customFormat="1" hidden="1" x14ac:dyDescent="0.25">
      <c r="C1991" s="77" t="s">
        <v>1666</v>
      </c>
      <c r="D1991" s="78">
        <v>45338</v>
      </c>
      <c r="E1991" s="79" t="s">
        <v>93</v>
      </c>
      <c r="F1991" s="80" t="s">
        <v>50</v>
      </c>
      <c r="G1991" s="79" t="s">
        <v>93</v>
      </c>
      <c r="H1991" s="81" t="s">
        <v>3</v>
      </c>
      <c r="I1991" s="120">
        <v>17662.5</v>
      </c>
      <c r="J1991" s="120">
        <v>17662.5</v>
      </c>
      <c r="K1991" s="82">
        <v>2</v>
      </c>
      <c r="L1991" s="105">
        <f>+BD[[#This Row],[Kg. Recibidos]]*BD[[#This Row],[Precio]]</f>
        <v>35325</v>
      </c>
      <c r="M1991" s="105">
        <f>+BD[[#This Row],[Kg. Recibidos]]*BD[[#This Row],[Precio]]</f>
        <v>35325</v>
      </c>
      <c r="N1991" s="91">
        <f>+BD[[#This Row],[Monto Total]]-BD[[#This Row],[Abonos]]</f>
        <v>0</v>
      </c>
      <c r="O1991" s="92" t="str">
        <f>IF(BD[[#This Row],[Saldo Actual]]=0,"PAGADO",IF(BD[[#This Row],[Saldo Actual]]&lt;0,"A Favor","Pendiente"))</f>
        <v>PAGADO</v>
      </c>
      <c r="P1991" s="95">
        <f>+BD[[#This Row],[Fecha Doc.]]+7</f>
        <v>45345</v>
      </c>
      <c r="Q1991" s="66" t="str">
        <f ca="1">IF(TODAY()&gt;BD[[#This Row],[Fecha Venc.]],"VENCIDO","")</f>
        <v>VENCIDO</v>
      </c>
      <c r="R1991" s="83"/>
    </row>
    <row r="1992" spans="3:18" s="4" customFormat="1" hidden="1" x14ac:dyDescent="0.25">
      <c r="C1992" s="77" t="s">
        <v>1582</v>
      </c>
      <c r="D1992" s="78">
        <v>45338</v>
      </c>
      <c r="E1992" s="79" t="s">
        <v>93</v>
      </c>
      <c r="F1992" s="80" t="s">
        <v>50</v>
      </c>
      <c r="G1992" s="79" t="s">
        <v>93</v>
      </c>
      <c r="H1992" s="81"/>
      <c r="I1992" s="120"/>
      <c r="J1992" s="120">
        <v>0</v>
      </c>
      <c r="K1992" s="82"/>
      <c r="L1992" s="105">
        <f>+BD[[#This Row],[Kg. Recibidos]]*BD[[#This Row],[Precio]]</f>
        <v>0</v>
      </c>
      <c r="M1992" s="82"/>
      <c r="N1992" s="91">
        <f>+BD[[#This Row],[Monto Total]]-BD[[#This Row],[Abonos]]</f>
        <v>0</v>
      </c>
      <c r="O1992" s="92" t="str">
        <f>IF(BD[[#This Row],[Saldo Actual]]=0,"PAGADO",IF(BD[[#This Row],[Saldo Actual]]&lt;0,"A Favor","Pendiente"))</f>
        <v>PAGADO</v>
      </c>
      <c r="P1992" s="95">
        <f>+BD[[#This Row],[Fecha Doc.]]+7</f>
        <v>45345</v>
      </c>
      <c r="Q1992" s="66" t="str">
        <f ca="1">IF(TODAY()&gt;BD[[#This Row],[Fecha Venc.]],"VENCIDO","")</f>
        <v>VENCIDO</v>
      </c>
      <c r="R1992" s="83"/>
    </row>
    <row r="1993" spans="3:18" s="4" customFormat="1" hidden="1" x14ac:dyDescent="0.25">
      <c r="C1993" s="77" t="s">
        <v>1582</v>
      </c>
      <c r="D1993" s="78">
        <v>45338</v>
      </c>
      <c r="E1993" s="79" t="s">
        <v>93</v>
      </c>
      <c r="F1993" s="80" t="s">
        <v>50</v>
      </c>
      <c r="G1993" s="79" t="s">
        <v>93</v>
      </c>
      <c r="H1993" s="81" t="s">
        <v>3</v>
      </c>
      <c r="I1993" s="120">
        <v>17552.599999999999</v>
      </c>
      <c r="J1993" s="120">
        <v>17552.599999999999</v>
      </c>
      <c r="K1993" s="82">
        <v>2</v>
      </c>
      <c r="L1993" s="105">
        <f>+BD[[#This Row],[Kg. Recibidos]]*BD[[#This Row],[Precio]]</f>
        <v>35105.199999999997</v>
      </c>
      <c r="M1993" s="105">
        <f>+BD[[#This Row],[Kg. Recibidos]]*BD[[#This Row],[Precio]]</f>
        <v>35105.199999999997</v>
      </c>
      <c r="N1993" s="91">
        <f>+BD[[#This Row],[Monto Total]]-BD[[#This Row],[Abonos]]</f>
        <v>0</v>
      </c>
      <c r="O1993" s="92" t="str">
        <f>IF(BD[[#This Row],[Saldo Actual]]=0,"PAGADO",IF(BD[[#This Row],[Saldo Actual]]&lt;0,"A Favor","Pendiente"))</f>
        <v>PAGADO</v>
      </c>
      <c r="P1993" s="95">
        <f>+BD[[#This Row],[Fecha Doc.]]+7</f>
        <v>45345</v>
      </c>
      <c r="Q1993" s="66" t="str">
        <f ca="1">IF(TODAY()&gt;BD[[#This Row],[Fecha Venc.]],"VENCIDO","")</f>
        <v>VENCIDO</v>
      </c>
      <c r="R1993" s="83"/>
    </row>
    <row r="1994" spans="3:18" s="4" customFormat="1" hidden="1" x14ac:dyDescent="0.25">
      <c r="C1994" s="77" t="s">
        <v>1576</v>
      </c>
      <c r="D1994" s="78">
        <v>45338</v>
      </c>
      <c r="E1994" s="79" t="s">
        <v>8</v>
      </c>
      <c r="F1994" s="80" t="s">
        <v>20</v>
      </c>
      <c r="G1994" s="79" t="s">
        <v>182</v>
      </c>
      <c r="H1994" s="81" t="s">
        <v>15</v>
      </c>
      <c r="I1994" s="120">
        <v>4455.8999999999996</v>
      </c>
      <c r="J1994" s="120">
        <v>4455.8999999999996</v>
      </c>
      <c r="K1994" s="82">
        <v>2.52</v>
      </c>
      <c r="L1994" s="105">
        <f>+BD[[#This Row],[Kg. Recibidos]]*BD[[#This Row],[Precio]]</f>
        <v>11228.867999999999</v>
      </c>
      <c r="M1994" s="105">
        <f>+BD[[#This Row],[Kg. Recibidos]]*BD[[#This Row],[Precio]]</f>
        <v>11228.867999999999</v>
      </c>
      <c r="N1994" s="91">
        <f>+BD[[#This Row],[Monto Total]]-BD[[#This Row],[Abonos]]</f>
        <v>0</v>
      </c>
      <c r="O1994" s="92" t="str">
        <f>IF(BD[[#This Row],[Saldo Actual]]=0,"PAGADO",IF(BD[[#This Row],[Saldo Actual]]&lt;0,"A Favor","Pendiente"))</f>
        <v>PAGADO</v>
      </c>
      <c r="P1994" s="95">
        <f>+BD[[#This Row],[Fecha Doc.]]+7</f>
        <v>45345</v>
      </c>
      <c r="Q1994" s="66" t="str">
        <f ca="1">IF(TODAY()&gt;BD[[#This Row],[Fecha Venc.]],"VENCIDO","")</f>
        <v>VENCIDO</v>
      </c>
      <c r="R1994" s="83"/>
    </row>
    <row r="1995" spans="3:18" s="4" customFormat="1" hidden="1" x14ac:dyDescent="0.25">
      <c r="C1995" s="77" t="s">
        <v>1581</v>
      </c>
      <c r="D1995" s="78">
        <v>45338</v>
      </c>
      <c r="E1995" s="79" t="s">
        <v>8</v>
      </c>
      <c r="F1995" s="80" t="s">
        <v>20</v>
      </c>
      <c r="G1995" s="79" t="s">
        <v>182</v>
      </c>
      <c r="H1995" s="81" t="s">
        <v>12</v>
      </c>
      <c r="I1995" s="120">
        <v>2507.9</v>
      </c>
      <c r="J1995" s="120">
        <v>2507.9</v>
      </c>
      <c r="K1995" s="82">
        <v>0.45</v>
      </c>
      <c r="L1995" s="105">
        <f>+BD[[#This Row],[Kg. Recibidos]]*BD[[#This Row],[Precio]]</f>
        <v>1128.5550000000001</v>
      </c>
      <c r="M1995" s="105">
        <f>+BD[[#This Row],[Kg. Recibidos]]*BD[[#This Row],[Precio]]</f>
        <v>1128.5550000000001</v>
      </c>
      <c r="N1995" s="91">
        <f>+BD[[#This Row],[Monto Total]]-BD[[#This Row],[Abonos]]</f>
        <v>0</v>
      </c>
      <c r="O1995" s="92" t="str">
        <f>IF(BD[[#This Row],[Saldo Actual]]=0,"PAGADO",IF(BD[[#This Row],[Saldo Actual]]&lt;0,"A Favor","Pendiente"))</f>
        <v>PAGADO</v>
      </c>
      <c r="P1995" s="95">
        <f>+BD[[#This Row],[Fecha Doc.]]+7</f>
        <v>45345</v>
      </c>
      <c r="Q1995" s="66" t="str">
        <f ca="1">IF(TODAY()&gt;BD[[#This Row],[Fecha Venc.]],"VENCIDO","")</f>
        <v>VENCIDO</v>
      </c>
      <c r="R1995" s="83"/>
    </row>
    <row r="1996" spans="3:18" s="4" customFormat="1" hidden="1" x14ac:dyDescent="0.25">
      <c r="C1996" s="77" t="s">
        <v>1583</v>
      </c>
      <c r="D1996" s="78">
        <v>45338</v>
      </c>
      <c r="E1996" s="79" t="s">
        <v>96</v>
      </c>
      <c r="F1996" s="80" t="s">
        <v>118</v>
      </c>
      <c r="G1996" s="79" t="s">
        <v>96</v>
      </c>
      <c r="H1996" s="81"/>
      <c r="I1996" s="120"/>
      <c r="J1996" s="120">
        <v>0</v>
      </c>
      <c r="K1996" s="82"/>
      <c r="L1996" s="105">
        <f>+BD[[#This Row],[Kg. Recibidos]]*BD[[#This Row],[Precio]]</f>
        <v>0</v>
      </c>
      <c r="M1996" s="82"/>
      <c r="N1996" s="91">
        <f>+BD[[#This Row],[Monto Total]]-BD[[#This Row],[Abonos]]</f>
        <v>0</v>
      </c>
      <c r="O1996" s="92" t="str">
        <f>IF(BD[[#This Row],[Saldo Actual]]=0,"PAGADO",IF(BD[[#This Row],[Saldo Actual]]&lt;0,"A Favor","Pendiente"))</f>
        <v>PAGADO</v>
      </c>
      <c r="P1996" s="95">
        <f>+BD[[#This Row],[Fecha Doc.]]+7</f>
        <v>45345</v>
      </c>
      <c r="Q1996" s="66" t="str">
        <f ca="1">IF(TODAY()&gt;BD[[#This Row],[Fecha Venc.]],"VENCIDO","")</f>
        <v>VENCIDO</v>
      </c>
      <c r="R1996" s="83"/>
    </row>
    <row r="1997" spans="3:18" s="4" customFormat="1" hidden="1" x14ac:dyDescent="0.25">
      <c r="C1997" s="77" t="s">
        <v>1583</v>
      </c>
      <c r="D1997" s="78">
        <v>45338</v>
      </c>
      <c r="E1997" s="79" t="s">
        <v>96</v>
      </c>
      <c r="F1997" s="80" t="s">
        <v>118</v>
      </c>
      <c r="G1997" s="79" t="s">
        <v>96</v>
      </c>
      <c r="H1997" s="81" t="s">
        <v>3</v>
      </c>
      <c r="I1997" s="120">
        <v>304.2</v>
      </c>
      <c r="J1997" s="120">
        <v>304.2</v>
      </c>
      <c r="K1997" s="82">
        <v>2.35</v>
      </c>
      <c r="L1997" s="105">
        <f>+BD[[#This Row],[Kg. Recibidos]]*BD[[#This Row],[Precio]]</f>
        <v>714.87</v>
      </c>
      <c r="M1997" s="82"/>
      <c r="N1997" s="91">
        <f>+BD[[#This Row],[Monto Total]]-BD[[#This Row],[Abonos]]</f>
        <v>714.87</v>
      </c>
      <c r="O1997" s="92" t="str">
        <f>IF(BD[[#This Row],[Saldo Actual]]=0,"PAGADO",IF(BD[[#This Row],[Saldo Actual]]&lt;0,"A Favor","Pendiente"))</f>
        <v>Pendiente</v>
      </c>
      <c r="P1997" s="95">
        <f>+BD[[#This Row],[Fecha Doc.]]+7</f>
        <v>45345</v>
      </c>
      <c r="Q1997" s="66" t="str">
        <f ca="1">IF(TODAY()&gt;BD[[#This Row],[Fecha Venc.]],"VENCIDO","")</f>
        <v>VENCIDO</v>
      </c>
      <c r="R1997" s="83"/>
    </row>
    <row r="1998" spans="3:18" s="4" customFormat="1" hidden="1" x14ac:dyDescent="0.25">
      <c r="C1998" s="77" t="s">
        <v>1577</v>
      </c>
      <c r="D1998" s="78">
        <v>45338</v>
      </c>
      <c r="E1998" s="79" t="s">
        <v>8</v>
      </c>
      <c r="F1998" s="80" t="s">
        <v>20</v>
      </c>
      <c r="G1998" s="79" t="s">
        <v>1579</v>
      </c>
      <c r="H1998" s="81" t="s">
        <v>15</v>
      </c>
      <c r="I1998" s="120">
        <v>729.3</v>
      </c>
      <c r="J1998" s="120">
        <v>724.9</v>
      </c>
      <c r="K1998" s="82">
        <v>2.52</v>
      </c>
      <c r="L1998" s="105">
        <f>+BD[[#This Row],[Kg. Recibidos]]*BD[[#This Row],[Precio]]</f>
        <v>1826.748</v>
      </c>
      <c r="M1998" s="105">
        <f>+BD[[#This Row],[Kg. Recibidos]]*BD[[#This Row],[Precio]]</f>
        <v>1826.748</v>
      </c>
      <c r="N1998" s="91">
        <f>+BD[[#This Row],[Monto Total]]-BD[[#This Row],[Abonos]]</f>
        <v>0</v>
      </c>
      <c r="O1998" s="92" t="str">
        <f>IF(BD[[#This Row],[Saldo Actual]]=0,"PAGADO",IF(BD[[#This Row],[Saldo Actual]]&lt;0,"A Favor","Pendiente"))</f>
        <v>PAGADO</v>
      </c>
      <c r="P1998" s="95">
        <f>+BD[[#This Row],[Fecha Doc.]]+7</f>
        <v>45345</v>
      </c>
      <c r="Q1998" s="66" t="str">
        <f ca="1">IF(TODAY()&gt;BD[[#This Row],[Fecha Venc.]],"VENCIDO","")</f>
        <v>VENCIDO</v>
      </c>
      <c r="R1998" s="83"/>
    </row>
    <row r="1999" spans="3:18" s="4" customFormat="1" hidden="1" x14ac:dyDescent="0.25">
      <c r="C1999" s="77" t="s">
        <v>1564</v>
      </c>
      <c r="D1999" s="78">
        <v>45337</v>
      </c>
      <c r="E1999" s="79" t="s">
        <v>1887</v>
      </c>
      <c r="F1999" s="80" t="s">
        <v>1886</v>
      </c>
      <c r="G1999" s="79" t="s">
        <v>130</v>
      </c>
      <c r="H1999" s="81" t="s">
        <v>12</v>
      </c>
      <c r="I1999" s="120">
        <v>49.1</v>
      </c>
      <c r="J1999" s="120">
        <v>49.1</v>
      </c>
      <c r="K1999" s="82">
        <v>1.3</v>
      </c>
      <c r="L1999" s="105">
        <f>+BD[[#This Row],[Kg. Recibidos]]*BD[[#This Row],[Precio]]</f>
        <v>63.830000000000005</v>
      </c>
      <c r="M1999" s="105">
        <f>+BD[[#This Row],[Kg. Recibidos]]*BD[[#This Row],[Precio]]</f>
        <v>63.830000000000005</v>
      </c>
      <c r="N1999" s="91">
        <f>+BD[[#This Row],[Monto Total]]-BD[[#This Row],[Abonos]]</f>
        <v>0</v>
      </c>
      <c r="O1999" s="92" t="str">
        <f>IF(BD[[#This Row],[Saldo Actual]]=0,"PAGADO",IF(BD[[#This Row],[Saldo Actual]]&lt;0,"A Favor","Pendiente"))</f>
        <v>PAGADO</v>
      </c>
      <c r="P1999" s="95">
        <f>+BD[[#This Row],[Fecha Doc.]]+7</f>
        <v>45344</v>
      </c>
      <c r="Q1999" s="66" t="str">
        <f ca="1">IF(TODAY()&gt;BD[[#This Row],[Fecha Venc.]],"VENCIDO","")</f>
        <v>VENCIDO</v>
      </c>
      <c r="R1999" s="83"/>
    </row>
    <row r="2000" spans="3:18" s="4" customFormat="1" hidden="1" x14ac:dyDescent="0.25">
      <c r="C2000" s="77" t="s">
        <v>1564</v>
      </c>
      <c r="D2000" s="78">
        <v>45337</v>
      </c>
      <c r="E2000" s="79" t="s">
        <v>1887</v>
      </c>
      <c r="F2000" s="80" t="s">
        <v>1886</v>
      </c>
      <c r="G2000" s="79" t="s">
        <v>130</v>
      </c>
      <c r="H2000" s="81" t="s">
        <v>13</v>
      </c>
      <c r="I2000" s="120">
        <v>49.5</v>
      </c>
      <c r="J2000" s="120">
        <v>49.5</v>
      </c>
      <c r="K2000" s="82">
        <v>1.4</v>
      </c>
      <c r="L2000" s="105">
        <f>+BD[[#This Row],[Kg. Recibidos]]*BD[[#This Row],[Precio]]</f>
        <v>69.3</v>
      </c>
      <c r="M2000" s="105">
        <f>+BD[[#This Row],[Kg. Recibidos]]*BD[[#This Row],[Precio]]</f>
        <v>69.3</v>
      </c>
      <c r="N2000" s="91">
        <f>+BD[[#This Row],[Monto Total]]-BD[[#This Row],[Abonos]]</f>
        <v>0</v>
      </c>
      <c r="O2000" s="92" t="str">
        <f>IF(BD[[#This Row],[Saldo Actual]]=0,"PAGADO",IF(BD[[#This Row],[Saldo Actual]]&lt;0,"A Favor","Pendiente"))</f>
        <v>PAGADO</v>
      </c>
      <c r="P2000" s="95">
        <f>+BD[[#This Row],[Fecha Doc.]]+7</f>
        <v>45344</v>
      </c>
      <c r="Q2000" s="66" t="str">
        <f ca="1">IF(TODAY()&gt;BD[[#This Row],[Fecha Venc.]],"VENCIDO","")</f>
        <v>VENCIDO</v>
      </c>
      <c r="R2000" s="83"/>
    </row>
    <row r="2001" spans="3:18" s="4" customFormat="1" hidden="1" x14ac:dyDescent="0.25">
      <c r="C2001" s="77" t="s">
        <v>1562</v>
      </c>
      <c r="D2001" s="78">
        <v>45337</v>
      </c>
      <c r="E2001" s="79" t="s">
        <v>1887</v>
      </c>
      <c r="F2001" s="80" t="s">
        <v>1886</v>
      </c>
      <c r="G2001" s="79" t="s">
        <v>145</v>
      </c>
      <c r="H2001" s="81" t="s">
        <v>872</v>
      </c>
      <c r="I2001" s="120">
        <v>271</v>
      </c>
      <c r="J2001" s="120">
        <v>271</v>
      </c>
      <c r="K2001" s="82">
        <v>2.4</v>
      </c>
      <c r="L2001" s="105">
        <f>+BD[[#This Row],[Kg. Recibidos]]*BD[[#This Row],[Precio]]</f>
        <v>650.4</v>
      </c>
      <c r="M2001" s="105">
        <f>+BD[[#This Row],[Kg. Recibidos]]*BD[[#This Row],[Precio]]</f>
        <v>650.4</v>
      </c>
      <c r="N2001" s="91">
        <f>+BD[[#This Row],[Monto Total]]-BD[[#This Row],[Abonos]]</f>
        <v>0</v>
      </c>
      <c r="O2001" s="92" t="str">
        <f>IF(BD[[#This Row],[Saldo Actual]]=0,"PAGADO",IF(BD[[#This Row],[Saldo Actual]]&lt;0,"A Favor","Pendiente"))</f>
        <v>PAGADO</v>
      </c>
      <c r="P2001" s="95">
        <f>+BD[[#This Row],[Fecha Doc.]]+7</f>
        <v>45344</v>
      </c>
      <c r="Q2001" s="66" t="str">
        <f ca="1">IF(TODAY()&gt;BD[[#This Row],[Fecha Venc.]],"VENCIDO","")</f>
        <v>VENCIDO</v>
      </c>
      <c r="R2001" s="83"/>
    </row>
    <row r="2002" spans="3:18" s="4" customFormat="1" hidden="1" x14ac:dyDescent="0.25">
      <c r="C2002" s="77" t="s">
        <v>1567</v>
      </c>
      <c r="D2002" s="78">
        <v>45337</v>
      </c>
      <c r="E2002" s="79" t="s">
        <v>670</v>
      </c>
      <c r="F2002" s="80" t="s">
        <v>883</v>
      </c>
      <c r="G2002" s="79" t="s">
        <v>670</v>
      </c>
      <c r="H2002" s="81" t="s">
        <v>872</v>
      </c>
      <c r="I2002" s="120">
        <v>8317.7000000000007</v>
      </c>
      <c r="J2002" s="120">
        <v>8198.4</v>
      </c>
      <c r="K2002" s="82">
        <v>2.1</v>
      </c>
      <c r="L2002" s="105">
        <f>+BD[[#This Row],[Kg. Recibidos]]*BD[[#This Row],[Precio]]</f>
        <v>17216.64</v>
      </c>
      <c r="M2002" s="82">
        <v>17216.64</v>
      </c>
      <c r="N2002" s="91">
        <f>+BD[[#This Row],[Monto Total]]-BD[[#This Row],[Abonos]]</f>
        <v>0</v>
      </c>
      <c r="O2002" s="92" t="str">
        <f>IF(BD[[#This Row],[Saldo Actual]]=0,"PAGADO",IF(BD[[#This Row],[Saldo Actual]]&lt;0,"A Favor","Pendiente"))</f>
        <v>PAGADO</v>
      </c>
      <c r="P2002" s="95">
        <f>+BD[[#This Row],[Fecha Doc.]]+7</f>
        <v>45344</v>
      </c>
      <c r="Q2002" s="66" t="str">
        <f ca="1">IF(TODAY()&gt;BD[[#This Row],[Fecha Venc.]],"VENCIDO","")</f>
        <v>VENCIDO</v>
      </c>
      <c r="R2002" s="83"/>
    </row>
    <row r="2003" spans="3:18" s="4" customFormat="1" hidden="1" x14ac:dyDescent="0.25">
      <c r="C2003" s="77" t="s">
        <v>1566</v>
      </c>
      <c r="D2003" s="78">
        <v>45337</v>
      </c>
      <c r="E2003" s="79" t="s">
        <v>670</v>
      </c>
      <c r="F2003" s="80" t="s">
        <v>883</v>
      </c>
      <c r="G2003" s="79" t="s">
        <v>670</v>
      </c>
      <c r="H2003" s="81" t="s">
        <v>12</v>
      </c>
      <c r="I2003" s="120">
        <v>497.4</v>
      </c>
      <c r="J2003" s="120">
        <v>491.8</v>
      </c>
      <c r="K2003" s="82">
        <v>1.04</v>
      </c>
      <c r="L2003" s="105">
        <f>+BD[[#This Row],[Kg. Recibidos]]*BD[[#This Row],[Precio]]</f>
        <v>511.47200000000004</v>
      </c>
      <c r="M2003" s="105">
        <f>+BD[[#This Row],[Kg. Recibidos]]*BD[[#This Row],[Precio]]</f>
        <v>511.47200000000004</v>
      </c>
      <c r="N2003" s="91">
        <f>+BD[[#This Row],[Monto Total]]-BD[[#This Row],[Abonos]]</f>
        <v>0</v>
      </c>
      <c r="O2003" s="92" t="str">
        <f>IF(BD[[#This Row],[Saldo Actual]]=0,"PAGADO",IF(BD[[#This Row],[Saldo Actual]]&lt;0,"A Favor","Pendiente"))</f>
        <v>PAGADO</v>
      </c>
      <c r="P2003" s="95">
        <f>+BD[[#This Row],[Fecha Doc.]]+7</f>
        <v>45344</v>
      </c>
      <c r="Q2003" s="66" t="str">
        <f ca="1">IF(TODAY()&gt;BD[[#This Row],[Fecha Venc.]],"VENCIDO","")</f>
        <v>VENCIDO</v>
      </c>
      <c r="R2003" s="83"/>
    </row>
    <row r="2004" spans="3:18" s="4" customFormat="1" hidden="1" x14ac:dyDescent="0.25">
      <c r="C2004" s="77" t="s">
        <v>1566</v>
      </c>
      <c r="D2004" s="78">
        <v>45337</v>
      </c>
      <c r="E2004" s="79" t="s">
        <v>670</v>
      </c>
      <c r="F2004" s="80" t="s">
        <v>883</v>
      </c>
      <c r="G2004" s="79" t="s">
        <v>670</v>
      </c>
      <c r="H2004" s="81" t="s">
        <v>11</v>
      </c>
      <c r="I2004" s="120">
        <v>500.4</v>
      </c>
      <c r="J2004" s="120">
        <v>497.4</v>
      </c>
      <c r="K2004" s="82">
        <v>1.6</v>
      </c>
      <c r="L2004" s="105">
        <f>+BD[[#This Row],[Kg. Recibidos]]*BD[[#This Row],[Precio]]</f>
        <v>795.84</v>
      </c>
      <c r="M2004" s="105">
        <f>+BD[[#This Row],[Kg. Recibidos]]*BD[[#This Row],[Precio]]</f>
        <v>795.84</v>
      </c>
      <c r="N2004" s="91">
        <f>+BD[[#This Row],[Monto Total]]-BD[[#This Row],[Abonos]]</f>
        <v>0</v>
      </c>
      <c r="O2004" s="92" t="str">
        <f>IF(BD[[#This Row],[Saldo Actual]]=0,"PAGADO",IF(BD[[#This Row],[Saldo Actual]]&lt;0,"A Favor","Pendiente"))</f>
        <v>PAGADO</v>
      </c>
      <c r="P2004" s="95">
        <f>+BD[[#This Row],[Fecha Doc.]]+7</f>
        <v>45344</v>
      </c>
      <c r="Q2004" s="66" t="str">
        <f ca="1">IF(TODAY()&gt;BD[[#This Row],[Fecha Venc.]],"VENCIDO","")</f>
        <v>VENCIDO</v>
      </c>
      <c r="R2004" s="83"/>
    </row>
    <row r="2005" spans="3:18" s="4" customFormat="1" hidden="1" x14ac:dyDescent="0.25">
      <c r="C2005" s="77" t="s">
        <v>1560</v>
      </c>
      <c r="D2005" s="78">
        <v>45337</v>
      </c>
      <c r="E2005" s="79" t="s">
        <v>1887</v>
      </c>
      <c r="F2005" s="80" t="s">
        <v>1886</v>
      </c>
      <c r="G2005" s="79" t="s">
        <v>1561</v>
      </c>
      <c r="H2005" s="81" t="s">
        <v>3</v>
      </c>
      <c r="I2005" s="120">
        <v>24</v>
      </c>
      <c r="J2005" s="120">
        <v>24</v>
      </c>
      <c r="K2005" s="82">
        <v>2.4</v>
      </c>
      <c r="L2005" s="105">
        <f>+BD[[#This Row],[Kg. Recibidos]]*BD[[#This Row],[Precio]]</f>
        <v>57.599999999999994</v>
      </c>
      <c r="M2005" s="105">
        <f>+BD[[#This Row],[Kg. Recibidos]]*BD[[#This Row],[Precio]]</f>
        <v>57.599999999999994</v>
      </c>
      <c r="N2005" s="91">
        <f>+BD[[#This Row],[Monto Total]]-BD[[#This Row],[Abonos]]</f>
        <v>0</v>
      </c>
      <c r="O2005" s="92" t="str">
        <f>IF(BD[[#This Row],[Saldo Actual]]=0,"PAGADO",IF(BD[[#This Row],[Saldo Actual]]&lt;0,"A Favor","Pendiente"))</f>
        <v>PAGADO</v>
      </c>
      <c r="P2005" s="95">
        <f>+BD[[#This Row],[Fecha Doc.]]+7</f>
        <v>45344</v>
      </c>
      <c r="Q2005" s="66" t="str">
        <f ca="1">IF(TODAY()&gt;BD[[#This Row],[Fecha Venc.]],"VENCIDO","")</f>
        <v>VENCIDO</v>
      </c>
      <c r="R2005" s="83"/>
    </row>
    <row r="2006" spans="3:18" s="4" customFormat="1" hidden="1" x14ac:dyDescent="0.25">
      <c r="C2006" s="77" t="s">
        <v>1563</v>
      </c>
      <c r="D2006" s="78">
        <v>45337</v>
      </c>
      <c r="E2006" s="79" t="s">
        <v>86</v>
      </c>
      <c r="F2006" s="80" t="s">
        <v>45</v>
      </c>
      <c r="G2006" s="79" t="s">
        <v>1419</v>
      </c>
      <c r="H2006" s="81" t="s">
        <v>3</v>
      </c>
      <c r="I2006" s="120">
        <v>1412</v>
      </c>
      <c r="J2006" s="120">
        <v>1412</v>
      </c>
      <c r="K2006" s="82">
        <v>2.2999999999999998</v>
      </c>
      <c r="L2006" s="105">
        <f>+BD[[#This Row],[Kg. Recibidos]]*BD[[#This Row],[Precio]]</f>
        <v>3247.6</v>
      </c>
      <c r="M2006" s="105">
        <f>+BD[[#This Row],[Kg. Recibidos]]*BD[[#This Row],[Precio]]</f>
        <v>3247.6</v>
      </c>
      <c r="N2006" s="91">
        <f>+BD[[#This Row],[Monto Total]]-BD[[#This Row],[Abonos]]</f>
        <v>0</v>
      </c>
      <c r="O2006" s="92" t="str">
        <f>IF(BD[[#This Row],[Saldo Actual]]=0,"PAGADO",IF(BD[[#This Row],[Saldo Actual]]&lt;0,"A Favor","Pendiente"))</f>
        <v>PAGADO</v>
      </c>
      <c r="P2006" s="95">
        <f>+BD[[#This Row],[Fecha Doc.]]+7</f>
        <v>45344</v>
      </c>
      <c r="Q2006" s="66" t="str">
        <f ca="1">IF(TODAY()&gt;BD[[#This Row],[Fecha Venc.]],"VENCIDO","")</f>
        <v>VENCIDO</v>
      </c>
      <c r="R2006" s="83"/>
    </row>
    <row r="2007" spans="3:18" s="4" customFormat="1" hidden="1" x14ac:dyDescent="0.25">
      <c r="C2007" s="85" t="s">
        <v>2283</v>
      </c>
      <c r="D2007" s="86">
        <v>45337</v>
      </c>
      <c r="E2007" s="87" t="s">
        <v>104</v>
      </c>
      <c r="F2007" s="88" t="s">
        <v>57</v>
      </c>
      <c r="G2007" s="87" t="s">
        <v>104</v>
      </c>
      <c r="H2007" s="89" t="s">
        <v>12</v>
      </c>
      <c r="I2007" s="121">
        <v>701.8</v>
      </c>
      <c r="J2007" s="121">
        <v>701.8</v>
      </c>
      <c r="K2007" s="84">
        <v>0.7</v>
      </c>
      <c r="L2007" s="105">
        <f>+BD[[#This Row],[Kg. Recibidos]]*BD[[#This Row],[Precio]]</f>
        <v>491.25999999999993</v>
      </c>
      <c r="M2007" s="105">
        <f>+BD[[#This Row],[Kg. Recibidos]]*BD[[#This Row],[Precio]]</f>
        <v>491.25999999999993</v>
      </c>
      <c r="N2007" s="91">
        <f>+BD[[#This Row],[Monto Total]]-BD[[#This Row],[Abonos]]</f>
        <v>0</v>
      </c>
      <c r="O2007" s="93" t="str">
        <f>IF(BD[[#This Row],[Saldo Actual]]=0,"PAGADO",IF(BD[[#This Row],[Saldo Actual]]&lt;0,"A Favor","Pendiente"))</f>
        <v>PAGADO</v>
      </c>
      <c r="P2007" s="97">
        <f>+BD[[#This Row],[Fecha Doc.]]+7</f>
        <v>45344</v>
      </c>
      <c r="Q2007" s="96" t="str">
        <f ca="1">IF(TODAY()&gt;BD[[#This Row],[Fecha Venc.]],"VENCIDO","")</f>
        <v>VENCIDO</v>
      </c>
      <c r="R2007" s="83"/>
    </row>
    <row r="2008" spans="3:18" s="4" customFormat="1" hidden="1" x14ac:dyDescent="0.25">
      <c r="C2008" s="85" t="s">
        <v>2283</v>
      </c>
      <c r="D2008" s="86">
        <v>45337</v>
      </c>
      <c r="E2008" s="87" t="s">
        <v>104</v>
      </c>
      <c r="F2008" s="88" t="s">
        <v>57</v>
      </c>
      <c r="G2008" s="87" t="s">
        <v>104</v>
      </c>
      <c r="H2008" s="89" t="s">
        <v>1848</v>
      </c>
      <c r="I2008" s="121">
        <v>304.89999999999998</v>
      </c>
      <c r="J2008" s="121">
        <v>304.89999999999998</v>
      </c>
      <c r="K2008" s="84">
        <v>1.4</v>
      </c>
      <c r="L2008" s="105">
        <f>+BD[[#This Row],[Kg. Recibidos]]*BD[[#This Row],[Precio]]</f>
        <v>426.85999999999996</v>
      </c>
      <c r="M2008" s="105">
        <f>+BD[[#This Row],[Kg. Recibidos]]*BD[[#This Row],[Precio]]</f>
        <v>426.85999999999996</v>
      </c>
      <c r="N2008" s="91">
        <f>+BD[[#This Row],[Monto Total]]-BD[[#This Row],[Abonos]]</f>
        <v>0</v>
      </c>
      <c r="O2008" s="93" t="str">
        <f>IF(BD[[#This Row],[Saldo Actual]]=0,"PAGADO",IF(BD[[#This Row],[Saldo Actual]]&lt;0,"A Favor","Pendiente"))</f>
        <v>PAGADO</v>
      </c>
      <c r="P2008" s="97">
        <f>+BD[[#This Row],[Fecha Doc.]]+7</f>
        <v>45344</v>
      </c>
      <c r="Q2008" s="96" t="str">
        <f ca="1">IF(TODAY()&gt;BD[[#This Row],[Fecha Venc.]],"VENCIDO","")</f>
        <v>VENCIDO</v>
      </c>
      <c r="R2008" s="83"/>
    </row>
    <row r="2009" spans="3:18" s="4" customFormat="1" hidden="1" x14ac:dyDescent="0.25">
      <c r="C2009" s="77" t="s">
        <v>1570</v>
      </c>
      <c r="D2009" s="78">
        <v>45337</v>
      </c>
      <c r="E2009" s="79" t="s">
        <v>1887</v>
      </c>
      <c r="F2009" s="80" t="s">
        <v>1886</v>
      </c>
      <c r="G2009" s="79" t="s">
        <v>1571</v>
      </c>
      <c r="H2009" s="81" t="s">
        <v>3</v>
      </c>
      <c r="I2009" s="120">
        <v>8.6999999999999993</v>
      </c>
      <c r="J2009" s="120">
        <v>8.6999999999999993</v>
      </c>
      <c r="K2009" s="82">
        <v>2.4</v>
      </c>
      <c r="L2009" s="105">
        <f>+BD[[#This Row],[Kg. Recibidos]]*BD[[#This Row],[Precio]]</f>
        <v>20.88</v>
      </c>
      <c r="M2009" s="105">
        <f>+BD[[#This Row],[Kg. Recibidos]]*BD[[#This Row],[Precio]]</f>
        <v>20.88</v>
      </c>
      <c r="N2009" s="91">
        <f>+BD[[#This Row],[Monto Total]]-BD[[#This Row],[Abonos]]</f>
        <v>0</v>
      </c>
      <c r="O2009" s="92" t="str">
        <f>IF(BD[[#This Row],[Saldo Actual]]=0,"PAGADO",IF(BD[[#This Row],[Saldo Actual]]&lt;0,"A Favor","Pendiente"))</f>
        <v>PAGADO</v>
      </c>
      <c r="P2009" s="95">
        <f>+BD[[#This Row],[Fecha Doc.]]+7</f>
        <v>45344</v>
      </c>
      <c r="Q2009" s="66" t="str">
        <f ca="1">IF(TODAY()&gt;BD[[#This Row],[Fecha Venc.]],"VENCIDO","")</f>
        <v>VENCIDO</v>
      </c>
      <c r="R2009" s="83"/>
    </row>
    <row r="2010" spans="3:18" s="4" customFormat="1" hidden="1" x14ac:dyDescent="0.25">
      <c r="C2010" s="77" t="s">
        <v>1565</v>
      </c>
      <c r="D2010" s="78">
        <v>45337</v>
      </c>
      <c r="E2010" s="79" t="s">
        <v>93</v>
      </c>
      <c r="F2010" s="80" t="s">
        <v>50</v>
      </c>
      <c r="G2010" s="79" t="s">
        <v>93</v>
      </c>
      <c r="H2010" s="81" t="s">
        <v>3</v>
      </c>
      <c r="I2010" s="120">
        <v>19239.400000000001</v>
      </c>
      <c r="J2010" s="120">
        <v>19239.400000000001</v>
      </c>
      <c r="K2010" s="82">
        <v>2</v>
      </c>
      <c r="L2010" s="105">
        <f>+BD[[#This Row],[Kg. Recibidos]]*BD[[#This Row],[Precio]]</f>
        <v>38478.800000000003</v>
      </c>
      <c r="M2010" s="105">
        <f>+BD[[#This Row],[Kg. Recibidos]]*BD[[#This Row],[Precio]]</f>
        <v>38478.800000000003</v>
      </c>
      <c r="N2010" s="91">
        <f>+BD[[#This Row],[Monto Total]]-BD[[#This Row],[Abonos]]</f>
        <v>0</v>
      </c>
      <c r="O2010" s="92" t="str">
        <f>IF(BD[[#This Row],[Saldo Actual]]=0,"PAGADO",IF(BD[[#This Row],[Saldo Actual]]&lt;0,"A Favor","Pendiente"))</f>
        <v>PAGADO</v>
      </c>
      <c r="P2010" s="95">
        <f>+BD[[#This Row],[Fecha Doc.]]+7</f>
        <v>45344</v>
      </c>
      <c r="Q2010" s="66" t="str">
        <f ca="1">IF(TODAY()&gt;BD[[#This Row],[Fecha Venc.]],"VENCIDO","")</f>
        <v>VENCIDO</v>
      </c>
      <c r="R2010" s="83"/>
    </row>
    <row r="2011" spans="3:18" s="4" customFormat="1" hidden="1" x14ac:dyDescent="0.25">
      <c r="C2011" s="77" t="s">
        <v>1573</v>
      </c>
      <c r="D2011" s="78">
        <v>45337</v>
      </c>
      <c r="E2011" s="79" t="s">
        <v>93</v>
      </c>
      <c r="F2011" s="80" t="s">
        <v>50</v>
      </c>
      <c r="G2011" s="79" t="s">
        <v>93</v>
      </c>
      <c r="H2011" s="81" t="s">
        <v>3</v>
      </c>
      <c r="I2011" s="120">
        <v>4588.1000000000004</v>
      </c>
      <c r="J2011" s="120">
        <v>4588.1000000000004</v>
      </c>
      <c r="K2011" s="82">
        <v>2</v>
      </c>
      <c r="L2011" s="105">
        <f>+BD[[#This Row],[Kg. Recibidos]]*BD[[#This Row],[Precio]]</f>
        <v>9176.2000000000007</v>
      </c>
      <c r="M2011" s="105">
        <f>+BD[[#This Row],[Kg. Recibidos]]*BD[[#This Row],[Precio]]</f>
        <v>9176.2000000000007</v>
      </c>
      <c r="N2011" s="91">
        <f>+BD[[#This Row],[Monto Total]]-BD[[#This Row],[Abonos]]</f>
        <v>0</v>
      </c>
      <c r="O2011" s="92" t="str">
        <f>IF(BD[[#This Row],[Saldo Actual]]=0,"PAGADO",IF(BD[[#This Row],[Saldo Actual]]&lt;0,"A Favor","Pendiente"))</f>
        <v>PAGADO</v>
      </c>
      <c r="P2011" s="95">
        <f>+BD[[#This Row],[Fecha Doc.]]+7</f>
        <v>45344</v>
      </c>
      <c r="Q2011" s="66" t="str">
        <f ca="1">IF(TODAY()&gt;BD[[#This Row],[Fecha Venc.]],"VENCIDO","")</f>
        <v>VENCIDO</v>
      </c>
      <c r="R2011" s="83"/>
    </row>
    <row r="2012" spans="3:18" s="4" customFormat="1" hidden="1" x14ac:dyDescent="0.25">
      <c r="C2012" s="77" t="s">
        <v>1574</v>
      </c>
      <c r="D2012" s="78">
        <v>45337</v>
      </c>
      <c r="E2012" s="79" t="s">
        <v>93</v>
      </c>
      <c r="F2012" s="80" t="s">
        <v>50</v>
      </c>
      <c r="G2012" s="79" t="s">
        <v>93</v>
      </c>
      <c r="H2012" s="81" t="s">
        <v>3</v>
      </c>
      <c r="I2012" s="120">
        <v>3850.6</v>
      </c>
      <c r="J2012" s="120">
        <v>3850.6</v>
      </c>
      <c r="K2012" s="82">
        <v>2</v>
      </c>
      <c r="L2012" s="105">
        <f>+BD[[#This Row],[Kg. Recibidos]]*BD[[#This Row],[Precio]]</f>
        <v>7701.2</v>
      </c>
      <c r="M2012" s="105">
        <f>+BD[[#This Row],[Kg. Recibidos]]*BD[[#This Row],[Precio]]</f>
        <v>7701.2</v>
      </c>
      <c r="N2012" s="91">
        <f>+BD[[#This Row],[Monto Total]]-BD[[#This Row],[Abonos]]</f>
        <v>0</v>
      </c>
      <c r="O2012" s="92" t="str">
        <f>IF(BD[[#This Row],[Saldo Actual]]=0,"PAGADO",IF(BD[[#This Row],[Saldo Actual]]&lt;0,"A Favor","Pendiente"))</f>
        <v>PAGADO</v>
      </c>
      <c r="P2012" s="95">
        <f>+BD[[#This Row],[Fecha Doc.]]+7</f>
        <v>45344</v>
      </c>
      <c r="Q2012" s="66" t="str">
        <f ca="1">IF(TODAY()&gt;BD[[#This Row],[Fecha Venc.]],"VENCIDO","")</f>
        <v>VENCIDO</v>
      </c>
      <c r="R2012" s="83"/>
    </row>
    <row r="2013" spans="3:18" s="4" customFormat="1" hidden="1" x14ac:dyDescent="0.25">
      <c r="C2013" s="77" t="s">
        <v>1575</v>
      </c>
      <c r="D2013" s="78">
        <v>45337</v>
      </c>
      <c r="E2013" s="79" t="s">
        <v>93</v>
      </c>
      <c r="F2013" s="80" t="s">
        <v>50</v>
      </c>
      <c r="G2013" s="79" t="s">
        <v>93</v>
      </c>
      <c r="H2013" s="81" t="s">
        <v>3</v>
      </c>
      <c r="I2013" s="120">
        <v>12162.4</v>
      </c>
      <c r="J2013" s="120">
        <v>12162.4</v>
      </c>
      <c r="K2013" s="82">
        <v>2</v>
      </c>
      <c r="L2013" s="105">
        <f>+BD[[#This Row],[Kg. Recibidos]]*BD[[#This Row],[Precio]]</f>
        <v>24324.799999999999</v>
      </c>
      <c r="M2013" s="105">
        <f>+BD[[#This Row],[Kg. Recibidos]]*BD[[#This Row],[Precio]]</f>
        <v>24324.799999999999</v>
      </c>
      <c r="N2013" s="91">
        <f>+BD[[#This Row],[Monto Total]]-BD[[#This Row],[Abonos]]</f>
        <v>0</v>
      </c>
      <c r="O2013" s="92" t="str">
        <f>IF(BD[[#This Row],[Saldo Actual]]=0,"PAGADO",IF(BD[[#This Row],[Saldo Actual]]&lt;0,"A Favor","Pendiente"))</f>
        <v>PAGADO</v>
      </c>
      <c r="P2013" s="95">
        <f>+BD[[#This Row],[Fecha Doc.]]+7</f>
        <v>45344</v>
      </c>
      <c r="Q2013" s="66" t="str">
        <f ca="1">IF(TODAY()&gt;BD[[#This Row],[Fecha Venc.]],"VENCIDO","")</f>
        <v>VENCIDO</v>
      </c>
      <c r="R2013" s="83"/>
    </row>
    <row r="2014" spans="3:18" s="4" customFormat="1" hidden="1" x14ac:dyDescent="0.25">
      <c r="C2014" s="77" t="s">
        <v>1572</v>
      </c>
      <c r="D2014" s="78">
        <v>45337</v>
      </c>
      <c r="E2014" s="79" t="s">
        <v>9</v>
      </c>
      <c r="F2014" s="80" t="s">
        <v>19</v>
      </c>
      <c r="G2014" s="79" t="s">
        <v>169</v>
      </c>
      <c r="H2014" s="81" t="s">
        <v>15</v>
      </c>
      <c r="I2014" s="120">
        <v>18939</v>
      </c>
      <c r="J2014" s="120">
        <v>18939</v>
      </c>
      <c r="K2014" s="82">
        <v>2.35</v>
      </c>
      <c r="L2014" s="105">
        <f>+BD[[#This Row],[Kg. Recibidos]]*BD[[#This Row],[Precio]]</f>
        <v>44506.65</v>
      </c>
      <c r="M2014" s="105">
        <f>+BD[[#This Row],[Kg. Recibidos]]*BD[[#This Row],[Precio]]</f>
        <v>44506.65</v>
      </c>
      <c r="N2014" s="91">
        <f>+BD[[#This Row],[Monto Total]]-BD[[#This Row],[Abonos]]</f>
        <v>0</v>
      </c>
      <c r="O2014" s="92" t="str">
        <f>IF(BD[[#This Row],[Saldo Actual]]=0,"PAGADO",IF(BD[[#This Row],[Saldo Actual]]&lt;0,"A Favor","Pendiente"))</f>
        <v>PAGADO</v>
      </c>
      <c r="P2014" s="95">
        <f>+BD[[#This Row],[Fecha Doc.]]+7</f>
        <v>45344</v>
      </c>
      <c r="Q2014" s="66" t="str">
        <f ca="1">IF(TODAY()&gt;BD[[#This Row],[Fecha Venc.]],"VENCIDO","")</f>
        <v>VENCIDO</v>
      </c>
      <c r="R2014" s="83"/>
    </row>
    <row r="2015" spans="3:18" s="4" customFormat="1" hidden="1" x14ac:dyDescent="0.25">
      <c r="C2015" s="77" t="s">
        <v>1569</v>
      </c>
      <c r="D2015" s="78">
        <v>45336</v>
      </c>
      <c r="E2015" s="79" t="s">
        <v>1887</v>
      </c>
      <c r="F2015" s="80" t="s">
        <v>1886</v>
      </c>
      <c r="G2015" s="79" t="s">
        <v>200</v>
      </c>
      <c r="H2015" s="81" t="s">
        <v>872</v>
      </c>
      <c r="I2015" s="120">
        <v>357.8</v>
      </c>
      <c r="J2015" s="120">
        <v>357.8</v>
      </c>
      <c r="K2015" s="82">
        <v>2.4</v>
      </c>
      <c r="L2015" s="105">
        <f>+BD[[#This Row],[Kg. Recibidos]]*BD[[#This Row],[Precio]]</f>
        <v>858.72</v>
      </c>
      <c r="M2015" s="105">
        <f>+BD[[#This Row],[Kg. Recibidos]]*BD[[#This Row],[Precio]]</f>
        <v>858.72</v>
      </c>
      <c r="N2015" s="91">
        <f>+BD[[#This Row],[Monto Total]]-BD[[#This Row],[Abonos]]</f>
        <v>0</v>
      </c>
      <c r="O2015" s="92" t="str">
        <f>IF(BD[[#This Row],[Saldo Actual]]=0,"PAGADO",IF(BD[[#This Row],[Saldo Actual]]&lt;0,"A Favor","Pendiente"))</f>
        <v>PAGADO</v>
      </c>
      <c r="P2015" s="95">
        <f>+BD[[#This Row],[Fecha Doc.]]+7</f>
        <v>45343</v>
      </c>
      <c r="Q2015" s="66" t="str">
        <f ca="1">IF(TODAY()&gt;BD[[#This Row],[Fecha Venc.]],"VENCIDO","")</f>
        <v>VENCIDO</v>
      </c>
      <c r="R2015" s="83"/>
    </row>
    <row r="2016" spans="3:18" s="4" customFormat="1" hidden="1" x14ac:dyDescent="0.25">
      <c r="C2016" s="77" t="s">
        <v>1557</v>
      </c>
      <c r="D2016" s="78">
        <v>45336</v>
      </c>
      <c r="E2016" s="79" t="s">
        <v>1887</v>
      </c>
      <c r="F2016" s="80" t="s">
        <v>1886</v>
      </c>
      <c r="G2016" s="79" t="s">
        <v>1559</v>
      </c>
      <c r="H2016" s="81" t="s">
        <v>12</v>
      </c>
      <c r="I2016" s="120">
        <v>19.2</v>
      </c>
      <c r="J2016" s="120">
        <v>19.2</v>
      </c>
      <c r="K2016" s="82">
        <v>1.3</v>
      </c>
      <c r="L2016" s="105">
        <f>+BD[[#This Row],[Kg. Recibidos]]*BD[[#This Row],[Precio]]</f>
        <v>24.96</v>
      </c>
      <c r="M2016" s="105">
        <f>+BD[[#This Row],[Kg. Recibidos]]*BD[[#This Row],[Precio]]</f>
        <v>24.96</v>
      </c>
      <c r="N2016" s="91">
        <f>+BD[[#This Row],[Monto Total]]-BD[[#This Row],[Abonos]]</f>
        <v>0</v>
      </c>
      <c r="O2016" s="92" t="str">
        <f>IF(BD[[#This Row],[Saldo Actual]]=0,"PAGADO",IF(BD[[#This Row],[Saldo Actual]]&lt;0,"A Favor","Pendiente"))</f>
        <v>PAGADO</v>
      </c>
      <c r="P2016" s="95">
        <f>+BD[[#This Row],[Fecha Doc.]]+7</f>
        <v>45343</v>
      </c>
      <c r="Q2016" s="66" t="str">
        <f ca="1">IF(TODAY()&gt;BD[[#This Row],[Fecha Venc.]],"VENCIDO","")</f>
        <v>VENCIDO</v>
      </c>
      <c r="R2016" s="83"/>
    </row>
    <row r="2017" spans="3:18" s="4" customFormat="1" hidden="1" x14ac:dyDescent="0.25">
      <c r="C2017" s="77" t="s">
        <v>1568</v>
      </c>
      <c r="D2017" s="78">
        <v>45336</v>
      </c>
      <c r="E2017" s="79" t="s">
        <v>96</v>
      </c>
      <c r="F2017" s="80" t="s">
        <v>118</v>
      </c>
      <c r="G2017" s="79" t="s">
        <v>96</v>
      </c>
      <c r="H2017" s="81" t="s">
        <v>3</v>
      </c>
      <c r="I2017" s="120">
        <v>454.8</v>
      </c>
      <c r="J2017" s="120">
        <v>454.8</v>
      </c>
      <c r="K2017" s="82">
        <v>2.35</v>
      </c>
      <c r="L2017" s="105">
        <f>+BD[[#This Row],[Kg. Recibidos]]*BD[[#This Row],[Precio]]</f>
        <v>1068.78</v>
      </c>
      <c r="M2017" s="82"/>
      <c r="N2017" s="91">
        <f>+BD[[#This Row],[Monto Total]]-BD[[#This Row],[Abonos]]</f>
        <v>1068.78</v>
      </c>
      <c r="O2017" s="92" t="str">
        <f>IF(BD[[#This Row],[Saldo Actual]]=0,"PAGADO",IF(BD[[#This Row],[Saldo Actual]]&lt;0,"A Favor","Pendiente"))</f>
        <v>Pendiente</v>
      </c>
      <c r="P2017" s="95">
        <f>+BD[[#This Row],[Fecha Doc.]]+7</f>
        <v>45343</v>
      </c>
      <c r="Q2017" s="66" t="str">
        <f ca="1">IF(TODAY()&gt;BD[[#This Row],[Fecha Venc.]],"VENCIDO","")</f>
        <v>VENCIDO</v>
      </c>
      <c r="R2017" s="83"/>
    </row>
    <row r="2018" spans="3:18" s="4" customFormat="1" hidden="1" x14ac:dyDescent="0.25">
      <c r="C2018" s="77" t="s">
        <v>1538</v>
      </c>
      <c r="D2018" s="78">
        <v>45331</v>
      </c>
      <c r="E2018" s="79" t="s">
        <v>8</v>
      </c>
      <c r="F2018" s="80" t="s">
        <v>20</v>
      </c>
      <c r="G2018" s="79" t="s">
        <v>172</v>
      </c>
      <c r="H2018" s="81" t="s">
        <v>15</v>
      </c>
      <c r="I2018" s="120">
        <v>843.9</v>
      </c>
      <c r="J2018" s="120">
        <v>830.8</v>
      </c>
      <c r="K2018" s="82">
        <v>2.52</v>
      </c>
      <c r="L2018" s="105">
        <f>+BD[[#This Row],[Kg. Recibidos]]*BD[[#This Row],[Precio]]</f>
        <v>2093.616</v>
      </c>
      <c r="M2018" s="82">
        <v>2093.616</v>
      </c>
      <c r="N2018" s="91">
        <f>+BD[[#This Row],[Monto Total]]-BD[[#This Row],[Abonos]]</f>
        <v>0</v>
      </c>
      <c r="O2018" s="92" t="str">
        <f>IF(BD[[#This Row],[Saldo Actual]]=0,"PAGADO",IF(BD[[#This Row],[Saldo Actual]]&lt;0,"A Favor","Pendiente"))</f>
        <v>PAGADO</v>
      </c>
      <c r="P2018" s="95">
        <f>+BD[[#This Row],[Fecha Doc.]]+7</f>
        <v>45338</v>
      </c>
      <c r="Q2018" s="66" t="str">
        <f ca="1">IF(TODAY()&gt;BD[[#This Row],[Fecha Venc.]],"VENCIDO","")</f>
        <v>VENCIDO</v>
      </c>
      <c r="R2018" s="83"/>
    </row>
    <row r="2019" spans="3:18" s="4" customFormat="1" hidden="1" x14ac:dyDescent="0.25">
      <c r="C2019" s="77" t="s">
        <v>1556</v>
      </c>
      <c r="D2019" s="78">
        <v>45331</v>
      </c>
      <c r="E2019" s="79" t="s">
        <v>1887</v>
      </c>
      <c r="F2019" s="80" t="s">
        <v>1886</v>
      </c>
      <c r="G2019" s="79" t="s">
        <v>200</v>
      </c>
      <c r="H2019" s="81" t="s">
        <v>872</v>
      </c>
      <c r="I2019" s="120">
        <v>298</v>
      </c>
      <c r="J2019" s="120">
        <v>298</v>
      </c>
      <c r="K2019" s="82">
        <v>2.4</v>
      </c>
      <c r="L2019" s="105">
        <f>+BD[[#This Row],[Kg. Recibidos]]*BD[[#This Row],[Precio]]</f>
        <v>715.19999999999993</v>
      </c>
      <c r="M2019" s="105">
        <f>+BD[[#This Row],[Kg. Recibidos]]*BD[[#This Row],[Precio]]</f>
        <v>715.19999999999993</v>
      </c>
      <c r="N2019" s="91">
        <f>+BD[[#This Row],[Monto Total]]-BD[[#This Row],[Abonos]]</f>
        <v>0</v>
      </c>
      <c r="O2019" s="92" t="str">
        <f>IF(BD[[#This Row],[Saldo Actual]]=0,"PAGADO",IF(BD[[#This Row],[Saldo Actual]]&lt;0,"A Favor","Pendiente"))</f>
        <v>PAGADO</v>
      </c>
      <c r="P2019" s="95">
        <f>+BD[[#This Row],[Fecha Doc.]]+7</f>
        <v>45338</v>
      </c>
      <c r="Q2019" s="66" t="str">
        <f ca="1">IF(TODAY()&gt;BD[[#This Row],[Fecha Venc.]],"VENCIDO","")</f>
        <v>VENCIDO</v>
      </c>
      <c r="R2019" s="83"/>
    </row>
    <row r="2020" spans="3:18" s="4" customFormat="1" hidden="1" x14ac:dyDescent="0.25">
      <c r="C2020" s="77" t="s">
        <v>1541</v>
      </c>
      <c r="D2020" s="78">
        <v>45331</v>
      </c>
      <c r="E2020" s="79" t="s">
        <v>8</v>
      </c>
      <c r="F2020" s="80" t="s">
        <v>20</v>
      </c>
      <c r="G2020" s="79" t="s">
        <v>173</v>
      </c>
      <c r="H2020" s="81" t="s">
        <v>15</v>
      </c>
      <c r="I2020" s="120">
        <v>3239.3</v>
      </c>
      <c r="J2020" s="120">
        <v>3202.9</v>
      </c>
      <c r="K2020" s="82">
        <v>2.52</v>
      </c>
      <c r="L2020" s="105">
        <f>+BD[[#This Row],[Kg. Recibidos]]*BD[[#This Row],[Precio]]</f>
        <v>8071.308</v>
      </c>
      <c r="M2020" s="105">
        <f>+BD[[#This Row],[Kg. Recibidos]]*BD[[#This Row],[Precio]]</f>
        <v>8071.308</v>
      </c>
      <c r="N2020" s="91">
        <f>+BD[[#This Row],[Monto Total]]-BD[[#This Row],[Abonos]]</f>
        <v>0</v>
      </c>
      <c r="O2020" s="92" t="str">
        <f>IF(BD[[#This Row],[Saldo Actual]]=0,"PAGADO",IF(BD[[#This Row],[Saldo Actual]]&lt;0,"A Favor","Pendiente"))</f>
        <v>PAGADO</v>
      </c>
      <c r="P2020" s="95">
        <f>+BD[[#This Row],[Fecha Doc.]]+7</f>
        <v>45338</v>
      </c>
      <c r="Q2020" s="66" t="str">
        <f ca="1">IF(TODAY()&gt;BD[[#This Row],[Fecha Venc.]],"VENCIDO","")</f>
        <v>VENCIDO</v>
      </c>
      <c r="R2020" s="83"/>
    </row>
    <row r="2021" spans="3:18" s="4" customFormat="1" hidden="1" x14ac:dyDescent="0.25">
      <c r="C2021" s="77" t="s">
        <v>1544</v>
      </c>
      <c r="D2021" s="78">
        <v>45331</v>
      </c>
      <c r="E2021" s="79" t="s">
        <v>670</v>
      </c>
      <c r="F2021" s="80" t="s">
        <v>883</v>
      </c>
      <c r="G2021" s="79" t="s">
        <v>670</v>
      </c>
      <c r="H2021" s="81" t="s">
        <v>11</v>
      </c>
      <c r="I2021" s="120">
        <v>456.5</v>
      </c>
      <c r="J2021" s="120">
        <v>456.7</v>
      </c>
      <c r="K2021" s="82">
        <v>1.6</v>
      </c>
      <c r="L2021" s="105">
        <f>+BD[[#This Row],[Kg. Recibidos]]*BD[[#This Row],[Precio]]</f>
        <v>730.72</v>
      </c>
      <c r="M2021" s="105">
        <v>730.72</v>
      </c>
      <c r="N2021" s="91">
        <f>+BD[[#This Row],[Monto Total]]-BD[[#This Row],[Abonos]]</f>
        <v>0</v>
      </c>
      <c r="O2021" s="92" t="str">
        <f>IF(BD[[#This Row],[Saldo Actual]]=0,"PAGADO",IF(BD[[#This Row],[Saldo Actual]]&lt;0,"A Favor","Pendiente"))</f>
        <v>PAGADO</v>
      </c>
      <c r="P2021" s="95">
        <f>+BD[[#This Row],[Fecha Doc.]]+7</f>
        <v>45338</v>
      </c>
      <c r="Q2021" s="66" t="str">
        <f ca="1">IF(TODAY()&gt;BD[[#This Row],[Fecha Venc.]],"VENCIDO","")</f>
        <v>VENCIDO</v>
      </c>
      <c r="R2021" s="83"/>
    </row>
    <row r="2022" spans="3:18" s="4" customFormat="1" hidden="1" x14ac:dyDescent="0.25">
      <c r="C2022" s="77" t="s">
        <v>1544</v>
      </c>
      <c r="D2022" s="78">
        <v>45331</v>
      </c>
      <c r="E2022" s="79" t="s">
        <v>670</v>
      </c>
      <c r="F2022" s="80" t="s">
        <v>883</v>
      </c>
      <c r="G2022" s="79" t="s">
        <v>670</v>
      </c>
      <c r="H2022" s="81" t="s">
        <v>12</v>
      </c>
      <c r="I2022" s="120">
        <v>497.3</v>
      </c>
      <c r="J2022" s="120">
        <v>494.2</v>
      </c>
      <c r="K2022" s="82">
        <v>1.04</v>
      </c>
      <c r="L2022" s="105">
        <f>+BD[[#This Row],[Kg. Recibidos]]*BD[[#This Row],[Precio]]</f>
        <v>513.96799999999996</v>
      </c>
      <c r="M2022" s="105">
        <f>+BD[[#This Row],[Kg. Recibidos]]*BD[[#This Row],[Precio]]</f>
        <v>513.96799999999996</v>
      </c>
      <c r="N2022" s="91">
        <f>+BD[[#This Row],[Monto Total]]-BD[[#This Row],[Abonos]]</f>
        <v>0</v>
      </c>
      <c r="O2022" s="92" t="str">
        <f>IF(BD[[#This Row],[Saldo Actual]]=0,"PAGADO",IF(BD[[#This Row],[Saldo Actual]]&lt;0,"A Favor","Pendiente"))</f>
        <v>PAGADO</v>
      </c>
      <c r="P2022" s="95">
        <f>+BD[[#This Row],[Fecha Doc.]]+7</f>
        <v>45338</v>
      </c>
      <c r="Q2022" s="66" t="str">
        <f ca="1">IF(TODAY()&gt;BD[[#This Row],[Fecha Venc.]],"VENCIDO","")</f>
        <v>VENCIDO</v>
      </c>
      <c r="R2022" s="83"/>
    </row>
    <row r="2023" spans="3:18" s="4" customFormat="1" hidden="1" x14ac:dyDescent="0.25">
      <c r="C2023" s="77" t="s">
        <v>1544</v>
      </c>
      <c r="D2023" s="78">
        <v>45331</v>
      </c>
      <c r="E2023" s="79" t="s">
        <v>670</v>
      </c>
      <c r="F2023" s="80" t="s">
        <v>883</v>
      </c>
      <c r="G2023" s="79" t="s">
        <v>670</v>
      </c>
      <c r="H2023" s="81" t="s">
        <v>13</v>
      </c>
      <c r="I2023" s="120">
        <v>1172.9000000000001</v>
      </c>
      <c r="J2023" s="120">
        <v>1167.9000000000001</v>
      </c>
      <c r="K2023" s="82">
        <v>1</v>
      </c>
      <c r="L2023" s="105">
        <f>+BD[[#This Row],[Kg. Recibidos]]*BD[[#This Row],[Precio]]</f>
        <v>1167.9000000000001</v>
      </c>
      <c r="M2023" s="105">
        <f>+BD[[#This Row],[Kg. Recibidos]]*BD[[#This Row],[Precio]]</f>
        <v>1167.9000000000001</v>
      </c>
      <c r="N2023" s="91">
        <f>+BD[[#This Row],[Monto Total]]-BD[[#This Row],[Abonos]]</f>
        <v>0</v>
      </c>
      <c r="O2023" s="92" t="str">
        <f>IF(BD[[#This Row],[Saldo Actual]]=0,"PAGADO",IF(BD[[#This Row],[Saldo Actual]]&lt;0,"A Favor","Pendiente"))</f>
        <v>PAGADO</v>
      </c>
      <c r="P2023" s="95">
        <f>+BD[[#This Row],[Fecha Doc.]]+7</f>
        <v>45338</v>
      </c>
      <c r="Q2023" s="66" t="str">
        <f ca="1">IF(TODAY()&gt;BD[[#This Row],[Fecha Venc.]],"VENCIDO","")</f>
        <v>VENCIDO</v>
      </c>
      <c r="R2023" s="83"/>
    </row>
    <row r="2024" spans="3:18" s="4" customFormat="1" hidden="1" x14ac:dyDescent="0.25">
      <c r="C2024" s="77" t="s">
        <v>1540</v>
      </c>
      <c r="D2024" s="78">
        <v>45331</v>
      </c>
      <c r="E2024" s="79" t="s">
        <v>670</v>
      </c>
      <c r="F2024" s="80" t="s">
        <v>883</v>
      </c>
      <c r="G2024" s="79" t="s">
        <v>670</v>
      </c>
      <c r="H2024" s="81" t="s">
        <v>872</v>
      </c>
      <c r="I2024" s="120">
        <v>6613.2</v>
      </c>
      <c r="J2024" s="120">
        <v>6527.6</v>
      </c>
      <c r="K2024" s="82">
        <v>2.1</v>
      </c>
      <c r="L2024" s="105">
        <f>+BD[[#This Row],[Kg. Recibidos]]*BD[[#This Row],[Precio]]</f>
        <v>13707.960000000001</v>
      </c>
      <c r="M2024" s="105">
        <f>+BD[[#This Row],[Kg. Recibidos]]*BD[[#This Row],[Precio]]</f>
        <v>13707.960000000001</v>
      </c>
      <c r="N2024" s="91">
        <f>+BD[[#This Row],[Monto Total]]-BD[[#This Row],[Abonos]]</f>
        <v>0</v>
      </c>
      <c r="O2024" s="92" t="str">
        <f>IF(BD[[#This Row],[Saldo Actual]]=0,"PAGADO",IF(BD[[#This Row],[Saldo Actual]]&lt;0,"A Favor","Pendiente"))</f>
        <v>PAGADO</v>
      </c>
      <c r="P2024" s="95">
        <f>+BD[[#This Row],[Fecha Doc.]]+7</f>
        <v>45338</v>
      </c>
      <c r="Q2024" s="66" t="str">
        <f ca="1">IF(TODAY()&gt;BD[[#This Row],[Fecha Venc.]],"VENCIDO","")</f>
        <v>VENCIDO</v>
      </c>
      <c r="R2024" s="83"/>
    </row>
    <row r="2025" spans="3:18" s="4" customFormat="1" hidden="1" x14ac:dyDescent="0.25">
      <c r="C2025" s="77" t="s">
        <v>1555</v>
      </c>
      <c r="D2025" s="78">
        <v>45331</v>
      </c>
      <c r="E2025" s="79" t="s">
        <v>87</v>
      </c>
      <c r="F2025" s="80" t="s">
        <v>116</v>
      </c>
      <c r="G2025" s="79" t="s">
        <v>87</v>
      </c>
      <c r="H2025" s="81" t="s">
        <v>872</v>
      </c>
      <c r="I2025" s="120">
        <v>376.6</v>
      </c>
      <c r="J2025" s="120">
        <v>376.6</v>
      </c>
      <c r="K2025" s="82">
        <v>2.4</v>
      </c>
      <c r="L2025" s="105">
        <f>+BD[[#This Row],[Kg. Recibidos]]*BD[[#This Row],[Precio]]</f>
        <v>903.84</v>
      </c>
      <c r="M2025" s="105">
        <f>+BD[[#This Row],[Kg. Recibidos]]*BD[[#This Row],[Precio]]</f>
        <v>903.84</v>
      </c>
      <c r="N2025" s="91">
        <f>+BD[[#This Row],[Monto Total]]-BD[[#This Row],[Abonos]]</f>
        <v>0</v>
      </c>
      <c r="O2025" s="92" t="str">
        <f>IF(BD[[#This Row],[Saldo Actual]]=0,"PAGADO",IF(BD[[#This Row],[Saldo Actual]]&lt;0,"A Favor","Pendiente"))</f>
        <v>PAGADO</v>
      </c>
      <c r="P2025" s="95">
        <f>+BD[[#This Row],[Fecha Doc.]]+7</f>
        <v>45338</v>
      </c>
      <c r="Q2025" s="66" t="str">
        <f ca="1">IF(TODAY()&gt;BD[[#This Row],[Fecha Venc.]],"VENCIDO","")</f>
        <v>VENCIDO</v>
      </c>
      <c r="R2025" s="83"/>
    </row>
    <row r="2026" spans="3:18" s="4" customFormat="1" hidden="1" x14ac:dyDescent="0.25">
      <c r="C2026" s="77" t="s">
        <v>1554</v>
      </c>
      <c r="D2026" s="78">
        <v>45331</v>
      </c>
      <c r="E2026" s="79" t="s">
        <v>87</v>
      </c>
      <c r="F2026" s="80" t="s">
        <v>116</v>
      </c>
      <c r="G2026" s="79" t="s">
        <v>87</v>
      </c>
      <c r="H2026" s="81" t="s">
        <v>11</v>
      </c>
      <c r="I2026" s="120">
        <v>194.1</v>
      </c>
      <c r="J2026" s="120">
        <v>194.1</v>
      </c>
      <c r="K2026" s="82">
        <v>1.6</v>
      </c>
      <c r="L2026" s="105">
        <f>+BD[[#This Row],[Kg. Recibidos]]*BD[[#This Row],[Precio]]</f>
        <v>310.56</v>
      </c>
      <c r="M2026" s="105">
        <f>+BD[[#This Row],[Kg. Recibidos]]*BD[[#This Row],[Precio]]</f>
        <v>310.56</v>
      </c>
      <c r="N2026" s="82">
        <v>0</v>
      </c>
      <c r="O2026" s="92" t="str">
        <f>IF(BD[[#This Row],[Saldo Actual]]=0,"PAGADO",IF(BD[[#This Row],[Saldo Actual]]&lt;0,"A Favor","Pendiente"))</f>
        <v>PAGADO</v>
      </c>
      <c r="P2026" s="95">
        <f>+BD[[#This Row],[Fecha Doc.]]+7</f>
        <v>45338</v>
      </c>
      <c r="Q2026" s="66" t="str">
        <f ca="1">IF(TODAY()&gt;BD[[#This Row],[Fecha Venc.]],"VENCIDO","")</f>
        <v>VENCIDO</v>
      </c>
      <c r="R2026" s="83"/>
    </row>
    <row r="2027" spans="3:18" s="4" customFormat="1" hidden="1" x14ac:dyDescent="0.25">
      <c r="C2027" s="77" t="s">
        <v>1554</v>
      </c>
      <c r="D2027" s="78">
        <v>45331</v>
      </c>
      <c r="E2027" s="79" t="s">
        <v>87</v>
      </c>
      <c r="F2027" s="80" t="s">
        <v>116</v>
      </c>
      <c r="G2027" s="79" t="s">
        <v>87</v>
      </c>
      <c r="H2027" s="81" t="s">
        <v>12</v>
      </c>
      <c r="I2027" s="120">
        <v>343.7</v>
      </c>
      <c r="J2027" s="120">
        <v>343.7</v>
      </c>
      <c r="K2027" s="82">
        <v>1.1000000000000001</v>
      </c>
      <c r="L2027" s="105">
        <f>+BD[[#This Row],[Kg. Recibidos]]*BD[[#This Row],[Precio]]</f>
        <v>378.07</v>
      </c>
      <c r="M2027" s="82">
        <v>378.07</v>
      </c>
      <c r="N2027" s="91">
        <f>+BD[[#This Row],[Monto Total]]-BD[[#This Row],[Abonos]]</f>
        <v>0</v>
      </c>
      <c r="O2027" s="92" t="str">
        <f>IF(BD[[#This Row],[Saldo Actual]]=0,"PAGADO",IF(BD[[#This Row],[Saldo Actual]]&lt;0,"A Favor","Pendiente"))</f>
        <v>PAGADO</v>
      </c>
      <c r="P2027" s="95">
        <f>+BD[[#This Row],[Fecha Doc.]]+7</f>
        <v>45338</v>
      </c>
      <c r="Q2027" s="66" t="str">
        <f ca="1">IF(TODAY()&gt;BD[[#This Row],[Fecha Venc.]],"VENCIDO","")</f>
        <v>VENCIDO</v>
      </c>
      <c r="R2027" s="83"/>
    </row>
    <row r="2028" spans="3:18" s="4" customFormat="1" hidden="1" x14ac:dyDescent="0.25">
      <c r="C2028" s="77" t="s">
        <v>1554</v>
      </c>
      <c r="D2028" s="78">
        <v>45331</v>
      </c>
      <c r="E2028" s="79" t="s">
        <v>87</v>
      </c>
      <c r="F2028" s="80" t="s">
        <v>116</v>
      </c>
      <c r="G2028" s="79" t="s">
        <v>87</v>
      </c>
      <c r="H2028" s="81" t="s">
        <v>13</v>
      </c>
      <c r="I2028" s="120">
        <v>114.6</v>
      </c>
      <c r="J2028" s="120">
        <v>114.6</v>
      </c>
      <c r="K2028" s="82">
        <v>1.1000000000000001</v>
      </c>
      <c r="L2028" s="105">
        <f>+BD[[#This Row],[Kg. Recibidos]]*BD[[#This Row],[Precio]]</f>
        <v>126.06</v>
      </c>
      <c r="M2028" s="82">
        <v>126.06</v>
      </c>
      <c r="N2028" s="91">
        <f>+BD[[#This Row],[Monto Total]]-BD[[#This Row],[Abonos]]</f>
        <v>0</v>
      </c>
      <c r="O2028" s="92" t="str">
        <f>IF(BD[[#This Row],[Saldo Actual]]=0,"PAGADO",IF(BD[[#This Row],[Saldo Actual]]&lt;0,"A Favor","Pendiente"))</f>
        <v>PAGADO</v>
      </c>
      <c r="P2028" s="95">
        <f>+BD[[#This Row],[Fecha Doc.]]+7</f>
        <v>45338</v>
      </c>
      <c r="Q2028" s="66" t="str">
        <f ca="1">IF(TODAY()&gt;BD[[#This Row],[Fecha Venc.]],"VENCIDO","")</f>
        <v>VENCIDO</v>
      </c>
      <c r="R2028" s="83"/>
    </row>
    <row r="2029" spans="3:18" s="4" customFormat="1" hidden="1" x14ac:dyDescent="0.25">
      <c r="C2029" s="77" t="s">
        <v>1551</v>
      </c>
      <c r="D2029" s="78">
        <v>45331</v>
      </c>
      <c r="E2029" s="79" t="s">
        <v>89</v>
      </c>
      <c r="F2029" s="80" t="s">
        <v>47</v>
      </c>
      <c r="G2029" s="79" t="s">
        <v>89</v>
      </c>
      <c r="H2029" s="81" t="s">
        <v>872</v>
      </c>
      <c r="I2029" s="120">
        <v>7667.1</v>
      </c>
      <c r="J2029" s="120">
        <v>7667.1</v>
      </c>
      <c r="K2029" s="82">
        <v>1.75</v>
      </c>
      <c r="L2029" s="105">
        <f>+BD[[#This Row],[Kg. Recibidos]]*BD[[#This Row],[Precio]]</f>
        <v>13417.425000000001</v>
      </c>
      <c r="M2029" s="105">
        <f>+BD[[#This Row],[Kg. Recibidos]]*BD[[#This Row],[Precio]]</f>
        <v>13417.425000000001</v>
      </c>
      <c r="N2029" s="91">
        <f>+BD[[#This Row],[Monto Total]]-BD[[#This Row],[Abonos]]</f>
        <v>0</v>
      </c>
      <c r="O2029" s="92" t="str">
        <f>IF(BD[[#This Row],[Saldo Actual]]=0,"PAGADO",IF(BD[[#This Row],[Saldo Actual]]&lt;0,"A Favor","Pendiente"))</f>
        <v>PAGADO</v>
      </c>
      <c r="P2029" s="95">
        <f>+BD[[#This Row],[Fecha Doc.]]+7</f>
        <v>45338</v>
      </c>
      <c r="Q2029" s="66" t="str">
        <f ca="1">IF(TODAY()&gt;BD[[#This Row],[Fecha Venc.]],"VENCIDO","")</f>
        <v>VENCIDO</v>
      </c>
      <c r="R2029" s="83"/>
    </row>
    <row r="2030" spans="3:18" s="4" customFormat="1" hidden="1" x14ac:dyDescent="0.25">
      <c r="C2030" s="77" t="s">
        <v>1550</v>
      </c>
      <c r="D2030" s="78">
        <v>45331</v>
      </c>
      <c r="E2030" s="79" t="s">
        <v>89</v>
      </c>
      <c r="F2030" s="80" t="s">
        <v>47</v>
      </c>
      <c r="G2030" s="79" t="s">
        <v>89</v>
      </c>
      <c r="H2030" s="81" t="s">
        <v>872</v>
      </c>
      <c r="I2030" s="120">
        <v>5160.2</v>
      </c>
      <c r="J2030" s="120">
        <v>4976.2</v>
      </c>
      <c r="K2030" s="82">
        <v>1.75</v>
      </c>
      <c r="L2030" s="105">
        <f>+BD[[#This Row],[Kg. Recibidos]]*BD[[#This Row],[Precio]]</f>
        <v>8708.35</v>
      </c>
      <c r="M2030" s="105">
        <f>+BD[[#This Row],[Kg. Recibidos]]*BD[[#This Row],[Precio]]</f>
        <v>8708.35</v>
      </c>
      <c r="N2030" s="91">
        <f>+BD[[#This Row],[Monto Total]]-BD[[#This Row],[Abonos]]</f>
        <v>0</v>
      </c>
      <c r="O2030" s="92" t="str">
        <f>IF(BD[[#This Row],[Saldo Actual]]=0,"PAGADO",IF(BD[[#This Row],[Saldo Actual]]&lt;0,"A Favor","Pendiente"))</f>
        <v>PAGADO</v>
      </c>
      <c r="P2030" s="95">
        <f>+BD[[#This Row],[Fecha Doc.]]+7</f>
        <v>45338</v>
      </c>
      <c r="Q2030" s="66" t="str">
        <f ca="1">IF(TODAY()&gt;BD[[#This Row],[Fecha Venc.]],"VENCIDO","")</f>
        <v>VENCIDO</v>
      </c>
      <c r="R2030" s="83"/>
    </row>
    <row r="2031" spans="3:18" s="4" customFormat="1" hidden="1" x14ac:dyDescent="0.25">
      <c r="C2031" s="77" t="s">
        <v>1552</v>
      </c>
      <c r="D2031" s="78">
        <v>45331</v>
      </c>
      <c r="E2031" s="79" t="s">
        <v>89</v>
      </c>
      <c r="F2031" s="80" t="s">
        <v>47</v>
      </c>
      <c r="G2031" s="79" t="s">
        <v>89</v>
      </c>
      <c r="H2031" s="81" t="s">
        <v>872</v>
      </c>
      <c r="I2031" s="120">
        <v>15.4</v>
      </c>
      <c r="J2031" s="120">
        <v>15.4</v>
      </c>
      <c r="K2031" s="82">
        <v>1.75</v>
      </c>
      <c r="L2031" s="105">
        <f>+BD[[#This Row],[Kg. Recibidos]]*BD[[#This Row],[Precio]]</f>
        <v>26.95</v>
      </c>
      <c r="M2031" s="105">
        <f>+BD[[#This Row],[Kg. Recibidos]]*BD[[#This Row],[Precio]]</f>
        <v>26.95</v>
      </c>
      <c r="N2031" s="91">
        <f>+BD[[#This Row],[Monto Total]]-BD[[#This Row],[Abonos]]</f>
        <v>0</v>
      </c>
      <c r="O2031" s="92" t="str">
        <f>IF(BD[[#This Row],[Saldo Actual]]=0,"PAGADO",IF(BD[[#This Row],[Saldo Actual]]&lt;0,"A Favor","Pendiente"))</f>
        <v>PAGADO</v>
      </c>
      <c r="P2031" s="95">
        <f>+BD[[#This Row],[Fecha Doc.]]+7</f>
        <v>45338</v>
      </c>
      <c r="Q2031" s="66" t="str">
        <f ca="1">IF(TODAY()&gt;BD[[#This Row],[Fecha Venc.]],"VENCIDO","")</f>
        <v>VENCIDO</v>
      </c>
      <c r="R2031" s="83"/>
    </row>
    <row r="2032" spans="3:18" s="4" customFormat="1" hidden="1" x14ac:dyDescent="0.25">
      <c r="C2032" s="77" t="s">
        <v>1547</v>
      </c>
      <c r="D2032" s="78">
        <v>45331</v>
      </c>
      <c r="E2032" s="79" t="s">
        <v>24</v>
      </c>
      <c r="F2032" s="80" t="s">
        <v>23</v>
      </c>
      <c r="G2032" s="79" t="s">
        <v>191</v>
      </c>
      <c r="H2032" s="81" t="s">
        <v>3</v>
      </c>
      <c r="I2032" s="120">
        <v>17102.900000000001</v>
      </c>
      <c r="J2032" s="120">
        <v>16931.060000000001</v>
      </c>
      <c r="K2032" s="82">
        <v>2.1</v>
      </c>
      <c r="L2032" s="105">
        <f>+BD[[#This Row],[Kg. Recibidos]]*BD[[#This Row],[Precio]]</f>
        <v>35555.226000000002</v>
      </c>
      <c r="M2032" s="105">
        <f>+BD[[#This Row],[Kg. Recibidos]]*BD[[#This Row],[Precio]]</f>
        <v>35555.226000000002</v>
      </c>
      <c r="N2032" s="91">
        <f>+BD[[#This Row],[Monto Total]]-BD[[#This Row],[Abonos]]</f>
        <v>0</v>
      </c>
      <c r="O2032" s="92" t="str">
        <f>IF(BD[[#This Row],[Saldo Actual]]=0,"PAGADO",IF(BD[[#This Row],[Saldo Actual]]&lt;0,"A Favor","Pendiente"))</f>
        <v>PAGADO</v>
      </c>
      <c r="P2032" s="95">
        <f>+BD[[#This Row],[Fecha Doc.]]+7</f>
        <v>45338</v>
      </c>
      <c r="Q2032" s="66" t="str">
        <f ca="1">IF(TODAY()&gt;BD[[#This Row],[Fecha Venc.]],"VENCIDO","")</f>
        <v>VENCIDO</v>
      </c>
      <c r="R2032" s="83"/>
    </row>
    <row r="2033" spans="3:18" s="4" customFormat="1" hidden="1" x14ac:dyDescent="0.25">
      <c r="C2033" s="77" t="s">
        <v>1548</v>
      </c>
      <c r="D2033" s="78">
        <v>45331</v>
      </c>
      <c r="E2033" s="79" t="s">
        <v>24</v>
      </c>
      <c r="F2033" s="80" t="s">
        <v>23</v>
      </c>
      <c r="G2033" s="79" t="s">
        <v>191</v>
      </c>
      <c r="H2033" s="81" t="s">
        <v>13</v>
      </c>
      <c r="I2033" s="120">
        <v>1011.25</v>
      </c>
      <c r="J2033" s="120">
        <v>1011.25</v>
      </c>
      <c r="K2033" s="82">
        <v>1</v>
      </c>
      <c r="L2033" s="105">
        <f>+BD[[#This Row],[Kg. Recibidos]]*BD[[#This Row],[Precio]]</f>
        <v>1011.25</v>
      </c>
      <c r="M2033" s="105">
        <f>+BD[[#This Row],[Kg. Recibidos]]*BD[[#This Row],[Precio]]</f>
        <v>1011.25</v>
      </c>
      <c r="N2033" s="91">
        <f>+BD[[#This Row],[Monto Total]]-BD[[#This Row],[Abonos]]</f>
        <v>0</v>
      </c>
      <c r="O2033" s="92" t="str">
        <f>IF(BD[[#This Row],[Saldo Actual]]=0,"PAGADO",IF(BD[[#This Row],[Saldo Actual]]&lt;0,"A Favor","Pendiente"))</f>
        <v>PAGADO</v>
      </c>
      <c r="P2033" s="95">
        <f>+BD[[#This Row],[Fecha Doc.]]+7</f>
        <v>45338</v>
      </c>
      <c r="Q2033" s="66" t="str">
        <f ca="1">IF(TODAY()&gt;BD[[#This Row],[Fecha Venc.]],"VENCIDO","")</f>
        <v>VENCIDO</v>
      </c>
      <c r="R2033" s="83"/>
    </row>
    <row r="2034" spans="3:18" s="4" customFormat="1" hidden="1" x14ac:dyDescent="0.25">
      <c r="C2034" s="77" t="s">
        <v>1549</v>
      </c>
      <c r="D2034" s="78">
        <v>45331</v>
      </c>
      <c r="E2034" s="79" t="s">
        <v>24</v>
      </c>
      <c r="F2034" s="80" t="s">
        <v>23</v>
      </c>
      <c r="G2034" s="79" t="s">
        <v>191</v>
      </c>
      <c r="H2034" s="81" t="s">
        <v>18</v>
      </c>
      <c r="I2034" s="120">
        <v>1015.48</v>
      </c>
      <c r="J2034" s="120">
        <v>1015.48</v>
      </c>
      <c r="K2034" s="82">
        <v>1.85</v>
      </c>
      <c r="L2034" s="105">
        <f>+BD[[#This Row],[Kg. Recibidos]]*BD[[#This Row],[Precio]]</f>
        <v>1878.6380000000001</v>
      </c>
      <c r="M2034" s="105">
        <f>+BD[[#This Row],[Kg. Recibidos]]*BD[[#This Row],[Precio]]</f>
        <v>1878.6380000000001</v>
      </c>
      <c r="N2034" s="91">
        <f>+BD[[#This Row],[Monto Total]]-BD[[#This Row],[Abonos]]</f>
        <v>0</v>
      </c>
      <c r="O2034" s="92" t="str">
        <f>IF(BD[[#This Row],[Saldo Actual]]=0,"PAGADO",IF(BD[[#This Row],[Saldo Actual]]&lt;0,"A Favor","Pendiente"))</f>
        <v>PAGADO</v>
      </c>
      <c r="P2034" s="95">
        <f>+BD[[#This Row],[Fecha Doc.]]+7</f>
        <v>45338</v>
      </c>
      <c r="Q2034" s="66" t="str">
        <f ca="1">IF(TODAY()&gt;BD[[#This Row],[Fecha Venc.]],"VENCIDO","")</f>
        <v>VENCIDO</v>
      </c>
      <c r="R2034" s="83"/>
    </row>
    <row r="2035" spans="3:18" s="4" customFormat="1" hidden="1" x14ac:dyDescent="0.25">
      <c r="C2035" s="77" t="s">
        <v>1553</v>
      </c>
      <c r="D2035" s="78">
        <v>45331</v>
      </c>
      <c r="E2035" s="79" t="s">
        <v>1887</v>
      </c>
      <c r="F2035" s="80" t="s">
        <v>1886</v>
      </c>
      <c r="G2035" s="79" t="s">
        <v>156</v>
      </c>
      <c r="H2035" s="81" t="s">
        <v>3</v>
      </c>
      <c r="I2035" s="120">
        <v>9.6999999999999993</v>
      </c>
      <c r="J2035" s="120">
        <v>9.6999999999999993</v>
      </c>
      <c r="K2035" s="82">
        <v>2.4</v>
      </c>
      <c r="L2035" s="105">
        <f>+BD[[#This Row],[Kg. Recibidos]]*BD[[#This Row],[Precio]]</f>
        <v>23.279999999999998</v>
      </c>
      <c r="M2035" s="82">
        <v>23.28</v>
      </c>
      <c r="N2035" s="91">
        <f>+BD[[#This Row],[Monto Total]]-BD[[#This Row],[Abonos]]</f>
        <v>0</v>
      </c>
      <c r="O2035" s="92" t="str">
        <f>IF(BD[[#This Row],[Saldo Actual]]=0,"PAGADO",IF(BD[[#This Row],[Saldo Actual]]&lt;0,"A Favor","Pendiente"))</f>
        <v>PAGADO</v>
      </c>
      <c r="P2035" s="95">
        <f>+BD[[#This Row],[Fecha Doc.]]+7</f>
        <v>45338</v>
      </c>
      <c r="Q2035" s="66" t="str">
        <f ca="1">IF(TODAY()&gt;BD[[#This Row],[Fecha Venc.]],"VENCIDO","")</f>
        <v>VENCIDO</v>
      </c>
      <c r="R2035" s="83"/>
    </row>
    <row r="2036" spans="3:18" s="4" customFormat="1" hidden="1" x14ac:dyDescent="0.25">
      <c r="C2036" s="77" t="s">
        <v>1553</v>
      </c>
      <c r="D2036" s="78">
        <v>45331</v>
      </c>
      <c r="E2036" s="79" t="s">
        <v>1887</v>
      </c>
      <c r="F2036" s="80" t="s">
        <v>1886</v>
      </c>
      <c r="G2036" s="79" t="s">
        <v>156</v>
      </c>
      <c r="H2036" s="81" t="s">
        <v>13</v>
      </c>
      <c r="I2036" s="120">
        <v>13.7</v>
      </c>
      <c r="J2036" s="120">
        <v>13.7</v>
      </c>
      <c r="K2036" s="82">
        <v>1.4</v>
      </c>
      <c r="L2036" s="105">
        <f>+BD[[#This Row],[Kg. Recibidos]]*BD[[#This Row],[Precio]]</f>
        <v>19.179999999999996</v>
      </c>
      <c r="M2036" s="82">
        <v>19.18</v>
      </c>
      <c r="N2036" s="91">
        <f>+BD[[#This Row],[Monto Total]]-BD[[#This Row],[Abonos]]</f>
        <v>0</v>
      </c>
      <c r="O2036" s="92" t="str">
        <f>IF(BD[[#This Row],[Saldo Actual]]=0,"PAGADO",IF(BD[[#This Row],[Saldo Actual]]&lt;0,"A Favor","Pendiente"))</f>
        <v>PAGADO</v>
      </c>
      <c r="P2036" s="95">
        <f>+BD[[#This Row],[Fecha Doc.]]+7</f>
        <v>45338</v>
      </c>
      <c r="Q2036" s="66" t="str">
        <f ca="1">IF(TODAY()&gt;BD[[#This Row],[Fecha Venc.]],"VENCIDO","")</f>
        <v>VENCIDO</v>
      </c>
      <c r="R2036" s="83"/>
    </row>
    <row r="2037" spans="3:18" s="4" customFormat="1" hidden="1" x14ac:dyDescent="0.25">
      <c r="C2037" s="77" t="s">
        <v>1542</v>
      </c>
      <c r="D2037" s="78">
        <v>45331</v>
      </c>
      <c r="E2037" s="79" t="s">
        <v>670</v>
      </c>
      <c r="F2037" s="80" t="s">
        <v>883</v>
      </c>
      <c r="G2037" s="79" t="s">
        <v>1543</v>
      </c>
      <c r="H2037" s="81" t="s">
        <v>872</v>
      </c>
      <c r="I2037" s="120">
        <v>1826.2</v>
      </c>
      <c r="J2037" s="120">
        <v>1826.2</v>
      </c>
      <c r="K2037" s="82">
        <v>2.1</v>
      </c>
      <c r="L2037" s="105">
        <f>+BD[[#This Row],[Kg. Recibidos]]*BD[[#This Row],[Precio]]</f>
        <v>3835.0200000000004</v>
      </c>
      <c r="M2037" s="105">
        <f>+BD[[#This Row],[Kg. Recibidos]]*BD[[#This Row],[Precio]]</f>
        <v>3835.0200000000004</v>
      </c>
      <c r="N2037" s="91">
        <f>+BD[[#This Row],[Monto Total]]-BD[[#This Row],[Abonos]]</f>
        <v>0</v>
      </c>
      <c r="O2037" s="92" t="str">
        <f>IF(BD[[#This Row],[Saldo Actual]]=0,"PAGADO",IF(BD[[#This Row],[Saldo Actual]]&lt;0,"A Favor","Pendiente"))</f>
        <v>PAGADO</v>
      </c>
      <c r="P2037" s="95">
        <f>+BD[[#This Row],[Fecha Doc.]]+7</f>
        <v>45338</v>
      </c>
      <c r="Q2037" s="66" t="str">
        <f ca="1">IF(TODAY()&gt;BD[[#This Row],[Fecha Venc.]],"VENCIDO","")</f>
        <v>VENCIDO</v>
      </c>
      <c r="R2037" s="83"/>
    </row>
    <row r="2038" spans="3:18" s="4" customFormat="1" hidden="1" x14ac:dyDescent="0.25">
      <c r="C2038" s="77" t="s">
        <v>1545</v>
      </c>
      <c r="D2038" s="78">
        <v>45331</v>
      </c>
      <c r="E2038" s="79" t="s">
        <v>670</v>
      </c>
      <c r="F2038" s="80" t="s">
        <v>883</v>
      </c>
      <c r="G2038" s="79" t="s">
        <v>1543</v>
      </c>
      <c r="H2038" s="81" t="s">
        <v>872</v>
      </c>
      <c r="I2038" s="120">
        <v>4737</v>
      </c>
      <c r="J2038" s="120">
        <v>4737</v>
      </c>
      <c r="K2038" s="82">
        <v>2.1</v>
      </c>
      <c r="L2038" s="105">
        <f>+BD[[#This Row],[Kg. Recibidos]]*BD[[#This Row],[Precio]]</f>
        <v>9947.7000000000007</v>
      </c>
      <c r="M2038" s="105">
        <f>+BD[[#This Row],[Kg. Recibidos]]*BD[[#This Row],[Precio]]</f>
        <v>9947.7000000000007</v>
      </c>
      <c r="N2038" s="91">
        <f>+BD[[#This Row],[Monto Total]]-BD[[#This Row],[Abonos]]</f>
        <v>0</v>
      </c>
      <c r="O2038" s="92" t="str">
        <f>IF(BD[[#This Row],[Saldo Actual]]=0,"PAGADO",IF(BD[[#This Row],[Saldo Actual]]&lt;0,"A Favor","Pendiente"))</f>
        <v>PAGADO</v>
      </c>
      <c r="P2038" s="95">
        <f>+BD[[#This Row],[Fecha Doc.]]+7</f>
        <v>45338</v>
      </c>
      <c r="Q2038" s="66" t="str">
        <f ca="1">IF(TODAY()&gt;BD[[#This Row],[Fecha Venc.]],"VENCIDO","")</f>
        <v>VENCIDO</v>
      </c>
      <c r="R2038" s="83"/>
    </row>
    <row r="2039" spans="3:18" s="4" customFormat="1" hidden="1" x14ac:dyDescent="0.25">
      <c r="C2039" s="77" t="s">
        <v>1539</v>
      </c>
      <c r="D2039" s="78">
        <v>45331</v>
      </c>
      <c r="E2039" s="79" t="s">
        <v>8</v>
      </c>
      <c r="F2039" s="80" t="s">
        <v>20</v>
      </c>
      <c r="G2039" s="79" t="s">
        <v>182</v>
      </c>
      <c r="H2039" s="81" t="s">
        <v>15</v>
      </c>
      <c r="I2039" s="120">
        <v>4168.5</v>
      </c>
      <c r="J2039" s="120">
        <v>4111.1000000000004</v>
      </c>
      <c r="K2039" s="82">
        <v>2.52</v>
      </c>
      <c r="L2039" s="105">
        <f>+BD[[#This Row],[Kg. Recibidos]]*BD[[#This Row],[Precio]]</f>
        <v>10359.972000000002</v>
      </c>
      <c r="M2039" s="105">
        <f>+BD[[#This Row],[Kg. Recibidos]]*BD[[#This Row],[Precio]]</f>
        <v>10359.972000000002</v>
      </c>
      <c r="N2039" s="91">
        <f>+BD[[#This Row],[Monto Total]]-BD[[#This Row],[Abonos]]</f>
        <v>0</v>
      </c>
      <c r="O2039" s="92" t="str">
        <f>IF(BD[[#This Row],[Saldo Actual]]=0,"PAGADO",IF(BD[[#This Row],[Saldo Actual]]&lt;0,"A Favor","Pendiente"))</f>
        <v>PAGADO</v>
      </c>
      <c r="P2039" s="95">
        <f>+BD[[#This Row],[Fecha Doc.]]+7</f>
        <v>45338</v>
      </c>
      <c r="Q2039" s="66" t="str">
        <f ca="1">IF(TODAY()&gt;BD[[#This Row],[Fecha Venc.]],"VENCIDO","")</f>
        <v>VENCIDO</v>
      </c>
      <c r="R2039" s="83"/>
    </row>
    <row r="2040" spans="3:18" s="4" customFormat="1" hidden="1" x14ac:dyDescent="0.25">
      <c r="C2040" s="77" t="s">
        <v>1546</v>
      </c>
      <c r="D2040" s="78">
        <v>45331</v>
      </c>
      <c r="E2040" s="79" t="s">
        <v>8</v>
      </c>
      <c r="F2040" s="80" t="s">
        <v>20</v>
      </c>
      <c r="G2040" s="79" t="s">
        <v>182</v>
      </c>
      <c r="H2040" s="81" t="s">
        <v>11</v>
      </c>
      <c r="I2040" s="120">
        <v>968.9</v>
      </c>
      <c r="J2040" s="120">
        <v>964.8</v>
      </c>
      <c r="K2040" s="82">
        <v>0.6</v>
      </c>
      <c r="L2040" s="105">
        <f>+BD[[#This Row],[Kg. Recibidos]]*BD[[#This Row],[Precio]]</f>
        <v>578.88</v>
      </c>
      <c r="M2040" s="105">
        <f>+BD[[#This Row],[Kg. Recibidos]]*BD[[#This Row],[Precio]]</f>
        <v>578.88</v>
      </c>
      <c r="N2040" s="91">
        <f>+BD[[#This Row],[Monto Total]]-BD[[#This Row],[Abonos]]</f>
        <v>0</v>
      </c>
      <c r="O2040" s="92" t="str">
        <f>IF(BD[[#This Row],[Saldo Actual]]=0,"PAGADO",IF(BD[[#This Row],[Saldo Actual]]&lt;0,"A Favor","Pendiente"))</f>
        <v>PAGADO</v>
      </c>
      <c r="P2040" s="95">
        <f>+BD[[#This Row],[Fecha Doc.]]+7</f>
        <v>45338</v>
      </c>
      <c r="Q2040" s="66" t="str">
        <f ca="1">IF(TODAY()&gt;BD[[#This Row],[Fecha Venc.]],"VENCIDO","")</f>
        <v>VENCIDO</v>
      </c>
      <c r="R2040" s="83"/>
    </row>
    <row r="2041" spans="3:18" s="4" customFormat="1" hidden="1" x14ac:dyDescent="0.25">
      <c r="C2041" s="77" t="s">
        <v>1546</v>
      </c>
      <c r="D2041" s="78">
        <v>45331</v>
      </c>
      <c r="E2041" s="79" t="s">
        <v>8</v>
      </c>
      <c r="F2041" s="80" t="s">
        <v>20</v>
      </c>
      <c r="G2041" s="79" t="s">
        <v>182</v>
      </c>
      <c r="H2041" s="81" t="s">
        <v>12</v>
      </c>
      <c r="I2041" s="120">
        <v>2853.4</v>
      </c>
      <c r="J2041" s="120">
        <v>2825.8</v>
      </c>
      <c r="K2041" s="82">
        <v>0.45</v>
      </c>
      <c r="L2041" s="105">
        <f>+BD[[#This Row],[Kg. Recibidos]]*BD[[#This Row],[Precio]]</f>
        <v>1271.6100000000001</v>
      </c>
      <c r="M2041" s="105">
        <f>+BD[[#This Row],[Kg. Recibidos]]*BD[[#This Row],[Precio]]</f>
        <v>1271.6100000000001</v>
      </c>
      <c r="N2041" s="91">
        <f>+BD[[#This Row],[Monto Total]]-BD[[#This Row],[Abonos]]</f>
        <v>0</v>
      </c>
      <c r="O2041" s="92" t="str">
        <f>IF(BD[[#This Row],[Saldo Actual]]=0,"PAGADO",IF(BD[[#This Row],[Saldo Actual]]&lt;0,"A Favor","Pendiente"))</f>
        <v>PAGADO</v>
      </c>
      <c r="P2041" s="95">
        <f>+BD[[#This Row],[Fecha Doc.]]+7</f>
        <v>45338</v>
      </c>
      <c r="Q2041" s="66" t="str">
        <f ca="1">IF(TODAY()&gt;BD[[#This Row],[Fecha Venc.]],"VENCIDO","")</f>
        <v>VENCIDO</v>
      </c>
      <c r="R2041" s="83"/>
    </row>
    <row r="2042" spans="3:18" s="4" customFormat="1" hidden="1" x14ac:dyDescent="0.25">
      <c r="C2042" s="77" t="s">
        <v>1546</v>
      </c>
      <c r="D2042" s="78">
        <v>45331</v>
      </c>
      <c r="E2042" s="79" t="s">
        <v>8</v>
      </c>
      <c r="F2042" s="80" t="s">
        <v>20</v>
      </c>
      <c r="G2042" s="79" t="s">
        <v>182</v>
      </c>
      <c r="H2042" s="81" t="s">
        <v>13</v>
      </c>
      <c r="I2042" s="120">
        <v>2771</v>
      </c>
      <c r="J2042" s="120">
        <v>2759.1</v>
      </c>
      <c r="K2042" s="82">
        <v>0.45</v>
      </c>
      <c r="L2042" s="105">
        <f>+BD[[#This Row],[Kg. Recibidos]]*BD[[#This Row],[Precio]]</f>
        <v>1241.595</v>
      </c>
      <c r="M2042" s="105">
        <f>+BD[[#This Row],[Kg. Recibidos]]*BD[[#This Row],[Precio]]</f>
        <v>1241.595</v>
      </c>
      <c r="N2042" s="91">
        <f>+BD[[#This Row],[Monto Total]]-BD[[#This Row],[Abonos]]</f>
        <v>0</v>
      </c>
      <c r="O2042" s="92" t="str">
        <f>IF(BD[[#This Row],[Saldo Actual]]=0,"PAGADO",IF(BD[[#This Row],[Saldo Actual]]&lt;0,"A Favor","Pendiente"))</f>
        <v>PAGADO</v>
      </c>
      <c r="P2042" s="95">
        <f>+BD[[#This Row],[Fecha Doc.]]+7</f>
        <v>45338</v>
      </c>
      <c r="Q2042" s="66" t="str">
        <f ca="1">IF(TODAY()&gt;BD[[#This Row],[Fecha Venc.]],"VENCIDO","")</f>
        <v>VENCIDO</v>
      </c>
      <c r="R2042" s="83"/>
    </row>
    <row r="2043" spans="3:18" s="4" customFormat="1" hidden="1" x14ac:dyDescent="0.25">
      <c r="C2043" s="77" t="s">
        <v>1527</v>
      </c>
      <c r="D2043" s="78">
        <v>45330</v>
      </c>
      <c r="E2043" s="79" t="s">
        <v>66</v>
      </c>
      <c r="F2043" s="80" t="s">
        <v>21</v>
      </c>
      <c r="G2043" s="79" t="s">
        <v>183</v>
      </c>
      <c r="H2043" s="81" t="s">
        <v>15</v>
      </c>
      <c r="I2043" s="120">
        <v>1509.6</v>
      </c>
      <c r="J2043" s="120">
        <v>1490.6</v>
      </c>
      <c r="K2043" s="82">
        <v>2.4700000000000002</v>
      </c>
      <c r="L2043" s="105">
        <f>+BD[[#This Row],[Kg. Recibidos]]*BD[[#This Row],[Precio]]</f>
        <v>3681.7820000000002</v>
      </c>
      <c r="M2043" s="105">
        <f>+BD[[#This Row],[Kg. Recibidos]]*BD[[#This Row],[Precio]]</f>
        <v>3681.7820000000002</v>
      </c>
      <c r="N2043" s="91">
        <f>+BD[[#This Row],[Monto Total]]-BD[[#This Row],[Abonos]]</f>
        <v>0</v>
      </c>
      <c r="O2043" s="92" t="str">
        <f>IF(BD[[#This Row],[Saldo Actual]]=0,"PAGADO",IF(BD[[#This Row],[Saldo Actual]]&lt;0,"A Favor","Pendiente"))</f>
        <v>PAGADO</v>
      </c>
      <c r="P2043" s="95">
        <f>+BD[[#This Row],[Fecha Doc.]]+7</f>
        <v>45337</v>
      </c>
      <c r="Q2043" s="66" t="str">
        <f ca="1">IF(TODAY()&gt;BD[[#This Row],[Fecha Venc.]],"VENCIDO","")</f>
        <v>VENCIDO</v>
      </c>
      <c r="R2043" s="83"/>
    </row>
    <row r="2044" spans="3:18" s="4" customFormat="1" hidden="1" x14ac:dyDescent="0.25">
      <c r="C2044" s="77" t="s">
        <v>1537</v>
      </c>
      <c r="D2044" s="78">
        <v>45330</v>
      </c>
      <c r="E2044" s="79" t="s">
        <v>1887</v>
      </c>
      <c r="F2044" s="80" t="s">
        <v>1886</v>
      </c>
      <c r="G2044" s="79" t="s">
        <v>142</v>
      </c>
      <c r="H2044" s="81" t="s">
        <v>12</v>
      </c>
      <c r="I2044" s="120">
        <v>3.7</v>
      </c>
      <c r="J2044" s="120">
        <v>3.7</v>
      </c>
      <c r="K2044" s="82">
        <v>1.3</v>
      </c>
      <c r="L2044" s="105">
        <f>+BD[[#This Row],[Kg. Recibidos]]*BD[[#This Row],[Precio]]</f>
        <v>4.8100000000000005</v>
      </c>
      <c r="M2044" s="105">
        <f>+BD[[#This Row],[Kg. Recibidos]]*BD[[#This Row],[Precio]]</f>
        <v>4.8100000000000005</v>
      </c>
      <c r="N2044" s="91">
        <f>+BD[[#This Row],[Monto Total]]-BD[[#This Row],[Abonos]]</f>
        <v>0</v>
      </c>
      <c r="O2044" s="92" t="str">
        <f>IF(BD[[#This Row],[Saldo Actual]]=0,"PAGADO",IF(BD[[#This Row],[Saldo Actual]]&lt;0,"A Favor","Pendiente"))</f>
        <v>PAGADO</v>
      </c>
      <c r="P2044" s="95">
        <f>+BD[[#This Row],[Fecha Doc.]]+7</f>
        <v>45337</v>
      </c>
      <c r="Q2044" s="66" t="str">
        <f ca="1">IF(TODAY()&gt;BD[[#This Row],[Fecha Venc.]],"VENCIDO","")</f>
        <v>VENCIDO</v>
      </c>
      <c r="R2044" s="83"/>
    </row>
    <row r="2045" spans="3:18" s="4" customFormat="1" hidden="1" x14ac:dyDescent="0.25">
      <c r="C2045" s="77" t="s">
        <v>1525</v>
      </c>
      <c r="D2045" s="78">
        <v>45330</v>
      </c>
      <c r="E2045" s="79" t="s">
        <v>66</v>
      </c>
      <c r="F2045" s="80" t="s">
        <v>21</v>
      </c>
      <c r="G2045" s="79" t="s">
        <v>186</v>
      </c>
      <c r="H2045" s="81" t="s">
        <v>15</v>
      </c>
      <c r="I2045" s="120">
        <v>1452.7</v>
      </c>
      <c r="J2045" s="120">
        <v>1425.2</v>
      </c>
      <c r="K2045" s="82">
        <v>2.4700000000000002</v>
      </c>
      <c r="L2045" s="105">
        <f>+BD[[#This Row],[Kg. Recibidos]]*BD[[#This Row],[Precio]]</f>
        <v>3520.2440000000006</v>
      </c>
      <c r="M2045" s="105">
        <f>+BD[[#This Row],[Kg. Recibidos]]*BD[[#This Row],[Precio]]</f>
        <v>3520.2440000000006</v>
      </c>
      <c r="N2045" s="91">
        <f>+BD[[#This Row],[Monto Total]]-BD[[#This Row],[Abonos]]</f>
        <v>0</v>
      </c>
      <c r="O2045" s="92" t="str">
        <f>IF(BD[[#This Row],[Saldo Actual]]=0,"PAGADO",IF(BD[[#This Row],[Saldo Actual]]&lt;0,"A Favor","Pendiente"))</f>
        <v>PAGADO</v>
      </c>
      <c r="P2045" s="95">
        <f>+BD[[#This Row],[Fecha Doc.]]+7</f>
        <v>45337</v>
      </c>
      <c r="Q2045" s="66" t="str">
        <f ca="1">IF(TODAY()&gt;BD[[#This Row],[Fecha Venc.]],"VENCIDO","")</f>
        <v>VENCIDO</v>
      </c>
      <c r="R2045" s="83"/>
    </row>
    <row r="2046" spans="3:18" s="4" customFormat="1" hidden="1" x14ac:dyDescent="0.25">
      <c r="C2046" s="77" t="s">
        <v>1528</v>
      </c>
      <c r="D2046" s="78">
        <v>45330</v>
      </c>
      <c r="E2046" s="79" t="s">
        <v>66</v>
      </c>
      <c r="F2046" s="80" t="s">
        <v>21</v>
      </c>
      <c r="G2046" s="79" t="s">
        <v>186</v>
      </c>
      <c r="H2046" s="81" t="s">
        <v>11</v>
      </c>
      <c r="I2046" s="120">
        <v>58.4</v>
      </c>
      <c r="J2046" s="120">
        <v>57.6</v>
      </c>
      <c r="K2046" s="82">
        <v>1.6</v>
      </c>
      <c r="L2046" s="105">
        <f>+BD[[#This Row],[Kg. Recibidos]]*BD[[#This Row],[Precio]]</f>
        <v>92.160000000000011</v>
      </c>
      <c r="M2046" s="82">
        <v>92.16</v>
      </c>
      <c r="N2046" s="91">
        <f>+BD[[#This Row],[Monto Total]]-BD[[#This Row],[Abonos]]</f>
        <v>0</v>
      </c>
      <c r="O2046" s="92" t="str">
        <f>IF(BD[[#This Row],[Saldo Actual]]=0,"PAGADO",IF(BD[[#This Row],[Saldo Actual]]&lt;0,"A Favor","Pendiente"))</f>
        <v>PAGADO</v>
      </c>
      <c r="P2046" s="95">
        <f>+BD[[#This Row],[Fecha Doc.]]+7</f>
        <v>45337</v>
      </c>
      <c r="Q2046" s="66" t="str">
        <f ca="1">IF(TODAY()&gt;BD[[#This Row],[Fecha Venc.]],"VENCIDO","")</f>
        <v>VENCIDO</v>
      </c>
      <c r="R2046" s="83"/>
    </row>
    <row r="2047" spans="3:18" s="4" customFormat="1" hidden="1" x14ac:dyDescent="0.25">
      <c r="C2047" s="77" t="s">
        <v>1529</v>
      </c>
      <c r="D2047" s="78">
        <v>45330</v>
      </c>
      <c r="E2047" s="79" t="s">
        <v>66</v>
      </c>
      <c r="F2047" s="80" t="s">
        <v>21</v>
      </c>
      <c r="G2047" s="79" t="s">
        <v>186</v>
      </c>
      <c r="H2047" s="81" t="s">
        <v>12</v>
      </c>
      <c r="I2047" s="120">
        <v>105.4</v>
      </c>
      <c r="J2047" s="120">
        <v>104</v>
      </c>
      <c r="K2047" s="82">
        <v>1.1000000000000001</v>
      </c>
      <c r="L2047" s="105">
        <f>+BD[[#This Row],[Kg. Recibidos]]*BD[[#This Row],[Precio]]</f>
        <v>114.4</v>
      </c>
      <c r="M2047" s="105">
        <f>+BD[[#This Row],[Kg. Recibidos]]*BD[[#This Row],[Precio]]</f>
        <v>114.4</v>
      </c>
      <c r="N2047" s="91">
        <f>+BD[[#This Row],[Monto Total]]-BD[[#This Row],[Abonos]]</f>
        <v>0</v>
      </c>
      <c r="O2047" s="92" t="str">
        <f>IF(BD[[#This Row],[Saldo Actual]]=0,"PAGADO",IF(BD[[#This Row],[Saldo Actual]]&lt;0,"A Favor","Pendiente"))</f>
        <v>PAGADO</v>
      </c>
      <c r="P2047" s="95">
        <f>+BD[[#This Row],[Fecha Doc.]]+7</f>
        <v>45337</v>
      </c>
      <c r="Q2047" s="66" t="str">
        <f ca="1">IF(TODAY()&gt;BD[[#This Row],[Fecha Venc.]],"VENCIDO","")</f>
        <v>VENCIDO</v>
      </c>
      <c r="R2047" s="83"/>
    </row>
    <row r="2048" spans="3:18" s="4" customFormat="1" hidden="1" x14ac:dyDescent="0.25">
      <c r="C2048" s="77" t="s">
        <v>1526</v>
      </c>
      <c r="D2048" s="78">
        <v>45330</v>
      </c>
      <c r="E2048" s="79" t="s">
        <v>66</v>
      </c>
      <c r="F2048" s="80" t="s">
        <v>21</v>
      </c>
      <c r="G2048" s="79" t="s">
        <v>185</v>
      </c>
      <c r="H2048" s="81" t="s">
        <v>15</v>
      </c>
      <c r="I2048" s="120">
        <v>1036.7</v>
      </c>
      <c r="J2048" s="120">
        <v>1046.8</v>
      </c>
      <c r="K2048" s="82">
        <v>2.4700000000000002</v>
      </c>
      <c r="L2048" s="105">
        <f>+BD[[#This Row],[Kg. Recibidos]]*BD[[#This Row],[Precio]]</f>
        <v>2585.596</v>
      </c>
      <c r="M2048" s="105">
        <f>+BD[[#This Row],[Kg. Recibidos]]*BD[[#This Row],[Precio]]</f>
        <v>2585.596</v>
      </c>
      <c r="N2048" s="91">
        <f>+BD[[#This Row],[Monto Total]]-BD[[#This Row],[Abonos]]</f>
        <v>0</v>
      </c>
      <c r="O2048" s="92" t="str">
        <f>IF(BD[[#This Row],[Saldo Actual]]=0,"PAGADO",IF(BD[[#This Row],[Saldo Actual]]&lt;0,"A Favor","Pendiente"))</f>
        <v>PAGADO</v>
      </c>
      <c r="P2048" s="95">
        <f>+BD[[#This Row],[Fecha Doc.]]+7</f>
        <v>45337</v>
      </c>
      <c r="Q2048" s="66" t="str">
        <f ca="1">IF(TODAY()&gt;BD[[#This Row],[Fecha Venc.]],"VENCIDO","")</f>
        <v>VENCIDO</v>
      </c>
      <c r="R2048" s="83"/>
    </row>
    <row r="2049" spans="3:18" s="4" customFormat="1" hidden="1" x14ac:dyDescent="0.25">
      <c r="C2049" s="77" t="s">
        <v>1522</v>
      </c>
      <c r="D2049" s="78">
        <v>45330</v>
      </c>
      <c r="E2049" s="79" t="s">
        <v>670</v>
      </c>
      <c r="F2049" s="80" t="s">
        <v>883</v>
      </c>
      <c r="G2049" s="79" t="s">
        <v>670</v>
      </c>
      <c r="H2049" s="81" t="s">
        <v>872</v>
      </c>
      <c r="I2049" s="120">
        <v>9844.9</v>
      </c>
      <c r="J2049" s="120">
        <v>9753.2000000000007</v>
      </c>
      <c r="K2049" s="82">
        <v>2.1</v>
      </c>
      <c r="L2049" s="105">
        <f>+BD[[#This Row],[Kg. Recibidos]]*BD[[#This Row],[Precio]]</f>
        <v>20481.72</v>
      </c>
      <c r="M2049" s="105">
        <f>+BD[[#This Row],[Kg. Recibidos]]*BD[[#This Row],[Precio]]</f>
        <v>20481.72</v>
      </c>
      <c r="N2049" s="91">
        <f>+BD[[#This Row],[Monto Total]]-BD[[#This Row],[Abonos]]</f>
        <v>0</v>
      </c>
      <c r="O2049" s="92" t="str">
        <f>IF(BD[[#This Row],[Saldo Actual]]=0,"PAGADO",IF(BD[[#This Row],[Saldo Actual]]&lt;0,"A Favor","Pendiente"))</f>
        <v>PAGADO</v>
      </c>
      <c r="P2049" s="95">
        <f>+BD[[#This Row],[Fecha Doc.]]+7</f>
        <v>45337</v>
      </c>
      <c r="Q2049" s="66" t="str">
        <f ca="1">IF(TODAY()&gt;BD[[#This Row],[Fecha Venc.]],"VENCIDO","")</f>
        <v>VENCIDO</v>
      </c>
      <c r="R2049" s="83"/>
    </row>
    <row r="2050" spans="3:18" s="4" customFormat="1" hidden="1" x14ac:dyDescent="0.25">
      <c r="C2050" s="77" t="s">
        <v>1524</v>
      </c>
      <c r="D2050" s="78">
        <v>45330</v>
      </c>
      <c r="E2050" s="79" t="s">
        <v>670</v>
      </c>
      <c r="F2050" s="80" t="s">
        <v>883</v>
      </c>
      <c r="G2050" s="79" t="s">
        <v>670</v>
      </c>
      <c r="H2050" s="81" t="s">
        <v>15</v>
      </c>
      <c r="I2050" s="120">
        <v>5222.6000000000004</v>
      </c>
      <c r="J2050" s="120">
        <v>5160.6000000000004</v>
      </c>
      <c r="K2050" s="82">
        <v>2.4</v>
      </c>
      <c r="L2050" s="105">
        <f>+BD[[#This Row],[Kg. Recibidos]]*BD[[#This Row],[Precio]]</f>
        <v>12385.44</v>
      </c>
      <c r="M2050" s="105">
        <f>+BD[[#This Row],[Kg. Recibidos]]*BD[[#This Row],[Precio]]</f>
        <v>12385.44</v>
      </c>
      <c r="N2050" s="91">
        <f>+BD[[#This Row],[Monto Total]]-BD[[#This Row],[Abonos]]</f>
        <v>0</v>
      </c>
      <c r="O2050" s="92" t="str">
        <f>IF(BD[[#This Row],[Saldo Actual]]=0,"PAGADO",IF(BD[[#This Row],[Saldo Actual]]&lt;0,"A Favor","Pendiente"))</f>
        <v>PAGADO</v>
      </c>
      <c r="P2050" s="95">
        <f>+BD[[#This Row],[Fecha Doc.]]+7</f>
        <v>45337</v>
      </c>
      <c r="Q2050" s="66" t="str">
        <f ca="1">IF(TODAY()&gt;BD[[#This Row],[Fecha Venc.]],"VENCIDO","")</f>
        <v>VENCIDO</v>
      </c>
      <c r="R2050" s="83"/>
    </row>
    <row r="2051" spans="3:18" s="4" customFormat="1" hidden="1" x14ac:dyDescent="0.25">
      <c r="C2051" s="77" t="s">
        <v>1533</v>
      </c>
      <c r="D2051" s="78">
        <v>45330</v>
      </c>
      <c r="E2051" s="79" t="s">
        <v>91</v>
      </c>
      <c r="F2051" s="80" t="s">
        <v>49</v>
      </c>
      <c r="G2051" s="79" t="s">
        <v>91</v>
      </c>
      <c r="H2051" s="81" t="s">
        <v>11</v>
      </c>
      <c r="I2051" s="120">
        <v>48.3</v>
      </c>
      <c r="J2051" s="120">
        <v>48.3</v>
      </c>
      <c r="K2051" s="82">
        <v>1.6</v>
      </c>
      <c r="L2051" s="105">
        <f>+BD[[#This Row],[Kg. Recibidos]]*BD[[#This Row],[Precio]]</f>
        <v>77.28</v>
      </c>
      <c r="M2051" s="82">
        <v>77.28</v>
      </c>
      <c r="N2051" s="91">
        <f>+BD[[#This Row],[Monto Total]]-BD[[#This Row],[Abonos]]</f>
        <v>0</v>
      </c>
      <c r="O2051" s="92" t="str">
        <f>IF(BD[[#This Row],[Saldo Actual]]=0,"PAGADO",IF(BD[[#This Row],[Saldo Actual]]&lt;0,"A Favor","Pendiente"))</f>
        <v>PAGADO</v>
      </c>
      <c r="P2051" s="95">
        <f>+BD[[#This Row],[Fecha Doc.]]+7</f>
        <v>45337</v>
      </c>
      <c r="Q2051" s="66" t="str">
        <f ca="1">IF(TODAY()&gt;BD[[#This Row],[Fecha Venc.]],"VENCIDO","")</f>
        <v>VENCIDO</v>
      </c>
      <c r="R2051" s="83"/>
    </row>
    <row r="2052" spans="3:18" s="4" customFormat="1" hidden="1" x14ac:dyDescent="0.25">
      <c r="C2052" s="77" t="s">
        <v>1533</v>
      </c>
      <c r="D2052" s="78">
        <v>45330</v>
      </c>
      <c r="E2052" s="79" t="s">
        <v>91</v>
      </c>
      <c r="F2052" s="80" t="s">
        <v>49</v>
      </c>
      <c r="G2052" s="79" t="s">
        <v>91</v>
      </c>
      <c r="H2052" s="81" t="s">
        <v>12</v>
      </c>
      <c r="I2052" s="120">
        <v>113.3</v>
      </c>
      <c r="J2052" s="120">
        <v>113.3</v>
      </c>
      <c r="K2052" s="82">
        <v>1.1000000000000001</v>
      </c>
      <c r="L2052" s="105">
        <f>+BD[[#This Row],[Kg. Recibidos]]*BD[[#This Row],[Precio]]</f>
        <v>124.63000000000001</v>
      </c>
      <c r="M2052" s="82">
        <v>124.63000000000001</v>
      </c>
      <c r="N2052" s="91">
        <f>+BD[[#This Row],[Monto Total]]-BD[[#This Row],[Abonos]]</f>
        <v>0</v>
      </c>
      <c r="O2052" s="92" t="str">
        <f>IF(BD[[#This Row],[Saldo Actual]]=0,"PAGADO",IF(BD[[#This Row],[Saldo Actual]]&lt;0,"A Favor","Pendiente"))</f>
        <v>PAGADO</v>
      </c>
      <c r="P2052" s="95">
        <f>+BD[[#This Row],[Fecha Doc.]]+7</f>
        <v>45337</v>
      </c>
      <c r="Q2052" s="66" t="str">
        <f ca="1">IF(TODAY()&gt;BD[[#This Row],[Fecha Venc.]],"VENCIDO","")</f>
        <v>VENCIDO</v>
      </c>
      <c r="R2052" s="83"/>
    </row>
    <row r="2053" spans="3:18" s="4" customFormat="1" hidden="1" x14ac:dyDescent="0.25">
      <c r="C2053" s="77" t="s">
        <v>1533</v>
      </c>
      <c r="D2053" s="78">
        <v>45330</v>
      </c>
      <c r="E2053" s="79" t="s">
        <v>91</v>
      </c>
      <c r="F2053" s="80" t="s">
        <v>49</v>
      </c>
      <c r="G2053" s="79" t="s">
        <v>91</v>
      </c>
      <c r="H2053" s="81" t="s">
        <v>13</v>
      </c>
      <c r="I2053" s="120">
        <v>59.5</v>
      </c>
      <c r="J2053" s="120">
        <v>59.5</v>
      </c>
      <c r="K2053" s="82">
        <v>1.1000000000000001</v>
      </c>
      <c r="L2053" s="105">
        <f>+BD[[#This Row],[Kg. Recibidos]]*BD[[#This Row],[Precio]]</f>
        <v>65.45</v>
      </c>
      <c r="M2053" s="82">
        <v>65.45</v>
      </c>
      <c r="N2053" s="91">
        <f>+BD[[#This Row],[Monto Total]]-BD[[#This Row],[Abonos]]</f>
        <v>0</v>
      </c>
      <c r="O2053" s="92" t="str">
        <f>IF(BD[[#This Row],[Saldo Actual]]=0,"PAGADO",IF(BD[[#This Row],[Saldo Actual]]&lt;0,"A Favor","Pendiente"))</f>
        <v>PAGADO</v>
      </c>
      <c r="P2053" s="95">
        <f>+BD[[#This Row],[Fecha Doc.]]+7</f>
        <v>45337</v>
      </c>
      <c r="Q2053" s="66" t="str">
        <f ca="1">IF(TODAY()&gt;BD[[#This Row],[Fecha Venc.]],"VENCIDO","")</f>
        <v>VENCIDO</v>
      </c>
      <c r="R2053" s="83"/>
    </row>
    <row r="2054" spans="3:18" s="4" customFormat="1" hidden="1" x14ac:dyDescent="0.25">
      <c r="C2054" s="77" t="s">
        <v>1536</v>
      </c>
      <c r="D2054" s="78">
        <v>45330</v>
      </c>
      <c r="E2054" s="79" t="s">
        <v>93</v>
      </c>
      <c r="F2054" s="80" t="s">
        <v>50</v>
      </c>
      <c r="G2054" s="79" t="s">
        <v>93</v>
      </c>
      <c r="H2054" s="81" t="s">
        <v>3</v>
      </c>
      <c r="I2054" s="120">
        <v>15995.5</v>
      </c>
      <c r="J2054" s="120">
        <v>15995.5</v>
      </c>
      <c r="K2054" s="82">
        <v>2</v>
      </c>
      <c r="L2054" s="105">
        <f>+BD[[#This Row],[Kg. Recibidos]]*BD[[#This Row],[Precio]]</f>
        <v>31991</v>
      </c>
      <c r="M2054" s="105">
        <f>+BD[[#This Row],[Kg. Recibidos]]*BD[[#This Row],[Precio]]</f>
        <v>31991</v>
      </c>
      <c r="N2054" s="91">
        <f>+BD[[#This Row],[Monto Total]]-BD[[#This Row],[Abonos]]</f>
        <v>0</v>
      </c>
      <c r="O2054" s="92" t="str">
        <f>IF(BD[[#This Row],[Saldo Actual]]=0,"PAGADO",IF(BD[[#This Row],[Saldo Actual]]&lt;0,"A Favor","Pendiente"))</f>
        <v>PAGADO</v>
      </c>
      <c r="P2054" s="95">
        <f>+BD[[#This Row],[Fecha Doc.]]+7</f>
        <v>45337</v>
      </c>
      <c r="Q2054" s="66" t="str">
        <f ca="1">IF(TODAY()&gt;BD[[#This Row],[Fecha Venc.]],"VENCIDO","")</f>
        <v>VENCIDO</v>
      </c>
      <c r="R2054" s="83"/>
    </row>
    <row r="2055" spans="3:18" s="4" customFormat="1" hidden="1" x14ac:dyDescent="0.25">
      <c r="C2055" s="77" t="s">
        <v>1534</v>
      </c>
      <c r="D2055" s="78">
        <v>45330</v>
      </c>
      <c r="E2055" s="79" t="s">
        <v>93</v>
      </c>
      <c r="F2055" s="80" t="s">
        <v>50</v>
      </c>
      <c r="G2055" s="79" t="s">
        <v>93</v>
      </c>
      <c r="H2055" s="81" t="s">
        <v>12</v>
      </c>
      <c r="I2055" s="120">
        <v>1419.5</v>
      </c>
      <c r="J2055" s="120">
        <v>1419.5</v>
      </c>
      <c r="K2055" s="82">
        <v>1</v>
      </c>
      <c r="L2055" s="105">
        <f>+BD[[#This Row],[Kg. Recibidos]]*BD[[#This Row],[Precio]]</f>
        <v>1419.5</v>
      </c>
      <c r="M2055" s="105">
        <f>+BD[[#This Row],[Kg. Recibidos]]*BD[[#This Row],[Precio]]</f>
        <v>1419.5</v>
      </c>
      <c r="N2055" s="91">
        <f>+BD[[#This Row],[Monto Total]]-BD[[#This Row],[Abonos]]</f>
        <v>0</v>
      </c>
      <c r="O2055" s="92" t="str">
        <f>IF(BD[[#This Row],[Saldo Actual]]=0,"PAGADO",IF(BD[[#This Row],[Saldo Actual]]&lt;0,"A Favor","Pendiente"))</f>
        <v>PAGADO</v>
      </c>
      <c r="P2055" s="95">
        <f>+BD[[#This Row],[Fecha Doc.]]+7</f>
        <v>45337</v>
      </c>
      <c r="Q2055" s="66" t="str">
        <f ca="1">IF(TODAY()&gt;BD[[#This Row],[Fecha Venc.]],"VENCIDO","")</f>
        <v>VENCIDO</v>
      </c>
      <c r="R2055" s="83"/>
    </row>
    <row r="2056" spans="3:18" s="4" customFormat="1" hidden="1" x14ac:dyDescent="0.25">
      <c r="C2056" s="77" t="s">
        <v>1535</v>
      </c>
      <c r="D2056" s="78">
        <v>45330</v>
      </c>
      <c r="E2056" s="79" t="s">
        <v>93</v>
      </c>
      <c r="F2056" s="80" t="s">
        <v>50</v>
      </c>
      <c r="G2056" s="79" t="s">
        <v>93</v>
      </c>
      <c r="H2056" s="81" t="s">
        <v>18</v>
      </c>
      <c r="I2056" s="120">
        <v>321.49</v>
      </c>
      <c r="J2056" s="120">
        <v>321.49</v>
      </c>
      <c r="K2056" s="82">
        <v>1.35</v>
      </c>
      <c r="L2056" s="105">
        <f>+BD[[#This Row],[Kg. Recibidos]]*BD[[#This Row],[Precio]]</f>
        <v>434.01150000000007</v>
      </c>
      <c r="M2056" s="105">
        <f>+BD[[#This Row],[Kg. Recibidos]]*BD[[#This Row],[Precio]]</f>
        <v>434.01150000000007</v>
      </c>
      <c r="N2056" s="91">
        <f>+BD[[#This Row],[Monto Total]]-BD[[#This Row],[Abonos]]</f>
        <v>0</v>
      </c>
      <c r="O2056" s="92" t="str">
        <f>IF(BD[[#This Row],[Saldo Actual]]=0,"PAGADO",IF(BD[[#This Row],[Saldo Actual]]&lt;0,"A Favor","Pendiente"))</f>
        <v>PAGADO</v>
      </c>
      <c r="P2056" s="95">
        <f>+BD[[#This Row],[Fecha Doc.]]+7</f>
        <v>45337</v>
      </c>
      <c r="Q2056" s="66" t="str">
        <f ca="1">IF(TODAY()&gt;BD[[#This Row],[Fecha Venc.]],"VENCIDO","")</f>
        <v>VENCIDO</v>
      </c>
      <c r="R2056" s="83"/>
    </row>
    <row r="2057" spans="3:18" s="4" customFormat="1" hidden="1" x14ac:dyDescent="0.25">
      <c r="C2057" s="77" t="s">
        <v>1523</v>
      </c>
      <c r="D2057" s="78">
        <v>45330</v>
      </c>
      <c r="E2057" s="79" t="s">
        <v>8</v>
      </c>
      <c r="F2057" s="80" t="s">
        <v>20</v>
      </c>
      <c r="G2057" s="79" t="s">
        <v>182</v>
      </c>
      <c r="H2057" s="81" t="s">
        <v>15</v>
      </c>
      <c r="I2057" s="120">
        <v>8101.3</v>
      </c>
      <c r="J2057" s="120">
        <v>7970.6</v>
      </c>
      <c r="K2057" s="82">
        <v>2.52</v>
      </c>
      <c r="L2057" s="105">
        <f>+BD[[#This Row],[Kg. Recibidos]]*BD[[#This Row],[Precio]]</f>
        <v>20085.912</v>
      </c>
      <c r="M2057" s="105">
        <f>+BD[[#This Row],[Kg. Recibidos]]*BD[[#This Row],[Precio]]</f>
        <v>20085.912</v>
      </c>
      <c r="N2057" s="91">
        <f>+BD[[#This Row],[Monto Total]]-BD[[#This Row],[Abonos]]</f>
        <v>0</v>
      </c>
      <c r="O2057" s="92" t="str">
        <f>IF(BD[[#This Row],[Saldo Actual]]=0,"PAGADO",IF(BD[[#This Row],[Saldo Actual]]&lt;0,"A Favor","Pendiente"))</f>
        <v>PAGADO</v>
      </c>
      <c r="P2057" s="95">
        <f>+BD[[#This Row],[Fecha Doc.]]+7</f>
        <v>45337</v>
      </c>
      <c r="Q2057" s="66" t="str">
        <f ca="1">IF(TODAY()&gt;BD[[#This Row],[Fecha Venc.]],"VENCIDO","")</f>
        <v>VENCIDO</v>
      </c>
      <c r="R2057" s="83"/>
    </row>
    <row r="2058" spans="3:18" s="4" customFormat="1" hidden="1" x14ac:dyDescent="0.25">
      <c r="C2058" s="77" t="s">
        <v>1245</v>
      </c>
      <c r="D2058" s="78">
        <v>45330</v>
      </c>
      <c r="E2058" s="79" t="s">
        <v>1887</v>
      </c>
      <c r="F2058" s="80" t="s">
        <v>1886</v>
      </c>
      <c r="G2058" s="79" t="s">
        <v>149</v>
      </c>
      <c r="H2058" s="81" t="s">
        <v>14</v>
      </c>
      <c r="I2058" s="120">
        <v>128.9</v>
      </c>
      <c r="J2058" s="120">
        <v>128.9</v>
      </c>
      <c r="K2058" s="82">
        <v>0.55000000000000004</v>
      </c>
      <c r="L2058" s="105">
        <f>+BD[[#This Row],[Kg. Recibidos]]*BD[[#This Row],[Precio]]</f>
        <v>70.89500000000001</v>
      </c>
      <c r="M2058" s="82">
        <v>70.89500000000001</v>
      </c>
      <c r="N2058" s="91">
        <f>+BD[[#This Row],[Monto Total]]-BD[[#This Row],[Abonos]]</f>
        <v>0</v>
      </c>
      <c r="O2058" s="92" t="str">
        <f>IF(BD[[#This Row],[Saldo Actual]]=0,"PAGADO",IF(BD[[#This Row],[Saldo Actual]]&lt;0,"A Favor","Pendiente"))</f>
        <v>PAGADO</v>
      </c>
      <c r="P2058" s="95">
        <f>+BD[[#This Row],[Fecha Doc.]]+7</f>
        <v>45337</v>
      </c>
      <c r="Q2058" s="66" t="str">
        <f ca="1">IF(TODAY()&gt;BD[[#This Row],[Fecha Venc.]],"VENCIDO","")</f>
        <v>VENCIDO</v>
      </c>
      <c r="R2058" s="83"/>
    </row>
    <row r="2059" spans="3:18" s="4" customFormat="1" hidden="1" x14ac:dyDescent="0.25">
      <c r="C2059" s="77" t="s">
        <v>1517</v>
      </c>
      <c r="D2059" s="78">
        <v>45329</v>
      </c>
      <c r="E2059" s="79" t="s">
        <v>499</v>
      </c>
      <c r="F2059" s="80" t="s">
        <v>61</v>
      </c>
      <c r="G2059" s="79" t="s">
        <v>499</v>
      </c>
      <c r="H2059" s="81" t="s">
        <v>15</v>
      </c>
      <c r="I2059" s="120">
        <v>9713.6</v>
      </c>
      <c r="J2059" s="120">
        <v>9713.6</v>
      </c>
      <c r="K2059" s="82">
        <v>2.6</v>
      </c>
      <c r="L2059" s="105">
        <f>+BD[[#This Row],[Kg. Recibidos]]*BD[[#This Row],[Precio]]</f>
        <v>25255.360000000001</v>
      </c>
      <c r="M2059" s="105">
        <f>+BD[[#This Row],[Kg. Recibidos]]*BD[[#This Row],[Precio]]</f>
        <v>25255.360000000001</v>
      </c>
      <c r="N2059" s="91">
        <f>+BD[[#This Row],[Monto Total]]-BD[[#This Row],[Abonos]]</f>
        <v>0</v>
      </c>
      <c r="O2059" s="92" t="str">
        <f>IF(BD[[#This Row],[Saldo Actual]]=0,"PAGADO",IF(BD[[#This Row],[Saldo Actual]]&lt;0,"A Favor","Pendiente"))</f>
        <v>PAGADO</v>
      </c>
      <c r="P2059" s="95">
        <f>+BD[[#This Row],[Fecha Doc.]]+7</f>
        <v>45336</v>
      </c>
      <c r="Q2059" s="66" t="str">
        <f ca="1">IF(TODAY()&gt;BD[[#This Row],[Fecha Venc.]],"VENCIDO","")</f>
        <v>VENCIDO</v>
      </c>
      <c r="R2059" s="83"/>
    </row>
    <row r="2060" spans="3:18" s="4" customFormat="1" hidden="1" x14ac:dyDescent="0.25">
      <c r="C2060" s="77" t="s">
        <v>1521</v>
      </c>
      <c r="D2060" s="78">
        <v>45329</v>
      </c>
      <c r="E2060" s="79" t="s">
        <v>1887</v>
      </c>
      <c r="F2060" s="80" t="s">
        <v>1886</v>
      </c>
      <c r="G2060" s="79" t="s">
        <v>133</v>
      </c>
      <c r="H2060" s="81" t="s">
        <v>11</v>
      </c>
      <c r="I2060" s="120">
        <v>77.7</v>
      </c>
      <c r="J2060" s="120">
        <v>77.7</v>
      </c>
      <c r="K2060" s="82">
        <v>2</v>
      </c>
      <c r="L2060" s="105">
        <f>+BD[[#This Row],[Kg. Recibidos]]*BD[[#This Row],[Precio]]</f>
        <v>155.4</v>
      </c>
      <c r="M2060" s="82">
        <v>155.4</v>
      </c>
      <c r="N2060" s="91">
        <f>+BD[[#This Row],[Monto Total]]-BD[[#This Row],[Abonos]]</f>
        <v>0</v>
      </c>
      <c r="O2060" s="92" t="str">
        <f>IF(BD[[#This Row],[Saldo Actual]]=0,"PAGADO",IF(BD[[#This Row],[Saldo Actual]]&lt;0,"A Favor","Pendiente"))</f>
        <v>PAGADO</v>
      </c>
      <c r="P2060" s="95">
        <f>+BD[[#This Row],[Fecha Doc.]]+7</f>
        <v>45336</v>
      </c>
      <c r="Q2060" s="66" t="str">
        <f ca="1">IF(TODAY()&gt;BD[[#This Row],[Fecha Venc.]],"VENCIDO","")</f>
        <v>VENCIDO</v>
      </c>
      <c r="R2060" s="83"/>
    </row>
    <row r="2061" spans="3:18" s="4" customFormat="1" hidden="1" x14ac:dyDescent="0.25">
      <c r="C2061" s="77" t="s">
        <v>1521</v>
      </c>
      <c r="D2061" s="78">
        <v>45329</v>
      </c>
      <c r="E2061" s="79" t="s">
        <v>1887</v>
      </c>
      <c r="F2061" s="80" t="s">
        <v>1886</v>
      </c>
      <c r="G2061" s="79" t="s">
        <v>133</v>
      </c>
      <c r="H2061" s="81" t="s">
        <v>12</v>
      </c>
      <c r="I2061" s="120">
        <v>28</v>
      </c>
      <c r="J2061" s="120">
        <v>28</v>
      </c>
      <c r="K2061" s="82">
        <v>1.3</v>
      </c>
      <c r="L2061" s="105">
        <f>+BD[[#This Row],[Kg. Recibidos]]*BD[[#This Row],[Precio]]</f>
        <v>36.4</v>
      </c>
      <c r="M2061" s="82">
        <v>36.4</v>
      </c>
      <c r="N2061" s="91">
        <f>+BD[[#This Row],[Monto Total]]-BD[[#This Row],[Abonos]]</f>
        <v>0</v>
      </c>
      <c r="O2061" s="92" t="str">
        <f>IF(BD[[#This Row],[Saldo Actual]]=0,"PAGADO",IF(BD[[#This Row],[Saldo Actual]]&lt;0,"A Favor","Pendiente"))</f>
        <v>PAGADO</v>
      </c>
      <c r="P2061" s="95">
        <f>+BD[[#This Row],[Fecha Doc.]]+7</f>
        <v>45336</v>
      </c>
      <c r="Q2061" s="66" t="str">
        <f ca="1">IF(TODAY()&gt;BD[[#This Row],[Fecha Venc.]],"VENCIDO","")</f>
        <v>VENCIDO</v>
      </c>
      <c r="R2061" s="83"/>
    </row>
    <row r="2062" spans="3:18" s="4" customFormat="1" hidden="1" x14ac:dyDescent="0.25">
      <c r="C2062" s="77" t="s">
        <v>1521</v>
      </c>
      <c r="D2062" s="78">
        <v>45329</v>
      </c>
      <c r="E2062" s="79" t="s">
        <v>1887</v>
      </c>
      <c r="F2062" s="80" t="s">
        <v>1886</v>
      </c>
      <c r="G2062" s="79" t="s">
        <v>133</v>
      </c>
      <c r="H2062" s="81" t="s">
        <v>13</v>
      </c>
      <c r="I2062" s="120">
        <v>333.2</v>
      </c>
      <c r="J2062" s="120">
        <v>333.2</v>
      </c>
      <c r="K2062" s="82">
        <v>1.4</v>
      </c>
      <c r="L2062" s="105">
        <f>+BD[[#This Row],[Kg. Recibidos]]*BD[[#This Row],[Precio]]</f>
        <v>466.47999999999996</v>
      </c>
      <c r="M2062" s="82">
        <v>466.47999999999996</v>
      </c>
      <c r="N2062" s="91">
        <f>+BD[[#This Row],[Monto Total]]-BD[[#This Row],[Abonos]]</f>
        <v>0</v>
      </c>
      <c r="O2062" s="92" t="str">
        <f>IF(BD[[#This Row],[Saldo Actual]]=0,"PAGADO",IF(BD[[#This Row],[Saldo Actual]]&lt;0,"A Favor","Pendiente"))</f>
        <v>PAGADO</v>
      </c>
      <c r="P2062" s="95">
        <f>+BD[[#This Row],[Fecha Doc.]]+7</f>
        <v>45336</v>
      </c>
      <c r="Q2062" s="66" t="str">
        <f ca="1">IF(TODAY()&gt;BD[[#This Row],[Fecha Venc.]],"VENCIDO","")</f>
        <v>VENCIDO</v>
      </c>
      <c r="R2062" s="83"/>
    </row>
    <row r="2063" spans="3:18" s="4" customFormat="1" hidden="1" x14ac:dyDescent="0.25">
      <c r="C2063" s="77" t="s">
        <v>1520</v>
      </c>
      <c r="D2063" s="78">
        <v>45329</v>
      </c>
      <c r="E2063" s="79" t="s">
        <v>9</v>
      </c>
      <c r="F2063" s="80" t="s">
        <v>19</v>
      </c>
      <c r="G2063" s="79" t="s">
        <v>169</v>
      </c>
      <c r="H2063" s="81" t="s">
        <v>15</v>
      </c>
      <c r="I2063" s="120">
        <v>5119.3</v>
      </c>
      <c r="J2063" s="120">
        <v>4908.6000000000004</v>
      </c>
      <c r="K2063" s="82">
        <v>2.25</v>
      </c>
      <c r="L2063" s="105">
        <f>+BD[[#This Row],[Kg. Recibidos]]*BD[[#This Row],[Precio]]</f>
        <v>11044.35</v>
      </c>
      <c r="M2063" s="105">
        <v>11044.35</v>
      </c>
      <c r="N2063" s="91">
        <f>+BD[[#This Row],[Monto Total]]-BD[[#This Row],[Abonos]]</f>
        <v>0</v>
      </c>
      <c r="O2063" s="92" t="str">
        <f>IF(BD[[#This Row],[Saldo Actual]]=0,"PAGADO",IF(BD[[#This Row],[Saldo Actual]]&lt;0,"A Favor","Pendiente"))</f>
        <v>PAGADO</v>
      </c>
      <c r="P2063" s="95">
        <f>+BD[[#This Row],[Fecha Doc.]]+7</f>
        <v>45336</v>
      </c>
      <c r="Q2063" s="66" t="str">
        <f ca="1">IF(TODAY()&gt;BD[[#This Row],[Fecha Venc.]],"VENCIDO","")</f>
        <v>VENCIDO</v>
      </c>
      <c r="R2063" s="83"/>
    </row>
    <row r="2064" spans="3:18" s="4" customFormat="1" hidden="1" x14ac:dyDescent="0.25">
      <c r="C2064" s="77" t="s">
        <v>1516</v>
      </c>
      <c r="D2064" s="78">
        <v>45329</v>
      </c>
      <c r="E2064" s="79" t="s">
        <v>8</v>
      </c>
      <c r="F2064" s="80" t="s">
        <v>20</v>
      </c>
      <c r="G2064" s="79" t="s">
        <v>182</v>
      </c>
      <c r="H2064" s="81" t="s">
        <v>15</v>
      </c>
      <c r="I2064" s="120">
        <v>8334.9</v>
      </c>
      <c r="J2064" s="120">
        <v>8251.5</v>
      </c>
      <c r="K2064" s="82">
        <v>2.46</v>
      </c>
      <c r="L2064" s="105">
        <f>+BD[[#This Row],[Kg. Recibidos]]*BD[[#This Row],[Precio]]</f>
        <v>20298.689999999999</v>
      </c>
      <c r="M2064" s="105">
        <f>+BD[[#This Row],[Kg. Recibidos]]*BD[[#This Row],[Precio]]</f>
        <v>20298.689999999999</v>
      </c>
      <c r="N2064" s="91">
        <f>+BD[[#This Row],[Monto Total]]-BD[[#This Row],[Abonos]]</f>
        <v>0</v>
      </c>
      <c r="O2064" s="92" t="str">
        <f>IF(BD[[#This Row],[Saldo Actual]]=0,"PAGADO",IF(BD[[#This Row],[Saldo Actual]]&lt;0,"A Favor","Pendiente"))</f>
        <v>PAGADO</v>
      </c>
      <c r="P2064" s="95">
        <f>+BD[[#This Row],[Fecha Doc.]]+7</f>
        <v>45336</v>
      </c>
      <c r="Q2064" s="66" t="str">
        <f ca="1">IF(TODAY()&gt;BD[[#This Row],[Fecha Venc.]],"VENCIDO","")</f>
        <v>VENCIDO</v>
      </c>
      <c r="R2064" s="83"/>
    </row>
    <row r="2065" spans="3:18" s="4" customFormat="1" hidden="1" x14ac:dyDescent="0.25">
      <c r="C2065" s="77" t="s">
        <v>1518</v>
      </c>
      <c r="D2065" s="78">
        <v>45329</v>
      </c>
      <c r="E2065" s="79" t="s">
        <v>8</v>
      </c>
      <c r="F2065" s="80" t="s">
        <v>20</v>
      </c>
      <c r="G2065" s="79" t="s">
        <v>182</v>
      </c>
      <c r="H2065" s="81" t="s">
        <v>13</v>
      </c>
      <c r="I2065" s="120">
        <v>4715.8999999999996</v>
      </c>
      <c r="J2065" s="120">
        <v>4711</v>
      </c>
      <c r="K2065" s="82">
        <v>0.45</v>
      </c>
      <c r="L2065" s="105">
        <f>+BD[[#This Row],[Kg. Recibidos]]*BD[[#This Row],[Precio]]</f>
        <v>2119.9500000000003</v>
      </c>
      <c r="M2065" s="105">
        <f>+BD[[#This Row],[Kg. Recibidos]]*BD[[#This Row],[Precio]]</f>
        <v>2119.9500000000003</v>
      </c>
      <c r="N2065" s="91">
        <f>+BD[[#This Row],[Monto Total]]-BD[[#This Row],[Abonos]]</f>
        <v>0</v>
      </c>
      <c r="O2065" s="92" t="str">
        <f>IF(BD[[#This Row],[Saldo Actual]]=0,"PAGADO",IF(BD[[#This Row],[Saldo Actual]]&lt;0,"A Favor","Pendiente"))</f>
        <v>PAGADO</v>
      </c>
      <c r="P2065" s="95">
        <f>+BD[[#This Row],[Fecha Doc.]]+7</f>
        <v>45336</v>
      </c>
      <c r="Q2065" s="66" t="str">
        <f ca="1">IF(TODAY()&gt;BD[[#This Row],[Fecha Venc.]],"VENCIDO","")</f>
        <v>VENCIDO</v>
      </c>
      <c r="R2065" s="83"/>
    </row>
    <row r="2066" spans="3:18" s="4" customFormat="1" hidden="1" x14ac:dyDescent="0.25">
      <c r="C2066" s="77" t="s">
        <v>1518</v>
      </c>
      <c r="D2066" s="78">
        <v>45329</v>
      </c>
      <c r="E2066" s="79" t="s">
        <v>8</v>
      </c>
      <c r="F2066" s="80" t="s">
        <v>20</v>
      </c>
      <c r="G2066" s="79" t="s">
        <v>182</v>
      </c>
      <c r="H2066" s="81" t="s">
        <v>11</v>
      </c>
      <c r="I2066" s="120">
        <v>47.4</v>
      </c>
      <c r="J2066" s="120">
        <v>47.2</v>
      </c>
      <c r="K2066" s="82">
        <v>0.6</v>
      </c>
      <c r="L2066" s="105">
        <f>+BD[[#This Row],[Kg. Recibidos]]*BD[[#This Row],[Precio]]</f>
        <v>28.32</v>
      </c>
      <c r="M2066" s="105">
        <f>+BD[[#This Row],[Kg. Recibidos]]*BD[[#This Row],[Precio]]</f>
        <v>28.32</v>
      </c>
      <c r="N2066" s="91">
        <f>+BD[[#This Row],[Monto Total]]-BD[[#This Row],[Abonos]]</f>
        <v>0</v>
      </c>
      <c r="O2066" s="92" t="str">
        <f>IF(BD[[#This Row],[Saldo Actual]]=0,"PAGADO",IF(BD[[#This Row],[Saldo Actual]]&lt;0,"A Favor","Pendiente"))</f>
        <v>PAGADO</v>
      </c>
      <c r="P2066" s="95">
        <f>+BD[[#This Row],[Fecha Doc.]]+7</f>
        <v>45336</v>
      </c>
      <c r="Q2066" s="66" t="str">
        <f ca="1">IF(TODAY()&gt;BD[[#This Row],[Fecha Venc.]],"VENCIDO","")</f>
        <v>VENCIDO</v>
      </c>
      <c r="R2066" s="83"/>
    </row>
    <row r="2067" spans="3:18" s="4" customFormat="1" hidden="1" x14ac:dyDescent="0.25">
      <c r="C2067" s="77" t="s">
        <v>1518</v>
      </c>
      <c r="D2067" s="78">
        <v>45329</v>
      </c>
      <c r="E2067" s="79" t="s">
        <v>8</v>
      </c>
      <c r="F2067" s="80" t="s">
        <v>20</v>
      </c>
      <c r="G2067" s="79" t="s">
        <v>182</v>
      </c>
      <c r="H2067" s="81" t="s">
        <v>12</v>
      </c>
      <c r="I2067" s="120">
        <v>3308.8999999999996</v>
      </c>
      <c r="J2067" s="120">
        <v>3283.5</v>
      </c>
      <c r="K2067" s="82">
        <v>0.45</v>
      </c>
      <c r="L2067" s="105">
        <f>+BD[[#This Row],[Kg. Recibidos]]*BD[[#This Row],[Precio]]</f>
        <v>1477.575</v>
      </c>
      <c r="M2067" s="105">
        <f>+BD[[#This Row],[Kg. Recibidos]]*BD[[#This Row],[Precio]]</f>
        <v>1477.575</v>
      </c>
      <c r="N2067" s="91">
        <f>+BD[[#This Row],[Monto Total]]-BD[[#This Row],[Abonos]]</f>
        <v>0</v>
      </c>
      <c r="O2067" s="92" t="str">
        <f>IF(BD[[#This Row],[Saldo Actual]]=0,"PAGADO",IF(BD[[#This Row],[Saldo Actual]]&lt;0,"A Favor","Pendiente"))</f>
        <v>PAGADO</v>
      </c>
      <c r="P2067" s="95">
        <f>+BD[[#This Row],[Fecha Doc.]]+7</f>
        <v>45336</v>
      </c>
      <c r="Q2067" s="66" t="str">
        <f ca="1">IF(TODAY()&gt;BD[[#This Row],[Fecha Venc.]],"VENCIDO","")</f>
        <v>VENCIDO</v>
      </c>
      <c r="R2067" s="83"/>
    </row>
    <row r="2068" spans="3:18" s="4" customFormat="1" hidden="1" x14ac:dyDescent="0.25">
      <c r="C2068" s="77" t="s">
        <v>1530</v>
      </c>
      <c r="D2068" s="78">
        <v>45329</v>
      </c>
      <c r="E2068" s="79" t="s">
        <v>1887</v>
      </c>
      <c r="F2068" s="80" t="s">
        <v>1886</v>
      </c>
      <c r="G2068" s="79" t="s">
        <v>1531</v>
      </c>
      <c r="H2068" s="81" t="s">
        <v>12</v>
      </c>
      <c r="I2068" s="120">
        <v>19.399999999999999</v>
      </c>
      <c r="J2068" s="120">
        <v>19.399999999999999</v>
      </c>
      <c r="K2068" s="82">
        <v>1.3</v>
      </c>
      <c r="L2068" s="105">
        <f>+BD[[#This Row],[Kg. Recibidos]]*BD[[#This Row],[Precio]]</f>
        <v>25.22</v>
      </c>
      <c r="M2068" s="105">
        <f>+BD[[#This Row],[Kg. Recibidos]]*BD[[#This Row],[Precio]]</f>
        <v>25.22</v>
      </c>
      <c r="N2068" s="91">
        <f>+BD[[#This Row],[Monto Total]]-BD[[#This Row],[Abonos]]</f>
        <v>0</v>
      </c>
      <c r="O2068" s="92" t="str">
        <f>IF(BD[[#This Row],[Saldo Actual]]=0,"PAGADO",IF(BD[[#This Row],[Saldo Actual]]&lt;0,"A Favor","Pendiente"))</f>
        <v>PAGADO</v>
      </c>
      <c r="P2068" s="95">
        <f>+BD[[#This Row],[Fecha Doc.]]+7</f>
        <v>45336</v>
      </c>
      <c r="Q2068" s="66" t="str">
        <f ca="1">IF(TODAY()&gt;BD[[#This Row],[Fecha Venc.]],"VENCIDO","")</f>
        <v>VENCIDO</v>
      </c>
      <c r="R2068" s="83"/>
    </row>
    <row r="2069" spans="3:18" s="4" customFormat="1" hidden="1" x14ac:dyDescent="0.25">
      <c r="C2069" s="77" t="s">
        <v>1511</v>
      </c>
      <c r="D2069" s="78">
        <v>45328</v>
      </c>
      <c r="E2069" s="79" t="s">
        <v>1887</v>
      </c>
      <c r="F2069" s="80" t="s">
        <v>1886</v>
      </c>
      <c r="G2069" s="79" t="s">
        <v>1512</v>
      </c>
      <c r="H2069" s="81" t="s">
        <v>12</v>
      </c>
      <c r="I2069" s="120">
        <v>5.7</v>
      </c>
      <c r="J2069" s="120">
        <v>5.7</v>
      </c>
      <c r="K2069" s="82">
        <v>1.3</v>
      </c>
      <c r="L2069" s="105">
        <f>+BD[[#This Row],[Kg. Recibidos]]*BD[[#This Row],[Precio]]</f>
        <v>7.41</v>
      </c>
      <c r="M2069" s="82">
        <v>7.41</v>
      </c>
      <c r="N2069" s="91">
        <f>+BD[[#This Row],[Monto Total]]-BD[[#This Row],[Abonos]]</f>
        <v>0</v>
      </c>
      <c r="O2069" s="92" t="str">
        <f>IF(BD[[#This Row],[Saldo Actual]]=0,"PAGADO",IF(BD[[#This Row],[Saldo Actual]]&lt;0,"A Favor","Pendiente"))</f>
        <v>PAGADO</v>
      </c>
      <c r="P2069" s="95">
        <f>+BD[[#This Row],[Fecha Doc.]]+7</f>
        <v>45335</v>
      </c>
      <c r="Q2069" s="66" t="str">
        <f ca="1">IF(TODAY()&gt;BD[[#This Row],[Fecha Venc.]],"VENCIDO","")</f>
        <v>VENCIDO</v>
      </c>
      <c r="R2069" s="83"/>
    </row>
    <row r="2070" spans="3:18" s="4" customFormat="1" hidden="1" x14ac:dyDescent="0.25">
      <c r="C2070" s="77" t="s">
        <v>1511</v>
      </c>
      <c r="D2070" s="78">
        <v>45328</v>
      </c>
      <c r="E2070" s="79" t="s">
        <v>1887</v>
      </c>
      <c r="F2070" s="80" t="s">
        <v>1886</v>
      </c>
      <c r="G2070" s="79" t="s">
        <v>1512</v>
      </c>
      <c r="H2070" s="81" t="s">
        <v>13</v>
      </c>
      <c r="I2070" s="120">
        <v>5.4</v>
      </c>
      <c r="J2070" s="120">
        <v>5.4</v>
      </c>
      <c r="K2070" s="82">
        <v>1.4</v>
      </c>
      <c r="L2070" s="105">
        <f>+BD[[#This Row],[Kg. Recibidos]]*BD[[#This Row],[Precio]]</f>
        <v>7.56</v>
      </c>
      <c r="M2070" s="82">
        <v>7.56</v>
      </c>
      <c r="N2070" s="91">
        <f>+BD[[#This Row],[Monto Total]]-BD[[#This Row],[Abonos]]</f>
        <v>0</v>
      </c>
      <c r="O2070" s="92" t="str">
        <f>IF(BD[[#This Row],[Saldo Actual]]=0,"PAGADO",IF(BD[[#This Row],[Saldo Actual]]&lt;0,"A Favor","Pendiente"))</f>
        <v>PAGADO</v>
      </c>
      <c r="P2070" s="95">
        <f>+BD[[#This Row],[Fecha Doc.]]+7</f>
        <v>45335</v>
      </c>
      <c r="Q2070" s="66" t="str">
        <f ca="1">IF(TODAY()&gt;BD[[#This Row],[Fecha Venc.]],"VENCIDO","")</f>
        <v>VENCIDO</v>
      </c>
      <c r="R2070" s="83"/>
    </row>
    <row r="2071" spans="3:18" s="4" customFormat="1" hidden="1" x14ac:dyDescent="0.25">
      <c r="C2071" s="77" t="s">
        <v>1511</v>
      </c>
      <c r="D2071" s="78">
        <v>45328</v>
      </c>
      <c r="E2071" s="79" t="s">
        <v>1887</v>
      </c>
      <c r="F2071" s="80" t="s">
        <v>1886</v>
      </c>
      <c r="G2071" s="79" t="s">
        <v>1512</v>
      </c>
      <c r="H2071" s="81" t="s">
        <v>11</v>
      </c>
      <c r="I2071" s="120">
        <v>3.9</v>
      </c>
      <c r="J2071" s="120">
        <v>3.9</v>
      </c>
      <c r="K2071" s="82">
        <v>2</v>
      </c>
      <c r="L2071" s="105">
        <f>+BD[[#This Row],[Kg. Recibidos]]*BD[[#This Row],[Precio]]</f>
        <v>7.8</v>
      </c>
      <c r="M2071" s="82">
        <v>7.8</v>
      </c>
      <c r="N2071" s="91">
        <f>+BD[[#This Row],[Monto Total]]-BD[[#This Row],[Abonos]]</f>
        <v>0</v>
      </c>
      <c r="O2071" s="92" t="str">
        <f>IF(BD[[#This Row],[Saldo Actual]]=0,"PAGADO",IF(BD[[#This Row],[Saldo Actual]]&lt;0,"A Favor","Pendiente"))</f>
        <v>PAGADO</v>
      </c>
      <c r="P2071" s="95">
        <f>+BD[[#This Row],[Fecha Doc.]]+7</f>
        <v>45335</v>
      </c>
      <c r="Q2071" s="66" t="str">
        <f ca="1">IF(TODAY()&gt;BD[[#This Row],[Fecha Venc.]],"VENCIDO","")</f>
        <v>VENCIDO</v>
      </c>
      <c r="R2071" s="83"/>
    </row>
    <row r="2072" spans="3:18" s="4" customFormat="1" hidden="1" x14ac:dyDescent="0.25">
      <c r="C2072" s="77" t="s">
        <v>1508</v>
      </c>
      <c r="D2072" s="78">
        <v>45328</v>
      </c>
      <c r="E2072" s="79" t="s">
        <v>670</v>
      </c>
      <c r="F2072" s="80" t="s">
        <v>883</v>
      </c>
      <c r="G2072" s="79" t="s">
        <v>670</v>
      </c>
      <c r="H2072" s="81" t="s">
        <v>872</v>
      </c>
      <c r="I2072" s="120">
        <v>7170.2</v>
      </c>
      <c r="J2072" s="120">
        <v>7116</v>
      </c>
      <c r="K2072" s="82">
        <v>2.1</v>
      </c>
      <c r="L2072" s="105">
        <f>+BD[[#This Row],[Kg. Recibidos]]*BD[[#This Row],[Precio]]</f>
        <v>14943.6</v>
      </c>
      <c r="M2072" s="105">
        <f>+BD[[#This Row],[Kg. Recibidos]]*BD[[#This Row],[Precio]]</f>
        <v>14943.6</v>
      </c>
      <c r="N2072" s="91">
        <f>+BD[[#This Row],[Monto Total]]-BD[[#This Row],[Abonos]]</f>
        <v>0</v>
      </c>
      <c r="O2072" s="92" t="str">
        <f>IF(BD[[#This Row],[Saldo Actual]]=0,"PAGADO",IF(BD[[#This Row],[Saldo Actual]]&lt;0,"A Favor","Pendiente"))</f>
        <v>PAGADO</v>
      </c>
      <c r="P2072" s="95">
        <f>+BD[[#This Row],[Fecha Doc.]]+7</f>
        <v>45335</v>
      </c>
      <c r="Q2072" s="66" t="str">
        <f ca="1">IF(TODAY()&gt;BD[[#This Row],[Fecha Venc.]],"VENCIDO","")</f>
        <v>VENCIDO</v>
      </c>
      <c r="R2072" s="83"/>
    </row>
    <row r="2073" spans="3:18" s="4" customFormat="1" hidden="1" x14ac:dyDescent="0.25">
      <c r="C2073" s="77" t="s">
        <v>1507</v>
      </c>
      <c r="D2073" s="78">
        <v>45328</v>
      </c>
      <c r="E2073" s="79" t="s">
        <v>670</v>
      </c>
      <c r="F2073" s="80" t="s">
        <v>883</v>
      </c>
      <c r="G2073" s="79" t="s">
        <v>670</v>
      </c>
      <c r="H2073" s="81" t="s">
        <v>872</v>
      </c>
      <c r="I2073" s="120">
        <v>2862.6</v>
      </c>
      <c r="J2073" s="120">
        <v>2824.6</v>
      </c>
      <c r="K2073" s="82">
        <v>2.1</v>
      </c>
      <c r="L2073" s="105">
        <f>+BD[[#This Row],[Kg. Recibidos]]*BD[[#This Row],[Precio]]</f>
        <v>5931.66</v>
      </c>
      <c r="M2073" s="105">
        <f>+BD[[#This Row],[Kg. Recibidos]]*BD[[#This Row],[Precio]]</f>
        <v>5931.66</v>
      </c>
      <c r="N2073" s="91">
        <f>+BD[[#This Row],[Monto Total]]-BD[[#This Row],[Abonos]]</f>
        <v>0</v>
      </c>
      <c r="O2073" s="92" t="str">
        <f>IF(BD[[#This Row],[Saldo Actual]]=0,"PAGADO",IF(BD[[#This Row],[Saldo Actual]]&lt;0,"A Favor","Pendiente"))</f>
        <v>PAGADO</v>
      </c>
      <c r="P2073" s="95">
        <f>+BD[[#This Row],[Fecha Doc.]]+7</f>
        <v>45335</v>
      </c>
      <c r="Q2073" s="66" t="str">
        <f ca="1">IF(TODAY()&gt;BD[[#This Row],[Fecha Venc.]],"VENCIDO","")</f>
        <v>VENCIDO</v>
      </c>
      <c r="R2073" s="83"/>
    </row>
    <row r="2074" spans="3:18" s="4" customFormat="1" hidden="1" x14ac:dyDescent="0.25">
      <c r="C2074" s="77" t="s">
        <v>1515</v>
      </c>
      <c r="D2074" s="78">
        <v>45328</v>
      </c>
      <c r="E2074" s="79" t="s">
        <v>1887</v>
      </c>
      <c r="F2074" s="80" t="s">
        <v>1886</v>
      </c>
      <c r="G2074" s="79" t="s">
        <v>92</v>
      </c>
      <c r="H2074" s="81" t="s">
        <v>12</v>
      </c>
      <c r="I2074" s="120">
        <v>28.6</v>
      </c>
      <c r="J2074" s="120">
        <v>28.6</v>
      </c>
      <c r="K2074" s="82">
        <v>1.3</v>
      </c>
      <c r="L2074" s="105">
        <f>+BD[[#This Row],[Kg. Recibidos]]*BD[[#This Row],[Precio]]</f>
        <v>37.18</v>
      </c>
      <c r="M2074" s="82">
        <v>37.18</v>
      </c>
      <c r="N2074" s="91">
        <f>+BD[[#This Row],[Monto Total]]-BD[[#This Row],[Abonos]]</f>
        <v>0</v>
      </c>
      <c r="O2074" s="92" t="str">
        <f>IF(BD[[#This Row],[Saldo Actual]]=0,"PAGADO",IF(BD[[#This Row],[Saldo Actual]]&lt;0,"A Favor","Pendiente"))</f>
        <v>PAGADO</v>
      </c>
      <c r="P2074" s="95">
        <f>+BD[[#This Row],[Fecha Doc.]]+7</f>
        <v>45335</v>
      </c>
      <c r="Q2074" s="66" t="str">
        <f ca="1">IF(TODAY()&gt;BD[[#This Row],[Fecha Venc.]],"VENCIDO","")</f>
        <v>VENCIDO</v>
      </c>
      <c r="R2074" s="83"/>
    </row>
    <row r="2075" spans="3:18" s="4" customFormat="1" hidden="1" x14ac:dyDescent="0.25">
      <c r="C2075" s="77" t="s">
        <v>1509</v>
      </c>
      <c r="D2075" s="78">
        <v>45328</v>
      </c>
      <c r="E2075" s="79" t="s">
        <v>104</v>
      </c>
      <c r="F2075" s="80" t="s">
        <v>57</v>
      </c>
      <c r="G2075" s="79" t="s">
        <v>104</v>
      </c>
      <c r="H2075" s="81" t="s">
        <v>11</v>
      </c>
      <c r="I2075" s="120">
        <v>19.899999999999999</v>
      </c>
      <c r="J2075" s="120">
        <v>19.899999999999999</v>
      </c>
      <c r="K2075" s="82">
        <v>1.6</v>
      </c>
      <c r="L2075" s="105">
        <f>+BD[[#This Row],[Kg. Recibidos]]*BD[[#This Row],[Precio]]</f>
        <v>31.84</v>
      </c>
      <c r="M2075" s="82">
        <v>31.84</v>
      </c>
      <c r="N2075" s="91">
        <f>+BD[[#This Row],[Monto Total]]-BD[[#This Row],[Abonos]]</f>
        <v>0</v>
      </c>
      <c r="O2075" s="92" t="str">
        <f>IF(BD[[#This Row],[Saldo Actual]]=0,"PAGADO",IF(BD[[#This Row],[Saldo Actual]]&lt;0,"A Favor","Pendiente"))</f>
        <v>PAGADO</v>
      </c>
      <c r="P2075" s="95">
        <f>+BD[[#This Row],[Fecha Doc.]]+7</f>
        <v>45335</v>
      </c>
      <c r="Q2075" s="66" t="str">
        <f ca="1">IF(TODAY()&gt;BD[[#This Row],[Fecha Venc.]],"VENCIDO","")</f>
        <v>VENCIDO</v>
      </c>
      <c r="R2075" s="83"/>
    </row>
    <row r="2076" spans="3:18" s="4" customFormat="1" hidden="1" x14ac:dyDescent="0.25">
      <c r="C2076" s="77" t="s">
        <v>1509</v>
      </c>
      <c r="D2076" s="78">
        <v>45328</v>
      </c>
      <c r="E2076" s="79" t="s">
        <v>104</v>
      </c>
      <c r="F2076" s="80" t="s">
        <v>57</v>
      </c>
      <c r="G2076" s="79" t="s">
        <v>104</v>
      </c>
      <c r="H2076" s="81" t="s">
        <v>12</v>
      </c>
      <c r="I2076" s="120">
        <v>671.2</v>
      </c>
      <c r="J2076" s="120">
        <v>671.2</v>
      </c>
      <c r="K2076" s="82">
        <v>1.1000000000000001</v>
      </c>
      <c r="L2076" s="105">
        <f>+BD[[#This Row],[Kg. Recibidos]]*BD[[#This Row],[Precio]]</f>
        <v>738.32000000000016</v>
      </c>
      <c r="M2076" s="82">
        <v>738.32000000000016</v>
      </c>
      <c r="N2076" s="91">
        <f>+BD[[#This Row],[Monto Total]]-BD[[#This Row],[Abonos]]</f>
        <v>0</v>
      </c>
      <c r="O2076" s="92" t="str">
        <f>IF(BD[[#This Row],[Saldo Actual]]=0,"PAGADO",IF(BD[[#This Row],[Saldo Actual]]&lt;0,"A Favor","Pendiente"))</f>
        <v>PAGADO</v>
      </c>
      <c r="P2076" s="95">
        <f>+BD[[#This Row],[Fecha Doc.]]+7</f>
        <v>45335</v>
      </c>
      <c r="Q2076" s="66" t="str">
        <f ca="1">IF(TODAY()&gt;BD[[#This Row],[Fecha Venc.]],"VENCIDO","")</f>
        <v>VENCIDO</v>
      </c>
      <c r="R2076" s="83"/>
    </row>
    <row r="2077" spans="3:18" s="4" customFormat="1" hidden="1" x14ac:dyDescent="0.25">
      <c r="C2077" s="77" t="s">
        <v>1509</v>
      </c>
      <c r="D2077" s="78">
        <v>45328</v>
      </c>
      <c r="E2077" s="79" t="s">
        <v>104</v>
      </c>
      <c r="F2077" s="80" t="s">
        <v>57</v>
      </c>
      <c r="G2077" s="79" t="s">
        <v>104</v>
      </c>
      <c r="H2077" s="81" t="s">
        <v>11</v>
      </c>
      <c r="I2077" s="120">
        <v>478.5</v>
      </c>
      <c r="J2077" s="120">
        <v>478.5</v>
      </c>
      <c r="K2077" s="82">
        <v>1.1000000000000001</v>
      </c>
      <c r="L2077" s="105">
        <f>+BD[[#This Row],[Kg. Recibidos]]*BD[[#This Row],[Precio]]</f>
        <v>526.35</v>
      </c>
      <c r="M2077" s="82">
        <v>526.35</v>
      </c>
      <c r="N2077" s="91">
        <f>+BD[[#This Row],[Monto Total]]-BD[[#This Row],[Abonos]]</f>
        <v>0</v>
      </c>
      <c r="O2077" s="92" t="str">
        <f>IF(BD[[#This Row],[Saldo Actual]]=0,"PAGADO",IF(BD[[#This Row],[Saldo Actual]]&lt;0,"A Favor","Pendiente"))</f>
        <v>PAGADO</v>
      </c>
      <c r="P2077" s="95">
        <f>+BD[[#This Row],[Fecha Doc.]]+7</f>
        <v>45335</v>
      </c>
      <c r="Q2077" s="66" t="str">
        <f ca="1">IF(TODAY()&gt;BD[[#This Row],[Fecha Venc.]],"VENCIDO","")</f>
        <v>VENCIDO</v>
      </c>
      <c r="R2077" s="83"/>
    </row>
    <row r="2078" spans="3:18" s="4" customFormat="1" hidden="1" x14ac:dyDescent="0.25">
      <c r="C2078" s="77" t="s">
        <v>1510</v>
      </c>
      <c r="D2078" s="78">
        <v>45328</v>
      </c>
      <c r="E2078" s="79" t="s">
        <v>93</v>
      </c>
      <c r="F2078" s="80" t="s">
        <v>50</v>
      </c>
      <c r="G2078" s="79" t="s">
        <v>93</v>
      </c>
      <c r="H2078" s="81" t="s">
        <v>3</v>
      </c>
      <c r="I2078" s="120">
        <v>17029.8</v>
      </c>
      <c r="J2078" s="120">
        <v>17029.8</v>
      </c>
      <c r="K2078" s="82">
        <v>2</v>
      </c>
      <c r="L2078" s="105">
        <f>+BD[[#This Row],[Kg. Recibidos]]*BD[[#This Row],[Precio]]</f>
        <v>34059.599999999999</v>
      </c>
      <c r="M2078" s="105">
        <f>+BD[[#This Row],[Kg. Recibidos]]*BD[[#This Row],[Precio]]</f>
        <v>34059.599999999999</v>
      </c>
      <c r="N2078" s="91">
        <f>+BD[[#This Row],[Monto Total]]-BD[[#This Row],[Abonos]]</f>
        <v>0</v>
      </c>
      <c r="O2078" s="92" t="str">
        <f>IF(BD[[#This Row],[Saldo Actual]]=0,"PAGADO",IF(BD[[#This Row],[Saldo Actual]]&lt;0,"A Favor","Pendiente"))</f>
        <v>PAGADO</v>
      </c>
      <c r="P2078" s="95">
        <f>+BD[[#This Row],[Fecha Doc.]]+7</f>
        <v>45335</v>
      </c>
      <c r="Q2078" s="66" t="str">
        <f ca="1">IF(TODAY()&gt;BD[[#This Row],[Fecha Venc.]],"VENCIDO","")</f>
        <v>VENCIDO</v>
      </c>
      <c r="R2078" s="83"/>
    </row>
    <row r="2079" spans="3:18" s="4" customFormat="1" hidden="1" x14ac:dyDescent="0.25">
      <c r="C2079" s="77" t="s">
        <v>1519</v>
      </c>
      <c r="D2079" s="78">
        <v>45328</v>
      </c>
      <c r="E2079" s="79" t="s">
        <v>8</v>
      </c>
      <c r="F2079" s="80" t="s">
        <v>20</v>
      </c>
      <c r="G2079" s="79" t="s">
        <v>182</v>
      </c>
      <c r="H2079" s="81" t="s">
        <v>13</v>
      </c>
      <c r="I2079" s="120">
        <v>811.7</v>
      </c>
      <c r="J2079" s="120">
        <v>811.7</v>
      </c>
      <c r="K2079" s="82">
        <v>0.45</v>
      </c>
      <c r="L2079" s="105">
        <f>+BD[[#This Row],[Kg. Recibidos]]*BD[[#This Row],[Precio]]</f>
        <v>365.26500000000004</v>
      </c>
      <c r="M2079" s="105">
        <f>+BD[[#This Row],[Kg. Recibidos]]*BD[[#This Row],[Precio]]</f>
        <v>365.26500000000004</v>
      </c>
      <c r="N2079" s="91">
        <f>+BD[[#This Row],[Monto Total]]-BD[[#This Row],[Abonos]]</f>
        <v>0</v>
      </c>
      <c r="O2079" s="92" t="str">
        <f>IF(BD[[#This Row],[Saldo Actual]]=0,"PAGADO",IF(BD[[#This Row],[Saldo Actual]]&lt;0,"A Favor","Pendiente"))</f>
        <v>PAGADO</v>
      </c>
      <c r="P2079" s="95">
        <f>+BD[[#This Row],[Fecha Doc.]]+7</f>
        <v>45335</v>
      </c>
      <c r="Q2079" s="66" t="str">
        <f ca="1">IF(TODAY()&gt;BD[[#This Row],[Fecha Venc.]],"VENCIDO","")</f>
        <v>VENCIDO</v>
      </c>
      <c r="R2079" s="83"/>
    </row>
    <row r="2080" spans="3:18" s="4" customFormat="1" hidden="1" x14ac:dyDescent="0.25">
      <c r="C2080" s="77" t="s">
        <v>1519</v>
      </c>
      <c r="D2080" s="78">
        <v>45328</v>
      </c>
      <c r="E2080" s="79" t="s">
        <v>8</v>
      </c>
      <c r="F2080" s="80" t="s">
        <v>20</v>
      </c>
      <c r="G2080" s="79" t="s">
        <v>182</v>
      </c>
      <c r="H2080" s="81" t="s">
        <v>12</v>
      </c>
      <c r="I2080" s="120">
        <v>288.7</v>
      </c>
      <c r="J2080" s="120">
        <v>288.7</v>
      </c>
      <c r="K2080" s="82">
        <v>0.45</v>
      </c>
      <c r="L2080" s="105">
        <f>+BD[[#This Row],[Kg. Recibidos]]*BD[[#This Row],[Precio]]</f>
        <v>129.91499999999999</v>
      </c>
      <c r="M2080" s="105">
        <f>+BD[[#This Row],[Kg. Recibidos]]*BD[[#This Row],[Precio]]</f>
        <v>129.91499999999999</v>
      </c>
      <c r="N2080" s="91">
        <f>+BD[[#This Row],[Monto Total]]-BD[[#This Row],[Abonos]]</f>
        <v>0</v>
      </c>
      <c r="O2080" s="92" t="str">
        <f>IF(BD[[#This Row],[Saldo Actual]]=0,"PAGADO",IF(BD[[#This Row],[Saldo Actual]]&lt;0,"A Favor","Pendiente"))</f>
        <v>PAGADO</v>
      </c>
      <c r="P2080" s="95">
        <f>+BD[[#This Row],[Fecha Doc.]]+7</f>
        <v>45335</v>
      </c>
      <c r="Q2080" s="66" t="str">
        <f ca="1">IF(TODAY()&gt;BD[[#This Row],[Fecha Venc.]],"VENCIDO","")</f>
        <v>VENCIDO</v>
      </c>
      <c r="R2080" s="83"/>
    </row>
    <row r="2081" spans="3:18" s="4" customFormat="1" hidden="1" x14ac:dyDescent="0.25">
      <c r="C2081" s="77" t="s">
        <v>1532</v>
      </c>
      <c r="D2081" s="78">
        <v>45328</v>
      </c>
      <c r="E2081" s="79" t="s">
        <v>1887</v>
      </c>
      <c r="F2081" s="80" t="s">
        <v>1886</v>
      </c>
      <c r="G2081" s="79" t="s">
        <v>149</v>
      </c>
      <c r="H2081" s="81" t="s">
        <v>14</v>
      </c>
      <c r="I2081" s="120">
        <v>136.30000000000001</v>
      </c>
      <c r="J2081" s="120">
        <v>136.30000000000001</v>
      </c>
      <c r="K2081" s="82">
        <v>0.55000000000000004</v>
      </c>
      <c r="L2081" s="105">
        <f>+BD[[#This Row],[Kg. Recibidos]]*BD[[#This Row],[Precio]]</f>
        <v>74.965000000000018</v>
      </c>
      <c r="M2081" s="82">
        <v>74.965000000000018</v>
      </c>
      <c r="N2081" s="91">
        <f>+BD[[#This Row],[Monto Total]]-BD[[#This Row],[Abonos]]</f>
        <v>0</v>
      </c>
      <c r="O2081" s="92" t="str">
        <f>IF(BD[[#This Row],[Saldo Actual]]=0,"PAGADO",IF(BD[[#This Row],[Saldo Actual]]&lt;0,"A Favor","Pendiente"))</f>
        <v>PAGADO</v>
      </c>
      <c r="P2081" s="95">
        <f>+BD[[#This Row],[Fecha Doc.]]+7</f>
        <v>45335</v>
      </c>
      <c r="Q2081" s="66" t="str">
        <f ca="1">IF(TODAY()&gt;BD[[#This Row],[Fecha Venc.]],"VENCIDO","")</f>
        <v>VENCIDO</v>
      </c>
      <c r="R2081" s="83"/>
    </row>
    <row r="2082" spans="3:18" s="4" customFormat="1" hidden="1" x14ac:dyDescent="0.25">
      <c r="C2082" s="77" t="s">
        <v>1514</v>
      </c>
      <c r="D2082" s="78">
        <v>45327</v>
      </c>
      <c r="E2082" s="79" t="s">
        <v>77</v>
      </c>
      <c r="F2082" s="80" t="s">
        <v>35</v>
      </c>
      <c r="G2082" s="79" t="s">
        <v>77</v>
      </c>
      <c r="H2082" s="81" t="s">
        <v>3</v>
      </c>
      <c r="I2082" s="120">
        <v>25020</v>
      </c>
      <c r="J2082" s="120">
        <v>25020</v>
      </c>
      <c r="K2082" s="82">
        <v>2.0499999999999998</v>
      </c>
      <c r="L2082" s="105">
        <f>+BD[[#This Row],[Kg. Recibidos]]*BD[[#This Row],[Precio]]</f>
        <v>51290.999999999993</v>
      </c>
      <c r="M2082" s="105">
        <f>+BD[[#This Row],[Kg. Recibidos]]*BD[[#This Row],[Precio]]</f>
        <v>51290.999999999993</v>
      </c>
      <c r="N2082" s="91">
        <f>+BD[[#This Row],[Monto Total]]-BD[[#This Row],[Abonos]]</f>
        <v>0</v>
      </c>
      <c r="O2082" s="92" t="str">
        <f>IF(BD[[#This Row],[Saldo Actual]]=0,"PAGADO",IF(BD[[#This Row],[Saldo Actual]]&lt;0,"A Favor","Pendiente"))</f>
        <v>PAGADO</v>
      </c>
      <c r="P2082" s="95">
        <f>+BD[[#This Row],[Fecha Doc.]]+7</f>
        <v>45334</v>
      </c>
      <c r="Q2082" s="66" t="str">
        <f ca="1">IF(TODAY()&gt;BD[[#This Row],[Fecha Venc.]],"VENCIDO","")</f>
        <v>VENCIDO</v>
      </c>
      <c r="R2082" s="83"/>
    </row>
    <row r="2083" spans="3:18" s="4" customFormat="1" hidden="1" x14ac:dyDescent="0.25">
      <c r="C2083" s="77" t="s">
        <v>1503</v>
      </c>
      <c r="D2083" s="78">
        <v>45327</v>
      </c>
      <c r="E2083" s="79" t="s">
        <v>670</v>
      </c>
      <c r="F2083" s="80" t="s">
        <v>883</v>
      </c>
      <c r="G2083" s="79" t="s">
        <v>670</v>
      </c>
      <c r="H2083" s="81" t="s">
        <v>15</v>
      </c>
      <c r="I2083" s="120">
        <v>10486.1</v>
      </c>
      <c r="J2083" s="120">
        <v>10010.4</v>
      </c>
      <c r="K2083" s="82">
        <v>2.4</v>
      </c>
      <c r="L2083" s="105">
        <f>+BD[[#This Row],[Kg. Recibidos]]*BD[[#This Row],[Precio]]</f>
        <v>24024.959999999999</v>
      </c>
      <c r="M2083" s="105">
        <f>+BD[[#This Row],[Kg. Recibidos]]*BD[[#This Row],[Precio]]</f>
        <v>24024.959999999999</v>
      </c>
      <c r="N2083" s="91">
        <f>+BD[[#This Row],[Monto Total]]-BD[[#This Row],[Abonos]]</f>
        <v>0</v>
      </c>
      <c r="O2083" s="92" t="str">
        <f>IF(BD[[#This Row],[Saldo Actual]]=0,"PAGADO",IF(BD[[#This Row],[Saldo Actual]]&lt;0,"A Favor","Pendiente"))</f>
        <v>PAGADO</v>
      </c>
      <c r="P2083" s="95">
        <f>+BD[[#This Row],[Fecha Doc.]]+7</f>
        <v>45334</v>
      </c>
      <c r="Q2083" s="66" t="str">
        <f ca="1">IF(TODAY()&gt;BD[[#This Row],[Fecha Venc.]],"VENCIDO","")</f>
        <v>VENCIDO</v>
      </c>
      <c r="R2083" s="83"/>
    </row>
    <row r="2084" spans="3:18" s="4" customFormat="1" hidden="1" x14ac:dyDescent="0.25">
      <c r="C2084" s="77" t="s">
        <v>1504</v>
      </c>
      <c r="D2084" s="78">
        <v>45327</v>
      </c>
      <c r="E2084" s="79" t="s">
        <v>1887</v>
      </c>
      <c r="F2084" s="80" t="s">
        <v>1886</v>
      </c>
      <c r="G2084" s="79" t="s">
        <v>1008</v>
      </c>
      <c r="H2084" s="81" t="s">
        <v>3</v>
      </c>
      <c r="I2084" s="120">
        <v>71.3</v>
      </c>
      <c r="J2084" s="120">
        <v>71.3</v>
      </c>
      <c r="K2084" s="82">
        <v>2.2999999999999998</v>
      </c>
      <c r="L2084" s="105">
        <f>+BD[[#This Row],[Kg. Recibidos]]*BD[[#This Row],[Precio]]</f>
        <v>163.98999999999998</v>
      </c>
      <c r="M2084" s="82">
        <v>163.98999999999998</v>
      </c>
      <c r="N2084" s="91">
        <f>+BD[[#This Row],[Monto Total]]-BD[[#This Row],[Abonos]]</f>
        <v>0</v>
      </c>
      <c r="O2084" s="92" t="str">
        <f>IF(BD[[#This Row],[Saldo Actual]]=0,"PAGADO",IF(BD[[#This Row],[Saldo Actual]]&lt;0,"A Favor","Pendiente"))</f>
        <v>PAGADO</v>
      </c>
      <c r="P2084" s="95">
        <f>+BD[[#This Row],[Fecha Doc.]]+7</f>
        <v>45334</v>
      </c>
      <c r="Q2084" s="66" t="str">
        <f ca="1">IF(TODAY()&gt;BD[[#This Row],[Fecha Venc.]],"VENCIDO","")</f>
        <v>VENCIDO</v>
      </c>
      <c r="R2084" s="83"/>
    </row>
    <row r="2085" spans="3:18" s="4" customFormat="1" hidden="1" x14ac:dyDescent="0.25">
      <c r="C2085" s="77" t="s">
        <v>1513</v>
      </c>
      <c r="D2085" s="78">
        <v>45327</v>
      </c>
      <c r="E2085" s="79" t="s">
        <v>1887</v>
      </c>
      <c r="F2085" s="80" t="s">
        <v>1886</v>
      </c>
      <c r="G2085" s="79" t="s">
        <v>518</v>
      </c>
      <c r="H2085" s="81" t="s">
        <v>13</v>
      </c>
      <c r="I2085" s="120">
        <v>3.3</v>
      </c>
      <c r="J2085" s="120">
        <v>3.3</v>
      </c>
      <c r="K2085" s="82">
        <v>1.4</v>
      </c>
      <c r="L2085" s="105">
        <f>+BD[[#This Row],[Kg. Recibidos]]*BD[[#This Row],[Precio]]</f>
        <v>4.6199999999999992</v>
      </c>
      <c r="M2085" s="82">
        <v>4.6199999999999992</v>
      </c>
      <c r="N2085" s="91">
        <f>+BD[[#This Row],[Monto Total]]-BD[[#This Row],[Abonos]]</f>
        <v>0</v>
      </c>
      <c r="O2085" s="92" t="str">
        <f>IF(BD[[#This Row],[Saldo Actual]]=0,"PAGADO",IF(BD[[#This Row],[Saldo Actual]]&lt;0,"A Favor","Pendiente"))</f>
        <v>PAGADO</v>
      </c>
      <c r="P2085" s="95">
        <f>+BD[[#This Row],[Fecha Doc.]]+7</f>
        <v>45334</v>
      </c>
      <c r="Q2085" s="66" t="str">
        <f ca="1">IF(TODAY()&gt;BD[[#This Row],[Fecha Venc.]],"VENCIDO","")</f>
        <v>VENCIDO</v>
      </c>
      <c r="R2085" s="83"/>
    </row>
    <row r="2086" spans="3:18" s="4" customFormat="1" hidden="1" x14ac:dyDescent="0.25">
      <c r="C2086" s="77" t="s">
        <v>1506</v>
      </c>
      <c r="D2086" s="78">
        <v>45327</v>
      </c>
      <c r="E2086" s="79" t="s">
        <v>86</v>
      </c>
      <c r="F2086" s="80" t="s">
        <v>45</v>
      </c>
      <c r="G2086" s="79" t="s">
        <v>975</v>
      </c>
      <c r="H2086" s="81" t="s">
        <v>12</v>
      </c>
      <c r="I2086" s="120">
        <v>96.4</v>
      </c>
      <c r="J2086" s="120">
        <v>96.4</v>
      </c>
      <c r="K2086" s="82">
        <v>1.3</v>
      </c>
      <c r="L2086" s="105">
        <f>+BD[[#This Row],[Kg. Recibidos]]*BD[[#This Row],[Precio]]</f>
        <v>125.32000000000001</v>
      </c>
      <c r="M2086" s="105">
        <f>+BD[[#This Row],[Kg. Recibidos]]*BD[[#This Row],[Precio]]</f>
        <v>125.32000000000001</v>
      </c>
      <c r="N2086" s="91">
        <f>+BD[[#This Row],[Monto Total]]-BD[[#This Row],[Abonos]]</f>
        <v>0</v>
      </c>
      <c r="O2086" s="92" t="str">
        <f>IF(BD[[#This Row],[Saldo Actual]]=0,"PAGADO",IF(BD[[#This Row],[Saldo Actual]]&lt;0,"A Favor","Pendiente"))</f>
        <v>PAGADO</v>
      </c>
      <c r="P2086" s="95">
        <f>+BD[[#This Row],[Fecha Doc.]]+7</f>
        <v>45334</v>
      </c>
      <c r="Q2086" s="66" t="str">
        <f ca="1">IF(TODAY()&gt;BD[[#This Row],[Fecha Venc.]],"VENCIDO","")</f>
        <v>VENCIDO</v>
      </c>
      <c r="R2086" s="83"/>
    </row>
    <row r="2087" spans="3:18" s="4" customFormat="1" hidden="1" x14ac:dyDescent="0.25">
      <c r="C2087" s="77" t="s">
        <v>1506</v>
      </c>
      <c r="D2087" s="78">
        <v>45327</v>
      </c>
      <c r="E2087" s="79" t="s">
        <v>86</v>
      </c>
      <c r="F2087" s="80" t="s">
        <v>45</v>
      </c>
      <c r="G2087" s="79" t="s">
        <v>975</v>
      </c>
      <c r="H2087" s="81" t="s">
        <v>13</v>
      </c>
      <c r="I2087" s="120">
        <v>49.3</v>
      </c>
      <c r="J2087" s="120">
        <v>49.3</v>
      </c>
      <c r="K2087" s="82">
        <v>1.4</v>
      </c>
      <c r="L2087" s="105">
        <f>+BD[[#This Row],[Kg. Recibidos]]*BD[[#This Row],[Precio]]</f>
        <v>69.02</v>
      </c>
      <c r="M2087" s="105">
        <f>+BD[[#This Row],[Kg. Recibidos]]*BD[[#This Row],[Precio]]</f>
        <v>69.02</v>
      </c>
      <c r="N2087" s="91">
        <f>+BD[[#This Row],[Monto Total]]-BD[[#This Row],[Abonos]]</f>
        <v>0</v>
      </c>
      <c r="O2087" s="92" t="str">
        <f>IF(BD[[#This Row],[Saldo Actual]]=0,"PAGADO",IF(BD[[#This Row],[Saldo Actual]]&lt;0,"A Favor","Pendiente"))</f>
        <v>PAGADO</v>
      </c>
      <c r="P2087" s="95">
        <f>+BD[[#This Row],[Fecha Doc.]]+7</f>
        <v>45334</v>
      </c>
      <c r="Q2087" s="66" t="str">
        <f ca="1">IF(TODAY()&gt;BD[[#This Row],[Fecha Venc.]],"VENCIDO","")</f>
        <v>VENCIDO</v>
      </c>
      <c r="R2087" s="83"/>
    </row>
    <row r="2088" spans="3:18" s="4" customFormat="1" hidden="1" x14ac:dyDescent="0.25">
      <c r="C2088" s="77" t="s">
        <v>1505</v>
      </c>
      <c r="D2088" s="78">
        <v>45327</v>
      </c>
      <c r="E2088" s="79" t="s">
        <v>86</v>
      </c>
      <c r="F2088" s="80" t="s">
        <v>45</v>
      </c>
      <c r="G2088" s="79" t="s">
        <v>975</v>
      </c>
      <c r="H2088" s="81" t="s">
        <v>3</v>
      </c>
      <c r="I2088" s="120">
        <v>1490.8</v>
      </c>
      <c r="J2088" s="120">
        <v>1490.8</v>
      </c>
      <c r="K2088" s="82">
        <v>2.2999999999999998</v>
      </c>
      <c r="L2088" s="105">
        <f>+BD[[#This Row],[Kg. Recibidos]]*BD[[#This Row],[Precio]]</f>
        <v>3428.8399999999997</v>
      </c>
      <c r="M2088" s="105">
        <f>+BD[[#This Row],[Kg. Recibidos]]*BD[[#This Row],[Precio]]</f>
        <v>3428.8399999999997</v>
      </c>
      <c r="N2088" s="91">
        <f>+BD[[#This Row],[Monto Total]]-BD[[#This Row],[Abonos]]</f>
        <v>0</v>
      </c>
      <c r="O2088" s="92" t="str">
        <f>IF(BD[[#This Row],[Saldo Actual]]=0,"PAGADO",IF(BD[[#This Row],[Saldo Actual]]&lt;0,"A Favor","Pendiente"))</f>
        <v>PAGADO</v>
      </c>
      <c r="P2088" s="95">
        <f>+BD[[#This Row],[Fecha Doc.]]+7</f>
        <v>45334</v>
      </c>
      <c r="Q2088" s="66" t="str">
        <f ca="1">IF(TODAY()&gt;BD[[#This Row],[Fecha Venc.]],"VENCIDO","")</f>
        <v>VENCIDO</v>
      </c>
      <c r="R2088" s="83"/>
    </row>
    <row r="2089" spans="3:18" s="4" customFormat="1" hidden="1" x14ac:dyDescent="0.25">
      <c r="C2089" s="77" t="s">
        <v>1502</v>
      </c>
      <c r="D2089" s="78">
        <v>45324</v>
      </c>
      <c r="E2089" s="79" t="s">
        <v>1887</v>
      </c>
      <c r="F2089" s="80" t="s">
        <v>1886</v>
      </c>
      <c r="G2089" s="79" t="s">
        <v>126</v>
      </c>
      <c r="H2089" s="81" t="s">
        <v>15</v>
      </c>
      <c r="I2089" s="120">
        <v>157.5</v>
      </c>
      <c r="J2089" s="120">
        <v>157.5</v>
      </c>
      <c r="K2089" s="82">
        <v>2.4</v>
      </c>
      <c r="L2089" s="105">
        <f>+BD[[#This Row],[Kg. Recibidos]]*BD[[#This Row],[Precio]]</f>
        <v>378</v>
      </c>
      <c r="M2089" s="82">
        <v>378</v>
      </c>
      <c r="N2089" s="91">
        <f>+BD[[#This Row],[Monto Total]]-BD[[#This Row],[Abonos]]</f>
        <v>0</v>
      </c>
      <c r="O2089" s="92" t="str">
        <f>IF(BD[[#This Row],[Saldo Actual]]=0,"PAGADO",IF(BD[[#This Row],[Saldo Actual]]&lt;0,"A Favor","Pendiente"))</f>
        <v>PAGADO</v>
      </c>
      <c r="P2089" s="95">
        <f>+BD[[#This Row],[Fecha Doc.]]+7</f>
        <v>45331</v>
      </c>
      <c r="Q2089" s="66" t="str">
        <f ca="1">IF(TODAY()&gt;BD[[#This Row],[Fecha Venc.]],"VENCIDO","")</f>
        <v>VENCIDO</v>
      </c>
      <c r="R2089" s="83"/>
    </row>
    <row r="2090" spans="3:18" s="4" customFormat="1" ht="30" hidden="1" x14ac:dyDescent="0.25">
      <c r="C2090" s="77" t="s">
        <v>1485</v>
      </c>
      <c r="D2090" s="78">
        <v>45324</v>
      </c>
      <c r="E2090" s="79" t="s">
        <v>8</v>
      </c>
      <c r="F2090" s="80" t="s">
        <v>20</v>
      </c>
      <c r="G2090" s="79" t="s">
        <v>172</v>
      </c>
      <c r="H2090" s="81" t="s">
        <v>15</v>
      </c>
      <c r="I2090" s="120">
        <v>784.6</v>
      </c>
      <c r="J2090" s="120">
        <v>795.5</v>
      </c>
      <c r="K2090" s="82">
        <v>2.4</v>
      </c>
      <c r="L2090" s="105">
        <f>+BD[[#This Row],[Kg. Recibidos]]*BD[[#This Row],[Precio]]</f>
        <v>1909.1999999999998</v>
      </c>
      <c r="M2090" s="82">
        <v>1909.1999999999998</v>
      </c>
      <c r="N2090" s="91">
        <f>+BD[[#This Row],[Monto Total]]-BD[[#This Row],[Abonos]]</f>
        <v>0</v>
      </c>
      <c r="O2090" s="92" t="str">
        <f>IF(BD[[#This Row],[Saldo Actual]]=0,"PAGADO",IF(BD[[#This Row],[Saldo Actual]]&lt;0,"A Favor","Pendiente"))</f>
        <v>PAGADO</v>
      </c>
      <c r="P2090" s="95">
        <f>+BD[[#This Row],[Fecha Doc.]]+7</f>
        <v>45331</v>
      </c>
      <c r="Q2090" s="66" t="str">
        <f ca="1">IF(TODAY()&gt;BD[[#This Row],[Fecha Venc.]],"VENCIDO","")</f>
        <v>VENCIDO</v>
      </c>
      <c r="R2090" s="83"/>
    </row>
    <row r="2091" spans="3:18" s="4" customFormat="1" hidden="1" x14ac:dyDescent="0.25">
      <c r="C2091" s="77" t="s">
        <v>1488</v>
      </c>
      <c r="D2091" s="78">
        <v>45324</v>
      </c>
      <c r="E2091" s="79" t="s">
        <v>1887</v>
      </c>
      <c r="F2091" s="80" t="s">
        <v>1886</v>
      </c>
      <c r="G2091" s="79" t="s">
        <v>200</v>
      </c>
      <c r="H2091" s="81" t="s">
        <v>872</v>
      </c>
      <c r="I2091" s="120">
        <v>328</v>
      </c>
      <c r="J2091" s="120">
        <v>328</v>
      </c>
      <c r="K2091" s="82">
        <v>2.35</v>
      </c>
      <c r="L2091" s="105">
        <f>+BD[[#This Row],[Kg. Recibidos]]*BD[[#This Row],[Precio]]</f>
        <v>770.80000000000007</v>
      </c>
      <c r="M2091" s="82">
        <v>770.80000000000007</v>
      </c>
      <c r="N2091" s="91">
        <f>+BD[[#This Row],[Monto Total]]-BD[[#This Row],[Abonos]]</f>
        <v>0</v>
      </c>
      <c r="O2091" s="92" t="str">
        <f>IF(BD[[#This Row],[Saldo Actual]]=0,"PAGADO",IF(BD[[#This Row],[Saldo Actual]]&lt;0,"A Favor","Pendiente"))</f>
        <v>PAGADO</v>
      </c>
      <c r="P2091" s="95">
        <f>+BD[[#This Row],[Fecha Doc.]]+7</f>
        <v>45331</v>
      </c>
      <c r="Q2091" s="66" t="str">
        <f ca="1">IF(TODAY()&gt;BD[[#This Row],[Fecha Venc.]],"VENCIDO","")</f>
        <v>VENCIDO</v>
      </c>
      <c r="R2091" s="83"/>
    </row>
    <row r="2092" spans="3:18" s="4" customFormat="1" hidden="1" x14ac:dyDescent="0.25">
      <c r="C2092" s="77" t="s">
        <v>1495</v>
      </c>
      <c r="D2092" s="78">
        <v>45324</v>
      </c>
      <c r="E2092" s="79" t="s">
        <v>8</v>
      </c>
      <c r="F2092" s="80" t="s">
        <v>20</v>
      </c>
      <c r="G2092" s="79" t="s">
        <v>173</v>
      </c>
      <c r="H2092" s="81" t="s">
        <v>15</v>
      </c>
      <c r="I2092" s="120">
        <v>1354.4</v>
      </c>
      <c r="J2092" s="120">
        <v>1338.3</v>
      </c>
      <c r="K2092" s="82">
        <v>2.4</v>
      </c>
      <c r="L2092" s="105">
        <f>+BD[[#This Row],[Kg. Recibidos]]*BD[[#This Row],[Precio]]</f>
        <v>3211.9199999999996</v>
      </c>
      <c r="M2092" s="82">
        <v>3211.9199999999996</v>
      </c>
      <c r="N2092" s="91">
        <f>+BD[[#This Row],[Monto Total]]-BD[[#This Row],[Abonos]]</f>
        <v>0</v>
      </c>
      <c r="O2092" s="92" t="str">
        <f>IF(BD[[#This Row],[Saldo Actual]]=0,"PAGADO",IF(BD[[#This Row],[Saldo Actual]]&lt;0,"A Favor","Pendiente"))</f>
        <v>PAGADO</v>
      </c>
      <c r="P2092" s="95">
        <f>+BD[[#This Row],[Fecha Doc.]]+7</f>
        <v>45331</v>
      </c>
      <c r="Q2092" s="66" t="str">
        <f ca="1">IF(TODAY()&gt;BD[[#This Row],[Fecha Venc.]],"VENCIDO","")</f>
        <v>VENCIDO</v>
      </c>
      <c r="R2092" s="83"/>
    </row>
    <row r="2093" spans="3:18" s="4" customFormat="1" hidden="1" x14ac:dyDescent="0.25">
      <c r="C2093" s="77" t="s">
        <v>1486</v>
      </c>
      <c r="D2093" s="78">
        <v>45324</v>
      </c>
      <c r="E2093" s="79" t="s">
        <v>8</v>
      </c>
      <c r="F2093" s="80" t="s">
        <v>20</v>
      </c>
      <c r="G2093" s="79" t="s">
        <v>176</v>
      </c>
      <c r="H2093" s="81" t="s">
        <v>15</v>
      </c>
      <c r="I2093" s="120">
        <v>540.4</v>
      </c>
      <c r="J2093" s="120">
        <v>512</v>
      </c>
      <c r="K2093" s="82">
        <v>2.52</v>
      </c>
      <c r="L2093" s="105">
        <f>+BD[[#This Row],[Kg. Recibidos]]*BD[[#This Row],[Precio]]</f>
        <v>1290.24</v>
      </c>
      <c r="M2093" s="82">
        <v>1290.24</v>
      </c>
      <c r="N2093" s="91">
        <f>+BD[[#This Row],[Monto Total]]-BD[[#This Row],[Abonos]]</f>
        <v>0</v>
      </c>
      <c r="O2093" s="92" t="str">
        <f>IF(BD[[#This Row],[Saldo Actual]]=0,"PAGADO",IF(BD[[#This Row],[Saldo Actual]]&lt;0,"A Favor","Pendiente"))</f>
        <v>PAGADO</v>
      </c>
      <c r="P2093" s="95">
        <f>+BD[[#This Row],[Fecha Doc.]]+7</f>
        <v>45331</v>
      </c>
      <c r="Q2093" s="66" t="str">
        <f ca="1">IF(TODAY()&gt;BD[[#This Row],[Fecha Venc.]],"VENCIDO","")</f>
        <v>VENCIDO</v>
      </c>
      <c r="R2093" s="83"/>
    </row>
    <row r="2094" spans="3:18" s="4" customFormat="1" hidden="1" x14ac:dyDescent="0.25">
      <c r="C2094" s="77" t="s">
        <v>1497</v>
      </c>
      <c r="D2094" s="78">
        <v>45324</v>
      </c>
      <c r="E2094" s="79" t="s">
        <v>8</v>
      </c>
      <c r="F2094" s="80" t="s">
        <v>20</v>
      </c>
      <c r="G2094" s="79" t="s">
        <v>178</v>
      </c>
      <c r="H2094" s="81" t="s">
        <v>11</v>
      </c>
      <c r="I2094" s="120">
        <v>377.2</v>
      </c>
      <c r="J2094" s="120">
        <v>374.7</v>
      </c>
      <c r="K2094" s="82">
        <v>0.6</v>
      </c>
      <c r="L2094" s="105">
        <f>+BD[[#This Row],[Kg. Recibidos]]*BD[[#This Row],[Precio]]</f>
        <v>224.82</v>
      </c>
      <c r="M2094" s="82">
        <v>224.82</v>
      </c>
      <c r="N2094" s="91">
        <f>+BD[[#This Row],[Monto Total]]-BD[[#This Row],[Abonos]]</f>
        <v>0</v>
      </c>
      <c r="O2094" s="92" t="str">
        <f>IF(BD[[#This Row],[Saldo Actual]]=0,"PAGADO",IF(BD[[#This Row],[Saldo Actual]]&lt;0,"A Favor","Pendiente"))</f>
        <v>PAGADO</v>
      </c>
      <c r="P2094" s="95">
        <f>+BD[[#This Row],[Fecha Doc.]]+7</f>
        <v>45331</v>
      </c>
      <c r="Q2094" s="66" t="str">
        <f ca="1">IF(TODAY()&gt;BD[[#This Row],[Fecha Venc.]],"VENCIDO","")</f>
        <v>VENCIDO</v>
      </c>
      <c r="R2094" s="83"/>
    </row>
    <row r="2095" spans="3:18" s="4" customFormat="1" hidden="1" x14ac:dyDescent="0.25">
      <c r="C2095" s="77" t="s">
        <v>1497</v>
      </c>
      <c r="D2095" s="78">
        <v>45324</v>
      </c>
      <c r="E2095" s="79" t="s">
        <v>8</v>
      </c>
      <c r="F2095" s="80" t="s">
        <v>20</v>
      </c>
      <c r="G2095" s="79" t="s">
        <v>178</v>
      </c>
      <c r="H2095" s="81" t="s">
        <v>12</v>
      </c>
      <c r="I2095" s="120">
        <v>570.5</v>
      </c>
      <c r="J2095" s="120">
        <v>554.5</v>
      </c>
      <c r="K2095" s="82">
        <v>0.45</v>
      </c>
      <c r="L2095" s="105">
        <f>+BD[[#This Row],[Kg. Recibidos]]*BD[[#This Row],[Precio]]</f>
        <v>249.52500000000001</v>
      </c>
      <c r="M2095" s="82">
        <v>249.52500000000001</v>
      </c>
      <c r="N2095" s="91">
        <f>+BD[[#This Row],[Monto Total]]-BD[[#This Row],[Abonos]]</f>
        <v>0</v>
      </c>
      <c r="O2095" s="92" t="str">
        <f>IF(BD[[#This Row],[Saldo Actual]]=0,"PAGADO",IF(BD[[#This Row],[Saldo Actual]]&lt;0,"A Favor","Pendiente"))</f>
        <v>PAGADO</v>
      </c>
      <c r="P2095" s="95">
        <f>+BD[[#This Row],[Fecha Doc.]]+7</f>
        <v>45331</v>
      </c>
      <c r="Q2095" s="66" t="str">
        <f ca="1">IF(TODAY()&gt;BD[[#This Row],[Fecha Venc.]],"VENCIDO","")</f>
        <v>VENCIDO</v>
      </c>
      <c r="R2095" s="83"/>
    </row>
    <row r="2096" spans="3:18" s="4" customFormat="1" hidden="1" x14ac:dyDescent="0.25">
      <c r="C2096" s="77" t="s">
        <v>1497</v>
      </c>
      <c r="D2096" s="78">
        <v>45324</v>
      </c>
      <c r="E2096" s="79" t="s">
        <v>8</v>
      </c>
      <c r="F2096" s="80" t="s">
        <v>20</v>
      </c>
      <c r="G2096" s="79" t="s">
        <v>178</v>
      </c>
      <c r="H2096" s="81" t="s">
        <v>13</v>
      </c>
      <c r="I2096" s="120">
        <v>223</v>
      </c>
      <c r="J2096" s="120">
        <v>220.6</v>
      </c>
      <c r="K2096" s="82">
        <v>0.45</v>
      </c>
      <c r="L2096" s="105">
        <f>+BD[[#This Row],[Kg. Recibidos]]*BD[[#This Row],[Precio]]</f>
        <v>99.27</v>
      </c>
      <c r="M2096" s="82">
        <v>99.27</v>
      </c>
      <c r="N2096" s="91">
        <f>+BD[[#This Row],[Monto Total]]-BD[[#This Row],[Abonos]]</f>
        <v>0</v>
      </c>
      <c r="O2096" s="92" t="str">
        <f>IF(BD[[#This Row],[Saldo Actual]]=0,"PAGADO",IF(BD[[#This Row],[Saldo Actual]]&lt;0,"A Favor","Pendiente"))</f>
        <v>PAGADO</v>
      </c>
      <c r="P2096" s="95">
        <f>+BD[[#This Row],[Fecha Doc.]]+7</f>
        <v>45331</v>
      </c>
      <c r="Q2096" s="66" t="str">
        <f ca="1">IF(TODAY()&gt;BD[[#This Row],[Fecha Venc.]],"VENCIDO","")</f>
        <v>VENCIDO</v>
      </c>
      <c r="R2096" s="83"/>
    </row>
    <row r="2097" spans="3:18" s="4" customFormat="1" hidden="1" x14ac:dyDescent="0.25">
      <c r="C2097" s="77" t="s">
        <v>1500</v>
      </c>
      <c r="D2097" s="78">
        <v>45324</v>
      </c>
      <c r="E2097" s="79" t="s">
        <v>8</v>
      </c>
      <c r="F2097" s="80" t="s">
        <v>20</v>
      </c>
      <c r="G2097" s="79" t="s">
        <v>179</v>
      </c>
      <c r="H2097" s="81" t="s">
        <v>3</v>
      </c>
      <c r="I2097" s="120">
        <v>1258.2</v>
      </c>
      <c r="J2097" s="120">
        <v>1244.7</v>
      </c>
      <c r="K2097" s="82">
        <v>2.1</v>
      </c>
      <c r="L2097" s="105">
        <f>+BD[[#This Row],[Kg. Recibidos]]*BD[[#This Row],[Precio]]</f>
        <v>2613.8700000000003</v>
      </c>
      <c r="M2097" s="105">
        <f>+BD[[#This Row],[Kg. Recibidos]]*BD[[#This Row],[Precio]]</f>
        <v>2613.8700000000003</v>
      </c>
      <c r="N2097" s="91">
        <f>+BD[[#This Row],[Monto Total]]-BD[[#This Row],[Abonos]]</f>
        <v>0</v>
      </c>
      <c r="O2097" s="92" t="str">
        <f>IF(BD[[#This Row],[Saldo Actual]]=0,"PAGADO",IF(BD[[#This Row],[Saldo Actual]]&lt;0,"A Favor","Pendiente"))</f>
        <v>PAGADO</v>
      </c>
      <c r="P2097" s="95">
        <f>+BD[[#This Row],[Fecha Doc.]]+7</f>
        <v>45331</v>
      </c>
      <c r="Q2097" s="66" t="str">
        <f ca="1">IF(TODAY()&gt;BD[[#This Row],[Fecha Venc.]],"VENCIDO","")</f>
        <v>VENCIDO</v>
      </c>
      <c r="R2097" s="83"/>
    </row>
    <row r="2098" spans="3:18" s="4" customFormat="1" hidden="1" x14ac:dyDescent="0.25">
      <c r="C2098" s="77" t="s">
        <v>1491</v>
      </c>
      <c r="D2098" s="78">
        <v>45324</v>
      </c>
      <c r="E2098" s="79" t="s">
        <v>670</v>
      </c>
      <c r="F2098" s="80" t="s">
        <v>883</v>
      </c>
      <c r="G2098" s="79" t="s">
        <v>670</v>
      </c>
      <c r="H2098" s="81" t="s">
        <v>872</v>
      </c>
      <c r="I2098" s="120">
        <v>3023.5</v>
      </c>
      <c r="J2098" s="120">
        <v>2963</v>
      </c>
      <c r="K2098" s="82">
        <v>2.1</v>
      </c>
      <c r="L2098" s="105">
        <f>+BD[[#This Row],[Kg. Recibidos]]*BD[[#This Row],[Precio]]</f>
        <v>6222.3</v>
      </c>
      <c r="M2098" s="82">
        <v>6222.3</v>
      </c>
      <c r="N2098" s="91">
        <f>+BD[[#This Row],[Monto Total]]-BD[[#This Row],[Abonos]]</f>
        <v>0</v>
      </c>
      <c r="O2098" s="92" t="str">
        <f>IF(BD[[#This Row],[Saldo Actual]]=0,"PAGADO",IF(BD[[#This Row],[Saldo Actual]]&lt;0,"A Favor","Pendiente"))</f>
        <v>PAGADO</v>
      </c>
      <c r="P2098" s="95">
        <f>+BD[[#This Row],[Fecha Doc.]]+7</f>
        <v>45331</v>
      </c>
      <c r="Q2098" s="66" t="str">
        <f ca="1">IF(TODAY()&gt;BD[[#This Row],[Fecha Venc.]],"VENCIDO","")</f>
        <v>VENCIDO</v>
      </c>
      <c r="R2098" s="83"/>
    </row>
    <row r="2099" spans="3:18" s="4" customFormat="1" hidden="1" x14ac:dyDescent="0.25">
      <c r="C2099" s="77" t="s">
        <v>1489</v>
      </c>
      <c r="D2099" s="78">
        <v>45324</v>
      </c>
      <c r="E2099" s="79" t="s">
        <v>87</v>
      </c>
      <c r="F2099" s="80" t="s">
        <v>116</v>
      </c>
      <c r="G2099" s="79" t="s">
        <v>87</v>
      </c>
      <c r="H2099" s="81" t="s">
        <v>13</v>
      </c>
      <c r="I2099" s="120">
        <v>116.6</v>
      </c>
      <c r="J2099" s="120">
        <v>116.6</v>
      </c>
      <c r="K2099" s="82">
        <v>1.1000000000000001</v>
      </c>
      <c r="L2099" s="105">
        <f>+BD[[#This Row],[Kg. Recibidos]]*BD[[#This Row],[Precio]]</f>
        <v>128.26</v>
      </c>
      <c r="M2099" s="105">
        <f>+BD[[#This Row],[Kg. Recibidos]]*BD[[#This Row],[Precio]]</f>
        <v>128.26</v>
      </c>
      <c r="N2099" s="91">
        <f>+BD[[#This Row],[Monto Total]]-BD[[#This Row],[Abonos]]</f>
        <v>0</v>
      </c>
      <c r="O2099" s="92" t="str">
        <f>IF(BD[[#This Row],[Saldo Actual]]=0,"PAGADO",IF(BD[[#This Row],[Saldo Actual]]&lt;0,"A Favor","Pendiente"))</f>
        <v>PAGADO</v>
      </c>
      <c r="P2099" s="95">
        <f>+BD[[#This Row],[Fecha Doc.]]+7</f>
        <v>45331</v>
      </c>
      <c r="Q2099" s="66" t="str">
        <f ca="1">IF(TODAY()&gt;BD[[#This Row],[Fecha Venc.]],"VENCIDO","")</f>
        <v>VENCIDO</v>
      </c>
      <c r="R2099" s="83"/>
    </row>
    <row r="2100" spans="3:18" s="4" customFormat="1" hidden="1" x14ac:dyDescent="0.25">
      <c r="C2100" s="77" t="s">
        <v>1489</v>
      </c>
      <c r="D2100" s="78">
        <v>45324</v>
      </c>
      <c r="E2100" s="79" t="s">
        <v>87</v>
      </c>
      <c r="F2100" s="80" t="s">
        <v>116</v>
      </c>
      <c r="G2100" s="79" t="s">
        <v>87</v>
      </c>
      <c r="H2100" s="81" t="s">
        <v>11</v>
      </c>
      <c r="I2100" s="120">
        <v>310.89999999999998</v>
      </c>
      <c r="J2100" s="120">
        <v>310.89999999999998</v>
      </c>
      <c r="K2100" s="82">
        <v>1.6</v>
      </c>
      <c r="L2100" s="105">
        <f>+BD[[#This Row],[Kg. Recibidos]]*BD[[#This Row],[Precio]]</f>
        <v>497.44</v>
      </c>
      <c r="M2100" s="105">
        <f>+BD[[#This Row],[Kg. Recibidos]]*BD[[#This Row],[Precio]]</f>
        <v>497.44</v>
      </c>
      <c r="N2100" s="91">
        <f>+BD[[#This Row],[Monto Total]]-BD[[#This Row],[Abonos]]</f>
        <v>0</v>
      </c>
      <c r="O2100" s="92" t="str">
        <f>IF(BD[[#This Row],[Saldo Actual]]=0,"PAGADO",IF(BD[[#This Row],[Saldo Actual]]&lt;0,"A Favor","Pendiente"))</f>
        <v>PAGADO</v>
      </c>
      <c r="P2100" s="95">
        <f>+BD[[#This Row],[Fecha Doc.]]+7</f>
        <v>45331</v>
      </c>
      <c r="Q2100" s="66" t="str">
        <f ca="1">IF(TODAY()&gt;BD[[#This Row],[Fecha Venc.]],"VENCIDO","")</f>
        <v>VENCIDO</v>
      </c>
      <c r="R2100" s="83"/>
    </row>
    <row r="2101" spans="3:18" s="4" customFormat="1" hidden="1" x14ac:dyDescent="0.25">
      <c r="C2101" s="77" t="s">
        <v>1489</v>
      </c>
      <c r="D2101" s="78">
        <v>45324</v>
      </c>
      <c r="E2101" s="79" t="s">
        <v>87</v>
      </c>
      <c r="F2101" s="80" t="s">
        <v>116</v>
      </c>
      <c r="G2101" s="79" t="s">
        <v>87</v>
      </c>
      <c r="H2101" s="81" t="s">
        <v>12</v>
      </c>
      <c r="I2101" s="120">
        <v>511.70000000000005</v>
      </c>
      <c r="J2101" s="120">
        <v>511.70000000000005</v>
      </c>
      <c r="K2101" s="82">
        <v>1.1000000000000001</v>
      </c>
      <c r="L2101" s="105">
        <f>+BD[[#This Row],[Kg. Recibidos]]*BD[[#This Row],[Precio]]</f>
        <v>562.87000000000012</v>
      </c>
      <c r="M2101" s="105">
        <f>+BD[[#This Row],[Kg. Recibidos]]*BD[[#This Row],[Precio]]</f>
        <v>562.87000000000012</v>
      </c>
      <c r="N2101" s="91">
        <f>+BD[[#This Row],[Monto Total]]-BD[[#This Row],[Abonos]]</f>
        <v>0</v>
      </c>
      <c r="O2101" s="92" t="str">
        <f>IF(BD[[#This Row],[Saldo Actual]]=0,"PAGADO",IF(BD[[#This Row],[Saldo Actual]]&lt;0,"A Favor","Pendiente"))</f>
        <v>PAGADO</v>
      </c>
      <c r="P2101" s="95">
        <f>+BD[[#This Row],[Fecha Doc.]]+7</f>
        <v>45331</v>
      </c>
      <c r="Q2101" s="66" t="str">
        <f ca="1">IF(TODAY()&gt;BD[[#This Row],[Fecha Venc.]],"VENCIDO","")</f>
        <v>VENCIDO</v>
      </c>
      <c r="R2101" s="83"/>
    </row>
    <row r="2102" spans="3:18" s="4" customFormat="1" hidden="1" x14ac:dyDescent="0.25">
      <c r="C2102" s="77" t="s">
        <v>1490</v>
      </c>
      <c r="D2102" s="78">
        <v>45324</v>
      </c>
      <c r="E2102" s="79" t="s">
        <v>87</v>
      </c>
      <c r="F2102" s="80" t="s">
        <v>116</v>
      </c>
      <c r="G2102" s="79" t="s">
        <v>87</v>
      </c>
      <c r="H2102" s="81" t="s">
        <v>872</v>
      </c>
      <c r="I2102" s="120">
        <v>1380.5</v>
      </c>
      <c r="J2102" s="120">
        <v>1380.5</v>
      </c>
      <c r="K2102" s="82">
        <v>2.4</v>
      </c>
      <c r="L2102" s="105">
        <f>+BD[[#This Row],[Kg. Recibidos]]*BD[[#This Row],[Precio]]</f>
        <v>3313.2</v>
      </c>
      <c r="M2102" s="105">
        <f>+BD[[#This Row],[Kg. Recibidos]]*BD[[#This Row],[Precio]]</f>
        <v>3313.2</v>
      </c>
      <c r="N2102" s="91">
        <f>+BD[[#This Row],[Monto Total]]-BD[[#This Row],[Abonos]]</f>
        <v>0</v>
      </c>
      <c r="O2102" s="92" t="str">
        <f>IF(BD[[#This Row],[Saldo Actual]]=0,"PAGADO",IF(BD[[#This Row],[Saldo Actual]]&lt;0,"A Favor","Pendiente"))</f>
        <v>PAGADO</v>
      </c>
      <c r="P2102" s="95">
        <f>+BD[[#This Row],[Fecha Doc.]]+7</f>
        <v>45331</v>
      </c>
      <c r="Q2102" s="66" t="str">
        <f ca="1">IF(TODAY()&gt;BD[[#This Row],[Fecha Venc.]],"VENCIDO","")</f>
        <v>VENCIDO</v>
      </c>
      <c r="R2102" s="83"/>
    </row>
    <row r="2103" spans="3:18" s="4" customFormat="1" hidden="1" x14ac:dyDescent="0.25">
      <c r="C2103" s="77" t="s">
        <v>1492</v>
      </c>
      <c r="D2103" s="78">
        <v>45324</v>
      </c>
      <c r="E2103" s="79" t="s">
        <v>1887</v>
      </c>
      <c r="F2103" s="80" t="s">
        <v>1886</v>
      </c>
      <c r="G2103" s="79" t="s">
        <v>125</v>
      </c>
      <c r="H2103" s="81" t="s">
        <v>872</v>
      </c>
      <c r="I2103" s="120">
        <v>66.5</v>
      </c>
      <c r="J2103" s="120">
        <v>66.5</v>
      </c>
      <c r="K2103" s="82">
        <v>2.35</v>
      </c>
      <c r="L2103" s="105">
        <f>+BD[[#This Row],[Kg. Recibidos]]*BD[[#This Row],[Precio]]</f>
        <v>156.27500000000001</v>
      </c>
      <c r="M2103" s="82">
        <v>156.27500000000001</v>
      </c>
      <c r="N2103" s="91">
        <f>+BD[[#This Row],[Monto Total]]-BD[[#This Row],[Abonos]]</f>
        <v>0</v>
      </c>
      <c r="O2103" s="92" t="str">
        <f>IF(BD[[#This Row],[Saldo Actual]]=0,"PAGADO",IF(BD[[#This Row],[Saldo Actual]]&lt;0,"A Favor","Pendiente"))</f>
        <v>PAGADO</v>
      </c>
      <c r="P2103" s="95">
        <f>+BD[[#This Row],[Fecha Doc.]]+7</f>
        <v>45331</v>
      </c>
      <c r="Q2103" s="66" t="str">
        <f ca="1">IF(TODAY()&gt;BD[[#This Row],[Fecha Venc.]],"VENCIDO","")</f>
        <v>VENCIDO</v>
      </c>
      <c r="R2103" s="83"/>
    </row>
    <row r="2104" spans="3:18" s="4" customFormat="1" hidden="1" x14ac:dyDescent="0.25">
      <c r="C2104" s="77" t="s">
        <v>1499</v>
      </c>
      <c r="D2104" s="78">
        <v>45324</v>
      </c>
      <c r="E2104" s="79" t="s">
        <v>8</v>
      </c>
      <c r="F2104" s="80" t="s">
        <v>20</v>
      </c>
      <c r="G2104" s="79" t="s">
        <v>181</v>
      </c>
      <c r="H2104" s="81" t="s">
        <v>3</v>
      </c>
      <c r="I2104" s="120">
        <v>786.5</v>
      </c>
      <c r="J2104" s="120">
        <v>801.4</v>
      </c>
      <c r="K2104" s="82">
        <v>2.1</v>
      </c>
      <c r="L2104" s="105">
        <f>+BD[[#This Row],[Kg. Recibidos]]*BD[[#This Row],[Precio]]</f>
        <v>1682.94</v>
      </c>
      <c r="M2104" s="82">
        <v>1682.94</v>
      </c>
      <c r="N2104" s="91">
        <f>+BD[[#This Row],[Monto Total]]-BD[[#This Row],[Abonos]]</f>
        <v>0</v>
      </c>
      <c r="O2104" s="92" t="str">
        <f>IF(BD[[#This Row],[Saldo Actual]]=0,"PAGADO",IF(BD[[#This Row],[Saldo Actual]]&lt;0,"A Favor","Pendiente"))</f>
        <v>PAGADO</v>
      </c>
      <c r="P2104" s="95">
        <f>+BD[[#This Row],[Fecha Doc.]]+7</f>
        <v>45331</v>
      </c>
      <c r="Q2104" s="66" t="str">
        <f ca="1">IF(TODAY()&gt;BD[[#This Row],[Fecha Venc.]],"VENCIDO","")</f>
        <v>VENCIDO</v>
      </c>
      <c r="R2104" s="83"/>
    </row>
    <row r="2105" spans="3:18" s="4" customFormat="1" hidden="1" x14ac:dyDescent="0.25">
      <c r="C2105" s="77" t="s">
        <v>1487</v>
      </c>
      <c r="D2105" s="78">
        <v>45324</v>
      </c>
      <c r="E2105" s="79" t="s">
        <v>8</v>
      </c>
      <c r="F2105" s="80" t="s">
        <v>20</v>
      </c>
      <c r="G2105" s="79" t="s">
        <v>182</v>
      </c>
      <c r="H2105" s="81" t="s">
        <v>15</v>
      </c>
      <c r="I2105" s="120">
        <v>5624.8</v>
      </c>
      <c r="J2105" s="120">
        <v>5561.6</v>
      </c>
      <c r="K2105" s="82">
        <v>2.52</v>
      </c>
      <c r="L2105" s="105">
        <f>+BD[[#This Row],[Kg. Recibidos]]*BD[[#This Row],[Precio]]</f>
        <v>14015.232000000002</v>
      </c>
      <c r="M2105" s="105">
        <f>+BD[[#This Row],[Kg. Recibidos]]*BD[[#This Row],[Precio]]</f>
        <v>14015.232000000002</v>
      </c>
      <c r="N2105" s="91">
        <f>+BD[[#This Row],[Monto Total]]-BD[[#This Row],[Abonos]]</f>
        <v>0</v>
      </c>
      <c r="O2105" s="92" t="str">
        <f>IF(BD[[#This Row],[Saldo Actual]]=0,"PAGADO",IF(BD[[#This Row],[Saldo Actual]]&lt;0,"A Favor","Pendiente"))</f>
        <v>PAGADO</v>
      </c>
      <c r="P2105" s="95">
        <f>+BD[[#This Row],[Fecha Doc.]]+7</f>
        <v>45331</v>
      </c>
      <c r="Q2105" s="66" t="str">
        <f ca="1">IF(TODAY()&gt;BD[[#This Row],[Fecha Venc.]],"VENCIDO","")</f>
        <v>VENCIDO</v>
      </c>
      <c r="R2105" s="83"/>
    </row>
    <row r="2106" spans="3:18" s="4" customFormat="1" hidden="1" x14ac:dyDescent="0.25">
      <c r="C2106" s="77" t="s">
        <v>1494</v>
      </c>
      <c r="D2106" s="78">
        <v>45324</v>
      </c>
      <c r="E2106" s="79" t="s">
        <v>8</v>
      </c>
      <c r="F2106" s="80" t="s">
        <v>20</v>
      </c>
      <c r="G2106" s="79" t="s">
        <v>182</v>
      </c>
      <c r="H2106" s="81" t="s">
        <v>12</v>
      </c>
      <c r="I2106" s="120">
        <v>3586.8999999999996</v>
      </c>
      <c r="J2106" s="120">
        <v>3567.76</v>
      </c>
      <c r="K2106" s="82">
        <v>0.45</v>
      </c>
      <c r="L2106" s="105">
        <f>+BD[[#This Row],[Kg. Recibidos]]*BD[[#This Row],[Precio]]</f>
        <v>1605.4920000000002</v>
      </c>
      <c r="M2106" s="105">
        <f>+BD[[#This Row],[Kg. Recibidos]]*BD[[#This Row],[Precio]]</f>
        <v>1605.4920000000002</v>
      </c>
      <c r="N2106" s="91">
        <f>+BD[[#This Row],[Monto Total]]-BD[[#This Row],[Abonos]]</f>
        <v>0</v>
      </c>
      <c r="O2106" s="92" t="str">
        <f>IF(BD[[#This Row],[Saldo Actual]]=0,"PAGADO",IF(BD[[#This Row],[Saldo Actual]]&lt;0,"A Favor","Pendiente"))</f>
        <v>PAGADO</v>
      </c>
      <c r="P2106" s="95">
        <f>+BD[[#This Row],[Fecha Doc.]]+7</f>
        <v>45331</v>
      </c>
      <c r="Q2106" s="66" t="str">
        <f ca="1">IF(TODAY()&gt;BD[[#This Row],[Fecha Venc.]],"VENCIDO","")</f>
        <v>VENCIDO</v>
      </c>
      <c r="R2106" s="83"/>
    </row>
    <row r="2107" spans="3:18" s="4" customFormat="1" hidden="1" x14ac:dyDescent="0.25">
      <c r="C2107" s="77" t="s">
        <v>1494</v>
      </c>
      <c r="D2107" s="78">
        <v>45324</v>
      </c>
      <c r="E2107" s="79" t="s">
        <v>8</v>
      </c>
      <c r="F2107" s="80" t="s">
        <v>20</v>
      </c>
      <c r="G2107" s="79" t="s">
        <v>182</v>
      </c>
      <c r="H2107" s="81" t="s">
        <v>11</v>
      </c>
      <c r="I2107" s="120">
        <v>1098.8</v>
      </c>
      <c r="J2107" s="120">
        <v>1100.96</v>
      </c>
      <c r="K2107" s="82">
        <v>0.6</v>
      </c>
      <c r="L2107" s="105">
        <f>+BD[[#This Row],[Kg. Recibidos]]*BD[[#This Row],[Precio]]</f>
        <v>660.57600000000002</v>
      </c>
      <c r="M2107" s="105">
        <f>+BD[[#This Row],[Kg. Recibidos]]*BD[[#This Row],[Precio]]</f>
        <v>660.57600000000002</v>
      </c>
      <c r="N2107" s="91">
        <f>+BD[[#This Row],[Monto Total]]-BD[[#This Row],[Abonos]]</f>
        <v>0</v>
      </c>
      <c r="O2107" s="92" t="str">
        <f>IF(BD[[#This Row],[Saldo Actual]]=0,"PAGADO",IF(BD[[#This Row],[Saldo Actual]]&lt;0,"A Favor","Pendiente"))</f>
        <v>PAGADO</v>
      </c>
      <c r="P2107" s="95">
        <f>+BD[[#This Row],[Fecha Doc.]]+7</f>
        <v>45331</v>
      </c>
      <c r="Q2107" s="66" t="str">
        <f ca="1">IF(TODAY()&gt;BD[[#This Row],[Fecha Venc.]],"VENCIDO","")</f>
        <v>VENCIDO</v>
      </c>
      <c r="R2107" s="83"/>
    </row>
    <row r="2108" spans="3:18" s="4" customFormat="1" hidden="1" x14ac:dyDescent="0.25">
      <c r="C2108" s="77" t="s">
        <v>1494</v>
      </c>
      <c r="D2108" s="78">
        <v>45324</v>
      </c>
      <c r="E2108" s="79" t="s">
        <v>8</v>
      </c>
      <c r="F2108" s="80" t="s">
        <v>20</v>
      </c>
      <c r="G2108" s="79" t="s">
        <v>182</v>
      </c>
      <c r="H2108" s="81" t="s">
        <v>13</v>
      </c>
      <c r="I2108" s="120">
        <v>2993.7</v>
      </c>
      <c r="J2108" s="120">
        <v>2983.2</v>
      </c>
      <c r="K2108" s="82">
        <v>0.45</v>
      </c>
      <c r="L2108" s="105">
        <f>+BD[[#This Row],[Kg. Recibidos]]*BD[[#This Row],[Precio]]</f>
        <v>1342.44</v>
      </c>
      <c r="M2108" s="105">
        <f>+BD[[#This Row],[Kg. Recibidos]]*BD[[#This Row],[Precio]]</f>
        <v>1342.44</v>
      </c>
      <c r="N2108" s="91">
        <f>+BD[[#This Row],[Monto Total]]-BD[[#This Row],[Abonos]]</f>
        <v>0</v>
      </c>
      <c r="O2108" s="92" t="str">
        <f>IF(BD[[#This Row],[Saldo Actual]]=0,"PAGADO",IF(BD[[#This Row],[Saldo Actual]]&lt;0,"A Favor","Pendiente"))</f>
        <v>PAGADO</v>
      </c>
      <c r="P2108" s="95">
        <f>+BD[[#This Row],[Fecha Doc.]]+7</f>
        <v>45331</v>
      </c>
      <c r="Q2108" s="66" t="str">
        <f ca="1">IF(TODAY()&gt;BD[[#This Row],[Fecha Venc.]],"VENCIDO","")</f>
        <v>VENCIDO</v>
      </c>
      <c r="R2108" s="83"/>
    </row>
    <row r="2109" spans="3:18" s="4" customFormat="1" hidden="1" x14ac:dyDescent="0.25">
      <c r="C2109" s="77" t="s">
        <v>1498</v>
      </c>
      <c r="D2109" s="78">
        <v>45324</v>
      </c>
      <c r="E2109" s="79" t="s">
        <v>8</v>
      </c>
      <c r="F2109" s="80" t="s">
        <v>20</v>
      </c>
      <c r="G2109" s="79" t="s">
        <v>182</v>
      </c>
      <c r="H2109" s="81" t="s">
        <v>3</v>
      </c>
      <c r="I2109" s="120">
        <v>1288.7</v>
      </c>
      <c r="J2109" s="120">
        <v>640.4</v>
      </c>
      <c r="K2109" s="82">
        <v>2.1</v>
      </c>
      <c r="L2109" s="105">
        <f>+BD[[#This Row],[Kg. Recibidos]]*BD[[#This Row],[Precio]]</f>
        <v>1344.84</v>
      </c>
      <c r="M2109" s="105">
        <f>+BD[[#This Row],[Kg. Recibidos]]*BD[[#This Row],[Precio]]</f>
        <v>1344.84</v>
      </c>
      <c r="N2109" s="91">
        <f>+BD[[#This Row],[Monto Total]]-BD[[#This Row],[Abonos]]</f>
        <v>0</v>
      </c>
      <c r="O2109" s="92" t="str">
        <f>IF(BD[[#This Row],[Saldo Actual]]=0,"PAGADO",IF(BD[[#This Row],[Saldo Actual]]&lt;0,"A Favor","Pendiente"))</f>
        <v>PAGADO</v>
      </c>
      <c r="P2109" s="95">
        <f>+BD[[#This Row],[Fecha Doc.]]+7</f>
        <v>45331</v>
      </c>
      <c r="Q2109" s="66" t="str">
        <f ca="1">IF(TODAY()&gt;BD[[#This Row],[Fecha Venc.]],"VENCIDO","")</f>
        <v>VENCIDO</v>
      </c>
      <c r="R2109" s="83"/>
    </row>
    <row r="2110" spans="3:18" s="4" customFormat="1" hidden="1" x14ac:dyDescent="0.25">
      <c r="C2110" s="77" t="s">
        <v>1498</v>
      </c>
      <c r="D2110" s="78">
        <v>45324</v>
      </c>
      <c r="E2110" s="79" t="s">
        <v>8</v>
      </c>
      <c r="F2110" s="80" t="s">
        <v>20</v>
      </c>
      <c r="G2110" s="79" t="s">
        <v>182</v>
      </c>
      <c r="H2110" s="81" t="s">
        <v>15</v>
      </c>
      <c r="I2110" s="120">
        <v>5860.1</v>
      </c>
      <c r="J2110" s="120">
        <v>5576.5</v>
      </c>
      <c r="K2110" s="82">
        <v>2.4</v>
      </c>
      <c r="L2110" s="105">
        <f>+BD[[#This Row],[Kg. Recibidos]]*BD[[#This Row],[Precio]]</f>
        <v>13383.6</v>
      </c>
      <c r="M2110" s="105">
        <f>+BD[[#This Row],[Kg. Recibidos]]*BD[[#This Row],[Precio]]</f>
        <v>13383.6</v>
      </c>
      <c r="N2110" s="91">
        <f>+BD[[#This Row],[Monto Total]]-BD[[#This Row],[Abonos]]</f>
        <v>0</v>
      </c>
      <c r="O2110" s="92" t="str">
        <f>IF(BD[[#This Row],[Saldo Actual]]=0,"PAGADO",IF(BD[[#This Row],[Saldo Actual]]&lt;0,"A Favor","Pendiente"))</f>
        <v>PAGADO</v>
      </c>
      <c r="P2110" s="95">
        <f>+BD[[#This Row],[Fecha Doc.]]+7</f>
        <v>45331</v>
      </c>
      <c r="Q2110" s="66" t="str">
        <f ca="1">IF(TODAY()&gt;BD[[#This Row],[Fecha Venc.]],"VENCIDO","")</f>
        <v>VENCIDO</v>
      </c>
      <c r="R2110" s="83"/>
    </row>
    <row r="2111" spans="3:18" s="4" customFormat="1" hidden="1" x14ac:dyDescent="0.25">
      <c r="C2111" s="77" t="s">
        <v>1501</v>
      </c>
      <c r="D2111" s="78">
        <v>45324</v>
      </c>
      <c r="E2111" s="79" t="s">
        <v>1887</v>
      </c>
      <c r="F2111" s="80" t="s">
        <v>1886</v>
      </c>
      <c r="G2111" s="79" t="s">
        <v>127</v>
      </c>
      <c r="H2111" s="81" t="s">
        <v>3</v>
      </c>
      <c r="I2111" s="120">
        <v>168.8</v>
      </c>
      <c r="J2111" s="120">
        <v>168.8</v>
      </c>
      <c r="K2111" s="82">
        <v>2.35</v>
      </c>
      <c r="L2111" s="105">
        <f>+BD[[#This Row],[Kg. Recibidos]]*BD[[#This Row],[Precio]]</f>
        <v>396.68000000000006</v>
      </c>
      <c r="M2111" s="82">
        <f>56.42+200.02+140.24</f>
        <v>396.68</v>
      </c>
      <c r="N2111" s="91">
        <f>+BD[[#This Row],[Monto Total]]-BD[[#This Row],[Abonos]]</f>
        <v>0</v>
      </c>
      <c r="O2111" s="92" t="str">
        <f>IF(BD[[#This Row],[Saldo Actual]]=0,"PAGADO",IF(BD[[#This Row],[Saldo Actual]]&lt;0,"A Favor","Pendiente"))</f>
        <v>PAGADO</v>
      </c>
      <c r="P2111" s="95">
        <f>+BD[[#This Row],[Fecha Doc.]]+7</f>
        <v>45331</v>
      </c>
      <c r="Q2111" s="66" t="str">
        <f ca="1">IF(TODAY()&gt;BD[[#This Row],[Fecha Venc.]],"VENCIDO","")</f>
        <v>VENCIDO</v>
      </c>
      <c r="R2111" s="83"/>
    </row>
    <row r="2112" spans="3:18" s="4" customFormat="1" hidden="1" x14ac:dyDescent="0.25">
      <c r="C2112" s="77" t="s">
        <v>1493</v>
      </c>
      <c r="D2112" s="78">
        <v>45324</v>
      </c>
      <c r="E2112" s="79" t="s">
        <v>1887</v>
      </c>
      <c r="F2112" s="80" t="s">
        <v>1886</v>
      </c>
      <c r="G2112" s="79" t="s">
        <v>149</v>
      </c>
      <c r="H2112" s="81" t="s">
        <v>14</v>
      </c>
      <c r="I2112" s="120">
        <v>63.3</v>
      </c>
      <c r="J2112" s="120">
        <v>63.3</v>
      </c>
      <c r="K2112" s="82">
        <v>0.55000000000000004</v>
      </c>
      <c r="L2112" s="105">
        <f>+BD[[#This Row],[Kg. Recibidos]]*BD[[#This Row],[Precio]]</f>
        <v>34.814999999999998</v>
      </c>
      <c r="M2112" s="82">
        <v>34.814999999999998</v>
      </c>
      <c r="N2112" s="91">
        <f>+BD[[#This Row],[Monto Total]]-BD[[#This Row],[Abonos]]</f>
        <v>0</v>
      </c>
      <c r="O2112" s="92" t="str">
        <f>IF(BD[[#This Row],[Saldo Actual]]=0,"PAGADO",IF(BD[[#This Row],[Saldo Actual]]&lt;0,"A Favor","Pendiente"))</f>
        <v>PAGADO</v>
      </c>
      <c r="P2112" s="95">
        <f>+BD[[#This Row],[Fecha Doc.]]+7</f>
        <v>45331</v>
      </c>
      <c r="Q2112" s="66" t="str">
        <f ca="1">IF(TODAY()&gt;BD[[#This Row],[Fecha Venc.]],"VENCIDO","")</f>
        <v>VENCIDO</v>
      </c>
      <c r="R2112" s="83"/>
    </row>
    <row r="2113" spans="3:18" s="4" customFormat="1" hidden="1" x14ac:dyDescent="0.25">
      <c r="C2113" s="77" t="s">
        <v>1478</v>
      </c>
      <c r="D2113" s="78">
        <v>45323</v>
      </c>
      <c r="E2113" s="79" t="s">
        <v>1887</v>
      </c>
      <c r="F2113" s="80" t="s">
        <v>1886</v>
      </c>
      <c r="G2113" s="79" t="s">
        <v>1357</v>
      </c>
      <c r="H2113" s="81" t="s">
        <v>12</v>
      </c>
      <c r="I2113" s="120">
        <v>11.8</v>
      </c>
      <c r="J2113" s="120">
        <v>11.8</v>
      </c>
      <c r="K2113" s="82">
        <v>1.3</v>
      </c>
      <c r="L2113" s="105">
        <f>+BD[[#This Row],[Kg. Recibidos]]*BD[[#This Row],[Precio]]</f>
        <v>15.340000000000002</v>
      </c>
      <c r="M2113" s="82">
        <v>15.340000000000002</v>
      </c>
      <c r="N2113" s="91">
        <f>+BD[[#This Row],[Monto Total]]-BD[[#This Row],[Abonos]]</f>
        <v>0</v>
      </c>
      <c r="O2113" s="92" t="str">
        <f>IF(BD[[#This Row],[Saldo Actual]]=0,"PAGADO",IF(BD[[#This Row],[Saldo Actual]]&lt;0,"A Favor","Pendiente"))</f>
        <v>PAGADO</v>
      </c>
      <c r="P2113" s="95">
        <f>+BD[[#This Row],[Fecha Doc.]]+7</f>
        <v>45330</v>
      </c>
      <c r="Q2113" s="66" t="str">
        <f ca="1">IF(TODAY()&gt;BD[[#This Row],[Fecha Venc.]],"VENCIDO","")</f>
        <v>VENCIDO</v>
      </c>
      <c r="R2113" s="83"/>
    </row>
    <row r="2114" spans="3:18" s="4" customFormat="1" hidden="1" x14ac:dyDescent="0.25">
      <c r="C2114" s="77" t="s">
        <v>1478</v>
      </c>
      <c r="D2114" s="78">
        <v>45323</v>
      </c>
      <c r="E2114" s="79" t="s">
        <v>1887</v>
      </c>
      <c r="F2114" s="80" t="s">
        <v>1886</v>
      </c>
      <c r="G2114" s="79" t="s">
        <v>1357</v>
      </c>
      <c r="H2114" s="81" t="s">
        <v>13</v>
      </c>
      <c r="I2114" s="120">
        <v>3.6</v>
      </c>
      <c r="J2114" s="120">
        <v>3.6</v>
      </c>
      <c r="K2114" s="82">
        <v>1.4</v>
      </c>
      <c r="L2114" s="105">
        <f>+BD[[#This Row],[Kg. Recibidos]]*BD[[#This Row],[Precio]]</f>
        <v>5.04</v>
      </c>
      <c r="M2114" s="82">
        <v>5.04</v>
      </c>
      <c r="N2114" s="91">
        <f>+BD[[#This Row],[Monto Total]]-BD[[#This Row],[Abonos]]</f>
        <v>0</v>
      </c>
      <c r="O2114" s="92" t="str">
        <f>IF(BD[[#This Row],[Saldo Actual]]=0,"PAGADO",IF(BD[[#This Row],[Saldo Actual]]&lt;0,"A Favor","Pendiente"))</f>
        <v>PAGADO</v>
      </c>
      <c r="P2114" s="95">
        <f>+BD[[#This Row],[Fecha Doc.]]+7</f>
        <v>45330</v>
      </c>
      <c r="Q2114" s="66" t="str">
        <f ca="1">IF(TODAY()&gt;BD[[#This Row],[Fecha Venc.]],"VENCIDO","")</f>
        <v>VENCIDO</v>
      </c>
      <c r="R2114" s="83"/>
    </row>
    <row r="2115" spans="3:18" s="4" customFormat="1" hidden="1" x14ac:dyDescent="0.25">
      <c r="C2115" s="77" t="s">
        <v>1478</v>
      </c>
      <c r="D2115" s="78">
        <v>45323</v>
      </c>
      <c r="E2115" s="79" t="s">
        <v>1887</v>
      </c>
      <c r="F2115" s="80" t="s">
        <v>1886</v>
      </c>
      <c r="G2115" s="79" t="s">
        <v>1357</v>
      </c>
      <c r="H2115" s="81" t="s">
        <v>11</v>
      </c>
      <c r="I2115" s="120">
        <v>4.5</v>
      </c>
      <c r="J2115" s="120">
        <v>4.5</v>
      </c>
      <c r="K2115" s="82">
        <v>2</v>
      </c>
      <c r="L2115" s="105">
        <f>+BD[[#This Row],[Kg. Recibidos]]*BD[[#This Row],[Precio]]</f>
        <v>9</v>
      </c>
      <c r="M2115" s="82">
        <v>9</v>
      </c>
      <c r="N2115" s="91">
        <f>+BD[[#This Row],[Monto Total]]-BD[[#This Row],[Abonos]]</f>
        <v>0</v>
      </c>
      <c r="O2115" s="92" t="str">
        <f>IF(BD[[#This Row],[Saldo Actual]]=0,"PAGADO",IF(BD[[#This Row],[Saldo Actual]]&lt;0,"A Favor","Pendiente"))</f>
        <v>PAGADO</v>
      </c>
      <c r="P2115" s="95">
        <f>+BD[[#This Row],[Fecha Doc.]]+7</f>
        <v>45330</v>
      </c>
      <c r="Q2115" s="66" t="str">
        <f ca="1">IF(TODAY()&gt;BD[[#This Row],[Fecha Venc.]],"VENCIDO","")</f>
        <v>VENCIDO</v>
      </c>
      <c r="R2115" s="83"/>
    </row>
    <row r="2116" spans="3:18" s="4" customFormat="1" hidden="1" x14ac:dyDescent="0.25">
      <c r="C2116" s="77" t="s">
        <v>1471</v>
      </c>
      <c r="D2116" s="78">
        <v>45323</v>
      </c>
      <c r="E2116" s="79" t="s">
        <v>66</v>
      </c>
      <c r="F2116" s="80" t="s">
        <v>21</v>
      </c>
      <c r="G2116" s="79" t="s">
        <v>183</v>
      </c>
      <c r="H2116" s="81" t="s">
        <v>15</v>
      </c>
      <c r="I2116" s="120">
        <v>1024</v>
      </c>
      <c r="J2116" s="120">
        <v>1016.3</v>
      </c>
      <c r="K2116" s="82">
        <v>2.52</v>
      </c>
      <c r="L2116" s="105">
        <f>+BD[[#This Row],[Kg. Recibidos]]*BD[[#This Row],[Precio]]</f>
        <v>2561.076</v>
      </c>
      <c r="M2116" s="105">
        <f>+BD[[#This Row],[Kg. Recibidos]]*BD[[#This Row],[Precio]]</f>
        <v>2561.076</v>
      </c>
      <c r="N2116" s="91">
        <f>+BD[[#This Row],[Monto Total]]-BD[[#This Row],[Abonos]]</f>
        <v>0</v>
      </c>
      <c r="O2116" s="92" t="str">
        <f>IF(BD[[#This Row],[Saldo Actual]]=0,"PAGADO",IF(BD[[#This Row],[Saldo Actual]]&lt;0,"A Favor","Pendiente"))</f>
        <v>PAGADO</v>
      </c>
      <c r="P2116" s="95">
        <f>+BD[[#This Row],[Fecha Doc.]]+7</f>
        <v>45330</v>
      </c>
      <c r="Q2116" s="66" t="str">
        <f ca="1">IF(TODAY()&gt;BD[[#This Row],[Fecha Venc.]],"VENCIDO","")</f>
        <v>VENCIDO</v>
      </c>
      <c r="R2116" s="83"/>
    </row>
    <row r="2117" spans="3:18" s="4" customFormat="1" hidden="1" x14ac:dyDescent="0.25">
      <c r="C2117" s="77" t="s">
        <v>1472</v>
      </c>
      <c r="D2117" s="78">
        <v>45323</v>
      </c>
      <c r="E2117" s="79" t="s">
        <v>66</v>
      </c>
      <c r="F2117" s="80" t="s">
        <v>21</v>
      </c>
      <c r="G2117" s="79" t="s">
        <v>183</v>
      </c>
      <c r="H2117" s="81" t="s">
        <v>13</v>
      </c>
      <c r="I2117" s="120">
        <v>98.5</v>
      </c>
      <c r="J2117" s="120">
        <v>97.8</v>
      </c>
      <c r="K2117" s="82">
        <v>1.4</v>
      </c>
      <c r="L2117" s="105">
        <f>+BD[[#This Row],[Kg. Recibidos]]*BD[[#This Row],[Precio]]</f>
        <v>136.91999999999999</v>
      </c>
      <c r="M2117" s="105">
        <f>+BD[[#This Row],[Kg. Recibidos]]*BD[[#This Row],[Precio]]</f>
        <v>136.91999999999999</v>
      </c>
      <c r="N2117" s="91">
        <f>+BD[[#This Row],[Monto Total]]-BD[[#This Row],[Abonos]]</f>
        <v>0</v>
      </c>
      <c r="O2117" s="92" t="str">
        <f>IF(BD[[#This Row],[Saldo Actual]]=0,"PAGADO",IF(BD[[#This Row],[Saldo Actual]]&lt;0,"A Favor","Pendiente"))</f>
        <v>PAGADO</v>
      </c>
      <c r="P2117" s="95">
        <f>+BD[[#This Row],[Fecha Doc.]]+7</f>
        <v>45330</v>
      </c>
      <c r="Q2117" s="66" t="str">
        <f ca="1">IF(TODAY()&gt;BD[[#This Row],[Fecha Venc.]],"VENCIDO","")</f>
        <v>VENCIDO</v>
      </c>
      <c r="R2117" s="83"/>
    </row>
    <row r="2118" spans="3:18" s="4" customFormat="1" hidden="1" x14ac:dyDescent="0.25">
      <c r="C2118" s="77" t="s">
        <v>1468</v>
      </c>
      <c r="D2118" s="78">
        <v>45323</v>
      </c>
      <c r="E2118" s="79" t="s">
        <v>8</v>
      </c>
      <c r="F2118" s="80" t="s">
        <v>20</v>
      </c>
      <c r="G2118" s="79" t="s">
        <v>172</v>
      </c>
      <c r="H2118" s="81" t="s">
        <v>15</v>
      </c>
      <c r="I2118" s="120">
        <v>554.5</v>
      </c>
      <c r="J2118" s="120">
        <v>554.6</v>
      </c>
      <c r="K2118" s="82">
        <v>2.4</v>
      </c>
      <c r="L2118" s="105">
        <f>+BD[[#This Row],[Kg. Recibidos]]*BD[[#This Row],[Precio]]</f>
        <v>1331.04</v>
      </c>
      <c r="M2118" s="82">
        <v>1331.04</v>
      </c>
      <c r="N2118" s="91">
        <f>+BD[[#This Row],[Monto Total]]-BD[[#This Row],[Abonos]]</f>
        <v>0</v>
      </c>
      <c r="O2118" s="92" t="str">
        <f>IF(BD[[#This Row],[Saldo Actual]]=0,"PAGADO",IF(BD[[#This Row],[Saldo Actual]]&lt;0,"A Favor","Pendiente"))</f>
        <v>PAGADO</v>
      </c>
      <c r="P2118" s="95">
        <f>+BD[[#This Row],[Fecha Doc.]]+7</f>
        <v>45330</v>
      </c>
      <c r="Q2118" s="66" t="str">
        <f ca="1">IF(TODAY()&gt;BD[[#This Row],[Fecha Venc.]],"VENCIDO","")</f>
        <v>VENCIDO</v>
      </c>
      <c r="R2118" s="83"/>
    </row>
    <row r="2119" spans="3:18" s="4" customFormat="1" hidden="1" x14ac:dyDescent="0.25">
      <c r="C2119" s="77" t="s">
        <v>1482</v>
      </c>
      <c r="D2119" s="78">
        <v>45323</v>
      </c>
      <c r="E2119" s="79" t="s">
        <v>1887</v>
      </c>
      <c r="F2119" s="80" t="s">
        <v>1886</v>
      </c>
      <c r="G2119" s="79" t="s">
        <v>161</v>
      </c>
      <c r="H2119" s="81" t="s">
        <v>3</v>
      </c>
      <c r="I2119" s="120">
        <v>168.5</v>
      </c>
      <c r="J2119" s="120">
        <v>168.5</v>
      </c>
      <c r="K2119" s="82">
        <v>2.2000000000000002</v>
      </c>
      <c r="L2119" s="105">
        <f>+BD[[#This Row],[Kg. Recibidos]]*BD[[#This Row],[Precio]]</f>
        <v>370.70000000000005</v>
      </c>
      <c r="M2119" s="105">
        <f>+BD[[#This Row],[Kg. Recibidos]]*BD[[#This Row],[Precio]]</f>
        <v>370.70000000000005</v>
      </c>
      <c r="N2119" s="91">
        <f>+BD[[#This Row],[Monto Total]]-BD[[#This Row],[Abonos]]</f>
        <v>0</v>
      </c>
      <c r="O2119" s="92" t="str">
        <f>IF(BD[[#This Row],[Saldo Actual]]=0,"PAGADO",IF(BD[[#This Row],[Saldo Actual]]&lt;0,"A Favor","Pendiente"))</f>
        <v>PAGADO</v>
      </c>
      <c r="P2119" s="95">
        <f>+BD[[#This Row],[Fecha Doc.]]+7</f>
        <v>45330</v>
      </c>
      <c r="Q2119" s="66" t="str">
        <f ca="1">IF(TODAY()&gt;BD[[#This Row],[Fecha Venc.]],"VENCIDO","")</f>
        <v>VENCIDO</v>
      </c>
      <c r="R2119" s="83"/>
    </row>
    <row r="2120" spans="3:18" s="4" customFormat="1" hidden="1" x14ac:dyDescent="0.25">
      <c r="C2120" s="77" t="s">
        <v>1480</v>
      </c>
      <c r="D2120" s="78">
        <v>45323</v>
      </c>
      <c r="E2120" s="79" t="s">
        <v>1887</v>
      </c>
      <c r="F2120" s="80" t="s">
        <v>1886</v>
      </c>
      <c r="G2120" s="79" t="s">
        <v>142</v>
      </c>
      <c r="H2120" s="81" t="s">
        <v>12</v>
      </c>
      <c r="I2120" s="120">
        <v>4.7</v>
      </c>
      <c r="J2120" s="120">
        <v>4.7</v>
      </c>
      <c r="K2120" s="82">
        <v>1.3</v>
      </c>
      <c r="L2120" s="105">
        <f>+BD[[#This Row],[Kg. Recibidos]]*BD[[#This Row],[Precio]]</f>
        <v>6.11</v>
      </c>
      <c r="M2120" s="82">
        <v>6.11</v>
      </c>
      <c r="N2120" s="91">
        <f>+BD[[#This Row],[Monto Total]]-BD[[#This Row],[Abonos]]</f>
        <v>0</v>
      </c>
      <c r="O2120" s="92" t="str">
        <f>IF(BD[[#This Row],[Saldo Actual]]=0,"PAGADO",IF(BD[[#This Row],[Saldo Actual]]&lt;0,"A Favor","Pendiente"))</f>
        <v>PAGADO</v>
      </c>
      <c r="P2120" s="95">
        <f>+BD[[#This Row],[Fecha Doc.]]+7</f>
        <v>45330</v>
      </c>
      <c r="Q2120" s="66" t="str">
        <f ca="1">IF(TODAY()&gt;BD[[#This Row],[Fecha Venc.]],"VENCIDO","")</f>
        <v>VENCIDO</v>
      </c>
      <c r="R2120" s="83"/>
    </row>
    <row r="2121" spans="3:18" s="4" customFormat="1" hidden="1" x14ac:dyDescent="0.25">
      <c r="C2121" s="77" t="s">
        <v>1480</v>
      </c>
      <c r="D2121" s="78">
        <v>45323</v>
      </c>
      <c r="E2121" s="79" t="s">
        <v>1887</v>
      </c>
      <c r="F2121" s="80" t="s">
        <v>1886</v>
      </c>
      <c r="G2121" s="79" t="s">
        <v>142</v>
      </c>
      <c r="H2121" s="81" t="s">
        <v>11</v>
      </c>
      <c r="I2121" s="120">
        <v>4.5999999999999996</v>
      </c>
      <c r="J2121" s="120">
        <v>4.5999999999999996</v>
      </c>
      <c r="K2121" s="82">
        <v>2</v>
      </c>
      <c r="L2121" s="105">
        <f>+BD[[#This Row],[Kg. Recibidos]]*BD[[#This Row],[Precio]]</f>
        <v>9.1999999999999993</v>
      </c>
      <c r="M2121" s="82">
        <v>9.1999999999999993</v>
      </c>
      <c r="N2121" s="91">
        <f>+BD[[#This Row],[Monto Total]]-BD[[#This Row],[Abonos]]</f>
        <v>0</v>
      </c>
      <c r="O2121" s="92" t="str">
        <f>IF(BD[[#This Row],[Saldo Actual]]=0,"PAGADO",IF(BD[[#This Row],[Saldo Actual]]&lt;0,"A Favor","Pendiente"))</f>
        <v>PAGADO</v>
      </c>
      <c r="P2121" s="95">
        <f>+BD[[#This Row],[Fecha Doc.]]+7</f>
        <v>45330</v>
      </c>
      <c r="Q2121" s="66" t="str">
        <f ca="1">IF(TODAY()&gt;BD[[#This Row],[Fecha Venc.]],"VENCIDO","")</f>
        <v>VENCIDO</v>
      </c>
      <c r="R2121" s="83"/>
    </row>
    <row r="2122" spans="3:18" s="4" customFormat="1" hidden="1" x14ac:dyDescent="0.25">
      <c r="C2122" s="77" t="s">
        <v>1480</v>
      </c>
      <c r="D2122" s="78">
        <v>45323</v>
      </c>
      <c r="E2122" s="79" t="s">
        <v>1887</v>
      </c>
      <c r="F2122" s="80" t="s">
        <v>1886</v>
      </c>
      <c r="G2122" s="79" t="s">
        <v>142</v>
      </c>
      <c r="H2122" s="81" t="s">
        <v>872</v>
      </c>
      <c r="I2122" s="120">
        <v>79</v>
      </c>
      <c r="J2122" s="120">
        <v>79</v>
      </c>
      <c r="K2122" s="82">
        <v>2.35</v>
      </c>
      <c r="L2122" s="105">
        <f>+BD[[#This Row],[Kg. Recibidos]]*BD[[#This Row],[Precio]]</f>
        <v>185.65</v>
      </c>
      <c r="M2122" s="82">
        <v>185.65</v>
      </c>
      <c r="N2122" s="91">
        <f>+BD[[#This Row],[Monto Total]]-BD[[#This Row],[Abonos]]</f>
        <v>0</v>
      </c>
      <c r="O2122" s="92" t="str">
        <f>IF(BD[[#This Row],[Saldo Actual]]=0,"PAGADO",IF(BD[[#This Row],[Saldo Actual]]&lt;0,"A Favor","Pendiente"))</f>
        <v>PAGADO</v>
      </c>
      <c r="P2122" s="95">
        <f>+BD[[#This Row],[Fecha Doc.]]+7</f>
        <v>45330</v>
      </c>
      <c r="Q2122" s="66" t="str">
        <f ca="1">IF(TODAY()&gt;BD[[#This Row],[Fecha Venc.]],"VENCIDO","")</f>
        <v>VENCIDO</v>
      </c>
      <c r="R2122" s="83"/>
    </row>
    <row r="2123" spans="3:18" s="4" customFormat="1" hidden="1" x14ac:dyDescent="0.25">
      <c r="C2123" s="77" t="s">
        <v>1479</v>
      </c>
      <c r="D2123" s="78">
        <v>45323</v>
      </c>
      <c r="E2123" s="79" t="s">
        <v>1887</v>
      </c>
      <c r="F2123" s="80" t="s">
        <v>1886</v>
      </c>
      <c r="G2123" s="79" t="s">
        <v>130</v>
      </c>
      <c r="H2123" s="81" t="s">
        <v>12</v>
      </c>
      <c r="I2123" s="120">
        <v>48.6</v>
      </c>
      <c r="J2123" s="120">
        <v>48.6</v>
      </c>
      <c r="K2123" s="82">
        <v>1.3</v>
      </c>
      <c r="L2123" s="105">
        <f>+BD[[#This Row],[Kg. Recibidos]]*BD[[#This Row],[Precio]]</f>
        <v>63.180000000000007</v>
      </c>
      <c r="M2123" s="82">
        <v>63.180000000000007</v>
      </c>
      <c r="N2123" s="91">
        <f>+BD[[#This Row],[Monto Total]]-BD[[#This Row],[Abonos]]</f>
        <v>0</v>
      </c>
      <c r="O2123" s="92" t="str">
        <f>IF(BD[[#This Row],[Saldo Actual]]=0,"PAGADO",IF(BD[[#This Row],[Saldo Actual]]&lt;0,"A Favor","Pendiente"))</f>
        <v>PAGADO</v>
      </c>
      <c r="P2123" s="95">
        <f>+BD[[#This Row],[Fecha Doc.]]+7</f>
        <v>45330</v>
      </c>
      <c r="Q2123" s="66" t="str">
        <f ca="1">IF(TODAY()&gt;BD[[#This Row],[Fecha Venc.]],"VENCIDO","")</f>
        <v>VENCIDO</v>
      </c>
      <c r="R2123" s="83"/>
    </row>
    <row r="2124" spans="3:18" s="4" customFormat="1" hidden="1" x14ac:dyDescent="0.25">
      <c r="C2124" s="77" t="s">
        <v>1469</v>
      </c>
      <c r="D2124" s="78">
        <v>45323</v>
      </c>
      <c r="E2124" s="79" t="s">
        <v>66</v>
      </c>
      <c r="F2124" s="80" t="s">
        <v>21</v>
      </c>
      <c r="G2124" s="79" t="s">
        <v>186</v>
      </c>
      <c r="H2124" s="81" t="s">
        <v>15</v>
      </c>
      <c r="I2124" s="120">
        <v>1037.4000000000001</v>
      </c>
      <c r="J2124" s="120">
        <v>1028.3</v>
      </c>
      <c r="K2124" s="82">
        <v>2.52</v>
      </c>
      <c r="L2124" s="105">
        <f>+BD[[#This Row],[Kg. Recibidos]]*BD[[#This Row],[Precio]]</f>
        <v>2591.3159999999998</v>
      </c>
      <c r="M2124" s="82">
        <v>2591.3159999999998</v>
      </c>
      <c r="N2124" s="91">
        <f>+BD[[#This Row],[Monto Total]]-BD[[#This Row],[Abonos]]</f>
        <v>0</v>
      </c>
      <c r="O2124" s="92" t="str">
        <f>IF(BD[[#This Row],[Saldo Actual]]=0,"PAGADO",IF(BD[[#This Row],[Saldo Actual]]&lt;0,"A Favor","Pendiente"))</f>
        <v>PAGADO</v>
      </c>
      <c r="P2124" s="95">
        <f>+BD[[#This Row],[Fecha Doc.]]+7</f>
        <v>45330</v>
      </c>
      <c r="Q2124" s="66" t="str">
        <f ca="1">IF(TODAY()&gt;BD[[#This Row],[Fecha Venc.]],"VENCIDO","")</f>
        <v>VENCIDO</v>
      </c>
      <c r="R2124" s="83"/>
    </row>
    <row r="2125" spans="3:18" s="4" customFormat="1" hidden="1" x14ac:dyDescent="0.25">
      <c r="C2125" s="77" t="s">
        <v>1470</v>
      </c>
      <c r="D2125" s="78">
        <v>45323</v>
      </c>
      <c r="E2125" s="79" t="s">
        <v>66</v>
      </c>
      <c r="F2125" s="80" t="s">
        <v>21</v>
      </c>
      <c r="G2125" s="79" t="s">
        <v>185</v>
      </c>
      <c r="H2125" s="81" t="s">
        <v>15</v>
      </c>
      <c r="I2125" s="120">
        <v>1481.3</v>
      </c>
      <c r="J2125" s="120">
        <v>1476.3</v>
      </c>
      <c r="K2125" s="82">
        <v>2.52</v>
      </c>
      <c r="L2125" s="105">
        <f>+BD[[#This Row],[Kg. Recibidos]]*BD[[#This Row],[Precio]]</f>
        <v>3720.2759999999998</v>
      </c>
      <c r="M2125" s="105">
        <f>+BD[[#This Row],[Kg. Recibidos]]*BD[[#This Row],[Precio]]</f>
        <v>3720.2759999999998</v>
      </c>
      <c r="N2125" s="91">
        <f>+BD[[#This Row],[Monto Total]]-BD[[#This Row],[Abonos]]</f>
        <v>0</v>
      </c>
      <c r="O2125" s="92" t="str">
        <f>IF(BD[[#This Row],[Saldo Actual]]=0,"PAGADO",IF(BD[[#This Row],[Saldo Actual]]&lt;0,"A Favor","Pendiente"))</f>
        <v>PAGADO</v>
      </c>
      <c r="P2125" s="95">
        <f>+BD[[#This Row],[Fecha Doc.]]+7</f>
        <v>45330</v>
      </c>
      <c r="Q2125" s="66" t="str">
        <f ca="1">IF(TODAY()&gt;BD[[#This Row],[Fecha Venc.]],"VENCIDO","")</f>
        <v>VENCIDO</v>
      </c>
      <c r="R2125" s="83"/>
    </row>
    <row r="2126" spans="3:18" s="4" customFormat="1" hidden="1" x14ac:dyDescent="0.25">
      <c r="C2126" s="77" t="s">
        <v>1481</v>
      </c>
      <c r="D2126" s="78">
        <v>45323</v>
      </c>
      <c r="E2126" s="79" t="s">
        <v>1887</v>
      </c>
      <c r="F2126" s="80" t="s">
        <v>1886</v>
      </c>
      <c r="G2126" s="79" t="s">
        <v>145</v>
      </c>
      <c r="H2126" s="81" t="s">
        <v>872</v>
      </c>
      <c r="I2126" s="120">
        <v>197.8</v>
      </c>
      <c r="J2126" s="120">
        <v>197.8</v>
      </c>
      <c r="K2126" s="82">
        <v>2.35</v>
      </c>
      <c r="L2126" s="105">
        <f>+BD[[#This Row],[Kg. Recibidos]]*BD[[#This Row],[Precio]]</f>
        <v>464.83000000000004</v>
      </c>
      <c r="M2126" s="82">
        <v>464.83000000000004</v>
      </c>
      <c r="N2126" s="91">
        <f>+BD[[#This Row],[Monto Total]]-BD[[#This Row],[Abonos]]</f>
        <v>0</v>
      </c>
      <c r="O2126" s="92" t="str">
        <f>IF(BD[[#This Row],[Saldo Actual]]=0,"PAGADO",IF(BD[[#This Row],[Saldo Actual]]&lt;0,"A Favor","Pendiente"))</f>
        <v>PAGADO</v>
      </c>
      <c r="P2126" s="95">
        <f>+BD[[#This Row],[Fecha Doc.]]+7</f>
        <v>45330</v>
      </c>
      <c r="Q2126" s="66" t="str">
        <f ca="1">IF(TODAY()&gt;BD[[#This Row],[Fecha Venc.]],"VENCIDO","")</f>
        <v>VENCIDO</v>
      </c>
      <c r="R2126" s="83"/>
    </row>
    <row r="2127" spans="3:18" s="4" customFormat="1" hidden="1" x14ac:dyDescent="0.25">
      <c r="C2127" s="77" t="s">
        <v>1473</v>
      </c>
      <c r="D2127" s="78">
        <v>45323</v>
      </c>
      <c r="E2127" s="79" t="s">
        <v>670</v>
      </c>
      <c r="F2127" s="80" t="s">
        <v>883</v>
      </c>
      <c r="G2127" s="79" t="s">
        <v>670</v>
      </c>
      <c r="H2127" s="81" t="s">
        <v>872</v>
      </c>
      <c r="I2127" s="120">
        <v>6554.5</v>
      </c>
      <c r="J2127" s="120">
        <v>6484.6</v>
      </c>
      <c r="K2127" s="82">
        <v>2.1</v>
      </c>
      <c r="L2127" s="105">
        <f>+BD[[#This Row],[Kg. Recibidos]]*BD[[#This Row],[Precio]]</f>
        <v>13617.660000000002</v>
      </c>
      <c r="M2127" s="105">
        <f>+BD[[#This Row],[Kg. Recibidos]]*BD[[#This Row],[Precio]]</f>
        <v>13617.660000000002</v>
      </c>
      <c r="N2127" s="91">
        <f>+BD[[#This Row],[Monto Total]]-BD[[#This Row],[Abonos]]</f>
        <v>0</v>
      </c>
      <c r="O2127" s="92" t="str">
        <f>IF(BD[[#This Row],[Saldo Actual]]=0,"PAGADO",IF(BD[[#This Row],[Saldo Actual]]&lt;0,"A Favor","Pendiente"))</f>
        <v>PAGADO</v>
      </c>
      <c r="P2127" s="95">
        <f>+BD[[#This Row],[Fecha Doc.]]+7</f>
        <v>45330</v>
      </c>
      <c r="Q2127" s="66" t="str">
        <f ca="1">IF(TODAY()&gt;BD[[#This Row],[Fecha Venc.]],"VENCIDO","")</f>
        <v>VENCIDO</v>
      </c>
      <c r="R2127" s="83"/>
    </row>
    <row r="2128" spans="3:18" s="4" customFormat="1" hidden="1" x14ac:dyDescent="0.25">
      <c r="C2128" s="77" t="s">
        <v>1483</v>
      </c>
      <c r="D2128" s="78">
        <v>45323</v>
      </c>
      <c r="E2128" s="79" t="s">
        <v>1887</v>
      </c>
      <c r="F2128" s="80" t="s">
        <v>1886</v>
      </c>
      <c r="G2128" s="79" t="s">
        <v>103</v>
      </c>
      <c r="H2128" s="81" t="s">
        <v>3</v>
      </c>
      <c r="I2128" s="120">
        <v>188.1</v>
      </c>
      <c r="J2128" s="120">
        <v>188.1</v>
      </c>
      <c r="K2128" s="82">
        <v>2.2999999999999998</v>
      </c>
      <c r="L2128" s="105">
        <f>+BD[[#This Row],[Kg. Recibidos]]*BD[[#This Row],[Precio]]</f>
        <v>432.62999999999994</v>
      </c>
      <c r="M2128" s="105">
        <f>+BD[[#This Row],[Kg. Recibidos]]*BD[[#This Row],[Precio]]</f>
        <v>432.62999999999994</v>
      </c>
      <c r="N2128" s="91">
        <f>+BD[[#This Row],[Monto Total]]-BD[[#This Row],[Abonos]]</f>
        <v>0</v>
      </c>
      <c r="O2128" s="92" t="str">
        <f>IF(BD[[#This Row],[Saldo Actual]]=0,"PAGADO",IF(BD[[#This Row],[Saldo Actual]]&lt;0,"A Favor","Pendiente"))</f>
        <v>PAGADO</v>
      </c>
      <c r="P2128" s="95">
        <f>+BD[[#This Row],[Fecha Doc.]]+7</f>
        <v>45330</v>
      </c>
      <c r="Q2128" s="66" t="str">
        <f ca="1">IF(TODAY()&gt;BD[[#This Row],[Fecha Venc.]],"VENCIDO","")</f>
        <v>VENCIDO</v>
      </c>
      <c r="R2128" s="83"/>
    </row>
    <row r="2129" spans="3:18" s="4" customFormat="1" hidden="1" x14ac:dyDescent="0.25">
      <c r="C2129" s="77" t="s">
        <v>1484</v>
      </c>
      <c r="D2129" s="78">
        <v>45323</v>
      </c>
      <c r="E2129" s="79" t="s">
        <v>1887</v>
      </c>
      <c r="F2129" s="80" t="s">
        <v>1886</v>
      </c>
      <c r="G2129" s="79" t="s">
        <v>103</v>
      </c>
      <c r="H2129" s="81" t="s">
        <v>13</v>
      </c>
      <c r="I2129" s="120">
        <v>21.3</v>
      </c>
      <c r="J2129" s="120">
        <v>21.3</v>
      </c>
      <c r="K2129" s="82">
        <v>1.4</v>
      </c>
      <c r="L2129" s="105">
        <f>+BD[[#This Row],[Kg. Recibidos]]*BD[[#This Row],[Precio]]</f>
        <v>29.82</v>
      </c>
      <c r="M2129" s="105">
        <f>+BD[[#This Row],[Kg. Recibidos]]*BD[[#This Row],[Precio]]</f>
        <v>29.82</v>
      </c>
      <c r="N2129" s="91">
        <f>+BD[[#This Row],[Monto Total]]-BD[[#This Row],[Abonos]]</f>
        <v>0</v>
      </c>
      <c r="O2129" s="92" t="str">
        <f>IF(BD[[#This Row],[Saldo Actual]]=0,"PAGADO",IF(BD[[#This Row],[Saldo Actual]]&lt;0,"A Favor","Pendiente"))</f>
        <v>PAGADO</v>
      </c>
      <c r="P2129" s="95">
        <f>+BD[[#This Row],[Fecha Doc.]]+7</f>
        <v>45330</v>
      </c>
      <c r="Q2129" s="66" t="str">
        <f ca="1">IF(TODAY()&gt;BD[[#This Row],[Fecha Venc.]],"VENCIDO","")</f>
        <v>VENCIDO</v>
      </c>
      <c r="R2129" s="83"/>
    </row>
    <row r="2130" spans="3:18" s="4" customFormat="1" hidden="1" x14ac:dyDescent="0.25">
      <c r="C2130" s="77" t="s">
        <v>1484</v>
      </c>
      <c r="D2130" s="78">
        <v>45323</v>
      </c>
      <c r="E2130" s="79" t="s">
        <v>1887</v>
      </c>
      <c r="F2130" s="80" t="s">
        <v>1886</v>
      </c>
      <c r="G2130" s="79" t="s">
        <v>103</v>
      </c>
      <c r="H2130" s="81" t="s">
        <v>11</v>
      </c>
      <c r="I2130" s="120">
        <v>23.7</v>
      </c>
      <c r="J2130" s="120">
        <v>23.7</v>
      </c>
      <c r="K2130" s="82">
        <v>2</v>
      </c>
      <c r="L2130" s="105">
        <f>+BD[[#This Row],[Kg. Recibidos]]*BD[[#This Row],[Precio]]</f>
        <v>47.4</v>
      </c>
      <c r="M2130" s="105">
        <f>+BD[[#This Row],[Kg. Recibidos]]*BD[[#This Row],[Precio]]</f>
        <v>47.4</v>
      </c>
      <c r="N2130" s="91">
        <f>+BD[[#This Row],[Monto Total]]-BD[[#This Row],[Abonos]]</f>
        <v>0</v>
      </c>
      <c r="O2130" s="92" t="str">
        <f>IF(BD[[#This Row],[Saldo Actual]]=0,"PAGADO",IF(BD[[#This Row],[Saldo Actual]]&lt;0,"A Favor","Pendiente"))</f>
        <v>PAGADO</v>
      </c>
      <c r="P2130" s="95">
        <f>+BD[[#This Row],[Fecha Doc.]]+7</f>
        <v>45330</v>
      </c>
      <c r="Q2130" s="66" t="str">
        <f ca="1">IF(TODAY()&gt;BD[[#This Row],[Fecha Venc.]],"VENCIDO","")</f>
        <v>VENCIDO</v>
      </c>
      <c r="R2130" s="83"/>
    </row>
    <row r="2131" spans="3:18" s="4" customFormat="1" hidden="1" x14ac:dyDescent="0.25">
      <c r="C2131" s="77" t="s">
        <v>1484</v>
      </c>
      <c r="D2131" s="78">
        <v>45323</v>
      </c>
      <c r="E2131" s="79" t="s">
        <v>1887</v>
      </c>
      <c r="F2131" s="80" t="s">
        <v>1886</v>
      </c>
      <c r="G2131" s="79" t="s">
        <v>103</v>
      </c>
      <c r="H2131" s="81" t="s">
        <v>12</v>
      </c>
      <c r="I2131" s="120">
        <v>54.5</v>
      </c>
      <c r="J2131" s="120">
        <v>54.5</v>
      </c>
      <c r="K2131" s="82">
        <v>1.3</v>
      </c>
      <c r="L2131" s="105">
        <f>+BD[[#This Row],[Kg. Recibidos]]*BD[[#This Row],[Precio]]</f>
        <v>70.850000000000009</v>
      </c>
      <c r="M2131" s="105">
        <f>+BD[[#This Row],[Kg. Recibidos]]*BD[[#This Row],[Precio]]</f>
        <v>70.850000000000009</v>
      </c>
      <c r="N2131" s="91">
        <f>+BD[[#This Row],[Monto Total]]-BD[[#This Row],[Abonos]]</f>
        <v>0</v>
      </c>
      <c r="O2131" s="92" t="str">
        <f>IF(BD[[#This Row],[Saldo Actual]]=0,"PAGADO",IF(BD[[#This Row],[Saldo Actual]]&lt;0,"A Favor","Pendiente"))</f>
        <v>PAGADO</v>
      </c>
      <c r="P2131" s="95">
        <f>+BD[[#This Row],[Fecha Doc.]]+7</f>
        <v>45330</v>
      </c>
      <c r="Q2131" s="66" t="str">
        <f ca="1">IF(TODAY()&gt;BD[[#This Row],[Fecha Venc.]],"VENCIDO","")</f>
        <v>VENCIDO</v>
      </c>
      <c r="R2131" s="83"/>
    </row>
    <row r="2132" spans="3:18" s="4" customFormat="1" hidden="1" x14ac:dyDescent="0.25">
      <c r="C2132" s="77" t="s">
        <v>1467</v>
      </c>
      <c r="D2132" s="78">
        <v>45323</v>
      </c>
      <c r="E2132" s="79" t="s">
        <v>8</v>
      </c>
      <c r="F2132" s="80" t="s">
        <v>20</v>
      </c>
      <c r="G2132" s="79" t="s">
        <v>180</v>
      </c>
      <c r="H2132" s="81" t="s">
        <v>15</v>
      </c>
      <c r="I2132" s="120">
        <v>839.6</v>
      </c>
      <c r="J2132" s="120">
        <v>829.4</v>
      </c>
      <c r="K2132" s="82">
        <v>2.4</v>
      </c>
      <c r="L2132" s="105">
        <f>+BD[[#This Row],[Kg. Recibidos]]*BD[[#This Row],[Precio]]</f>
        <v>1990.56</v>
      </c>
      <c r="M2132" s="82">
        <v>1990.56</v>
      </c>
      <c r="N2132" s="91">
        <f>+BD[[#This Row],[Monto Total]]-BD[[#This Row],[Abonos]]</f>
        <v>0</v>
      </c>
      <c r="O2132" s="92" t="str">
        <f>IF(BD[[#This Row],[Saldo Actual]]=0,"PAGADO",IF(BD[[#This Row],[Saldo Actual]]&lt;0,"A Favor","Pendiente"))</f>
        <v>PAGADO</v>
      </c>
      <c r="P2132" s="95">
        <f>+BD[[#This Row],[Fecha Doc.]]+7</f>
        <v>45330</v>
      </c>
      <c r="Q2132" s="66" t="str">
        <f ca="1">IF(TODAY()&gt;BD[[#This Row],[Fecha Venc.]],"VENCIDO","")</f>
        <v>VENCIDO</v>
      </c>
      <c r="R2132" s="83"/>
    </row>
    <row r="2133" spans="3:18" s="4" customFormat="1" hidden="1" x14ac:dyDescent="0.25">
      <c r="C2133" s="77" t="s">
        <v>1476</v>
      </c>
      <c r="D2133" s="78">
        <v>45323</v>
      </c>
      <c r="E2133" s="79" t="s">
        <v>94</v>
      </c>
      <c r="F2133" s="80" t="s">
        <v>51</v>
      </c>
      <c r="G2133" s="79" t="s">
        <v>94</v>
      </c>
      <c r="H2133" s="81" t="s">
        <v>3</v>
      </c>
      <c r="I2133" s="120">
        <v>4810.8</v>
      </c>
      <c r="J2133" s="120">
        <v>4810.8</v>
      </c>
      <c r="K2133" s="82">
        <v>2.1</v>
      </c>
      <c r="L2133" s="105">
        <f>+BD[[#This Row],[Kg. Recibidos]]*BD[[#This Row],[Precio]]</f>
        <v>10102.68</v>
      </c>
      <c r="M2133" s="82">
        <v>10102.68</v>
      </c>
      <c r="N2133" s="91">
        <f>+BD[[#This Row],[Monto Total]]-BD[[#This Row],[Abonos]]</f>
        <v>0</v>
      </c>
      <c r="O2133" s="92" t="str">
        <f>IF(BD[[#This Row],[Saldo Actual]]=0,"PAGADO",IF(BD[[#This Row],[Saldo Actual]]&lt;0,"A Favor","Pendiente"))</f>
        <v>PAGADO</v>
      </c>
      <c r="P2133" s="95">
        <f>+BD[[#This Row],[Fecha Doc.]]+7</f>
        <v>45330</v>
      </c>
      <c r="Q2133" s="66" t="str">
        <f ca="1">IF(TODAY()&gt;BD[[#This Row],[Fecha Venc.]],"VENCIDO","")</f>
        <v>VENCIDO</v>
      </c>
      <c r="R2133" s="83" t="s">
        <v>1496</v>
      </c>
    </row>
    <row r="2134" spans="3:18" s="4" customFormat="1" hidden="1" x14ac:dyDescent="0.25">
      <c r="C2134" s="77" t="s">
        <v>1475</v>
      </c>
      <c r="D2134" s="78">
        <v>45323</v>
      </c>
      <c r="E2134" s="79" t="s">
        <v>8</v>
      </c>
      <c r="F2134" s="80" t="s">
        <v>20</v>
      </c>
      <c r="G2134" s="79" t="s">
        <v>182</v>
      </c>
      <c r="H2134" s="81" t="s">
        <v>15</v>
      </c>
      <c r="I2134" s="120">
        <v>6879.2</v>
      </c>
      <c r="J2134" s="120">
        <v>6780.9</v>
      </c>
      <c r="K2134" s="82">
        <v>2.4</v>
      </c>
      <c r="L2134" s="105">
        <f>+BD[[#This Row],[Kg. Recibidos]]*BD[[#This Row],[Precio]]</f>
        <v>16274.159999999998</v>
      </c>
      <c r="M2134" s="105">
        <v>16274.159999999998</v>
      </c>
      <c r="N2134" s="91">
        <f>+BD[[#This Row],[Monto Total]]-BD[[#This Row],[Abonos]]</f>
        <v>0</v>
      </c>
      <c r="O2134" s="92" t="str">
        <f>IF(BD[[#This Row],[Saldo Actual]]=0,"PAGADO",IF(BD[[#This Row],[Saldo Actual]]&lt;0,"A Favor","Pendiente"))</f>
        <v>PAGADO</v>
      </c>
      <c r="P2134" s="95">
        <f>+BD[[#This Row],[Fecha Doc.]]+7</f>
        <v>45330</v>
      </c>
      <c r="Q2134" s="66" t="str">
        <f ca="1">IF(TODAY()&gt;BD[[#This Row],[Fecha Venc.]],"VENCIDO","")</f>
        <v>VENCIDO</v>
      </c>
      <c r="R2134" s="83"/>
    </row>
    <row r="2135" spans="3:18" s="4" customFormat="1" hidden="1" x14ac:dyDescent="0.25">
      <c r="C2135" s="77" t="s">
        <v>1475</v>
      </c>
      <c r="D2135" s="78">
        <v>45323</v>
      </c>
      <c r="E2135" s="79" t="s">
        <v>8</v>
      </c>
      <c r="F2135" s="80" t="s">
        <v>20</v>
      </c>
      <c r="G2135" s="79" t="s">
        <v>182</v>
      </c>
      <c r="H2135" s="81" t="s">
        <v>15</v>
      </c>
      <c r="I2135" s="120">
        <v>6879.2</v>
      </c>
      <c r="J2135" s="120">
        <v>6879.2</v>
      </c>
      <c r="K2135" s="82">
        <v>2.4</v>
      </c>
      <c r="L2135" s="105">
        <f>+BD[[#This Row],[Kg. Recibidos]]*BD[[#This Row],[Precio]]</f>
        <v>16510.079999999998</v>
      </c>
      <c r="M2135" s="105">
        <f>+BD[[#This Row],[Kg. Recibidos]]*BD[[#This Row],[Precio]]</f>
        <v>16510.079999999998</v>
      </c>
      <c r="N2135" s="91">
        <f>+BD[[#This Row],[Monto Total]]-BD[[#This Row],[Abonos]]</f>
        <v>0</v>
      </c>
      <c r="O2135" s="92" t="str">
        <f>IF(BD[[#This Row],[Saldo Actual]]=0,"PAGADO",IF(BD[[#This Row],[Saldo Actual]]&lt;0,"A Favor","Pendiente"))</f>
        <v>PAGADO</v>
      </c>
      <c r="P2135" s="95">
        <f>+BD[[#This Row],[Fecha Doc.]]+7</f>
        <v>45330</v>
      </c>
      <c r="Q2135" s="66" t="str">
        <f ca="1">IF(TODAY()&gt;BD[[#This Row],[Fecha Venc.]],"VENCIDO","")</f>
        <v>VENCIDO</v>
      </c>
      <c r="R2135" s="83"/>
    </row>
    <row r="2136" spans="3:18" s="4" customFormat="1" hidden="1" x14ac:dyDescent="0.25">
      <c r="C2136" s="77" t="s">
        <v>1477</v>
      </c>
      <c r="D2136" s="78">
        <v>45323</v>
      </c>
      <c r="E2136" s="79" t="s">
        <v>1887</v>
      </c>
      <c r="F2136" s="80" t="s">
        <v>1886</v>
      </c>
      <c r="G2136" s="79" t="s">
        <v>149</v>
      </c>
      <c r="H2136" s="81" t="s">
        <v>14</v>
      </c>
      <c r="I2136" s="120">
        <v>82.6</v>
      </c>
      <c r="J2136" s="120">
        <v>82.6</v>
      </c>
      <c r="K2136" s="82">
        <v>0.55000000000000004</v>
      </c>
      <c r="L2136" s="105">
        <f>+BD[[#This Row],[Kg. Recibidos]]*BD[[#This Row],[Precio]]</f>
        <v>45.43</v>
      </c>
      <c r="M2136" s="82">
        <v>45.43</v>
      </c>
      <c r="N2136" s="91">
        <f>+BD[[#This Row],[Monto Total]]-BD[[#This Row],[Abonos]]</f>
        <v>0</v>
      </c>
      <c r="O2136" s="92" t="str">
        <f>IF(BD[[#This Row],[Saldo Actual]]=0,"PAGADO",IF(BD[[#This Row],[Saldo Actual]]&lt;0,"A Favor","Pendiente"))</f>
        <v>PAGADO</v>
      </c>
      <c r="P2136" s="95">
        <f>+BD[[#This Row],[Fecha Doc.]]+7</f>
        <v>45330</v>
      </c>
      <c r="Q2136" s="66" t="str">
        <f ca="1">IF(TODAY()&gt;BD[[#This Row],[Fecha Venc.]],"VENCIDO","")</f>
        <v>VENCIDO</v>
      </c>
      <c r="R2136" s="83"/>
    </row>
    <row r="2137" spans="3:18" s="4" customFormat="1" hidden="1" x14ac:dyDescent="0.25">
      <c r="C2137" s="77" t="s">
        <v>1477</v>
      </c>
      <c r="D2137" s="78">
        <v>45323</v>
      </c>
      <c r="E2137" s="79" t="s">
        <v>1887</v>
      </c>
      <c r="F2137" s="80" t="s">
        <v>1886</v>
      </c>
      <c r="G2137" s="79" t="s">
        <v>149</v>
      </c>
      <c r="H2137" s="81" t="s">
        <v>14</v>
      </c>
      <c r="I2137" s="120">
        <v>82.6</v>
      </c>
      <c r="J2137" s="120">
        <v>82.6</v>
      </c>
      <c r="K2137" s="82">
        <v>0.55000000000000004</v>
      </c>
      <c r="L2137" s="105">
        <f>+BD[[#This Row],[Kg. Recibidos]]*BD[[#This Row],[Precio]]</f>
        <v>45.43</v>
      </c>
      <c r="M2137" s="82">
        <v>45.43</v>
      </c>
      <c r="N2137" s="91">
        <f>+BD[[#This Row],[Monto Total]]-BD[[#This Row],[Abonos]]</f>
        <v>0</v>
      </c>
      <c r="O2137" s="92" t="str">
        <f>IF(BD[[#This Row],[Saldo Actual]]=0,"PAGADO",IF(BD[[#This Row],[Saldo Actual]]&lt;0,"A Favor","Pendiente"))</f>
        <v>PAGADO</v>
      </c>
      <c r="P2137" s="95">
        <f>+BD[[#This Row],[Fecha Doc.]]+7</f>
        <v>45330</v>
      </c>
      <c r="Q2137" s="66" t="str">
        <f ca="1">IF(TODAY()&gt;BD[[#This Row],[Fecha Venc.]],"VENCIDO","")</f>
        <v>VENCIDO</v>
      </c>
      <c r="R2137" s="83"/>
    </row>
    <row r="2138" spans="3:18" s="4" customFormat="1" hidden="1" x14ac:dyDescent="0.25">
      <c r="C2138" s="77" t="s">
        <v>1455</v>
      </c>
      <c r="D2138" s="78">
        <v>45322</v>
      </c>
      <c r="E2138" s="79" t="s">
        <v>1887</v>
      </c>
      <c r="F2138" s="80" t="s">
        <v>1886</v>
      </c>
      <c r="G2138" s="79" t="s">
        <v>158</v>
      </c>
      <c r="H2138" s="81" t="s">
        <v>13</v>
      </c>
      <c r="I2138" s="120">
        <v>108.4</v>
      </c>
      <c r="J2138" s="120">
        <v>108.4</v>
      </c>
      <c r="K2138" s="82">
        <v>1.4</v>
      </c>
      <c r="L2138" s="105">
        <f>+BD[[#This Row],[Kg. Recibidos]]*BD[[#This Row],[Precio]]</f>
        <v>151.76</v>
      </c>
      <c r="M2138" s="82">
        <v>151.76</v>
      </c>
      <c r="N2138" s="91">
        <f>+BD[[#This Row],[Monto Total]]-BD[[#This Row],[Abonos]]</f>
        <v>0</v>
      </c>
      <c r="O2138" s="92" t="str">
        <f>IF(BD[[#This Row],[Saldo Actual]]=0,"PAGADO",IF(BD[[#This Row],[Saldo Actual]]&lt;0,"A Favor","Pendiente"))</f>
        <v>PAGADO</v>
      </c>
      <c r="P2138" s="95">
        <f>+BD[[#This Row],[Fecha Doc.]]+7</f>
        <v>45329</v>
      </c>
      <c r="Q2138" s="66" t="str">
        <f ca="1">IF(TODAY()&gt;BD[[#This Row],[Fecha Venc.]],"VENCIDO","")</f>
        <v>VENCIDO</v>
      </c>
      <c r="R2138" s="83"/>
    </row>
    <row r="2139" spans="3:18" s="4" customFormat="1" hidden="1" x14ac:dyDescent="0.25">
      <c r="C2139" s="77" t="s">
        <v>1459</v>
      </c>
      <c r="D2139" s="78">
        <v>45322</v>
      </c>
      <c r="E2139" s="79" t="s">
        <v>1887</v>
      </c>
      <c r="F2139" s="80" t="s">
        <v>1886</v>
      </c>
      <c r="G2139" s="79" t="s">
        <v>195</v>
      </c>
      <c r="H2139" s="81" t="s">
        <v>12</v>
      </c>
      <c r="I2139" s="120">
        <v>150.30000000000001</v>
      </c>
      <c r="J2139" s="120">
        <v>150.30000000000001</v>
      </c>
      <c r="K2139" s="82">
        <v>1.1000000000000001</v>
      </c>
      <c r="L2139" s="105">
        <f>+BD[[#This Row],[Kg. Recibidos]]*BD[[#This Row],[Precio]]</f>
        <v>165.33</v>
      </c>
      <c r="M2139" s="82">
        <v>165.33</v>
      </c>
      <c r="N2139" s="91">
        <f>+BD[[#This Row],[Monto Total]]-BD[[#This Row],[Abonos]]</f>
        <v>0</v>
      </c>
      <c r="O2139" s="92" t="str">
        <f>IF(BD[[#This Row],[Saldo Actual]]=0,"PAGADO",IF(BD[[#This Row],[Saldo Actual]]&lt;0,"A Favor","Pendiente"))</f>
        <v>PAGADO</v>
      </c>
      <c r="P2139" s="95">
        <f>+BD[[#This Row],[Fecha Doc.]]+7</f>
        <v>45329</v>
      </c>
      <c r="Q2139" s="66" t="str">
        <f ca="1">IF(TODAY()&gt;BD[[#This Row],[Fecha Venc.]],"VENCIDO","")</f>
        <v>VENCIDO</v>
      </c>
      <c r="R2139" s="83"/>
    </row>
    <row r="2140" spans="3:18" s="4" customFormat="1" hidden="1" x14ac:dyDescent="0.25">
      <c r="C2140" s="77" t="s">
        <v>1459</v>
      </c>
      <c r="D2140" s="78">
        <v>45322</v>
      </c>
      <c r="E2140" s="79" t="s">
        <v>1887</v>
      </c>
      <c r="F2140" s="80" t="s">
        <v>1886</v>
      </c>
      <c r="G2140" s="79" t="s">
        <v>195</v>
      </c>
      <c r="H2140" s="81" t="s">
        <v>13</v>
      </c>
      <c r="I2140" s="120">
        <v>148.9</v>
      </c>
      <c r="J2140" s="120">
        <v>148.9</v>
      </c>
      <c r="K2140" s="82">
        <v>1.1000000000000001</v>
      </c>
      <c r="L2140" s="105">
        <f>+BD[[#This Row],[Kg. Recibidos]]*BD[[#This Row],[Precio]]</f>
        <v>163.79000000000002</v>
      </c>
      <c r="M2140" s="82">
        <v>163.79000000000002</v>
      </c>
      <c r="N2140" s="91">
        <f>+BD[[#This Row],[Monto Total]]-BD[[#This Row],[Abonos]]</f>
        <v>0</v>
      </c>
      <c r="O2140" s="92" t="str">
        <f>IF(BD[[#This Row],[Saldo Actual]]=0,"PAGADO",IF(BD[[#This Row],[Saldo Actual]]&lt;0,"A Favor","Pendiente"))</f>
        <v>PAGADO</v>
      </c>
      <c r="P2140" s="95">
        <f>+BD[[#This Row],[Fecha Doc.]]+7</f>
        <v>45329</v>
      </c>
      <c r="Q2140" s="66" t="str">
        <f ca="1">IF(TODAY()&gt;BD[[#This Row],[Fecha Venc.]],"VENCIDO","")</f>
        <v>VENCIDO</v>
      </c>
      <c r="R2140" s="83"/>
    </row>
    <row r="2141" spans="3:18" s="4" customFormat="1" hidden="1" x14ac:dyDescent="0.25">
      <c r="C2141" s="77" t="s">
        <v>1459</v>
      </c>
      <c r="D2141" s="78">
        <v>45322</v>
      </c>
      <c r="E2141" s="79" t="s">
        <v>1887</v>
      </c>
      <c r="F2141" s="80" t="s">
        <v>1886</v>
      </c>
      <c r="G2141" s="79" t="s">
        <v>195</v>
      </c>
      <c r="H2141" s="81" t="s">
        <v>11</v>
      </c>
      <c r="I2141" s="120">
        <v>69.900000000000006</v>
      </c>
      <c r="J2141" s="120">
        <v>69.900000000000006</v>
      </c>
      <c r="K2141" s="82">
        <v>1.6</v>
      </c>
      <c r="L2141" s="105">
        <f>+BD[[#This Row],[Kg. Recibidos]]*BD[[#This Row],[Precio]]</f>
        <v>111.84000000000002</v>
      </c>
      <c r="M2141" s="105">
        <f>+BD[[#This Row],[Kg. Recibidos]]*BD[[#This Row],[Precio]]</f>
        <v>111.84000000000002</v>
      </c>
      <c r="N2141" s="91">
        <f>+BD[[#This Row],[Monto Total]]-BD[[#This Row],[Abonos]]</f>
        <v>0</v>
      </c>
      <c r="O2141" s="92" t="str">
        <f>IF(BD[[#This Row],[Saldo Actual]]=0,"PAGADO",IF(BD[[#This Row],[Saldo Actual]]&lt;0,"A Favor","Pendiente"))</f>
        <v>PAGADO</v>
      </c>
      <c r="P2141" s="95">
        <f>+BD[[#This Row],[Fecha Doc.]]+7</f>
        <v>45329</v>
      </c>
      <c r="Q2141" s="66" t="str">
        <f ca="1">IF(TODAY()&gt;BD[[#This Row],[Fecha Venc.]],"VENCIDO","")</f>
        <v>VENCIDO</v>
      </c>
      <c r="R2141" s="83"/>
    </row>
    <row r="2142" spans="3:18" s="4" customFormat="1" hidden="1" x14ac:dyDescent="0.25">
      <c r="C2142" s="77" t="s">
        <v>1460</v>
      </c>
      <c r="D2142" s="78">
        <v>45322</v>
      </c>
      <c r="E2142" s="79" t="s">
        <v>1887</v>
      </c>
      <c r="F2142" s="80" t="s">
        <v>1886</v>
      </c>
      <c r="G2142" s="79" t="s">
        <v>195</v>
      </c>
      <c r="H2142" s="81" t="s">
        <v>872</v>
      </c>
      <c r="I2142" s="120">
        <v>328.3</v>
      </c>
      <c r="J2142" s="120">
        <v>328.3</v>
      </c>
      <c r="K2142" s="82">
        <v>2.4</v>
      </c>
      <c r="L2142" s="105">
        <f>+BD[[#This Row],[Kg. Recibidos]]*BD[[#This Row],[Precio]]</f>
        <v>787.92</v>
      </c>
      <c r="M2142" s="82">
        <v>787.92</v>
      </c>
      <c r="N2142" s="91">
        <f>+BD[[#This Row],[Monto Total]]-BD[[#This Row],[Abonos]]</f>
        <v>0</v>
      </c>
      <c r="O2142" s="92" t="str">
        <f>IF(BD[[#This Row],[Saldo Actual]]=0,"PAGADO",IF(BD[[#This Row],[Saldo Actual]]&lt;0,"A Favor","Pendiente"))</f>
        <v>PAGADO</v>
      </c>
      <c r="P2142" s="95">
        <f>+BD[[#This Row],[Fecha Doc.]]+7</f>
        <v>45329</v>
      </c>
      <c r="Q2142" s="66" t="str">
        <f ca="1">IF(TODAY()&gt;BD[[#This Row],[Fecha Venc.]],"VENCIDO","")</f>
        <v>VENCIDO</v>
      </c>
      <c r="R2142" s="83"/>
    </row>
    <row r="2143" spans="3:18" s="4" customFormat="1" hidden="1" x14ac:dyDescent="0.25">
      <c r="C2143" s="77" t="s">
        <v>1460</v>
      </c>
      <c r="D2143" s="78">
        <v>45322</v>
      </c>
      <c r="E2143" s="79" t="s">
        <v>1887</v>
      </c>
      <c r="F2143" s="80" t="s">
        <v>1886</v>
      </c>
      <c r="G2143" s="79" t="s">
        <v>195</v>
      </c>
      <c r="H2143" s="81" t="s">
        <v>3</v>
      </c>
      <c r="I2143" s="120">
        <v>240.2</v>
      </c>
      <c r="J2143" s="120">
        <v>240.2</v>
      </c>
      <c r="K2143" s="82">
        <v>2.4</v>
      </c>
      <c r="L2143" s="105">
        <f>+BD[[#This Row],[Kg. Recibidos]]*BD[[#This Row],[Precio]]</f>
        <v>576.4799999999999</v>
      </c>
      <c r="M2143" s="82">
        <v>576.4799999999999</v>
      </c>
      <c r="N2143" s="91">
        <f>+BD[[#This Row],[Monto Total]]-BD[[#This Row],[Abonos]]</f>
        <v>0</v>
      </c>
      <c r="O2143" s="92" t="str">
        <f>IF(BD[[#This Row],[Saldo Actual]]=0,"PAGADO",IF(BD[[#This Row],[Saldo Actual]]&lt;0,"A Favor","Pendiente"))</f>
        <v>PAGADO</v>
      </c>
      <c r="P2143" s="95">
        <f>+BD[[#This Row],[Fecha Doc.]]+7</f>
        <v>45329</v>
      </c>
      <c r="Q2143" s="66" t="str">
        <f ca="1">IF(TODAY()&gt;BD[[#This Row],[Fecha Venc.]],"VENCIDO","")</f>
        <v>VENCIDO</v>
      </c>
      <c r="R2143" s="83"/>
    </row>
    <row r="2144" spans="3:18" s="4" customFormat="1" hidden="1" x14ac:dyDescent="0.25">
      <c r="C2144" s="77" t="s">
        <v>1474</v>
      </c>
      <c r="D2144" s="78">
        <v>45322</v>
      </c>
      <c r="E2144" s="79" t="s">
        <v>82</v>
      </c>
      <c r="F2144" s="80" t="s">
        <v>41</v>
      </c>
      <c r="G2144" s="79" t="s">
        <v>82</v>
      </c>
      <c r="H2144" s="81" t="s">
        <v>3</v>
      </c>
      <c r="I2144" s="120">
        <v>25000</v>
      </c>
      <c r="J2144" s="120">
        <v>25000</v>
      </c>
      <c r="K2144" s="82">
        <v>2.0499999999999998</v>
      </c>
      <c r="L2144" s="105">
        <f>+BD[[#This Row],[Kg. Recibidos]]*BD[[#This Row],[Precio]]</f>
        <v>51249.999999999993</v>
      </c>
      <c r="M2144" s="105">
        <f>+BD[[#This Row],[Kg. Recibidos]]*BD[[#This Row],[Precio]]</f>
        <v>51249.999999999993</v>
      </c>
      <c r="N2144" s="91">
        <f>+BD[[#This Row],[Monto Total]]-BD[[#This Row],[Abonos]]</f>
        <v>0</v>
      </c>
      <c r="O2144" s="92" t="str">
        <f>IF(BD[[#This Row],[Saldo Actual]]=0,"PAGADO",IF(BD[[#This Row],[Saldo Actual]]&lt;0,"A Favor","Pendiente"))</f>
        <v>PAGADO</v>
      </c>
      <c r="P2144" s="95">
        <f>+BD[[#This Row],[Fecha Doc.]]+7</f>
        <v>45329</v>
      </c>
      <c r="Q2144" s="66" t="str">
        <f ca="1">IF(TODAY()&gt;BD[[#This Row],[Fecha Venc.]],"VENCIDO","")</f>
        <v>VENCIDO</v>
      </c>
      <c r="R2144" s="83"/>
    </row>
    <row r="2145" spans="3:18" s="4" customFormat="1" hidden="1" x14ac:dyDescent="0.25">
      <c r="C2145" s="77" t="s">
        <v>1466</v>
      </c>
      <c r="D2145" s="78">
        <v>45322</v>
      </c>
      <c r="E2145" s="79" t="s">
        <v>86</v>
      </c>
      <c r="F2145" s="80" t="s">
        <v>45</v>
      </c>
      <c r="G2145" s="79" t="s">
        <v>1465</v>
      </c>
      <c r="H2145" s="81" t="s">
        <v>3</v>
      </c>
      <c r="I2145" s="120">
        <v>678</v>
      </c>
      <c r="J2145" s="120">
        <v>678</v>
      </c>
      <c r="K2145" s="82">
        <v>2.2999999999999998</v>
      </c>
      <c r="L2145" s="105">
        <f>+BD[[#This Row],[Kg. Recibidos]]*BD[[#This Row],[Precio]]</f>
        <v>1559.3999999999999</v>
      </c>
      <c r="M2145" s="105">
        <f>+BD[[#This Row],[Kg. Recibidos]]*BD[[#This Row],[Precio]]</f>
        <v>1559.3999999999999</v>
      </c>
      <c r="N2145" s="91">
        <f>+BD[[#This Row],[Monto Total]]-BD[[#This Row],[Abonos]]</f>
        <v>0</v>
      </c>
      <c r="O2145" s="92" t="str">
        <f>IF(BD[[#This Row],[Saldo Actual]]=0,"PAGADO",IF(BD[[#This Row],[Saldo Actual]]&lt;0,"A Favor","Pendiente"))</f>
        <v>PAGADO</v>
      </c>
      <c r="P2145" s="95">
        <f>+BD[[#This Row],[Fecha Doc.]]+7</f>
        <v>45329</v>
      </c>
      <c r="Q2145" s="66" t="str">
        <f ca="1">IF(TODAY()&gt;BD[[#This Row],[Fecha Venc.]],"VENCIDO","")</f>
        <v>VENCIDO</v>
      </c>
      <c r="R2145" s="83"/>
    </row>
    <row r="2146" spans="3:18" s="4" customFormat="1" hidden="1" x14ac:dyDescent="0.25">
      <c r="C2146" s="77" t="s">
        <v>1461</v>
      </c>
      <c r="D2146" s="78">
        <v>45322</v>
      </c>
      <c r="E2146" s="79" t="s">
        <v>670</v>
      </c>
      <c r="F2146" s="80" t="s">
        <v>883</v>
      </c>
      <c r="G2146" s="79" t="s">
        <v>670</v>
      </c>
      <c r="H2146" s="81" t="s">
        <v>15</v>
      </c>
      <c r="I2146" s="120">
        <v>10167.6</v>
      </c>
      <c r="J2146" s="120">
        <v>10094.799999999999</v>
      </c>
      <c r="K2146" s="82">
        <v>2.4</v>
      </c>
      <c r="L2146" s="105">
        <f>+BD[[#This Row],[Kg. Recibidos]]*BD[[#This Row],[Precio]]</f>
        <v>24227.519999999997</v>
      </c>
      <c r="M2146" s="105">
        <f>+BD[[#This Row],[Kg. Recibidos]]*BD[[#This Row],[Precio]]</f>
        <v>24227.519999999997</v>
      </c>
      <c r="N2146" s="91">
        <f>+BD[[#This Row],[Monto Total]]-BD[[#This Row],[Abonos]]</f>
        <v>0</v>
      </c>
      <c r="O2146" s="92" t="str">
        <f>IF(BD[[#This Row],[Saldo Actual]]=0,"PAGADO",IF(BD[[#This Row],[Saldo Actual]]&lt;0,"A Favor","Pendiente"))</f>
        <v>PAGADO</v>
      </c>
      <c r="P2146" s="95">
        <f>+BD[[#This Row],[Fecha Doc.]]+7</f>
        <v>45329</v>
      </c>
      <c r="Q2146" s="66" t="str">
        <f ca="1">IF(TODAY()&gt;BD[[#This Row],[Fecha Venc.]],"VENCIDO","")</f>
        <v>VENCIDO</v>
      </c>
      <c r="R2146" s="83"/>
    </row>
    <row r="2147" spans="3:18" s="4" customFormat="1" hidden="1" x14ac:dyDescent="0.25">
      <c r="C2147" s="77" t="s">
        <v>1457</v>
      </c>
      <c r="D2147" s="78">
        <v>45322</v>
      </c>
      <c r="E2147" s="79" t="s">
        <v>91</v>
      </c>
      <c r="F2147" s="80" t="s">
        <v>49</v>
      </c>
      <c r="G2147" s="79" t="s">
        <v>91</v>
      </c>
      <c r="H2147" s="81" t="s">
        <v>12</v>
      </c>
      <c r="I2147" s="120">
        <v>114.6</v>
      </c>
      <c r="J2147" s="120">
        <v>114.6</v>
      </c>
      <c r="K2147" s="82">
        <v>1.1000000000000001</v>
      </c>
      <c r="L2147" s="105">
        <f>+BD[[#This Row],[Kg. Recibidos]]*BD[[#This Row],[Precio]]</f>
        <v>126.06</v>
      </c>
      <c r="M2147" s="82">
        <v>126.06</v>
      </c>
      <c r="N2147" s="91">
        <f>+BD[[#This Row],[Monto Total]]-BD[[#This Row],[Abonos]]</f>
        <v>0</v>
      </c>
      <c r="O2147" s="92" t="str">
        <f>IF(BD[[#This Row],[Saldo Actual]]=0,"PAGADO",IF(BD[[#This Row],[Saldo Actual]]&lt;0,"A Favor","Pendiente"))</f>
        <v>PAGADO</v>
      </c>
      <c r="P2147" s="95">
        <f>+BD[[#This Row],[Fecha Doc.]]+7</f>
        <v>45329</v>
      </c>
      <c r="Q2147" s="66" t="str">
        <f ca="1">IF(TODAY()&gt;BD[[#This Row],[Fecha Venc.]],"VENCIDO","")</f>
        <v>VENCIDO</v>
      </c>
      <c r="R2147" s="83"/>
    </row>
    <row r="2148" spans="3:18" s="4" customFormat="1" hidden="1" x14ac:dyDescent="0.25">
      <c r="C2148" s="77" t="s">
        <v>1457</v>
      </c>
      <c r="D2148" s="78">
        <v>45322</v>
      </c>
      <c r="E2148" s="79" t="s">
        <v>91</v>
      </c>
      <c r="F2148" s="80" t="s">
        <v>49</v>
      </c>
      <c r="G2148" s="79" t="s">
        <v>91</v>
      </c>
      <c r="H2148" s="81" t="s">
        <v>13</v>
      </c>
      <c r="I2148" s="120">
        <v>80.3</v>
      </c>
      <c r="J2148" s="120">
        <v>80.3</v>
      </c>
      <c r="K2148" s="82">
        <v>1.1000000000000001</v>
      </c>
      <c r="L2148" s="105">
        <f>+BD[[#This Row],[Kg. Recibidos]]*BD[[#This Row],[Precio]]</f>
        <v>88.33</v>
      </c>
      <c r="M2148" s="82">
        <v>88.33</v>
      </c>
      <c r="N2148" s="91">
        <f>+BD[[#This Row],[Monto Total]]-BD[[#This Row],[Abonos]]</f>
        <v>0</v>
      </c>
      <c r="O2148" s="92" t="str">
        <f>IF(BD[[#This Row],[Saldo Actual]]=0,"PAGADO",IF(BD[[#This Row],[Saldo Actual]]&lt;0,"A Favor","Pendiente"))</f>
        <v>PAGADO</v>
      </c>
      <c r="P2148" s="95">
        <f>+BD[[#This Row],[Fecha Doc.]]+7</f>
        <v>45329</v>
      </c>
      <c r="Q2148" s="66" t="str">
        <f ca="1">IF(TODAY()&gt;BD[[#This Row],[Fecha Venc.]],"VENCIDO","")</f>
        <v>VENCIDO</v>
      </c>
      <c r="R2148" s="83"/>
    </row>
    <row r="2149" spans="3:18" s="4" customFormat="1" hidden="1" x14ac:dyDescent="0.25">
      <c r="C2149" s="77" t="s">
        <v>1457</v>
      </c>
      <c r="D2149" s="78">
        <v>45322</v>
      </c>
      <c r="E2149" s="79" t="s">
        <v>91</v>
      </c>
      <c r="F2149" s="80" t="s">
        <v>49</v>
      </c>
      <c r="G2149" s="79" t="s">
        <v>91</v>
      </c>
      <c r="H2149" s="81" t="s">
        <v>11</v>
      </c>
      <c r="I2149" s="120">
        <v>23.8</v>
      </c>
      <c r="J2149" s="120">
        <v>23.8</v>
      </c>
      <c r="K2149" s="82">
        <v>1.6</v>
      </c>
      <c r="L2149" s="105">
        <f>+BD[[#This Row],[Kg. Recibidos]]*BD[[#This Row],[Precio]]</f>
        <v>38.080000000000005</v>
      </c>
      <c r="M2149" s="82">
        <v>38.080000000000005</v>
      </c>
      <c r="N2149" s="91">
        <f>+BD[[#This Row],[Monto Total]]-BD[[#This Row],[Abonos]]</f>
        <v>0</v>
      </c>
      <c r="O2149" s="92" t="str">
        <f>IF(BD[[#This Row],[Saldo Actual]]=0,"PAGADO",IF(BD[[#This Row],[Saldo Actual]]&lt;0,"A Favor","Pendiente"))</f>
        <v>PAGADO</v>
      </c>
      <c r="P2149" s="95">
        <f>+BD[[#This Row],[Fecha Doc.]]+7</f>
        <v>45329</v>
      </c>
      <c r="Q2149" s="66" t="str">
        <f ca="1">IF(TODAY()&gt;BD[[#This Row],[Fecha Venc.]],"VENCIDO","")</f>
        <v>VENCIDO</v>
      </c>
      <c r="R2149" s="83"/>
    </row>
    <row r="2150" spans="3:18" s="4" customFormat="1" hidden="1" x14ac:dyDescent="0.25">
      <c r="C2150" s="77" t="s">
        <v>1456</v>
      </c>
      <c r="D2150" s="78">
        <v>45322</v>
      </c>
      <c r="E2150" s="79" t="s">
        <v>1887</v>
      </c>
      <c r="F2150" s="80" t="s">
        <v>1886</v>
      </c>
      <c r="G2150" s="79" t="s">
        <v>133</v>
      </c>
      <c r="H2150" s="81" t="s">
        <v>13</v>
      </c>
      <c r="I2150" s="120">
        <v>32.9</v>
      </c>
      <c r="J2150" s="120">
        <v>32.9</v>
      </c>
      <c r="K2150" s="82">
        <v>1.4</v>
      </c>
      <c r="L2150" s="105">
        <f>+BD[[#This Row],[Kg. Recibidos]]*BD[[#This Row],[Precio]]</f>
        <v>46.059999999999995</v>
      </c>
      <c r="M2150" s="82">
        <v>46.059999999999995</v>
      </c>
      <c r="N2150" s="91">
        <f>+BD[[#This Row],[Monto Total]]-BD[[#This Row],[Abonos]]</f>
        <v>0</v>
      </c>
      <c r="O2150" s="92" t="str">
        <f>IF(BD[[#This Row],[Saldo Actual]]=0,"PAGADO",IF(BD[[#This Row],[Saldo Actual]]&lt;0,"A Favor","Pendiente"))</f>
        <v>PAGADO</v>
      </c>
      <c r="P2150" s="95">
        <f>+BD[[#This Row],[Fecha Doc.]]+7</f>
        <v>45329</v>
      </c>
      <c r="Q2150" s="66" t="str">
        <f ca="1">IF(TODAY()&gt;BD[[#This Row],[Fecha Venc.]],"VENCIDO","")</f>
        <v>VENCIDO</v>
      </c>
      <c r="R2150" s="83"/>
    </row>
    <row r="2151" spans="3:18" s="4" customFormat="1" hidden="1" x14ac:dyDescent="0.25">
      <c r="C2151" s="77" t="s">
        <v>1456</v>
      </c>
      <c r="D2151" s="78">
        <v>45322</v>
      </c>
      <c r="E2151" s="79" t="s">
        <v>1887</v>
      </c>
      <c r="F2151" s="80" t="s">
        <v>1886</v>
      </c>
      <c r="G2151" s="79" t="s">
        <v>133</v>
      </c>
      <c r="H2151" s="81" t="s">
        <v>11</v>
      </c>
      <c r="I2151" s="120">
        <v>32.299999999999997</v>
      </c>
      <c r="J2151" s="120">
        <v>32.299999999999997</v>
      </c>
      <c r="K2151" s="82">
        <v>2</v>
      </c>
      <c r="L2151" s="105">
        <f>+BD[[#This Row],[Kg. Recibidos]]*BD[[#This Row],[Precio]]</f>
        <v>64.599999999999994</v>
      </c>
      <c r="M2151" s="82">
        <v>64.599999999999994</v>
      </c>
      <c r="N2151" s="91">
        <f>+BD[[#This Row],[Monto Total]]-BD[[#This Row],[Abonos]]</f>
        <v>0</v>
      </c>
      <c r="O2151" s="92" t="str">
        <f>IF(BD[[#This Row],[Saldo Actual]]=0,"PAGADO",IF(BD[[#This Row],[Saldo Actual]]&lt;0,"A Favor","Pendiente"))</f>
        <v>PAGADO</v>
      </c>
      <c r="P2151" s="95">
        <f>+BD[[#This Row],[Fecha Doc.]]+7</f>
        <v>45329</v>
      </c>
      <c r="Q2151" s="66" t="str">
        <f ca="1">IF(TODAY()&gt;BD[[#This Row],[Fecha Venc.]],"VENCIDO","")</f>
        <v>VENCIDO</v>
      </c>
      <c r="R2151" s="83"/>
    </row>
    <row r="2152" spans="3:18" s="4" customFormat="1" hidden="1" x14ac:dyDescent="0.25">
      <c r="C2152" s="77" t="s">
        <v>1448</v>
      </c>
      <c r="D2152" s="78">
        <v>45322</v>
      </c>
      <c r="E2152" s="79" t="s">
        <v>8</v>
      </c>
      <c r="F2152" s="80" t="s">
        <v>20</v>
      </c>
      <c r="G2152" s="79" t="s">
        <v>182</v>
      </c>
      <c r="H2152" s="81" t="s">
        <v>13</v>
      </c>
      <c r="I2152" s="120">
        <v>1604.7</v>
      </c>
      <c r="J2152" s="120">
        <v>1587.41</v>
      </c>
      <c r="K2152" s="82">
        <v>0.45</v>
      </c>
      <c r="L2152" s="105">
        <f>+BD[[#This Row],[Kg. Recibidos]]*BD[[#This Row],[Precio]]</f>
        <v>714.33450000000005</v>
      </c>
      <c r="M2152" s="105">
        <f>+BD[[#This Row],[Kg. Recibidos]]*BD[[#This Row],[Precio]]</f>
        <v>714.33450000000005</v>
      </c>
      <c r="N2152" s="91">
        <f>+BD[[#This Row],[Monto Total]]-BD[[#This Row],[Abonos]]</f>
        <v>0</v>
      </c>
      <c r="O2152" s="92" t="str">
        <f>IF(BD[[#This Row],[Saldo Actual]]=0,"PAGADO",IF(BD[[#This Row],[Saldo Actual]]&lt;0,"A Favor","Pendiente"))</f>
        <v>PAGADO</v>
      </c>
      <c r="P2152" s="95">
        <f>+BD[[#This Row],[Fecha Doc.]]+7</f>
        <v>45329</v>
      </c>
      <c r="Q2152" s="66" t="str">
        <f ca="1">IF(TODAY()&gt;BD[[#This Row],[Fecha Venc.]],"VENCIDO","")</f>
        <v>VENCIDO</v>
      </c>
      <c r="R2152" s="83"/>
    </row>
    <row r="2153" spans="3:18" s="4" customFormat="1" hidden="1" x14ac:dyDescent="0.25">
      <c r="C2153" s="77" t="s">
        <v>1448</v>
      </c>
      <c r="D2153" s="78">
        <v>45322</v>
      </c>
      <c r="E2153" s="79" t="s">
        <v>8</v>
      </c>
      <c r="F2153" s="80" t="s">
        <v>20</v>
      </c>
      <c r="G2153" s="79" t="s">
        <v>182</v>
      </c>
      <c r="H2153" s="81" t="s">
        <v>11</v>
      </c>
      <c r="I2153" s="120">
        <v>795</v>
      </c>
      <c r="J2153" s="120">
        <v>788.23</v>
      </c>
      <c r="K2153" s="82">
        <v>0.6</v>
      </c>
      <c r="L2153" s="105">
        <f>+BD[[#This Row],[Kg. Recibidos]]*BD[[#This Row],[Precio]]</f>
        <v>472.93799999999999</v>
      </c>
      <c r="M2153" s="105">
        <f>+BD[[#This Row],[Kg. Recibidos]]*BD[[#This Row],[Precio]]</f>
        <v>472.93799999999999</v>
      </c>
      <c r="N2153" s="91">
        <f>+BD[[#This Row],[Monto Total]]-BD[[#This Row],[Abonos]]</f>
        <v>0</v>
      </c>
      <c r="O2153" s="92" t="str">
        <f>IF(BD[[#This Row],[Saldo Actual]]=0,"PAGADO",IF(BD[[#This Row],[Saldo Actual]]&lt;0,"A Favor","Pendiente"))</f>
        <v>PAGADO</v>
      </c>
      <c r="P2153" s="95">
        <f>+BD[[#This Row],[Fecha Doc.]]+7</f>
        <v>45329</v>
      </c>
      <c r="Q2153" s="66" t="str">
        <f ca="1">IF(TODAY()&gt;BD[[#This Row],[Fecha Venc.]],"VENCIDO","")</f>
        <v>VENCIDO</v>
      </c>
      <c r="R2153" s="83"/>
    </row>
    <row r="2154" spans="3:18" s="4" customFormat="1" hidden="1" x14ac:dyDescent="0.25">
      <c r="C2154" s="77" t="s">
        <v>1453</v>
      </c>
      <c r="D2154" s="78">
        <v>45321</v>
      </c>
      <c r="E2154" s="79" t="s">
        <v>71</v>
      </c>
      <c r="F2154" s="80" t="s">
        <v>25</v>
      </c>
      <c r="G2154" s="79" t="s">
        <v>71</v>
      </c>
      <c r="H2154" s="81" t="s">
        <v>3</v>
      </c>
      <c r="I2154" s="120">
        <v>596.6</v>
      </c>
      <c r="J2154" s="120">
        <v>596.6</v>
      </c>
      <c r="K2154" s="82">
        <v>2.15</v>
      </c>
      <c r="L2154" s="105">
        <f>+BD[[#This Row],[Kg. Recibidos]]*BD[[#This Row],[Precio]]</f>
        <v>1282.69</v>
      </c>
      <c r="M2154" s="105">
        <f>+BD[[#This Row],[Kg. Recibidos]]*BD[[#This Row],[Precio]]</f>
        <v>1282.69</v>
      </c>
      <c r="N2154" s="91">
        <f>+BD[[#This Row],[Monto Total]]-BD[[#This Row],[Abonos]]</f>
        <v>0</v>
      </c>
      <c r="O2154" s="92" t="str">
        <f>IF(BD[[#This Row],[Saldo Actual]]=0,"PAGADO",IF(BD[[#This Row],[Saldo Actual]]&lt;0,"A Favor","Pendiente"))</f>
        <v>PAGADO</v>
      </c>
      <c r="P2154" s="95">
        <f>+BD[[#This Row],[Fecha Doc.]]+7</f>
        <v>45328</v>
      </c>
      <c r="Q2154" s="66" t="str">
        <f ca="1">IF(TODAY()&gt;BD[[#This Row],[Fecha Venc.]],"VENCIDO","")</f>
        <v>VENCIDO</v>
      </c>
      <c r="R2154" s="83"/>
    </row>
    <row r="2155" spans="3:18" s="4" customFormat="1" hidden="1" x14ac:dyDescent="0.25">
      <c r="C2155" s="77" t="s">
        <v>1464</v>
      </c>
      <c r="D2155" s="78">
        <v>45321</v>
      </c>
      <c r="E2155" s="79" t="s">
        <v>1887</v>
      </c>
      <c r="F2155" s="80" t="s">
        <v>1886</v>
      </c>
      <c r="G2155" s="79" t="s">
        <v>194</v>
      </c>
      <c r="H2155" s="81" t="s">
        <v>13</v>
      </c>
      <c r="I2155" s="120">
        <v>99.9</v>
      </c>
      <c r="J2155" s="120">
        <v>99.9</v>
      </c>
      <c r="K2155" s="82">
        <v>1.4</v>
      </c>
      <c r="L2155" s="105">
        <f>+BD[[#This Row],[Kg. Recibidos]]*BD[[#This Row],[Precio]]</f>
        <v>139.85999999999999</v>
      </c>
      <c r="M2155" s="82">
        <v>139.85999999999999</v>
      </c>
      <c r="N2155" s="91">
        <f>+BD[[#This Row],[Monto Total]]-BD[[#This Row],[Abonos]]</f>
        <v>0</v>
      </c>
      <c r="O2155" s="92" t="str">
        <f>IF(BD[[#This Row],[Saldo Actual]]=0,"PAGADO",IF(BD[[#This Row],[Saldo Actual]]&lt;0,"A Favor","Pendiente"))</f>
        <v>PAGADO</v>
      </c>
      <c r="P2155" s="95">
        <f>+BD[[#This Row],[Fecha Doc.]]+7</f>
        <v>45328</v>
      </c>
      <c r="Q2155" s="66" t="str">
        <f ca="1">IF(TODAY()&gt;BD[[#This Row],[Fecha Venc.]],"VENCIDO","")</f>
        <v>VENCIDO</v>
      </c>
      <c r="R2155" s="83"/>
    </row>
    <row r="2156" spans="3:18" s="4" customFormat="1" hidden="1" x14ac:dyDescent="0.25">
      <c r="C2156" s="77" t="s">
        <v>1441</v>
      </c>
      <c r="D2156" s="78">
        <v>45321</v>
      </c>
      <c r="E2156" s="79" t="s">
        <v>8</v>
      </c>
      <c r="F2156" s="80" t="s">
        <v>20</v>
      </c>
      <c r="G2156" s="79" t="s">
        <v>172</v>
      </c>
      <c r="H2156" s="81" t="s">
        <v>15</v>
      </c>
      <c r="I2156" s="120">
        <v>550.20000000000005</v>
      </c>
      <c r="J2156" s="120">
        <v>543</v>
      </c>
      <c r="K2156" s="82">
        <v>2.4</v>
      </c>
      <c r="L2156" s="105">
        <f>+BD[[#This Row],[Kg. Recibidos]]*BD[[#This Row],[Precio]]</f>
        <v>1303.2</v>
      </c>
      <c r="M2156" s="82">
        <v>1303.2</v>
      </c>
      <c r="N2156" s="91">
        <f>+BD[[#This Row],[Monto Total]]-BD[[#This Row],[Abonos]]</f>
        <v>0</v>
      </c>
      <c r="O2156" s="92" t="str">
        <f>IF(BD[[#This Row],[Saldo Actual]]=0,"PAGADO",IF(BD[[#This Row],[Saldo Actual]]&lt;0,"A Favor","Pendiente"))</f>
        <v>PAGADO</v>
      </c>
      <c r="P2156" s="95">
        <f>+BD[[#This Row],[Fecha Doc.]]+7</f>
        <v>45328</v>
      </c>
      <c r="Q2156" s="66" t="str">
        <f ca="1">IF(TODAY()&gt;BD[[#This Row],[Fecha Venc.]],"VENCIDO","")</f>
        <v>VENCIDO</v>
      </c>
      <c r="R2156" s="83"/>
    </row>
    <row r="2157" spans="3:18" s="4" customFormat="1" hidden="1" x14ac:dyDescent="0.25">
      <c r="C2157" s="77" t="s">
        <v>1441</v>
      </c>
      <c r="D2157" s="78">
        <v>45321</v>
      </c>
      <c r="E2157" s="79" t="s">
        <v>8</v>
      </c>
      <c r="F2157" s="80" t="s">
        <v>20</v>
      </c>
      <c r="G2157" s="79" t="s">
        <v>172</v>
      </c>
      <c r="H2157" s="81" t="s">
        <v>3</v>
      </c>
      <c r="I2157" s="120">
        <v>629.29999999999995</v>
      </c>
      <c r="J2157" s="120">
        <v>635.5</v>
      </c>
      <c r="K2157" s="82">
        <v>2.1</v>
      </c>
      <c r="L2157" s="105">
        <f>+BD[[#This Row],[Kg. Recibidos]]*BD[[#This Row],[Precio]]</f>
        <v>1334.55</v>
      </c>
      <c r="M2157" s="82">
        <v>1334.55</v>
      </c>
      <c r="N2157" s="91">
        <f>+BD[[#This Row],[Monto Total]]-BD[[#This Row],[Abonos]]</f>
        <v>0</v>
      </c>
      <c r="O2157" s="92" t="str">
        <f>IF(BD[[#This Row],[Saldo Actual]]=0,"PAGADO",IF(BD[[#This Row],[Saldo Actual]]&lt;0,"A Favor","Pendiente"))</f>
        <v>PAGADO</v>
      </c>
      <c r="P2157" s="95">
        <f>+BD[[#This Row],[Fecha Doc.]]+7</f>
        <v>45328</v>
      </c>
      <c r="Q2157" s="66" t="str">
        <f ca="1">IF(TODAY()&gt;BD[[#This Row],[Fecha Venc.]],"VENCIDO","")</f>
        <v>VENCIDO</v>
      </c>
      <c r="R2157" s="83"/>
    </row>
    <row r="2158" spans="3:18" s="4" customFormat="1" hidden="1" x14ac:dyDescent="0.25">
      <c r="C2158" s="77" t="s">
        <v>1446</v>
      </c>
      <c r="D2158" s="78">
        <v>45321</v>
      </c>
      <c r="E2158" s="79" t="s">
        <v>8</v>
      </c>
      <c r="F2158" s="80" t="s">
        <v>20</v>
      </c>
      <c r="G2158" s="79" t="s">
        <v>173</v>
      </c>
      <c r="H2158" s="81" t="s">
        <v>3</v>
      </c>
      <c r="I2158" s="120">
        <v>1549.5</v>
      </c>
      <c r="J2158" s="120">
        <v>1552.3</v>
      </c>
      <c r="K2158" s="82">
        <v>2.1</v>
      </c>
      <c r="L2158" s="105">
        <f>+BD[[#This Row],[Kg. Recibidos]]*BD[[#This Row],[Precio]]</f>
        <v>3259.83</v>
      </c>
      <c r="M2158" s="82">
        <v>3259.83</v>
      </c>
      <c r="N2158" s="91">
        <f>+BD[[#This Row],[Monto Total]]-BD[[#This Row],[Abonos]]</f>
        <v>0</v>
      </c>
      <c r="O2158" s="92" t="str">
        <f>IF(BD[[#This Row],[Saldo Actual]]=0,"PAGADO",IF(BD[[#This Row],[Saldo Actual]]&lt;0,"A Favor","Pendiente"))</f>
        <v>PAGADO</v>
      </c>
      <c r="P2158" s="95">
        <f>+BD[[#This Row],[Fecha Doc.]]+7</f>
        <v>45328</v>
      </c>
      <c r="Q2158" s="66" t="str">
        <f ca="1">IF(TODAY()&gt;BD[[#This Row],[Fecha Venc.]],"VENCIDO","")</f>
        <v>VENCIDO</v>
      </c>
      <c r="R2158" s="83"/>
    </row>
    <row r="2159" spans="3:18" s="4" customFormat="1" hidden="1" x14ac:dyDescent="0.25">
      <c r="C2159" s="77" t="s">
        <v>1446</v>
      </c>
      <c r="D2159" s="78">
        <v>45321</v>
      </c>
      <c r="E2159" s="79" t="s">
        <v>8</v>
      </c>
      <c r="F2159" s="80" t="s">
        <v>20</v>
      </c>
      <c r="G2159" s="79" t="s">
        <v>173</v>
      </c>
      <c r="H2159" s="81" t="s">
        <v>15</v>
      </c>
      <c r="I2159" s="120">
        <v>1361</v>
      </c>
      <c r="J2159" s="120">
        <v>1343.4</v>
      </c>
      <c r="K2159" s="82">
        <v>2.4</v>
      </c>
      <c r="L2159" s="105">
        <f>+BD[[#This Row],[Kg. Recibidos]]*BD[[#This Row],[Precio]]</f>
        <v>3224.1600000000003</v>
      </c>
      <c r="M2159" s="82">
        <v>3224.1600000000003</v>
      </c>
      <c r="N2159" s="91">
        <f>+BD[[#This Row],[Monto Total]]-BD[[#This Row],[Abonos]]</f>
        <v>0</v>
      </c>
      <c r="O2159" s="92" t="str">
        <f>IF(BD[[#This Row],[Saldo Actual]]=0,"PAGADO",IF(BD[[#This Row],[Saldo Actual]]&lt;0,"A Favor","Pendiente"))</f>
        <v>PAGADO</v>
      </c>
      <c r="P2159" s="95">
        <f>+BD[[#This Row],[Fecha Doc.]]+7</f>
        <v>45328</v>
      </c>
      <c r="Q2159" s="66" t="str">
        <f ca="1">IF(TODAY()&gt;BD[[#This Row],[Fecha Venc.]],"VENCIDO","")</f>
        <v>VENCIDO</v>
      </c>
      <c r="R2159" s="83"/>
    </row>
    <row r="2160" spans="3:18" s="4" customFormat="1" hidden="1" x14ac:dyDescent="0.25">
      <c r="C2160" s="77" t="s">
        <v>1447</v>
      </c>
      <c r="D2160" s="78">
        <v>45321</v>
      </c>
      <c r="E2160" s="79" t="s">
        <v>8</v>
      </c>
      <c r="F2160" s="80" t="s">
        <v>20</v>
      </c>
      <c r="G2160" s="79" t="s">
        <v>174</v>
      </c>
      <c r="H2160" s="81" t="s">
        <v>3</v>
      </c>
      <c r="I2160" s="120">
        <v>1560</v>
      </c>
      <c r="J2160" s="120">
        <v>1562.7</v>
      </c>
      <c r="K2160" s="82">
        <v>2.1</v>
      </c>
      <c r="L2160" s="105">
        <f>+BD[[#This Row],[Kg. Recibidos]]*BD[[#This Row],[Precio]]</f>
        <v>3281.67</v>
      </c>
      <c r="M2160" s="82">
        <v>3281.67</v>
      </c>
      <c r="N2160" s="91">
        <f>+BD[[#This Row],[Monto Total]]-BD[[#This Row],[Abonos]]</f>
        <v>0</v>
      </c>
      <c r="O2160" s="92" t="str">
        <f>IF(BD[[#This Row],[Saldo Actual]]=0,"PAGADO",IF(BD[[#This Row],[Saldo Actual]]&lt;0,"A Favor","Pendiente"))</f>
        <v>PAGADO</v>
      </c>
      <c r="P2160" s="95">
        <f>+BD[[#This Row],[Fecha Doc.]]+7</f>
        <v>45328</v>
      </c>
      <c r="Q2160" s="66" t="str">
        <f ca="1">IF(TODAY()&gt;BD[[#This Row],[Fecha Venc.]],"VENCIDO","")</f>
        <v>VENCIDO</v>
      </c>
      <c r="R2160" s="83"/>
    </row>
    <row r="2161" spans="3:18" s="4" customFormat="1" hidden="1" x14ac:dyDescent="0.25">
      <c r="C2161" s="77" t="s">
        <v>1447</v>
      </c>
      <c r="D2161" s="78">
        <v>45321</v>
      </c>
      <c r="E2161" s="79" t="s">
        <v>8</v>
      </c>
      <c r="F2161" s="80" t="s">
        <v>20</v>
      </c>
      <c r="G2161" s="79" t="s">
        <v>174</v>
      </c>
      <c r="H2161" s="81" t="s">
        <v>15</v>
      </c>
      <c r="I2161" s="120">
        <v>1356</v>
      </c>
      <c r="J2161" s="120">
        <v>1341.5</v>
      </c>
      <c r="K2161" s="82">
        <v>2.4</v>
      </c>
      <c r="L2161" s="105">
        <f>+BD[[#This Row],[Kg. Recibidos]]*BD[[#This Row],[Precio]]</f>
        <v>3219.6</v>
      </c>
      <c r="M2161" s="82">
        <v>3219.6</v>
      </c>
      <c r="N2161" s="91">
        <f>+BD[[#This Row],[Monto Total]]-BD[[#This Row],[Abonos]]</f>
        <v>0</v>
      </c>
      <c r="O2161" s="92" t="str">
        <f>IF(BD[[#This Row],[Saldo Actual]]=0,"PAGADO",IF(BD[[#This Row],[Saldo Actual]]&lt;0,"A Favor","Pendiente"))</f>
        <v>PAGADO</v>
      </c>
      <c r="P2161" s="95">
        <f>+BD[[#This Row],[Fecha Doc.]]+7</f>
        <v>45328</v>
      </c>
      <c r="Q2161" s="66" t="str">
        <f ca="1">IF(TODAY()&gt;BD[[#This Row],[Fecha Venc.]],"VENCIDO","")</f>
        <v>VENCIDO</v>
      </c>
      <c r="R2161" s="83"/>
    </row>
    <row r="2162" spans="3:18" s="4" customFormat="1" hidden="1" x14ac:dyDescent="0.25">
      <c r="C2162" s="77" t="s">
        <v>1439</v>
      </c>
      <c r="D2162" s="78">
        <v>45321</v>
      </c>
      <c r="E2162" s="79" t="s">
        <v>8</v>
      </c>
      <c r="F2162" s="80" t="s">
        <v>20</v>
      </c>
      <c r="G2162" s="79" t="s">
        <v>176</v>
      </c>
      <c r="H2162" s="81" t="s">
        <v>15</v>
      </c>
      <c r="I2162" s="120">
        <v>271.7</v>
      </c>
      <c r="J2162" s="120">
        <v>268.39999999999998</v>
      </c>
      <c r="K2162" s="82">
        <v>2.4</v>
      </c>
      <c r="L2162" s="105">
        <f>+BD[[#This Row],[Kg. Recibidos]]*BD[[#This Row],[Precio]]</f>
        <v>644.16</v>
      </c>
      <c r="M2162" s="82">
        <v>644.16</v>
      </c>
      <c r="N2162" s="91">
        <f>+BD[[#This Row],[Monto Total]]-BD[[#This Row],[Abonos]]</f>
        <v>0</v>
      </c>
      <c r="O2162" s="92" t="str">
        <f>IF(BD[[#This Row],[Saldo Actual]]=0,"PAGADO",IF(BD[[#This Row],[Saldo Actual]]&lt;0,"A Favor","Pendiente"))</f>
        <v>PAGADO</v>
      </c>
      <c r="P2162" s="95">
        <f>+BD[[#This Row],[Fecha Doc.]]+7</f>
        <v>45328</v>
      </c>
      <c r="Q2162" s="66" t="str">
        <f ca="1">IF(TODAY()&gt;BD[[#This Row],[Fecha Venc.]],"VENCIDO","")</f>
        <v>VENCIDO</v>
      </c>
      <c r="R2162" s="83"/>
    </row>
    <row r="2163" spans="3:18" s="4" customFormat="1" hidden="1" x14ac:dyDescent="0.25">
      <c r="C2163" s="77" t="s">
        <v>1438</v>
      </c>
      <c r="D2163" s="78">
        <v>45321</v>
      </c>
      <c r="E2163" s="79" t="s">
        <v>8</v>
      </c>
      <c r="F2163" s="80" t="s">
        <v>20</v>
      </c>
      <c r="G2163" s="79" t="s">
        <v>177</v>
      </c>
      <c r="H2163" s="81" t="s">
        <v>3</v>
      </c>
      <c r="I2163" s="120">
        <v>313.10000000000002</v>
      </c>
      <c r="J2163" s="120">
        <v>318.2</v>
      </c>
      <c r="K2163" s="82">
        <v>2.1</v>
      </c>
      <c r="L2163" s="105">
        <f>+BD[[#This Row],[Kg. Recibidos]]*BD[[#This Row],[Precio]]</f>
        <v>668.22</v>
      </c>
      <c r="M2163" s="82">
        <v>668.22</v>
      </c>
      <c r="N2163" s="91">
        <f>+BD[[#This Row],[Monto Total]]-BD[[#This Row],[Abonos]]</f>
        <v>0</v>
      </c>
      <c r="O2163" s="92" t="str">
        <f>IF(BD[[#This Row],[Saldo Actual]]=0,"PAGADO",IF(BD[[#This Row],[Saldo Actual]]&lt;0,"A Favor","Pendiente"))</f>
        <v>PAGADO</v>
      </c>
      <c r="P2163" s="95">
        <f>+BD[[#This Row],[Fecha Doc.]]+7</f>
        <v>45328</v>
      </c>
      <c r="Q2163" s="66" t="str">
        <f ca="1">IF(TODAY()&gt;BD[[#This Row],[Fecha Venc.]],"VENCIDO","")</f>
        <v>VENCIDO</v>
      </c>
      <c r="R2163" s="83"/>
    </row>
    <row r="2164" spans="3:18" s="4" customFormat="1" hidden="1" x14ac:dyDescent="0.25">
      <c r="C2164" s="77" t="s">
        <v>1442</v>
      </c>
      <c r="D2164" s="78">
        <v>45321</v>
      </c>
      <c r="E2164" s="79" t="s">
        <v>8</v>
      </c>
      <c r="F2164" s="80" t="s">
        <v>20</v>
      </c>
      <c r="G2164" s="79" t="s">
        <v>178</v>
      </c>
      <c r="H2164" s="81" t="s">
        <v>15</v>
      </c>
      <c r="I2164" s="120">
        <v>1093.3</v>
      </c>
      <c r="J2164" s="120">
        <v>1083</v>
      </c>
      <c r="K2164" s="82">
        <v>2.4</v>
      </c>
      <c r="L2164" s="105">
        <f>+BD[[#This Row],[Kg. Recibidos]]*BD[[#This Row],[Precio]]</f>
        <v>2599.1999999999998</v>
      </c>
      <c r="M2164" s="82">
        <v>2599.1999999999998</v>
      </c>
      <c r="N2164" s="91">
        <f>+BD[[#This Row],[Monto Total]]-BD[[#This Row],[Abonos]]</f>
        <v>0</v>
      </c>
      <c r="O2164" s="92" t="str">
        <f>IF(BD[[#This Row],[Saldo Actual]]=0,"PAGADO",IF(BD[[#This Row],[Saldo Actual]]&lt;0,"A Favor","Pendiente"))</f>
        <v>PAGADO</v>
      </c>
      <c r="P2164" s="95">
        <f>+BD[[#This Row],[Fecha Doc.]]+7</f>
        <v>45328</v>
      </c>
      <c r="Q2164" s="66" t="str">
        <f ca="1">IF(TODAY()&gt;BD[[#This Row],[Fecha Venc.]],"VENCIDO","")</f>
        <v>VENCIDO</v>
      </c>
      <c r="R2164" s="83"/>
    </row>
    <row r="2165" spans="3:18" s="4" customFormat="1" hidden="1" x14ac:dyDescent="0.25">
      <c r="C2165" s="77" t="s">
        <v>1442</v>
      </c>
      <c r="D2165" s="78">
        <v>45321</v>
      </c>
      <c r="E2165" s="79" t="s">
        <v>8</v>
      </c>
      <c r="F2165" s="80" t="s">
        <v>20</v>
      </c>
      <c r="G2165" s="79" t="s">
        <v>178</v>
      </c>
      <c r="H2165" s="81" t="s">
        <v>3</v>
      </c>
      <c r="I2165" s="120">
        <v>1233.0999999999999</v>
      </c>
      <c r="J2165" s="120">
        <v>1229.3</v>
      </c>
      <c r="K2165" s="82">
        <v>2.1</v>
      </c>
      <c r="L2165" s="105">
        <f>+BD[[#This Row],[Kg. Recibidos]]*BD[[#This Row],[Precio]]</f>
        <v>2581.5300000000002</v>
      </c>
      <c r="M2165" s="82">
        <v>2581.5300000000002</v>
      </c>
      <c r="N2165" s="91">
        <f>+BD[[#This Row],[Monto Total]]-BD[[#This Row],[Abonos]]</f>
        <v>0</v>
      </c>
      <c r="O2165" s="92" t="str">
        <f>IF(BD[[#This Row],[Saldo Actual]]=0,"PAGADO",IF(BD[[#This Row],[Saldo Actual]]&lt;0,"A Favor","Pendiente"))</f>
        <v>PAGADO</v>
      </c>
      <c r="P2165" s="95">
        <f>+BD[[#This Row],[Fecha Doc.]]+7</f>
        <v>45328</v>
      </c>
      <c r="Q2165" s="66" t="str">
        <f ca="1">IF(TODAY()&gt;BD[[#This Row],[Fecha Venc.]],"VENCIDO","")</f>
        <v>VENCIDO</v>
      </c>
      <c r="R2165" s="83"/>
    </row>
    <row r="2166" spans="3:18" s="4" customFormat="1" hidden="1" x14ac:dyDescent="0.25">
      <c r="C2166" s="77" t="s">
        <v>1444</v>
      </c>
      <c r="D2166" s="78">
        <v>45321</v>
      </c>
      <c r="E2166" s="79" t="s">
        <v>8</v>
      </c>
      <c r="F2166" s="80" t="s">
        <v>20</v>
      </c>
      <c r="G2166" s="79" t="s">
        <v>178</v>
      </c>
      <c r="H2166" s="81" t="s">
        <v>13</v>
      </c>
      <c r="I2166" s="120">
        <v>340</v>
      </c>
      <c r="J2166" s="120">
        <v>338.4</v>
      </c>
      <c r="K2166" s="82">
        <v>0.45</v>
      </c>
      <c r="L2166" s="105">
        <f>+BD[[#This Row],[Kg. Recibidos]]*BD[[#This Row],[Precio]]</f>
        <v>152.28</v>
      </c>
      <c r="M2166" s="82">
        <v>152.28</v>
      </c>
      <c r="N2166" s="91">
        <f>+BD[[#This Row],[Monto Total]]-BD[[#This Row],[Abonos]]</f>
        <v>0</v>
      </c>
      <c r="O2166" s="92" t="str">
        <f>IF(BD[[#This Row],[Saldo Actual]]=0,"PAGADO",IF(BD[[#This Row],[Saldo Actual]]&lt;0,"A Favor","Pendiente"))</f>
        <v>PAGADO</v>
      </c>
      <c r="P2166" s="95">
        <f>+BD[[#This Row],[Fecha Doc.]]+7</f>
        <v>45328</v>
      </c>
      <c r="Q2166" s="66" t="str">
        <f ca="1">IF(TODAY()&gt;BD[[#This Row],[Fecha Venc.]],"VENCIDO","")</f>
        <v>VENCIDO</v>
      </c>
      <c r="R2166" s="83"/>
    </row>
    <row r="2167" spans="3:18" s="4" customFormat="1" hidden="1" x14ac:dyDescent="0.25">
      <c r="C2167" s="77" t="s">
        <v>1444</v>
      </c>
      <c r="D2167" s="78">
        <v>45321</v>
      </c>
      <c r="E2167" s="79" t="s">
        <v>8</v>
      </c>
      <c r="F2167" s="80" t="s">
        <v>20</v>
      </c>
      <c r="G2167" s="79" t="s">
        <v>178</v>
      </c>
      <c r="H2167" s="81" t="s">
        <v>12</v>
      </c>
      <c r="I2167" s="120">
        <v>560.20000000000005</v>
      </c>
      <c r="J2167" s="120">
        <v>553.6</v>
      </c>
      <c r="K2167" s="82">
        <v>0.45</v>
      </c>
      <c r="L2167" s="105">
        <f>+BD[[#This Row],[Kg. Recibidos]]*BD[[#This Row],[Precio]]</f>
        <v>249.12</v>
      </c>
      <c r="M2167" s="82">
        <v>249.12</v>
      </c>
      <c r="N2167" s="91">
        <f>+BD[[#This Row],[Monto Total]]-BD[[#This Row],[Abonos]]</f>
        <v>0</v>
      </c>
      <c r="O2167" s="92" t="str">
        <f>IF(BD[[#This Row],[Saldo Actual]]=0,"PAGADO",IF(BD[[#This Row],[Saldo Actual]]&lt;0,"A Favor","Pendiente"))</f>
        <v>PAGADO</v>
      </c>
      <c r="P2167" s="95">
        <f>+BD[[#This Row],[Fecha Doc.]]+7</f>
        <v>45328</v>
      </c>
      <c r="Q2167" s="66" t="str">
        <f ca="1">IF(TODAY()&gt;BD[[#This Row],[Fecha Venc.]],"VENCIDO","")</f>
        <v>VENCIDO</v>
      </c>
      <c r="R2167" s="83"/>
    </row>
    <row r="2168" spans="3:18" s="4" customFormat="1" hidden="1" x14ac:dyDescent="0.25">
      <c r="C2168" s="77" t="s">
        <v>1437</v>
      </c>
      <c r="D2168" s="78">
        <v>45321</v>
      </c>
      <c r="E2168" s="79" t="s">
        <v>8</v>
      </c>
      <c r="F2168" s="80" t="s">
        <v>20</v>
      </c>
      <c r="G2168" s="79" t="s">
        <v>179</v>
      </c>
      <c r="H2168" s="81" t="s">
        <v>3</v>
      </c>
      <c r="I2168" s="120">
        <v>1587.3</v>
      </c>
      <c r="J2168" s="120">
        <v>1572</v>
      </c>
      <c r="K2168" s="82">
        <v>2.1</v>
      </c>
      <c r="L2168" s="105">
        <f>+BD[[#This Row],[Kg. Recibidos]]*BD[[#This Row],[Precio]]</f>
        <v>3301.2000000000003</v>
      </c>
      <c r="M2168" s="82">
        <v>3301.2000000000003</v>
      </c>
      <c r="N2168" s="91">
        <f>+BD[[#This Row],[Monto Total]]-BD[[#This Row],[Abonos]]</f>
        <v>0</v>
      </c>
      <c r="O2168" s="92" t="str">
        <f>IF(BD[[#This Row],[Saldo Actual]]=0,"PAGADO",IF(BD[[#This Row],[Saldo Actual]]&lt;0,"A Favor","Pendiente"))</f>
        <v>PAGADO</v>
      </c>
      <c r="P2168" s="95">
        <f>+BD[[#This Row],[Fecha Doc.]]+7</f>
        <v>45328</v>
      </c>
      <c r="Q2168" s="66" t="str">
        <f ca="1">IF(TODAY()&gt;BD[[#This Row],[Fecha Venc.]],"VENCIDO","")</f>
        <v>VENCIDO</v>
      </c>
      <c r="R2168" s="83"/>
    </row>
    <row r="2169" spans="3:18" s="4" customFormat="1" hidden="1" x14ac:dyDescent="0.25">
      <c r="C2169" s="77" t="s">
        <v>1436</v>
      </c>
      <c r="D2169" s="78">
        <v>45321</v>
      </c>
      <c r="E2169" s="79" t="s">
        <v>87</v>
      </c>
      <c r="F2169" s="80" t="s">
        <v>116</v>
      </c>
      <c r="G2169" s="79" t="s">
        <v>87</v>
      </c>
      <c r="H2169" s="81" t="s">
        <v>13</v>
      </c>
      <c r="I2169" s="120">
        <v>521.29999999999995</v>
      </c>
      <c r="J2169" s="120">
        <v>521.29999999999995</v>
      </c>
      <c r="K2169" s="82">
        <v>1.1000000000000001</v>
      </c>
      <c r="L2169" s="105">
        <f>+BD[[#This Row],[Kg. Recibidos]]*BD[[#This Row],[Precio]]</f>
        <v>573.42999999999995</v>
      </c>
      <c r="M2169" s="105">
        <v>573.42999999999995</v>
      </c>
      <c r="N2169" s="91">
        <f>+BD[[#This Row],[Monto Total]]-BD[[#This Row],[Abonos]]</f>
        <v>0</v>
      </c>
      <c r="O2169" s="92" t="str">
        <f>IF(BD[[#This Row],[Saldo Actual]]=0,"PAGADO",IF(BD[[#This Row],[Saldo Actual]]&lt;0,"A Favor","Pendiente"))</f>
        <v>PAGADO</v>
      </c>
      <c r="P2169" s="95">
        <f>+BD[[#This Row],[Fecha Doc.]]+7</f>
        <v>45328</v>
      </c>
      <c r="Q2169" s="66" t="str">
        <f ca="1">IF(TODAY()&gt;BD[[#This Row],[Fecha Venc.]],"VENCIDO","")</f>
        <v>VENCIDO</v>
      </c>
      <c r="R2169" s="83"/>
    </row>
    <row r="2170" spans="3:18" s="4" customFormat="1" hidden="1" x14ac:dyDescent="0.25">
      <c r="C2170" s="77" t="s">
        <v>1436</v>
      </c>
      <c r="D2170" s="78">
        <v>45321</v>
      </c>
      <c r="E2170" s="79" t="s">
        <v>87</v>
      </c>
      <c r="F2170" s="80" t="s">
        <v>116</v>
      </c>
      <c r="G2170" s="79" t="s">
        <v>87</v>
      </c>
      <c r="H2170" s="81" t="s">
        <v>11</v>
      </c>
      <c r="I2170" s="120">
        <v>72.3</v>
      </c>
      <c r="J2170" s="120">
        <v>72.3</v>
      </c>
      <c r="K2170" s="82">
        <v>1.6</v>
      </c>
      <c r="L2170" s="105">
        <f>+BD[[#This Row],[Kg. Recibidos]]*BD[[#This Row],[Precio]]</f>
        <v>115.68</v>
      </c>
      <c r="M2170" s="105">
        <v>115.68</v>
      </c>
      <c r="N2170" s="91">
        <f>+BD[[#This Row],[Monto Total]]-BD[[#This Row],[Abonos]]</f>
        <v>0</v>
      </c>
      <c r="O2170" s="92" t="str">
        <f>IF(BD[[#This Row],[Saldo Actual]]=0,"PAGADO",IF(BD[[#This Row],[Saldo Actual]]&lt;0,"A Favor","Pendiente"))</f>
        <v>PAGADO</v>
      </c>
      <c r="P2170" s="95">
        <f>+BD[[#This Row],[Fecha Doc.]]+7</f>
        <v>45328</v>
      </c>
      <c r="Q2170" s="66" t="str">
        <f ca="1">IF(TODAY()&gt;BD[[#This Row],[Fecha Venc.]],"VENCIDO","")</f>
        <v>VENCIDO</v>
      </c>
      <c r="R2170" s="83"/>
    </row>
    <row r="2171" spans="3:18" s="4" customFormat="1" hidden="1" x14ac:dyDescent="0.25">
      <c r="C2171" s="77" t="s">
        <v>1436</v>
      </c>
      <c r="D2171" s="78">
        <v>45321</v>
      </c>
      <c r="E2171" s="79" t="s">
        <v>87</v>
      </c>
      <c r="F2171" s="80" t="s">
        <v>116</v>
      </c>
      <c r="G2171" s="79" t="s">
        <v>87</v>
      </c>
      <c r="H2171" s="81" t="s">
        <v>12</v>
      </c>
      <c r="I2171" s="120">
        <v>178.9</v>
      </c>
      <c r="J2171" s="120">
        <v>178.9</v>
      </c>
      <c r="K2171" s="82">
        <v>1.1000000000000001</v>
      </c>
      <c r="L2171" s="105">
        <f>+BD[[#This Row],[Kg. Recibidos]]*BD[[#This Row],[Precio]]</f>
        <v>196.79000000000002</v>
      </c>
      <c r="M2171" s="105">
        <v>196.79000000000002</v>
      </c>
      <c r="N2171" s="91">
        <f>+BD[[#This Row],[Monto Total]]-BD[[#This Row],[Abonos]]</f>
        <v>0</v>
      </c>
      <c r="O2171" s="92" t="str">
        <f>IF(BD[[#This Row],[Saldo Actual]]=0,"PAGADO",IF(BD[[#This Row],[Saldo Actual]]&lt;0,"A Favor","Pendiente"))</f>
        <v>PAGADO</v>
      </c>
      <c r="P2171" s="95">
        <f>+BD[[#This Row],[Fecha Doc.]]+7</f>
        <v>45328</v>
      </c>
      <c r="Q2171" s="66" t="str">
        <f ca="1">IF(TODAY()&gt;BD[[#This Row],[Fecha Venc.]],"VENCIDO","")</f>
        <v>VENCIDO</v>
      </c>
      <c r="R2171" s="83"/>
    </row>
    <row r="2172" spans="3:18" s="4" customFormat="1" hidden="1" x14ac:dyDescent="0.25">
      <c r="C2172" s="77" t="s">
        <v>1435</v>
      </c>
      <c r="D2172" s="78">
        <v>45321</v>
      </c>
      <c r="E2172" s="79" t="s">
        <v>87</v>
      </c>
      <c r="F2172" s="80" t="s">
        <v>116</v>
      </c>
      <c r="G2172" s="79" t="s">
        <v>87</v>
      </c>
      <c r="H2172" s="81" t="s">
        <v>872</v>
      </c>
      <c r="I2172" s="120">
        <v>54.7</v>
      </c>
      <c r="J2172" s="120">
        <v>54.7</v>
      </c>
      <c r="K2172" s="82">
        <v>2.2999999999999998</v>
      </c>
      <c r="L2172" s="105">
        <f>+BD[[#This Row],[Kg. Recibidos]]*BD[[#This Row],[Precio]]</f>
        <v>125.81</v>
      </c>
      <c r="M2172" s="105">
        <v>125.81</v>
      </c>
      <c r="N2172" s="91">
        <f>+BD[[#This Row],[Monto Total]]-BD[[#This Row],[Abonos]]</f>
        <v>0</v>
      </c>
      <c r="O2172" s="92" t="str">
        <f>IF(BD[[#This Row],[Saldo Actual]]=0,"PAGADO",IF(BD[[#This Row],[Saldo Actual]]&lt;0,"A Favor","Pendiente"))</f>
        <v>PAGADO</v>
      </c>
      <c r="P2172" s="95">
        <f>+BD[[#This Row],[Fecha Doc.]]+7</f>
        <v>45328</v>
      </c>
      <c r="Q2172" s="66" t="str">
        <f ca="1">IF(TODAY()&gt;BD[[#This Row],[Fecha Venc.]],"VENCIDO","")</f>
        <v>VENCIDO</v>
      </c>
      <c r="R2172" s="83"/>
    </row>
    <row r="2173" spans="3:18" s="4" customFormat="1" hidden="1" x14ac:dyDescent="0.25">
      <c r="C2173" s="77" t="s">
        <v>1443</v>
      </c>
      <c r="D2173" s="78">
        <v>45321</v>
      </c>
      <c r="E2173" s="79" t="s">
        <v>90</v>
      </c>
      <c r="F2173" s="80" t="s">
        <v>48</v>
      </c>
      <c r="G2173" s="79" t="s">
        <v>90</v>
      </c>
      <c r="H2173" s="81" t="s">
        <v>3</v>
      </c>
      <c r="I2173" s="120">
        <v>266.60000000000002</v>
      </c>
      <c r="J2173" s="120">
        <v>266.60000000000002</v>
      </c>
      <c r="K2173" s="82">
        <v>2.2999999999999998</v>
      </c>
      <c r="L2173" s="105">
        <f>+BD[[#This Row],[Kg. Recibidos]]*BD[[#This Row],[Precio]]</f>
        <v>613.17999999999995</v>
      </c>
      <c r="M2173" s="82">
        <v>613.17999999999995</v>
      </c>
      <c r="N2173" s="91">
        <f>+BD[[#This Row],[Monto Total]]-BD[[#This Row],[Abonos]]</f>
        <v>0</v>
      </c>
      <c r="O2173" s="92" t="str">
        <f>IF(BD[[#This Row],[Saldo Actual]]=0,"PAGADO",IF(BD[[#This Row],[Saldo Actual]]&lt;0,"A Favor","Pendiente"))</f>
        <v>PAGADO</v>
      </c>
      <c r="P2173" s="95">
        <f>+BD[[#This Row],[Fecha Doc.]]+7</f>
        <v>45328</v>
      </c>
      <c r="Q2173" s="66" t="str">
        <f ca="1">IF(TODAY()&gt;BD[[#This Row],[Fecha Venc.]],"VENCIDO","")</f>
        <v>VENCIDO</v>
      </c>
      <c r="R2173" s="83"/>
    </row>
    <row r="2174" spans="3:18" s="4" customFormat="1" hidden="1" x14ac:dyDescent="0.25">
      <c r="C2174" s="77" t="s">
        <v>1462</v>
      </c>
      <c r="D2174" s="78">
        <v>45321</v>
      </c>
      <c r="E2174" s="79" t="s">
        <v>1887</v>
      </c>
      <c r="F2174" s="80" t="s">
        <v>1886</v>
      </c>
      <c r="G2174" s="79" t="s">
        <v>1463</v>
      </c>
      <c r="H2174" s="81" t="s">
        <v>12</v>
      </c>
      <c r="I2174" s="120">
        <v>3.2</v>
      </c>
      <c r="J2174" s="120">
        <v>3.2</v>
      </c>
      <c r="K2174" s="82">
        <v>1.3</v>
      </c>
      <c r="L2174" s="105">
        <f>+BD[[#This Row],[Kg. Recibidos]]*BD[[#This Row],[Precio]]</f>
        <v>4.16</v>
      </c>
      <c r="M2174" s="82">
        <v>4.16</v>
      </c>
      <c r="N2174" s="91">
        <f>+BD[[#This Row],[Monto Total]]-BD[[#This Row],[Abonos]]</f>
        <v>0</v>
      </c>
      <c r="O2174" s="92" t="str">
        <f>IF(BD[[#This Row],[Saldo Actual]]=0,"PAGADO",IF(BD[[#This Row],[Saldo Actual]]&lt;0,"A Favor","Pendiente"))</f>
        <v>PAGADO</v>
      </c>
      <c r="P2174" s="95">
        <f>+BD[[#This Row],[Fecha Doc.]]+7</f>
        <v>45328</v>
      </c>
      <c r="Q2174" s="66" t="str">
        <f ca="1">IF(TODAY()&gt;BD[[#This Row],[Fecha Venc.]],"VENCIDO","")</f>
        <v>VENCIDO</v>
      </c>
      <c r="R2174" s="83"/>
    </row>
    <row r="2175" spans="3:18" s="4" customFormat="1" hidden="1" x14ac:dyDescent="0.25">
      <c r="C2175" s="77" t="s">
        <v>1462</v>
      </c>
      <c r="D2175" s="78">
        <v>45321</v>
      </c>
      <c r="E2175" s="79" t="s">
        <v>1887</v>
      </c>
      <c r="F2175" s="80" t="s">
        <v>1886</v>
      </c>
      <c r="G2175" s="79" t="s">
        <v>1463</v>
      </c>
      <c r="H2175" s="81" t="s">
        <v>13</v>
      </c>
      <c r="I2175" s="120">
        <v>3.1</v>
      </c>
      <c r="J2175" s="120">
        <v>3.1</v>
      </c>
      <c r="K2175" s="82">
        <v>1.4</v>
      </c>
      <c r="L2175" s="105">
        <f>+BD[[#This Row],[Kg. Recibidos]]*BD[[#This Row],[Precio]]</f>
        <v>4.34</v>
      </c>
      <c r="M2175" s="82">
        <v>4.34</v>
      </c>
      <c r="N2175" s="91">
        <f>+BD[[#This Row],[Monto Total]]-BD[[#This Row],[Abonos]]</f>
        <v>0</v>
      </c>
      <c r="O2175" s="92" t="str">
        <f>IF(BD[[#This Row],[Saldo Actual]]=0,"PAGADO",IF(BD[[#This Row],[Saldo Actual]]&lt;0,"A Favor","Pendiente"))</f>
        <v>PAGADO</v>
      </c>
      <c r="P2175" s="95">
        <f>+BD[[#This Row],[Fecha Doc.]]+7</f>
        <v>45328</v>
      </c>
      <c r="Q2175" s="66" t="str">
        <f ca="1">IF(TODAY()&gt;BD[[#This Row],[Fecha Venc.]],"VENCIDO","")</f>
        <v>VENCIDO</v>
      </c>
      <c r="R2175" s="83"/>
    </row>
    <row r="2176" spans="3:18" s="4" customFormat="1" hidden="1" x14ac:dyDescent="0.25">
      <c r="C2176" s="77" t="s">
        <v>1440</v>
      </c>
      <c r="D2176" s="78">
        <v>45321</v>
      </c>
      <c r="E2176" s="79" t="s">
        <v>8</v>
      </c>
      <c r="F2176" s="80" t="s">
        <v>20</v>
      </c>
      <c r="G2176" s="79" t="s">
        <v>181</v>
      </c>
      <c r="H2176" s="81" t="s">
        <v>3</v>
      </c>
      <c r="I2176" s="120">
        <v>1582.1</v>
      </c>
      <c r="J2176" s="120">
        <v>1563.2</v>
      </c>
      <c r="K2176" s="82">
        <v>2.1</v>
      </c>
      <c r="L2176" s="105">
        <f>+BD[[#This Row],[Kg. Recibidos]]*BD[[#This Row],[Precio]]</f>
        <v>3282.7200000000003</v>
      </c>
      <c r="M2176" s="82">
        <v>3282.7200000000003</v>
      </c>
      <c r="N2176" s="91">
        <f>+BD[[#This Row],[Monto Total]]-BD[[#This Row],[Abonos]]</f>
        <v>0</v>
      </c>
      <c r="O2176" s="92" t="str">
        <f>IF(BD[[#This Row],[Saldo Actual]]=0,"PAGADO",IF(BD[[#This Row],[Saldo Actual]]&lt;0,"A Favor","Pendiente"))</f>
        <v>PAGADO</v>
      </c>
      <c r="P2176" s="95">
        <f>+BD[[#This Row],[Fecha Doc.]]+7</f>
        <v>45328</v>
      </c>
      <c r="Q2176" s="66" t="str">
        <f ca="1">IF(TODAY()&gt;BD[[#This Row],[Fecha Venc.]],"VENCIDO","")</f>
        <v>VENCIDO</v>
      </c>
      <c r="R2176" s="83"/>
    </row>
    <row r="2177" spans="3:18" s="4" customFormat="1" hidden="1" x14ac:dyDescent="0.25">
      <c r="C2177" s="77" t="s">
        <v>1449</v>
      </c>
      <c r="D2177" s="78">
        <v>45321</v>
      </c>
      <c r="E2177" s="79" t="s">
        <v>8</v>
      </c>
      <c r="F2177" s="80" t="s">
        <v>20</v>
      </c>
      <c r="G2177" s="79" t="s">
        <v>182</v>
      </c>
      <c r="H2177" s="81" t="s">
        <v>15</v>
      </c>
      <c r="I2177" s="120">
        <v>3662.8</v>
      </c>
      <c r="J2177" s="120">
        <v>3617</v>
      </c>
      <c r="K2177" s="82">
        <v>2.4</v>
      </c>
      <c r="L2177" s="105">
        <f>+BD[[#This Row],[Kg. Recibidos]]*BD[[#This Row],[Precio]]</f>
        <v>8680.7999999999993</v>
      </c>
      <c r="M2177" s="105">
        <f>+BD[[#This Row],[Kg. Recibidos]]*BD[[#This Row],[Precio]]</f>
        <v>8680.7999999999993</v>
      </c>
      <c r="N2177" s="91">
        <f>+BD[[#This Row],[Monto Total]]-BD[[#This Row],[Abonos]]</f>
        <v>0</v>
      </c>
      <c r="O2177" s="92" t="str">
        <f>IF(BD[[#This Row],[Saldo Actual]]=0,"PAGADO",IF(BD[[#This Row],[Saldo Actual]]&lt;0,"A Favor","Pendiente"))</f>
        <v>PAGADO</v>
      </c>
      <c r="P2177" s="95">
        <f>+BD[[#This Row],[Fecha Doc.]]+7</f>
        <v>45328</v>
      </c>
      <c r="Q2177" s="66" t="str">
        <f ca="1">IF(TODAY()&gt;BD[[#This Row],[Fecha Venc.]],"VENCIDO","")</f>
        <v>VENCIDO</v>
      </c>
      <c r="R2177" s="83"/>
    </row>
    <row r="2178" spans="3:18" s="4" customFormat="1" hidden="1" x14ac:dyDescent="0.25">
      <c r="C2178" s="77" t="s">
        <v>1449</v>
      </c>
      <c r="D2178" s="78">
        <v>45321</v>
      </c>
      <c r="E2178" s="79" t="s">
        <v>8</v>
      </c>
      <c r="F2178" s="80" t="s">
        <v>20</v>
      </c>
      <c r="G2178" s="79" t="s">
        <v>182</v>
      </c>
      <c r="H2178" s="81" t="s">
        <v>3</v>
      </c>
      <c r="I2178" s="120">
        <v>914.9</v>
      </c>
      <c r="J2178" s="120">
        <v>912.2</v>
      </c>
      <c r="K2178" s="82">
        <v>2.1</v>
      </c>
      <c r="L2178" s="105">
        <f>+BD[[#This Row],[Kg. Recibidos]]*BD[[#This Row],[Precio]]</f>
        <v>1915.6200000000001</v>
      </c>
      <c r="M2178" s="105">
        <f>+BD[[#This Row],[Kg. Recibidos]]*BD[[#This Row],[Precio]]</f>
        <v>1915.6200000000001</v>
      </c>
      <c r="N2178" s="91">
        <f>+BD[[#This Row],[Monto Total]]-BD[[#This Row],[Abonos]]</f>
        <v>0</v>
      </c>
      <c r="O2178" s="92" t="str">
        <f>IF(BD[[#This Row],[Saldo Actual]]=0,"PAGADO",IF(BD[[#This Row],[Saldo Actual]]&lt;0,"A Favor","Pendiente"))</f>
        <v>PAGADO</v>
      </c>
      <c r="P2178" s="95">
        <f>+BD[[#This Row],[Fecha Doc.]]+7</f>
        <v>45328</v>
      </c>
      <c r="Q2178" s="66" t="str">
        <f ca="1">IF(TODAY()&gt;BD[[#This Row],[Fecha Venc.]],"VENCIDO","")</f>
        <v>VENCIDO</v>
      </c>
      <c r="R2178" s="83"/>
    </row>
    <row r="2179" spans="3:18" s="4" customFormat="1" hidden="1" x14ac:dyDescent="0.25">
      <c r="C2179" s="77" t="s">
        <v>1450</v>
      </c>
      <c r="D2179" s="78">
        <v>45321</v>
      </c>
      <c r="E2179" s="79" t="s">
        <v>8</v>
      </c>
      <c r="F2179" s="80" t="s">
        <v>20</v>
      </c>
      <c r="G2179" s="79" t="s">
        <v>182</v>
      </c>
      <c r="H2179" s="81" t="s">
        <v>12</v>
      </c>
      <c r="I2179" s="120">
        <v>1045.4000000000001</v>
      </c>
      <c r="J2179" s="120">
        <v>1041.19</v>
      </c>
      <c r="K2179" s="82">
        <v>0.45</v>
      </c>
      <c r="L2179" s="105">
        <f>+BD[[#This Row],[Kg. Recibidos]]*BD[[#This Row],[Precio]]</f>
        <v>468.53550000000001</v>
      </c>
      <c r="M2179" s="105">
        <f>+BD[[#This Row],[Kg. Recibidos]]*BD[[#This Row],[Precio]]</f>
        <v>468.53550000000001</v>
      </c>
      <c r="N2179" s="91">
        <f>+BD[[#This Row],[Monto Total]]-BD[[#This Row],[Abonos]]</f>
        <v>0</v>
      </c>
      <c r="O2179" s="92" t="str">
        <f>IF(BD[[#This Row],[Saldo Actual]]=0,"PAGADO",IF(BD[[#This Row],[Saldo Actual]]&lt;0,"A Favor","Pendiente"))</f>
        <v>PAGADO</v>
      </c>
      <c r="P2179" s="95">
        <f>+BD[[#This Row],[Fecha Doc.]]+7</f>
        <v>45328</v>
      </c>
      <c r="Q2179" s="66" t="str">
        <f ca="1">IF(TODAY()&gt;BD[[#This Row],[Fecha Venc.]],"VENCIDO","")</f>
        <v>VENCIDO</v>
      </c>
      <c r="R2179" s="83"/>
    </row>
    <row r="2180" spans="3:18" s="4" customFormat="1" hidden="1" x14ac:dyDescent="0.25">
      <c r="C2180" s="77" t="s">
        <v>1450</v>
      </c>
      <c r="D2180" s="78">
        <v>45321</v>
      </c>
      <c r="E2180" s="79" t="s">
        <v>8</v>
      </c>
      <c r="F2180" s="80" t="s">
        <v>20</v>
      </c>
      <c r="G2180" s="79" t="s">
        <v>182</v>
      </c>
      <c r="H2180" s="81" t="s">
        <v>13</v>
      </c>
      <c r="I2180" s="120">
        <v>888.7</v>
      </c>
      <c r="J2180" s="120">
        <v>899.67</v>
      </c>
      <c r="K2180" s="82">
        <v>0.45</v>
      </c>
      <c r="L2180" s="105">
        <f>+BD[[#This Row],[Kg. Recibidos]]*BD[[#This Row],[Precio]]</f>
        <v>404.85149999999999</v>
      </c>
      <c r="M2180" s="105">
        <f>+BD[[#This Row],[Kg. Recibidos]]*BD[[#This Row],[Precio]]</f>
        <v>404.85149999999999</v>
      </c>
      <c r="N2180" s="91">
        <f>+BD[[#This Row],[Monto Total]]-BD[[#This Row],[Abonos]]</f>
        <v>0</v>
      </c>
      <c r="O2180" s="92" t="str">
        <f>IF(BD[[#This Row],[Saldo Actual]]=0,"PAGADO",IF(BD[[#This Row],[Saldo Actual]]&lt;0,"A Favor","Pendiente"))</f>
        <v>PAGADO</v>
      </c>
      <c r="P2180" s="95">
        <f>+BD[[#This Row],[Fecha Doc.]]+7</f>
        <v>45328</v>
      </c>
      <c r="Q2180" s="66" t="str">
        <f ca="1">IF(TODAY()&gt;BD[[#This Row],[Fecha Venc.]],"VENCIDO","")</f>
        <v>VENCIDO</v>
      </c>
      <c r="R2180" s="83"/>
    </row>
    <row r="2181" spans="3:18" s="4" customFormat="1" hidden="1" x14ac:dyDescent="0.25">
      <c r="C2181" s="77" t="s">
        <v>1450</v>
      </c>
      <c r="D2181" s="78">
        <v>45321</v>
      </c>
      <c r="E2181" s="79" t="s">
        <v>8</v>
      </c>
      <c r="F2181" s="80" t="s">
        <v>20</v>
      </c>
      <c r="G2181" s="79" t="s">
        <v>182</v>
      </c>
      <c r="H2181" s="81" t="s">
        <v>11</v>
      </c>
      <c r="I2181" s="120">
        <v>398.9</v>
      </c>
      <c r="J2181" s="120">
        <v>398.79</v>
      </c>
      <c r="K2181" s="82">
        <v>0.6</v>
      </c>
      <c r="L2181" s="105">
        <f>+BD[[#This Row],[Kg. Recibidos]]*BD[[#This Row],[Precio]]</f>
        <v>239.274</v>
      </c>
      <c r="M2181" s="105">
        <f>+BD[[#This Row],[Kg. Recibidos]]*BD[[#This Row],[Precio]]</f>
        <v>239.274</v>
      </c>
      <c r="N2181" s="91">
        <f>+BD[[#This Row],[Monto Total]]-BD[[#This Row],[Abonos]]</f>
        <v>0</v>
      </c>
      <c r="O2181" s="92" t="str">
        <f>IF(BD[[#This Row],[Saldo Actual]]=0,"PAGADO",IF(BD[[#This Row],[Saldo Actual]]&lt;0,"A Favor","Pendiente"))</f>
        <v>PAGADO</v>
      </c>
      <c r="P2181" s="95">
        <f>+BD[[#This Row],[Fecha Doc.]]+7</f>
        <v>45328</v>
      </c>
      <c r="Q2181" s="66" t="str">
        <f ca="1">IF(TODAY()&gt;BD[[#This Row],[Fecha Venc.]],"VENCIDO","")</f>
        <v>VENCIDO</v>
      </c>
      <c r="R2181" s="83"/>
    </row>
    <row r="2182" spans="3:18" s="4" customFormat="1" hidden="1" x14ac:dyDescent="0.25">
      <c r="C2182" s="77" t="s">
        <v>1445</v>
      </c>
      <c r="D2182" s="78">
        <v>45321</v>
      </c>
      <c r="E2182" s="79" t="s">
        <v>8</v>
      </c>
      <c r="F2182" s="80" t="s">
        <v>20</v>
      </c>
      <c r="G2182" s="79" t="s">
        <v>182</v>
      </c>
      <c r="H2182" s="81" t="s">
        <v>12</v>
      </c>
      <c r="I2182" s="120">
        <v>1541.3</v>
      </c>
      <c r="J2182" s="120">
        <v>1504.6</v>
      </c>
      <c r="K2182" s="82">
        <v>0.45</v>
      </c>
      <c r="L2182" s="105">
        <f>+BD[[#This Row],[Kg. Recibidos]]*BD[[#This Row],[Precio]]</f>
        <v>677.06999999999994</v>
      </c>
      <c r="M2182" s="105">
        <f>+BD[[#This Row],[Kg. Recibidos]]*BD[[#This Row],[Precio]]</f>
        <v>677.06999999999994</v>
      </c>
      <c r="N2182" s="91">
        <f>+BD[[#This Row],[Monto Total]]-BD[[#This Row],[Abonos]]</f>
        <v>0</v>
      </c>
      <c r="O2182" s="92" t="str">
        <f>IF(BD[[#This Row],[Saldo Actual]]=0,"PAGADO",IF(BD[[#This Row],[Saldo Actual]]&lt;0,"A Favor","Pendiente"))</f>
        <v>PAGADO</v>
      </c>
      <c r="P2182" s="95">
        <f>+BD[[#This Row],[Fecha Doc.]]+7</f>
        <v>45328</v>
      </c>
      <c r="Q2182" s="66" t="str">
        <f ca="1">IF(TODAY()&gt;BD[[#This Row],[Fecha Venc.]],"VENCIDO","")</f>
        <v>VENCIDO</v>
      </c>
      <c r="R2182" s="83"/>
    </row>
    <row r="2183" spans="3:18" s="4" customFormat="1" hidden="1" x14ac:dyDescent="0.25">
      <c r="C2183" s="77" t="s">
        <v>1424</v>
      </c>
      <c r="D2183" s="78">
        <v>45320</v>
      </c>
      <c r="E2183" s="79" t="s">
        <v>1887</v>
      </c>
      <c r="F2183" s="80" t="s">
        <v>1886</v>
      </c>
      <c r="G2183" s="79" t="s">
        <v>1357</v>
      </c>
      <c r="H2183" s="81" t="s">
        <v>11</v>
      </c>
      <c r="I2183" s="120">
        <v>3.8</v>
      </c>
      <c r="J2183" s="120">
        <v>3.8</v>
      </c>
      <c r="K2183" s="82">
        <v>2</v>
      </c>
      <c r="L2183" s="105">
        <f>+BD[[#This Row],[Kg. Recibidos]]*BD[[#This Row],[Precio]]</f>
        <v>7.6</v>
      </c>
      <c r="M2183" s="82">
        <v>7.6</v>
      </c>
      <c r="N2183" s="91">
        <f>+BD[[#This Row],[Monto Total]]-BD[[#This Row],[Abonos]]</f>
        <v>0</v>
      </c>
      <c r="O2183" s="92" t="str">
        <f>IF(BD[[#This Row],[Saldo Actual]]=0,"PAGADO",IF(BD[[#This Row],[Saldo Actual]]&lt;0,"A Favor","Pendiente"))</f>
        <v>PAGADO</v>
      </c>
      <c r="P2183" s="95">
        <f>+BD[[#This Row],[Fecha Doc.]]+7</f>
        <v>45327</v>
      </c>
      <c r="Q2183" s="66" t="str">
        <f ca="1">IF(TODAY()&gt;BD[[#This Row],[Fecha Venc.]],"VENCIDO","")</f>
        <v>VENCIDO</v>
      </c>
      <c r="R2183" s="83"/>
    </row>
    <row r="2184" spans="3:18" s="4" customFormat="1" hidden="1" x14ac:dyDescent="0.25">
      <c r="C2184" s="77" t="s">
        <v>1424</v>
      </c>
      <c r="D2184" s="78">
        <v>45320</v>
      </c>
      <c r="E2184" s="79" t="s">
        <v>1887</v>
      </c>
      <c r="F2184" s="80" t="s">
        <v>1886</v>
      </c>
      <c r="G2184" s="79" t="s">
        <v>1357</v>
      </c>
      <c r="H2184" s="81" t="s">
        <v>12</v>
      </c>
      <c r="I2184" s="120">
        <v>15.9</v>
      </c>
      <c r="J2184" s="120">
        <v>15.9</v>
      </c>
      <c r="K2184" s="82">
        <v>1.3</v>
      </c>
      <c r="L2184" s="105">
        <f>+BD[[#This Row],[Kg. Recibidos]]*BD[[#This Row],[Precio]]</f>
        <v>20.67</v>
      </c>
      <c r="M2184" s="82">
        <v>20.67</v>
      </c>
      <c r="N2184" s="91">
        <f>+BD[[#This Row],[Monto Total]]-BD[[#This Row],[Abonos]]</f>
        <v>0</v>
      </c>
      <c r="O2184" s="92" t="str">
        <f>IF(BD[[#This Row],[Saldo Actual]]=0,"PAGADO",IF(BD[[#This Row],[Saldo Actual]]&lt;0,"A Favor","Pendiente"))</f>
        <v>PAGADO</v>
      </c>
      <c r="P2184" s="95">
        <f>+BD[[#This Row],[Fecha Doc.]]+7</f>
        <v>45327</v>
      </c>
      <c r="Q2184" s="66" t="str">
        <f ca="1">IF(TODAY()&gt;BD[[#This Row],[Fecha Venc.]],"VENCIDO","")</f>
        <v>VENCIDO</v>
      </c>
      <c r="R2184" s="83"/>
    </row>
    <row r="2185" spans="3:18" s="4" customFormat="1" hidden="1" x14ac:dyDescent="0.25">
      <c r="C2185" s="77" t="s">
        <v>1434</v>
      </c>
      <c r="D2185" s="78">
        <v>45320</v>
      </c>
      <c r="E2185" s="79" t="s">
        <v>1887</v>
      </c>
      <c r="F2185" s="80" t="s">
        <v>1886</v>
      </c>
      <c r="G2185" s="79" t="s">
        <v>200</v>
      </c>
      <c r="H2185" s="81" t="s">
        <v>872</v>
      </c>
      <c r="I2185" s="120">
        <v>311.5</v>
      </c>
      <c r="J2185" s="120">
        <v>311.5</v>
      </c>
      <c r="K2185" s="82">
        <v>2.35</v>
      </c>
      <c r="L2185" s="105">
        <f>+BD[[#This Row],[Kg. Recibidos]]*BD[[#This Row],[Precio]]</f>
        <v>732.02499999999998</v>
      </c>
      <c r="M2185" s="105">
        <f>+BD[[#This Row],[Kg. Recibidos]]*BD[[#This Row],[Precio]]</f>
        <v>732.02499999999998</v>
      </c>
      <c r="N2185" s="91">
        <f>+BD[[#This Row],[Monto Total]]-BD[[#This Row],[Abonos]]</f>
        <v>0</v>
      </c>
      <c r="O2185" s="92" t="str">
        <f>IF(BD[[#This Row],[Saldo Actual]]=0,"PAGADO",IF(BD[[#This Row],[Saldo Actual]]&lt;0,"A Favor","Pendiente"))</f>
        <v>PAGADO</v>
      </c>
      <c r="P2185" s="95">
        <f>+BD[[#This Row],[Fecha Doc.]]+7</f>
        <v>45327</v>
      </c>
      <c r="Q2185" s="66" t="str">
        <f ca="1">IF(TODAY()&gt;BD[[#This Row],[Fecha Venc.]],"VENCIDO","")</f>
        <v>VENCIDO</v>
      </c>
      <c r="R2185" s="83"/>
    </row>
    <row r="2186" spans="3:18" s="4" customFormat="1" hidden="1" x14ac:dyDescent="0.25">
      <c r="C2186" s="77" t="s">
        <v>1415</v>
      </c>
      <c r="D2186" s="78">
        <v>45320</v>
      </c>
      <c r="E2186" s="79" t="s">
        <v>1291</v>
      </c>
      <c r="F2186" s="80" t="s">
        <v>887</v>
      </c>
      <c r="G2186" s="79" t="s">
        <v>1291</v>
      </c>
      <c r="H2186" s="81" t="s">
        <v>3</v>
      </c>
      <c r="I2186" s="120">
        <v>919</v>
      </c>
      <c r="J2186" s="120">
        <v>919</v>
      </c>
      <c r="K2186" s="82">
        <v>2.1</v>
      </c>
      <c r="L2186" s="105">
        <f>+BD[[#This Row],[Kg. Recibidos]]*BD[[#This Row],[Precio]]</f>
        <v>1929.9</v>
      </c>
      <c r="M2186" s="82">
        <v>1929.9</v>
      </c>
      <c r="N2186" s="91">
        <f>+BD[[#This Row],[Monto Total]]-BD[[#This Row],[Abonos]]</f>
        <v>0</v>
      </c>
      <c r="O2186" s="92" t="str">
        <f>IF(BD[[#This Row],[Saldo Actual]]=0,"PAGADO",IF(BD[[#This Row],[Saldo Actual]]&lt;0,"A Favor","Pendiente"))</f>
        <v>PAGADO</v>
      </c>
      <c r="P2186" s="95">
        <f>+BD[[#This Row],[Fecha Doc.]]+7</f>
        <v>45327</v>
      </c>
      <c r="Q2186" s="66" t="str">
        <f ca="1">IF(TODAY()&gt;BD[[#This Row],[Fecha Venc.]],"VENCIDO","")</f>
        <v>VENCIDO</v>
      </c>
      <c r="R2186" s="83"/>
    </row>
    <row r="2187" spans="3:18" s="4" customFormat="1" hidden="1" x14ac:dyDescent="0.25">
      <c r="C2187" s="77" t="s">
        <v>1415</v>
      </c>
      <c r="D2187" s="78">
        <v>45320</v>
      </c>
      <c r="E2187" s="79" t="s">
        <v>1291</v>
      </c>
      <c r="F2187" s="80" t="s">
        <v>887</v>
      </c>
      <c r="G2187" s="79" t="s">
        <v>1291</v>
      </c>
      <c r="H2187" s="81" t="s">
        <v>15</v>
      </c>
      <c r="I2187" s="120">
        <v>1097</v>
      </c>
      <c r="J2187" s="120">
        <v>1097</v>
      </c>
      <c r="K2187" s="82">
        <v>2.5</v>
      </c>
      <c r="L2187" s="105">
        <f>+BD[[#This Row],[Kg. Recibidos]]*BD[[#This Row],[Precio]]</f>
        <v>2742.5</v>
      </c>
      <c r="M2187" s="82">
        <v>2742.5</v>
      </c>
      <c r="N2187" s="82">
        <v>0</v>
      </c>
      <c r="O2187" s="92" t="str">
        <f>IF(BD[[#This Row],[Saldo Actual]]=0,"PAGADO",IF(BD[[#This Row],[Saldo Actual]]&lt;0,"A Favor","Pendiente"))</f>
        <v>PAGADO</v>
      </c>
      <c r="P2187" s="95">
        <f>+BD[[#This Row],[Fecha Doc.]]+7</f>
        <v>45327</v>
      </c>
      <c r="Q2187" s="66" t="str">
        <f ca="1">IF(TODAY()&gt;BD[[#This Row],[Fecha Venc.]],"VENCIDO","")</f>
        <v>VENCIDO</v>
      </c>
      <c r="R2187" s="83"/>
    </row>
    <row r="2188" spans="3:18" s="4" customFormat="1" hidden="1" x14ac:dyDescent="0.25">
      <c r="C2188" s="77" t="s">
        <v>1414</v>
      </c>
      <c r="D2188" s="78">
        <v>45320</v>
      </c>
      <c r="E2188" s="79" t="s">
        <v>1291</v>
      </c>
      <c r="F2188" s="80" t="s">
        <v>887</v>
      </c>
      <c r="G2188" s="79" t="s">
        <v>1291</v>
      </c>
      <c r="H2188" s="81" t="s">
        <v>12</v>
      </c>
      <c r="I2188" s="120">
        <v>169.6</v>
      </c>
      <c r="J2188" s="120">
        <v>169.6</v>
      </c>
      <c r="K2188" s="82">
        <v>1.3</v>
      </c>
      <c r="L2188" s="105">
        <f>+BD[[#This Row],[Kg. Recibidos]]*BD[[#This Row],[Precio]]</f>
        <v>220.48</v>
      </c>
      <c r="M2188" s="82">
        <v>220.48</v>
      </c>
      <c r="N2188" s="91">
        <f>+BD[[#This Row],[Monto Total]]-BD[[#This Row],[Abonos]]</f>
        <v>0</v>
      </c>
      <c r="O2188" s="92" t="str">
        <f>IF(BD[[#This Row],[Saldo Actual]]=0,"PAGADO",IF(BD[[#This Row],[Saldo Actual]]&lt;0,"A Favor","Pendiente"))</f>
        <v>PAGADO</v>
      </c>
      <c r="P2188" s="95">
        <f>+BD[[#This Row],[Fecha Doc.]]+7</f>
        <v>45327</v>
      </c>
      <c r="Q2188" s="66" t="str">
        <f ca="1">IF(TODAY()&gt;BD[[#This Row],[Fecha Venc.]],"VENCIDO","")</f>
        <v>VENCIDO</v>
      </c>
      <c r="R2188" s="83"/>
    </row>
    <row r="2189" spans="3:18" s="4" customFormat="1" hidden="1" x14ac:dyDescent="0.25">
      <c r="C2189" s="77" t="s">
        <v>1414</v>
      </c>
      <c r="D2189" s="78">
        <v>45320</v>
      </c>
      <c r="E2189" s="79" t="s">
        <v>1291</v>
      </c>
      <c r="F2189" s="80" t="s">
        <v>887</v>
      </c>
      <c r="G2189" s="79" t="s">
        <v>1291</v>
      </c>
      <c r="H2189" s="81" t="s">
        <v>13</v>
      </c>
      <c r="I2189" s="120">
        <v>140.19999999999999</v>
      </c>
      <c r="J2189" s="120">
        <v>140.19999999999999</v>
      </c>
      <c r="K2189" s="82">
        <v>1.4</v>
      </c>
      <c r="L2189" s="105">
        <f>+BD[[#This Row],[Kg. Recibidos]]*BD[[#This Row],[Precio]]</f>
        <v>196.27999999999997</v>
      </c>
      <c r="M2189" s="82">
        <v>196.27999999999997</v>
      </c>
      <c r="N2189" s="91">
        <f>+BD[[#This Row],[Monto Total]]-BD[[#This Row],[Abonos]]</f>
        <v>0</v>
      </c>
      <c r="O2189" s="92" t="str">
        <f>IF(BD[[#This Row],[Saldo Actual]]=0,"PAGADO",IF(BD[[#This Row],[Saldo Actual]]&lt;0,"A Favor","Pendiente"))</f>
        <v>PAGADO</v>
      </c>
      <c r="P2189" s="95">
        <f>+BD[[#This Row],[Fecha Doc.]]+7</f>
        <v>45327</v>
      </c>
      <c r="Q2189" s="66" t="str">
        <f ca="1">IF(TODAY()&gt;BD[[#This Row],[Fecha Venc.]],"VENCIDO","")</f>
        <v>VENCIDO</v>
      </c>
      <c r="R2189" s="83"/>
    </row>
    <row r="2190" spans="3:18" s="4" customFormat="1" hidden="1" x14ac:dyDescent="0.25">
      <c r="C2190" s="77" t="s">
        <v>1452</v>
      </c>
      <c r="D2190" s="78">
        <v>45320</v>
      </c>
      <c r="E2190" s="79" t="s">
        <v>64</v>
      </c>
      <c r="F2190" s="80" t="s">
        <v>58</v>
      </c>
      <c r="G2190" s="79" t="s">
        <v>64</v>
      </c>
      <c r="H2190" s="81" t="s">
        <v>3</v>
      </c>
      <c r="I2190" s="120">
        <v>1678.45</v>
      </c>
      <c r="J2190" s="120">
        <v>1678.45</v>
      </c>
      <c r="K2190" s="82">
        <v>2.2999999999999998</v>
      </c>
      <c r="L2190" s="105">
        <f>+BD[[#This Row],[Kg. Recibidos]]*BD[[#This Row],[Precio]]</f>
        <v>3860.4349999999999</v>
      </c>
      <c r="M2190" s="82">
        <v>3860.4349999999999</v>
      </c>
      <c r="N2190" s="91">
        <f>+BD[[#This Row],[Monto Total]]-BD[[#This Row],[Abonos]]</f>
        <v>0</v>
      </c>
      <c r="O2190" s="92" t="str">
        <f>IF(BD[[#This Row],[Saldo Actual]]=0,"PAGADO",IF(BD[[#This Row],[Saldo Actual]]&lt;0,"A Favor","Pendiente"))</f>
        <v>PAGADO</v>
      </c>
      <c r="P2190" s="95">
        <f>+BD[[#This Row],[Fecha Doc.]]+7</f>
        <v>45327</v>
      </c>
      <c r="Q2190" s="66" t="str">
        <f ca="1">IF(TODAY()&gt;BD[[#This Row],[Fecha Venc.]],"VENCIDO","")</f>
        <v>VENCIDO</v>
      </c>
      <c r="R2190" s="83"/>
    </row>
    <row r="2191" spans="3:18" s="4" customFormat="1" hidden="1" x14ac:dyDescent="0.25">
      <c r="C2191" s="77" t="s">
        <v>1451</v>
      </c>
      <c r="D2191" s="78">
        <v>45320</v>
      </c>
      <c r="E2191" s="79" t="s">
        <v>64</v>
      </c>
      <c r="F2191" s="80" t="s">
        <v>58</v>
      </c>
      <c r="G2191" s="79" t="s">
        <v>64</v>
      </c>
      <c r="H2191" s="81" t="s">
        <v>18</v>
      </c>
      <c r="I2191" s="120">
        <v>354.99</v>
      </c>
      <c r="J2191" s="120">
        <v>354.99</v>
      </c>
      <c r="K2191" s="82">
        <v>1.85</v>
      </c>
      <c r="L2191" s="105">
        <f>+BD[[#This Row],[Kg. Recibidos]]*BD[[#This Row],[Precio]]</f>
        <v>656.7315000000001</v>
      </c>
      <c r="M2191" s="82">
        <v>656.7315000000001</v>
      </c>
      <c r="N2191" s="91">
        <f>+BD[[#This Row],[Monto Total]]-BD[[#This Row],[Abonos]]</f>
        <v>0</v>
      </c>
      <c r="O2191" s="92" t="str">
        <f>IF(BD[[#This Row],[Saldo Actual]]=0,"PAGADO",IF(BD[[#This Row],[Saldo Actual]]&lt;0,"A Favor","Pendiente"))</f>
        <v>PAGADO</v>
      </c>
      <c r="P2191" s="95">
        <f>+BD[[#This Row],[Fecha Doc.]]+7</f>
        <v>45327</v>
      </c>
      <c r="Q2191" s="66" t="str">
        <f ca="1">IF(TODAY()&gt;BD[[#This Row],[Fecha Venc.]],"VENCIDO","")</f>
        <v>VENCIDO</v>
      </c>
      <c r="R2191" s="83"/>
    </row>
    <row r="2192" spans="3:18" s="4" customFormat="1" hidden="1" x14ac:dyDescent="0.25">
      <c r="C2192" s="77" t="s">
        <v>1426</v>
      </c>
      <c r="D2192" s="78">
        <v>45320</v>
      </c>
      <c r="E2192" s="79" t="s">
        <v>24</v>
      </c>
      <c r="F2192" s="80" t="s">
        <v>23</v>
      </c>
      <c r="G2192" s="79" t="s">
        <v>191</v>
      </c>
      <c r="H2192" s="81" t="s">
        <v>3</v>
      </c>
      <c r="I2192" s="120">
        <v>9579</v>
      </c>
      <c r="J2192" s="120">
        <v>9579</v>
      </c>
      <c r="K2192" s="82">
        <v>2.0499999999999998</v>
      </c>
      <c r="L2192" s="105">
        <f>+BD[[#This Row],[Kg. Recibidos]]*BD[[#This Row],[Precio]]</f>
        <v>19636.949999999997</v>
      </c>
      <c r="M2192" s="105">
        <f>+BD[[#This Row],[Kg. Recibidos]]*BD[[#This Row],[Precio]]</f>
        <v>19636.949999999997</v>
      </c>
      <c r="N2192" s="91">
        <f>+BD[[#This Row],[Monto Total]]-BD[[#This Row],[Abonos]]</f>
        <v>0</v>
      </c>
      <c r="O2192" s="92" t="str">
        <f>IF(BD[[#This Row],[Saldo Actual]]=0,"PAGADO",IF(BD[[#This Row],[Saldo Actual]]&lt;0,"A Favor","Pendiente"))</f>
        <v>PAGADO</v>
      </c>
      <c r="P2192" s="95">
        <f>+BD[[#This Row],[Fecha Doc.]]+7</f>
        <v>45327</v>
      </c>
      <c r="Q2192" s="66" t="str">
        <f ca="1">IF(TODAY()&gt;BD[[#This Row],[Fecha Venc.]],"VENCIDO","")</f>
        <v>VENCIDO</v>
      </c>
      <c r="R2192" s="83"/>
    </row>
    <row r="2193" spans="3:18" s="4" customFormat="1" hidden="1" x14ac:dyDescent="0.25">
      <c r="C2193" s="77" t="s">
        <v>1425</v>
      </c>
      <c r="D2193" s="78">
        <v>45320</v>
      </c>
      <c r="E2193" s="79" t="s">
        <v>24</v>
      </c>
      <c r="F2193" s="80" t="s">
        <v>23</v>
      </c>
      <c r="G2193" s="79" t="s">
        <v>191</v>
      </c>
      <c r="H2193" s="81" t="s">
        <v>3</v>
      </c>
      <c r="I2193" s="120">
        <v>12008.65</v>
      </c>
      <c r="J2193" s="120">
        <v>12008.65</v>
      </c>
      <c r="K2193" s="82">
        <v>2.0499999999999998</v>
      </c>
      <c r="L2193" s="105">
        <f>+BD[[#This Row],[Kg. Recibidos]]*BD[[#This Row],[Precio]]</f>
        <v>24617.732499999998</v>
      </c>
      <c r="M2193" s="105">
        <f>+BD[[#This Row],[Kg. Recibidos]]*BD[[#This Row],[Precio]]</f>
        <v>24617.732499999998</v>
      </c>
      <c r="N2193" s="91">
        <f>+BD[[#This Row],[Monto Total]]-BD[[#This Row],[Abonos]]</f>
        <v>0</v>
      </c>
      <c r="O2193" s="92" t="str">
        <f>IF(BD[[#This Row],[Saldo Actual]]=0,"PAGADO",IF(BD[[#This Row],[Saldo Actual]]&lt;0,"A Favor","Pendiente"))</f>
        <v>PAGADO</v>
      </c>
      <c r="P2193" s="95">
        <f>+BD[[#This Row],[Fecha Doc.]]+7</f>
        <v>45327</v>
      </c>
      <c r="Q2193" s="66" t="str">
        <f ca="1">IF(TODAY()&gt;BD[[#This Row],[Fecha Venc.]],"VENCIDO","")</f>
        <v>VENCIDO</v>
      </c>
      <c r="R2193" s="83"/>
    </row>
    <row r="2194" spans="3:18" s="4" customFormat="1" hidden="1" x14ac:dyDescent="0.25">
      <c r="C2194" s="77" t="s">
        <v>1427</v>
      </c>
      <c r="D2194" s="78">
        <v>45320</v>
      </c>
      <c r="E2194" s="79" t="s">
        <v>24</v>
      </c>
      <c r="F2194" s="80" t="s">
        <v>23</v>
      </c>
      <c r="G2194" s="79" t="s">
        <v>191</v>
      </c>
      <c r="H2194" s="81" t="s">
        <v>3</v>
      </c>
      <c r="I2194" s="120">
        <v>1089</v>
      </c>
      <c r="J2194" s="120">
        <v>1089</v>
      </c>
      <c r="K2194" s="82">
        <v>2.0499999999999998</v>
      </c>
      <c r="L2194" s="105">
        <f>+BD[[#This Row],[Kg. Recibidos]]*BD[[#This Row],[Precio]]</f>
        <v>2232.4499999999998</v>
      </c>
      <c r="M2194" s="82">
        <v>2232.4499999999998</v>
      </c>
      <c r="N2194" s="91">
        <f>+BD[[#This Row],[Monto Total]]-BD[[#This Row],[Abonos]]</f>
        <v>0</v>
      </c>
      <c r="O2194" s="92" t="str">
        <f>IF(BD[[#This Row],[Saldo Actual]]=0,"PAGADO",IF(BD[[#This Row],[Saldo Actual]]&lt;0,"A Favor","Pendiente"))</f>
        <v>PAGADO</v>
      </c>
      <c r="P2194" s="95">
        <f>+BD[[#This Row],[Fecha Doc.]]+7</f>
        <v>45327</v>
      </c>
      <c r="Q2194" s="66" t="str">
        <f ca="1">IF(TODAY()&gt;BD[[#This Row],[Fecha Venc.]],"VENCIDO","")</f>
        <v>VENCIDO</v>
      </c>
      <c r="R2194" s="83"/>
    </row>
    <row r="2195" spans="3:18" s="4" customFormat="1" hidden="1" x14ac:dyDescent="0.25">
      <c r="C2195" s="77" t="s">
        <v>1421</v>
      </c>
      <c r="D2195" s="78">
        <v>45320</v>
      </c>
      <c r="E2195" s="79" t="s">
        <v>1887</v>
      </c>
      <c r="F2195" s="80" t="s">
        <v>1886</v>
      </c>
      <c r="G2195" s="79" t="s">
        <v>132</v>
      </c>
      <c r="H2195" s="81" t="s">
        <v>3</v>
      </c>
      <c r="I2195" s="120">
        <v>49.4</v>
      </c>
      <c r="J2195" s="120">
        <v>49.4</v>
      </c>
      <c r="K2195" s="82">
        <v>2.2999999999999998</v>
      </c>
      <c r="L2195" s="105">
        <f>+BD[[#This Row],[Kg. Recibidos]]*BD[[#This Row],[Precio]]</f>
        <v>113.61999999999999</v>
      </c>
      <c r="M2195" s="82">
        <v>113.61999999999999</v>
      </c>
      <c r="N2195" s="91">
        <f>+BD[[#This Row],[Monto Total]]-BD[[#This Row],[Abonos]]</f>
        <v>0</v>
      </c>
      <c r="O2195" s="92" t="str">
        <f>IF(BD[[#This Row],[Saldo Actual]]=0,"PAGADO",IF(BD[[#This Row],[Saldo Actual]]&lt;0,"A Favor","Pendiente"))</f>
        <v>PAGADO</v>
      </c>
      <c r="P2195" s="95">
        <f>+BD[[#This Row],[Fecha Doc.]]+7</f>
        <v>45327</v>
      </c>
      <c r="Q2195" s="66" t="str">
        <f ca="1">IF(TODAY()&gt;BD[[#This Row],[Fecha Venc.]],"VENCIDO","")</f>
        <v>VENCIDO</v>
      </c>
      <c r="R2195" s="83"/>
    </row>
    <row r="2196" spans="3:18" s="4" customFormat="1" hidden="1" x14ac:dyDescent="0.25">
      <c r="C2196" s="77" t="s">
        <v>1418</v>
      </c>
      <c r="D2196" s="78">
        <v>45320</v>
      </c>
      <c r="E2196" s="79" t="s">
        <v>86</v>
      </c>
      <c r="F2196" s="80" t="s">
        <v>45</v>
      </c>
      <c r="G2196" s="79" t="s">
        <v>1419</v>
      </c>
      <c r="H2196" s="81" t="s">
        <v>3</v>
      </c>
      <c r="I2196" s="120">
        <v>1504.5</v>
      </c>
      <c r="J2196" s="120">
        <v>1504.5</v>
      </c>
      <c r="K2196" s="82">
        <v>2.2999999999999998</v>
      </c>
      <c r="L2196" s="105">
        <f>+BD[[#This Row],[Kg. Recibidos]]*BD[[#This Row],[Precio]]</f>
        <v>3460.35</v>
      </c>
      <c r="M2196" s="82">
        <v>3460.35</v>
      </c>
      <c r="N2196" s="91">
        <f>+BD[[#This Row],[Monto Total]]-BD[[#This Row],[Abonos]]</f>
        <v>0</v>
      </c>
      <c r="O2196" s="92" t="str">
        <f>IF(BD[[#This Row],[Saldo Actual]]=0,"PAGADO",IF(BD[[#This Row],[Saldo Actual]]&lt;0,"A Favor","Pendiente"))</f>
        <v>PAGADO</v>
      </c>
      <c r="P2196" s="95">
        <f>+BD[[#This Row],[Fecha Doc.]]+7</f>
        <v>45327</v>
      </c>
      <c r="Q2196" s="66" t="str">
        <f ca="1">IF(TODAY()&gt;BD[[#This Row],[Fecha Venc.]],"VENCIDO","")</f>
        <v>VENCIDO</v>
      </c>
      <c r="R2196" s="83" t="s">
        <v>1454</v>
      </c>
    </row>
    <row r="2197" spans="3:18" s="4" customFormat="1" hidden="1" x14ac:dyDescent="0.25">
      <c r="C2197" s="77" t="s">
        <v>1420</v>
      </c>
      <c r="D2197" s="78">
        <v>45320</v>
      </c>
      <c r="E2197" s="79" t="s">
        <v>86</v>
      </c>
      <c r="F2197" s="80" t="s">
        <v>45</v>
      </c>
      <c r="G2197" s="79" t="s">
        <v>1419</v>
      </c>
      <c r="H2197" s="81" t="s">
        <v>13</v>
      </c>
      <c r="I2197" s="120">
        <v>49.4</v>
      </c>
      <c r="J2197" s="120">
        <v>49.4</v>
      </c>
      <c r="K2197" s="82">
        <v>1.4</v>
      </c>
      <c r="L2197" s="105">
        <f>+BD[[#This Row],[Kg. Recibidos]]*BD[[#This Row],[Precio]]</f>
        <v>69.16</v>
      </c>
      <c r="M2197" s="82">
        <v>69.16</v>
      </c>
      <c r="N2197" s="91">
        <f>+BD[[#This Row],[Monto Total]]-BD[[#This Row],[Abonos]]</f>
        <v>0</v>
      </c>
      <c r="O2197" s="92" t="str">
        <f>IF(BD[[#This Row],[Saldo Actual]]=0,"PAGADO",IF(BD[[#This Row],[Saldo Actual]]&lt;0,"A Favor","Pendiente"))</f>
        <v>PAGADO</v>
      </c>
      <c r="P2197" s="95">
        <f>+BD[[#This Row],[Fecha Doc.]]+7</f>
        <v>45327</v>
      </c>
      <c r="Q2197" s="66" t="str">
        <f ca="1">IF(TODAY()&gt;BD[[#This Row],[Fecha Venc.]],"VENCIDO","")</f>
        <v>VENCIDO</v>
      </c>
      <c r="R2197" s="83" t="s">
        <v>1454</v>
      </c>
    </row>
    <row r="2198" spans="3:18" s="4" customFormat="1" hidden="1" x14ac:dyDescent="0.25">
      <c r="C2198" s="77" t="s">
        <v>1423</v>
      </c>
      <c r="D2198" s="78">
        <v>45320</v>
      </c>
      <c r="E2198" s="79" t="s">
        <v>81</v>
      </c>
      <c r="F2198" s="80" t="s">
        <v>40</v>
      </c>
      <c r="G2198" s="79" t="s">
        <v>218</v>
      </c>
      <c r="H2198" s="81" t="s">
        <v>15</v>
      </c>
      <c r="I2198" s="120">
        <v>10344.6</v>
      </c>
      <c r="J2198" s="120">
        <v>10022.200000000001</v>
      </c>
      <c r="K2198" s="82">
        <v>2.4700000000000002</v>
      </c>
      <c r="L2198" s="105">
        <f>+BD[[#This Row],[Kg. Recibidos]]*BD[[#This Row],[Precio]]</f>
        <v>24754.834000000003</v>
      </c>
      <c r="M2198" s="82">
        <v>24754.834000000003</v>
      </c>
      <c r="N2198" s="91">
        <f>+BD[[#This Row],[Monto Total]]-BD[[#This Row],[Abonos]]</f>
        <v>0</v>
      </c>
      <c r="O2198" s="92" t="str">
        <f>IF(BD[[#This Row],[Saldo Actual]]=0,"PAGADO",IF(BD[[#This Row],[Saldo Actual]]&lt;0,"A Favor","Pendiente"))</f>
        <v>PAGADO</v>
      </c>
      <c r="P2198" s="95">
        <f>+BD[[#This Row],[Fecha Doc.]]+7</f>
        <v>45327</v>
      </c>
      <c r="Q2198" s="66" t="str">
        <f ca="1">IF(TODAY()&gt;BD[[#This Row],[Fecha Venc.]],"VENCIDO","")</f>
        <v>VENCIDO</v>
      </c>
      <c r="R2198" s="83"/>
    </row>
    <row r="2199" spans="3:18" s="4" customFormat="1" hidden="1" x14ac:dyDescent="0.25">
      <c r="C2199" s="77" t="s">
        <v>1422</v>
      </c>
      <c r="D2199" s="78">
        <v>45320</v>
      </c>
      <c r="E2199" s="79" t="s">
        <v>1887</v>
      </c>
      <c r="F2199" s="80" t="s">
        <v>1886</v>
      </c>
      <c r="G2199" s="79" t="s">
        <v>149</v>
      </c>
      <c r="H2199" s="81" t="s">
        <v>14</v>
      </c>
      <c r="I2199" s="120">
        <v>142.6</v>
      </c>
      <c r="J2199" s="120">
        <v>142.6</v>
      </c>
      <c r="K2199" s="82">
        <v>0.55000000000000004</v>
      </c>
      <c r="L2199" s="105">
        <f>+BD[[#This Row],[Kg. Recibidos]]*BD[[#This Row],[Precio]]</f>
        <v>78.430000000000007</v>
      </c>
      <c r="M2199" s="82">
        <v>78.430000000000007</v>
      </c>
      <c r="N2199" s="91">
        <f>+BD[[#This Row],[Monto Total]]-BD[[#This Row],[Abonos]]</f>
        <v>0</v>
      </c>
      <c r="O2199" s="92" t="str">
        <f>IF(BD[[#This Row],[Saldo Actual]]=0,"PAGADO",IF(BD[[#This Row],[Saldo Actual]]&lt;0,"A Favor","Pendiente"))</f>
        <v>PAGADO</v>
      </c>
      <c r="P2199" s="95">
        <f>+BD[[#This Row],[Fecha Doc.]]+7</f>
        <v>45327</v>
      </c>
      <c r="Q2199" s="66" t="str">
        <f ca="1">IF(TODAY()&gt;BD[[#This Row],[Fecha Venc.]],"VENCIDO","")</f>
        <v>VENCIDO</v>
      </c>
      <c r="R2199" s="83"/>
    </row>
    <row r="2200" spans="3:18" s="4" customFormat="1" hidden="1" x14ac:dyDescent="0.25">
      <c r="C2200" s="77" t="s">
        <v>1416</v>
      </c>
      <c r="D2200" s="78">
        <v>45317</v>
      </c>
      <c r="E2200" s="79" t="s">
        <v>1887</v>
      </c>
      <c r="F2200" s="80" t="s">
        <v>1886</v>
      </c>
      <c r="G2200" s="79" t="s">
        <v>193</v>
      </c>
      <c r="H2200" s="81" t="s">
        <v>3</v>
      </c>
      <c r="I2200" s="120">
        <v>18.5</v>
      </c>
      <c r="J2200" s="120">
        <v>18.5</v>
      </c>
      <c r="K2200" s="82">
        <v>2.35</v>
      </c>
      <c r="L2200" s="105">
        <f>+BD[[#This Row],[Kg. Recibidos]]*BD[[#This Row],[Precio]]</f>
        <v>43.475000000000001</v>
      </c>
      <c r="M2200" s="105">
        <f>+BD[[#This Row],[Kg. Recibidos]]*BD[[#This Row],[Precio]]</f>
        <v>43.475000000000001</v>
      </c>
      <c r="N2200" s="91">
        <f>+BD[[#This Row],[Monto Total]]-BD[[#This Row],[Abonos]]</f>
        <v>0</v>
      </c>
      <c r="O2200" s="92" t="str">
        <f>IF(BD[[#This Row],[Saldo Actual]]=0,"PAGADO",IF(BD[[#This Row],[Saldo Actual]]&lt;0,"A Favor","Pendiente"))</f>
        <v>PAGADO</v>
      </c>
      <c r="P2200" s="95">
        <f>+BD[[#This Row],[Fecha Doc.]]+7</f>
        <v>45324</v>
      </c>
      <c r="Q2200" s="66" t="str">
        <f ca="1">IF(TODAY()&gt;BD[[#This Row],[Fecha Venc.]],"VENCIDO","")</f>
        <v>VENCIDO</v>
      </c>
      <c r="R2200" s="83"/>
    </row>
    <row r="2201" spans="3:18" s="4" customFormat="1" hidden="1" x14ac:dyDescent="0.25">
      <c r="C2201" s="77" t="s">
        <v>1395</v>
      </c>
      <c r="D2201" s="78">
        <v>45317</v>
      </c>
      <c r="E2201" s="79" t="s">
        <v>8</v>
      </c>
      <c r="F2201" s="80" t="s">
        <v>20</v>
      </c>
      <c r="G2201" s="79" t="s">
        <v>172</v>
      </c>
      <c r="H2201" s="81" t="s">
        <v>15</v>
      </c>
      <c r="I2201" s="120">
        <v>1107.7</v>
      </c>
      <c r="J2201" s="120">
        <v>1090.5999999999999</v>
      </c>
      <c r="K2201" s="82">
        <v>2.4</v>
      </c>
      <c r="L2201" s="105">
        <f>+BD[[#This Row],[Kg. Recibidos]]*BD[[#This Row],[Precio]]</f>
        <v>2617.4399999999996</v>
      </c>
      <c r="M2201" s="82">
        <v>2617.4399999999996</v>
      </c>
      <c r="N2201" s="91">
        <f>+BD[[#This Row],[Monto Total]]-BD[[#This Row],[Abonos]]</f>
        <v>0</v>
      </c>
      <c r="O2201" s="92" t="str">
        <f>IF(BD[[#This Row],[Saldo Actual]]=0,"PAGADO",IF(BD[[#This Row],[Saldo Actual]]&lt;0,"A Favor","Pendiente"))</f>
        <v>PAGADO</v>
      </c>
      <c r="P2201" s="95">
        <f>+BD[[#This Row],[Fecha Doc.]]+7</f>
        <v>45324</v>
      </c>
      <c r="Q2201" s="66" t="str">
        <f ca="1">IF(TODAY()&gt;BD[[#This Row],[Fecha Venc.]],"VENCIDO","")</f>
        <v>VENCIDO</v>
      </c>
      <c r="R2201" s="83"/>
    </row>
    <row r="2202" spans="3:18" s="4" customFormat="1" hidden="1" x14ac:dyDescent="0.25">
      <c r="C2202" s="77" t="s">
        <v>1395</v>
      </c>
      <c r="D2202" s="78">
        <v>45317</v>
      </c>
      <c r="E2202" s="79" t="s">
        <v>8</v>
      </c>
      <c r="F2202" s="80" t="s">
        <v>20</v>
      </c>
      <c r="G2202" s="79" t="s">
        <v>172</v>
      </c>
      <c r="H2202" s="81" t="s">
        <v>3</v>
      </c>
      <c r="I2202" s="120">
        <v>650.79999999999995</v>
      </c>
      <c r="J2202" s="120">
        <v>655</v>
      </c>
      <c r="K2202" s="82">
        <v>2.1</v>
      </c>
      <c r="L2202" s="105">
        <f>+BD[[#This Row],[Kg. Recibidos]]*BD[[#This Row],[Precio]]</f>
        <v>1375.5</v>
      </c>
      <c r="M2202" s="82">
        <v>1375.5</v>
      </c>
      <c r="N2202" s="91">
        <f>+BD[[#This Row],[Monto Total]]-BD[[#This Row],[Abonos]]</f>
        <v>0</v>
      </c>
      <c r="O2202" s="92" t="str">
        <f>IF(BD[[#This Row],[Saldo Actual]]=0,"PAGADO",IF(BD[[#This Row],[Saldo Actual]]&lt;0,"A Favor","Pendiente"))</f>
        <v>PAGADO</v>
      </c>
      <c r="P2202" s="95">
        <f>+BD[[#This Row],[Fecha Doc.]]+7</f>
        <v>45324</v>
      </c>
      <c r="Q2202" s="66" t="str">
        <f ca="1">IF(TODAY()&gt;BD[[#This Row],[Fecha Venc.]],"VENCIDO","")</f>
        <v>VENCIDO</v>
      </c>
      <c r="R2202" s="83"/>
    </row>
    <row r="2203" spans="3:18" s="4" customFormat="1" hidden="1" x14ac:dyDescent="0.25">
      <c r="C2203" s="77" t="s">
        <v>1412</v>
      </c>
      <c r="D2203" s="78">
        <v>45317</v>
      </c>
      <c r="E2203" s="79" t="s">
        <v>8</v>
      </c>
      <c r="F2203" s="80" t="s">
        <v>20</v>
      </c>
      <c r="G2203" s="79" t="s">
        <v>172</v>
      </c>
      <c r="H2203" s="81" t="s">
        <v>3</v>
      </c>
      <c r="I2203" s="120">
        <v>616.4</v>
      </c>
      <c r="J2203" s="120">
        <v>610.1</v>
      </c>
      <c r="K2203" s="82">
        <v>2.1</v>
      </c>
      <c r="L2203" s="105">
        <f>+BD[[#This Row],[Kg. Recibidos]]*BD[[#This Row],[Precio]]</f>
        <v>1281.21</v>
      </c>
      <c r="M2203" s="82">
        <v>1281.21</v>
      </c>
      <c r="N2203" s="91">
        <f>+BD[[#This Row],[Monto Total]]-BD[[#This Row],[Abonos]]</f>
        <v>0</v>
      </c>
      <c r="O2203" s="92" t="str">
        <f>IF(BD[[#This Row],[Saldo Actual]]=0,"PAGADO",IF(BD[[#This Row],[Saldo Actual]]&lt;0,"A Favor","Pendiente"))</f>
        <v>PAGADO</v>
      </c>
      <c r="P2203" s="95">
        <f>+BD[[#This Row],[Fecha Doc.]]+7</f>
        <v>45324</v>
      </c>
      <c r="Q2203" s="66" t="str">
        <f ca="1">IF(TODAY()&gt;BD[[#This Row],[Fecha Venc.]],"VENCIDO","")</f>
        <v>VENCIDO</v>
      </c>
      <c r="R2203" s="83"/>
    </row>
    <row r="2204" spans="3:18" s="4" customFormat="1" hidden="1" x14ac:dyDescent="0.25">
      <c r="C2204" s="77" t="s">
        <v>1399</v>
      </c>
      <c r="D2204" s="78">
        <v>45317</v>
      </c>
      <c r="E2204" s="79" t="s">
        <v>1887</v>
      </c>
      <c r="F2204" s="80" t="s">
        <v>1886</v>
      </c>
      <c r="G2204" s="79" t="s">
        <v>200</v>
      </c>
      <c r="H2204" s="81" t="s">
        <v>872</v>
      </c>
      <c r="I2204" s="120">
        <v>168.7</v>
      </c>
      <c r="J2204" s="120">
        <v>168.7</v>
      </c>
      <c r="K2204" s="82">
        <v>2.35</v>
      </c>
      <c r="L2204" s="105">
        <f>+BD[[#This Row],[Kg. Recibidos]]*BD[[#This Row],[Precio]]</f>
        <v>396.44499999999999</v>
      </c>
      <c r="M2204" s="82">
        <v>396.44499999999999</v>
      </c>
      <c r="N2204" s="91">
        <f>+BD[[#This Row],[Monto Total]]-BD[[#This Row],[Abonos]]</f>
        <v>0</v>
      </c>
      <c r="O2204" s="92" t="str">
        <f>IF(BD[[#This Row],[Saldo Actual]]=0,"PAGADO",IF(BD[[#This Row],[Saldo Actual]]&lt;0,"A Favor","Pendiente"))</f>
        <v>PAGADO</v>
      </c>
      <c r="P2204" s="95">
        <f>+BD[[#This Row],[Fecha Doc.]]+7</f>
        <v>45324</v>
      </c>
      <c r="Q2204" s="66" t="str">
        <f ca="1">IF(TODAY()&gt;BD[[#This Row],[Fecha Venc.]],"VENCIDO","")</f>
        <v>VENCIDO</v>
      </c>
      <c r="R2204" s="83"/>
    </row>
    <row r="2205" spans="3:18" s="4" customFormat="1" hidden="1" x14ac:dyDescent="0.25">
      <c r="C2205" s="77" t="s">
        <v>1400</v>
      </c>
      <c r="D2205" s="78">
        <v>45317</v>
      </c>
      <c r="E2205" s="79" t="s">
        <v>1887</v>
      </c>
      <c r="F2205" s="80" t="s">
        <v>1886</v>
      </c>
      <c r="G2205" s="79" t="s">
        <v>200</v>
      </c>
      <c r="H2205" s="81" t="s">
        <v>13</v>
      </c>
      <c r="I2205" s="120">
        <v>20</v>
      </c>
      <c r="J2205" s="120">
        <v>20</v>
      </c>
      <c r="K2205" s="82">
        <v>1.4</v>
      </c>
      <c r="L2205" s="105">
        <f>+BD[[#This Row],[Kg. Recibidos]]*BD[[#This Row],[Precio]]</f>
        <v>28</v>
      </c>
      <c r="M2205" s="82">
        <v>28</v>
      </c>
      <c r="N2205" s="91">
        <f>+BD[[#This Row],[Monto Total]]-BD[[#This Row],[Abonos]]</f>
        <v>0</v>
      </c>
      <c r="O2205" s="92" t="str">
        <f>IF(BD[[#This Row],[Saldo Actual]]=0,"PAGADO",IF(BD[[#This Row],[Saldo Actual]]&lt;0,"A Favor","Pendiente"))</f>
        <v>PAGADO</v>
      </c>
      <c r="P2205" s="95">
        <f>+BD[[#This Row],[Fecha Doc.]]+7</f>
        <v>45324</v>
      </c>
      <c r="Q2205" s="66" t="str">
        <f ca="1">IF(TODAY()&gt;BD[[#This Row],[Fecha Venc.]],"VENCIDO","")</f>
        <v>VENCIDO</v>
      </c>
      <c r="R2205" s="83"/>
    </row>
    <row r="2206" spans="3:18" s="4" customFormat="1" hidden="1" x14ac:dyDescent="0.25">
      <c r="C2206" s="77" t="s">
        <v>1400</v>
      </c>
      <c r="D2206" s="78">
        <v>45317</v>
      </c>
      <c r="E2206" s="79" t="s">
        <v>1887</v>
      </c>
      <c r="F2206" s="80" t="s">
        <v>1886</v>
      </c>
      <c r="G2206" s="79" t="s">
        <v>200</v>
      </c>
      <c r="H2206" s="81" t="s">
        <v>12</v>
      </c>
      <c r="I2206" s="120">
        <v>29.4</v>
      </c>
      <c r="J2206" s="120">
        <v>29.4</v>
      </c>
      <c r="K2206" s="82">
        <v>1.3</v>
      </c>
      <c r="L2206" s="105">
        <f>+BD[[#This Row],[Kg. Recibidos]]*BD[[#This Row],[Precio]]</f>
        <v>38.22</v>
      </c>
      <c r="M2206" s="82">
        <v>38.22</v>
      </c>
      <c r="N2206" s="91">
        <f>+BD[[#This Row],[Monto Total]]-BD[[#This Row],[Abonos]]</f>
        <v>0</v>
      </c>
      <c r="O2206" s="92" t="str">
        <f>IF(BD[[#This Row],[Saldo Actual]]=0,"PAGADO",IF(BD[[#This Row],[Saldo Actual]]&lt;0,"A Favor","Pendiente"))</f>
        <v>PAGADO</v>
      </c>
      <c r="P2206" s="95">
        <f>+BD[[#This Row],[Fecha Doc.]]+7</f>
        <v>45324</v>
      </c>
      <c r="Q2206" s="66" t="str">
        <f ca="1">IF(TODAY()&gt;BD[[#This Row],[Fecha Venc.]],"VENCIDO","")</f>
        <v>VENCIDO</v>
      </c>
      <c r="R2206" s="83"/>
    </row>
    <row r="2207" spans="3:18" s="4" customFormat="1" hidden="1" x14ac:dyDescent="0.25">
      <c r="C2207" s="77" t="s">
        <v>1408</v>
      </c>
      <c r="D2207" s="78">
        <v>45317</v>
      </c>
      <c r="E2207" s="79" t="s">
        <v>8</v>
      </c>
      <c r="F2207" s="80" t="s">
        <v>20</v>
      </c>
      <c r="G2207" s="79" t="s">
        <v>173</v>
      </c>
      <c r="H2207" s="81" t="s">
        <v>3</v>
      </c>
      <c r="I2207" s="120">
        <v>929.5</v>
      </c>
      <c r="J2207" s="120">
        <v>910.9</v>
      </c>
      <c r="K2207" s="82">
        <v>2.1</v>
      </c>
      <c r="L2207" s="105">
        <f>+BD[[#This Row],[Kg. Recibidos]]*BD[[#This Row],[Precio]]</f>
        <v>1912.89</v>
      </c>
      <c r="M2207" s="82">
        <v>1912.89</v>
      </c>
      <c r="N2207" s="91">
        <f>+BD[[#This Row],[Monto Total]]-BD[[#This Row],[Abonos]]</f>
        <v>0</v>
      </c>
      <c r="O2207" s="92" t="str">
        <f>IF(BD[[#This Row],[Saldo Actual]]=0,"PAGADO",IF(BD[[#This Row],[Saldo Actual]]&lt;0,"A Favor","Pendiente"))</f>
        <v>PAGADO</v>
      </c>
      <c r="P2207" s="95">
        <f>+BD[[#This Row],[Fecha Doc.]]+7</f>
        <v>45324</v>
      </c>
      <c r="Q2207" s="66" t="str">
        <f ca="1">IF(TODAY()&gt;BD[[#This Row],[Fecha Venc.]],"VENCIDO","")</f>
        <v>VENCIDO</v>
      </c>
      <c r="R2207" s="83"/>
    </row>
    <row r="2208" spans="3:18" s="4" customFormat="1" hidden="1" x14ac:dyDescent="0.25">
      <c r="C2208" s="77" t="s">
        <v>1391</v>
      </c>
      <c r="D2208" s="78">
        <v>45317</v>
      </c>
      <c r="E2208" s="79" t="s">
        <v>8</v>
      </c>
      <c r="F2208" s="80" t="s">
        <v>20</v>
      </c>
      <c r="G2208" s="79" t="s">
        <v>689</v>
      </c>
      <c r="H2208" s="81" t="s">
        <v>3</v>
      </c>
      <c r="I2208" s="120">
        <v>3861.7</v>
      </c>
      <c r="J2208" s="120">
        <v>3846.2</v>
      </c>
      <c r="K2208" s="82">
        <v>2.1</v>
      </c>
      <c r="L2208" s="105">
        <f>+BD[[#This Row],[Kg. Recibidos]]*BD[[#This Row],[Precio]]</f>
        <v>8077.0199999999995</v>
      </c>
      <c r="M2208" s="82">
        <v>8077.0199999999995</v>
      </c>
      <c r="N2208" s="91">
        <f>+BD[[#This Row],[Monto Total]]-BD[[#This Row],[Abonos]]</f>
        <v>0</v>
      </c>
      <c r="O2208" s="92" t="str">
        <f>IF(BD[[#This Row],[Saldo Actual]]=0,"PAGADO",IF(BD[[#This Row],[Saldo Actual]]&lt;0,"A Favor","Pendiente"))</f>
        <v>PAGADO</v>
      </c>
      <c r="P2208" s="95">
        <f>+BD[[#This Row],[Fecha Doc.]]+7</f>
        <v>45324</v>
      </c>
      <c r="Q2208" s="66" t="str">
        <f ca="1">IF(TODAY()&gt;BD[[#This Row],[Fecha Venc.]],"VENCIDO","")</f>
        <v>VENCIDO</v>
      </c>
      <c r="R2208" s="83"/>
    </row>
    <row r="2209" spans="3:18" s="4" customFormat="1" hidden="1" x14ac:dyDescent="0.25">
      <c r="C2209" s="77" t="s">
        <v>1397</v>
      </c>
      <c r="D2209" s="78">
        <v>45317</v>
      </c>
      <c r="E2209" s="79" t="s">
        <v>8</v>
      </c>
      <c r="F2209" s="80" t="s">
        <v>20</v>
      </c>
      <c r="G2209" s="79" t="s">
        <v>174</v>
      </c>
      <c r="H2209" s="81" t="s">
        <v>15</v>
      </c>
      <c r="I2209" s="120">
        <v>1679.6</v>
      </c>
      <c r="J2209" s="120">
        <v>1669.8</v>
      </c>
      <c r="K2209" s="82">
        <v>2.4</v>
      </c>
      <c r="L2209" s="105">
        <f>+BD[[#This Row],[Kg. Recibidos]]*BD[[#This Row],[Precio]]</f>
        <v>4007.5199999999995</v>
      </c>
      <c r="M2209" s="82">
        <v>4007.5199999999995</v>
      </c>
      <c r="N2209" s="91">
        <f>+BD[[#This Row],[Monto Total]]-BD[[#This Row],[Abonos]]</f>
        <v>0</v>
      </c>
      <c r="O2209" s="92" t="str">
        <f>IF(BD[[#This Row],[Saldo Actual]]=0,"PAGADO",IF(BD[[#This Row],[Saldo Actual]]&lt;0,"A Favor","Pendiente"))</f>
        <v>PAGADO</v>
      </c>
      <c r="P2209" s="95">
        <f>+BD[[#This Row],[Fecha Doc.]]+7</f>
        <v>45324</v>
      </c>
      <c r="Q2209" s="66" t="str">
        <f ca="1">IF(TODAY()&gt;BD[[#This Row],[Fecha Venc.]],"VENCIDO","")</f>
        <v>VENCIDO</v>
      </c>
      <c r="R2209" s="83"/>
    </row>
    <row r="2210" spans="3:18" s="4" customFormat="1" hidden="1" x14ac:dyDescent="0.25">
      <c r="C2210" s="77" t="s">
        <v>1397</v>
      </c>
      <c r="D2210" s="78">
        <v>45317</v>
      </c>
      <c r="E2210" s="79" t="s">
        <v>8</v>
      </c>
      <c r="F2210" s="80" t="s">
        <v>20</v>
      </c>
      <c r="G2210" s="79" t="s">
        <v>174</v>
      </c>
      <c r="H2210" s="81" t="s">
        <v>3</v>
      </c>
      <c r="I2210" s="120">
        <v>2920</v>
      </c>
      <c r="J2210" s="120">
        <v>2910</v>
      </c>
      <c r="K2210" s="82">
        <v>2.1</v>
      </c>
      <c r="L2210" s="105">
        <f>+BD[[#This Row],[Kg. Recibidos]]*BD[[#This Row],[Precio]]</f>
        <v>6111</v>
      </c>
      <c r="M2210" s="82">
        <v>6111</v>
      </c>
      <c r="N2210" s="91">
        <f>+BD[[#This Row],[Monto Total]]-BD[[#This Row],[Abonos]]</f>
        <v>0</v>
      </c>
      <c r="O2210" s="92" t="str">
        <f>IF(BD[[#This Row],[Saldo Actual]]=0,"PAGADO",IF(BD[[#This Row],[Saldo Actual]]&lt;0,"A Favor","Pendiente"))</f>
        <v>PAGADO</v>
      </c>
      <c r="P2210" s="95">
        <f>+BD[[#This Row],[Fecha Doc.]]+7</f>
        <v>45324</v>
      </c>
      <c r="Q2210" s="66" t="str">
        <f ca="1">IF(TODAY()&gt;BD[[#This Row],[Fecha Venc.]],"VENCIDO","")</f>
        <v>VENCIDO</v>
      </c>
      <c r="R2210" s="83"/>
    </row>
    <row r="2211" spans="3:18" s="4" customFormat="1" hidden="1" x14ac:dyDescent="0.25">
      <c r="C2211" s="77" t="s">
        <v>1409</v>
      </c>
      <c r="D2211" s="78">
        <v>45317</v>
      </c>
      <c r="E2211" s="79" t="s">
        <v>8</v>
      </c>
      <c r="F2211" s="80" t="s">
        <v>20</v>
      </c>
      <c r="G2211" s="79" t="s">
        <v>177</v>
      </c>
      <c r="H2211" s="81" t="s">
        <v>3</v>
      </c>
      <c r="I2211" s="120">
        <v>148.6</v>
      </c>
      <c r="J2211" s="120">
        <v>140.80000000000001</v>
      </c>
      <c r="K2211" s="82">
        <v>2.1</v>
      </c>
      <c r="L2211" s="105">
        <f>+BD[[#This Row],[Kg. Recibidos]]*BD[[#This Row],[Precio]]</f>
        <v>295.68000000000006</v>
      </c>
      <c r="M2211" s="82">
        <v>295.68000000000006</v>
      </c>
      <c r="N2211" s="91">
        <f>+BD[[#This Row],[Monto Total]]-BD[[#This Row],[Abonos]]</f>
        <v>0</v>
      </c>
      <c r="O2211" s="92" t="str">
        <f>IF(BD[[#This Row],[Saldo Actual]]=0,"PAGADO",IF(BD[[#This Row],[Saldo Actual]]&lt;0,"A Favor","Pendiente"))</f>
        <v>PAGADO</v>
      </c>
      <c r="P2211" s="95">
        <f>+BD[[#This Row],[Fecha Doc.]]+7</f>
        <v>45324</v>
      </c>
      <c r="Q2211" s="66" t="str">
        <f ca="1">IF(TODAY()&gt;BD[[#This Row],[Fecha Venc.]],"VENCIDO","")</f>
        <v>VENCIDO</v>
      </c>
      <c r="R2211" s="83"/>
    </row>
    <row r="2212" spans="3:18" s="4" customFormat="1" hidden="1" x14ac:dyDescent="0.25">
      <c r="C2212" s="77" t="s">
        <v>1410</v>
      </c>
      <c r="D2212" s="78">
        <v>45317</v>
      </c>
      <c r="E2212" s="79" t="s">
        <v>8</v>
      </c>
      <c r="F2212" s="80" t="s">
        <v>20</v>
      </c>
      <c r="G2212" s="79" t="s">
        <v>179</v>
      </c>
      <c r="H2212" s="81" t="s">
        <v>3</v>
      </c>
      <c r="I2212" s="120">
        <v>1810.5</v>
      </c>
      <c r="J2212" s="120">
        <v>1820.3</v>
      </c>
      <c r="K2212" s="82">
        <v>2.1</v>
      </c>
      <c r="L2212" s="105">
        <f>+BD[[#This Row],[Kg. Recibidos]]*BD[[#This Row],[Precio]]</f>
        <v>3822.63</v>
      </c>
      <c r="M2212" s="82">
        <v>3822.63</v>
      </c>
      <c r="N2212" s="91">
        <f>+BD[[#This Row],[Monto Total]]-BD[[#This Row],[Abonos]]</f>
        <v>0</v>
      </c>
      <c r="O2212" s="92" t="str">
        <f>IF(BD[[#This Row],[Saldo Actual]]=0,"PAGADO",IF(BD[[#This Row],[Saldo Actual]]&lt;0,"A Favor","Pendiente"))</f>
        <v>PAGADO</v>
      </c>
      <c r="P2212" s="95">
        <f>+BD[[#This Row],[Fecha Doc.]]+7</f>
        <v>45324</v>
      </c>
      <c r="Q2212" s="66" t="str">
        <f ca="1">IF(TODAY()&gt;BD[[#This Row],[Fecha Venc.]],"VENCIDO","")</f>
        <v>VENCIDO</v>
      </c>
      <c r="R2212" s="83"/>
    </row>
    <row r="2213" spans="3:18" s="4" customFormat="1" hidden="1" x14ac:dyDescent="0.25">
      <c r="C2213" s="77" t="s">
        <v>1387</v>
      </c>
      <c r="D2213" s="78">
        <v>45317</v>
      </c>
      <c r="E2213" s="79" t="s">
        <v>670</v>
      </c>
      <c r="F2213" s="80" t="s">
        <v>883</v>
      </c>
      <c r="G2213" s="79" t="s">
        <v>670</v>
      </c>
      <c r="H2213" s="81" t="s">
        <v>872</v>
      </c>
      <c r="I2213" s="120">
        <v>4678.1000000000004</v>
      </c>
      <c r="J2213" s="120">
        <v>4596.72</v>
      </c>
      <c r="K2213" s="82">
        <v>2.1</v>
      </c>
      <c r="L2213" s="105">
        <f>+BD[[#This Row],[Kg. Recibidos]]*BD[[#This Row],[Precio]]</f>
        <v>9653.112000000001</v>
      </c>
      <c r="M2213" s="105">
        <f>+BD[[#This Row],[Kg. Recibidos]]*BD[[#This Row],[Precio]]</f>
        <v>9653.112000000001</v>
      </c>
      <c r="N2213" s="91">
        <f>+BD[[#This Row],[Monto Total]]-BD[[#This Row],[Abonos]]</f>
        <v>0</v>
      </c>
      <c r="O2213" s="92" t="str">
        <f>IF(BD[[#This Row],[Saldo Actual]]=0,"PAGADO",IF(BD[[#This Row],[Saldo Actual]]&lt;0,"A Favor","Pendiente"))</f>
        <v>PAGADO</v>
      </c>
      <c r="P2213" s="95">
        <f>+BD[[#This Row],[Fecha Doc.]]+7</f>
        <v>45324</v>
      </c>
      <c r="Q2213" s="66" t="str">
        <f ca="1">IF(TODAY()&gt;BD[[#This Row],[Fecha Venc.]],"VENCIDO","")</f>
        <v>VENCIDO</v>
      </c>
      <c r="R2213" s="83"/>
    </row>
    <row r="2214" spans="3:18" s="4" customFormat="1" hidden="1" x14ac:dyDescent="0.25">
      <c r="C2214" s="77" t="s">
        <v>1392</v>
      </c>
      <c r="D2214" s="78">
        <v>45317</v>
      </c>
      <c r="E2214" s="79" t="s">
        <v>670</v>
      </c>
      <c r="F2214" s="80" t="s">
        <v>883</v>
      </c>
      <c r="G2214" s="79" t="s">
        <v>670</v>
      </c>
      <c r="H2214" s="81" t="s">
        <v>15</v>
      </c>
      <c r="I2214" s="120">
        <v>10411</v>
      </c>
      <c r="J2214" s="120">
        <v>10324.4</v>
      </c>
      <c r="K2214" s="82">
        <v>2.4</v>
      </c>
      <c r="L2214" s="105">
        <f>+BD[[#This Row],[Kg. Recibidos]]*BD[[#This Row],[Precio]]</f>
        <v>24778.559999999998</v>
      </c>
      <c r="M2214" s="105">
        <f>+BD[[#This Row],[Kg. Recibidos]]*BD[[#This Row],[Precio]]</f>
        <v>24778.559999999998</v>
      </c>
      <c r="N2214" s="91">
        <f>+BD[[#This Row],[Monto Total]]-BD[[#This Row],[Abonos]]</f>
        <v>0</v>
      </c>
      <c r="O2214" s="92" t="str">
        <f>IF(BD[[#This Row],[Saldo Actual]]=0,"PAGADO",IF(BD[[#This Row],[Saldo Actual]]&lt;0,"A Favor","Pendiente"))</f>
        <v>PAGADO</v>
      </c>
      <c r="P2214" s="95">
        <f>+BD[[#This Row],[Fecha Doc.]]+7</f>
        <v>45324</v>
      </c>
      <c r="Q2214" s="66" t="str">
        <f ca="1">IF(TODAY()&gt;BD[[#This Row],[Fecha Venc.]],"VENCIDO","")</f>
        <v>VENCIDO</v>
      </c>
      <c r="R2214" s="83"/>
    </row>
    <row r="2215" spans="3:18" s="4" customFormat="1" hidden="1" x14ac:dyDescent="0.25">
      <c r="C2215" s="77" t="s">
        <v>1388</v>
      </c>
      <c r="D2215" s="78">
        <v>45317</v>
      </c>
      <c r="E2215" s="79" t="s">
        <v>87</v>
      </c>
      <c r="F2215" s="80" t="s">
        <v>116</v>
      </c>
      <c r="G2215" s="79" t="s">
        <v>87</v>
      </c>
      <c r="H2215" s="81" t="s">
        <v>872</v>
      </c>
      <c r="I2215" s="120">
        <v>616.20000000000005</v>
      </c>
      <c r="J2215" s="120">
        <v>616.20000000000005</v>
      </c>
      <c r="K2215" s="82">
        <v>2.2999999999999998</v>
      </c>
      <c r="L2215" s="105">
        <f>+BD[[#This Row],[Kg. Recibidos]]*BD[[#This Row],[Precio]]</f>
        <v>1417.26</v>
      </c>
      <c r="M2215" s="105">
        <f>+BD[[#This Row],[Kg. Recibidos]]*BD[[#This Row],[Precio]]</f>
        <v>1417.26</v>
      </c>
      <c r="N2215" s="91">
        <f>+BD[[#This Row],[Monto Total]]-BD[[#This Row],[Abonos]]</f>
        <v>0</v>
      </c>
      <c r="O2215" s="92" t="str">
        <f>IF(BD[[#This Row],[Saldo Actual]]=0,"PAGADO",IF(BD[[#This Row],[Saldo Actual]]&lt;0,"A Favor","Pendiente"))</f>
        <v>PAGADO</v>
      </c>
      <c r="P2215" s="95">
        <f>+BD[[#This Row],[Fecha Doc.]]+7</f>
        <v>45324</v>
      </c>
      <c r="Q2215" s="66" t="str">
        <f ca="1">IF(TODAY()&gt;BD[[#This Row],[Fecha Venc.]],"VENCIDO","")</f>
        <v>VENCIDO</v>
      </c>
      <c r="R2215" s="83"/>
    </row>
    <row r="2216" spans="3:18" s="4" customFormat="1" hidden="1" x14ac:dyDescent="0.25">
      <c r="C2216" s="77" t="s">
        <v>1389</v>
      </c>
      <c r="D2216" s="78">
        <v>45317</v>
      </c>
      <c r="E2216" s="79" t="s">
        <v>87</v>
      </c>
      <c r="F2216" s="80" t="s">
        <v>116</v>
      </c>
      <c r="G2216" s="79" t="s">
        <v>87</v>
      </c>
      <c r="H2216" s="81" t="s">
        <v>11</v>
      </c>
      <c r="I2216" s="120">
        <v>121.5</v>
      </c>
      <c r="J2216" s="120">
        <v>121.5</v>
      </c>
      <c r="K2216" s="82">
        <v>1.6</v>
      </c>
      <c r="L2216" s="105">
        <f>+BD[[#This Row],[Kg. Recibidos]]*BD[[#This Row],[Precio]]</f>
        <v>194.4</v>
      </c>
      <c r="M2216" s="105">
        <f>+BD[[#This Row],[Kg. Recibidos]]*BD[[#This Row],[Precio]]</f>
        <v>194.4</v>
      </c>
      <c r="N2216" s="91">
        <f>+BD[[#This Row],[Monto Total]]-BD[[#This Row],[Abonos]]</f>
        <v>0</v>
      </c>
      <c r="O2216" s="92" t="str">
        <f>IF(BD[[#This Row],[Saldo Actual]]=0,"PAGADO",IF(BD[[#This Row],[Saldo Actual]]&lt;0,"A Favor","Pendiente"))</f>
        <v>PAGADO</v>
      </c>
      <c r="P2216" s="95">
        <f>+BD[[#This Row],[Fecha Doc.]]+7</f>
        <v>45324</v>
      </c>
      <c r="Q2216" s="66" t="str">
        <f ca="1">IF(TODAY()&gt;BD[[#This Row],[Fecha Venc.]],"VENCIDO","")</f>
        <v>VENCIDO</v>
      </c>
      <c r="R2216" s="83"/>
    </row>
    <row r="2217" spans="3:18" s="4" customFormat="1" hidden="1" x14ac:dyDescent="0.25">
      <c r="C2217" s="77" t="s">
        <v>1389</v>
      </c>
      <c r="D2217" s="78">
        <v>45317</v>
      </c>
      <c r="E2217" s="79" t="s">
        <v>87</v>
      </c>
      <c r="F2217" s="80" t="s">
        <v>116</v>
      </c>
      <c r="G2217" s="79" t="s">
        <v>87</v>
      </c>
      <c r="H2217" s="81" t="s">
        <v>12</v>
      </c>
      <c r="I2217" s="120">
        <v>431</v>
      </c>
      <c r="J2217" s="120">
        <v>431</v>
      </c>
      <c r="K2217" s="82">
        <v>1.1000000000000001</v>
      </c>
      <c r="L2217" s="105">
        <f>+BD[[#This Row],[Kg. Recibidos]]*BD[[#This Row],[Precio]]</f>
        <v>474.1</v>
      </c>
      <c r="M2217" s="105">
        <f>+BD[[#This Row],[Kg. Recibidos]]*BD[[#This Row],[Precio]]</f>
        <v>474.1</v>
      </c>
      <c r="N2217" s="91">
        <f>+BD[[#This Row],[Monto Total]]-BD[[#This Row],[Abonos]]</f>
        <v>0</v>
      </c>
      <c r="O2217" s="92" t="str">
        <f>IF(BD[[#This Row],[Saldo Actual]]=0,"PAGADO",IF(BD[[#This Row],[Saldo Actual]]&lt;0,"A Favor","Pendiente"))</f>
        <v>PAGADO</v>
      </c>
      <c r="P2217" s="95">
        <f>+BD[[#This Row],[Fecha Doc.]]+7</f>
        <v>45324</v>
      </c>
      <c r="Q2217" s="66" t="str">
        <f ca="1">IF(TODAY()&gt;BD[[#This Row],[Fecha Venc.]],"VENCIDO","")</f>
        <v>VENCIDO</v>
      </c>
      <c r="R2217" s="83"/>
    </row>
    <row r="2218" spans="3:18" s="4" customFormat="1" hidden="1" x14ac:dyDescent="0.25">
      <c r="C2218" s="77" t="s">
        <v>1389</v>
      </c>
      <c r="D2218" s="78">
        <v>45317</v>
      </c>
      <c r="E2218" s="79" t="s">
        <v>87</v>
      </c>
      <c r="F2218" s="80" t="s">
        <v>116</v>
      </c>
      <c r="G2218" s="79" t="s">
        <v>87</v>
      </c>
      <c r="H2218" s="81" t="s">
        <v>13</v>
      </c>
      <c r="I2218" s="120">
        <v>262</v>
      </c>
      <c r="J2218" s="120">
        <v>262</v>
      </c>
      <c r="K2218" s="82">
        <v>1.1000000000000001</v>
      </c>
      <c r="L2218" s="105">
        <f>+BD[[#This Row],[Kg. Recibidos]]*BD[[#This Row],[Precio]]</f>
        <v>288.20000000000005</v>
      </c>
      <c r="M2218" s="105">
        <f>+BD[[#This Row],[Kg. Recibidos]]*BD[[#This Row],[Precio]]</f>
        <v>288.20000000000005</v>
      </c>
      <c r="N2218" s="91">
        <f>+BD[[#This Row],[Monto Total]]-BD[[#This Row],[Abonos]]</f>
        <v>0</v>
      </c>
      <c r="O2218" s="92" t="str">
        <f>IF(BD[[#This Row],[Saldo Actual]]=0,"PAGADO",IF(BD[[#This Row],[Saldo Actual]]&lt;0,"A Favor","Pendiente"))</f>
        <v>PAGADO</v>
      </c>
      <c r="P2218" s="95">
        <f>+BD[[#This Row],[Fecha Doc.]]+7</f>
        <v>45324</v>
      </c>
      <c r="Q2218" s="66" t="str">
        <f ca="1">IF(TODAY()&gt;BD[[#This Row],[Fecha Venc.]],"VENCIDO","")</f>
        <v>VENCIDO</v>
      </c>
      <c r="R2218" s="83"/>
    </row>
    <row r="2219" spans="3:18" s="4" customFormat="1" hidden="1" x14ac:dyDescent="0.25">
      <c r="C2219" s="77" t="s">
        <v>1386</v>
      </c>
      <c r="D2219" s="78">
        <v>45317</v>
      </c>
      <c r="E2219" s="79" t="s">
        <v>89</v>
      </c>
      <c r="F2219" s="80" t="s">
        <v>47</v>
      </c>
      <c r="G2219" s="79" t="s">
        <v>89</v>
      </c>
      <c r="H2219" s="81" t="s">
        <v>872</v>
      </c>
      <c r="I2219" s="120">
        <v>8465.7999999999993</v>
      </c>
      <c r="J2219" s="120">
        <v>8465.7999999999993</v>
      </c>
      <c r="K2219" s="82">
        <v>1.7</v>
      </c>
      <c r="L2219" s="105">
        <f>+BD[[#This Row],[Kg. Recibidos]]*BD[[#This Row],[Precio]]</f>
        <v>14391.859999999999</v>
      </c>
      <c r="M2219" s="82">
        <v>14391.859999999999</v>
      </c>
      <c r="N2219" s="91">
        <f>+BD[[#This Row],[Monto Total]]-BD[[#This Row],[Abonos]]</f>
        <v>0</v>
      </c>
      <c r="O2219" s="92" t="str">
        <f>IF(BD[[#This Row],[Saldo Actual]]=0,"PAGADO",IF(BD[[#This Row],[Saldo Actual]]&lt;0,"A Favor","Pendiente"))</f>
        <v>PAGADO</v>
      </c>
      <c r="P2219" s="95">
        <f>+BD[[#This Row],[Fecha Doc.]]+7</f>
        <v>45324</v>
      </c>
      <c r="Q2219" s="66" t="str">
        <f ca="1">IF(TODAY()&gt;BD[[#This Row],[Fecha Venc.]],"VENCIDO","")</f>
        <v>VENCIDO</v>
      </c>
      <c r="R2219" s="83"/>
    </row>
    <row r="2220" spans="3:18" s="4" customFormat="1" hidden="1" x14ac:dyDescent="0.25">
      <c r="C2220" s="77" t="s">
        <v>1390</v>
      </c>
      <c r="D2220" s="78">
        <v>45317</v>
      </c>
      <c r="E2220" s="79" t="s">
        <v>89</v>
      </c>
      <c r="F2220" s="80" t="s">
        <v>47</v>
      </c>
      <c r="G2220" s="79" t="s">
        <v>89</v>
      </c>
      <c r="H2220" s="81" t="s">
        <v>872</v>
      </c>
      <c r="I2220" s="120">
        <v>245.8</v>
      </c>
      <c r="J2220" s="120">
        <v>226.5</v>
      </c>
      <c r="K2220" s="82">
        <v>1.7</v>
      </c>
      <c r="L2220" s="105">
        <f>+BD[[#This Row],[Kg. Recibidos]]*BD[[#This Row],[Precio]]</f>
        <v>385.05</v>
      </c>
      <c r="M2220" s="82">
        <v>385.05</v>
      </c>
      <c r="N2220" s="91">
        <f>+BD[[#This Row],[Monto Total]]-BD[[#This Row],[Abonos]]</f>
        <v>0</v>
      </c>
      <c r="O2220" s="92" t="str">
        <f>IF(BD[[#This Row],[Saldo Actual]]=0,"PAGADO",IF(BD[[#This Row],[Saldo Actual]]&lt;0,"A Favor","Pendiente"))</f>
        <v>PAGADO</v>
      </c>
      <c r="P2220" s="95">
        <f>+BD[[#This Row],[Fecha Doc.]]+7</f>
        <v>45324</v>
      </c>
      <c r="Q2220" s="66" t="str">
        <f ca="1">IF(TODAY()&gt;BD[[#This Row],[Fecha Venc.]],"VENCIDO","")</f>
        <v>VENCIDO</v>
      </c>
      <c r="R2220" s="83"/>
    </row>
    <row r="2221" spans="3:18" s="4" customFormat="1" hidden="1" x14ac:dyDescent="0.25">
      <c r="C2221" s="77" t="s">
        <v>1394</v>
      </c>
      <c r="D2221" s="78">
        <v>45317</v>
      </c>
      <c r="E2221" s="79" t="s">
        <v>8</v>
      </c>
      <c r="F2221" s="80" t="s">
        <v>20</v>
      </c>
      <c r="G2221" s="79" t="s">
        <v>180</v>
      </c>
      <c r="H2221" s="81" t="s">
        <v>15</v>
      </c>
      <c r="I2221" s="120">
        <v>837.4</v>
      </c>
      <c r="J2221" s="120">
        <v>820.1</v>
      </c>
      <c r="K2221" s="82">
        <v>2.4</v>
      </c>
      <c r="L2221" s="105">
        <f>+BD[[#This Row],[Kg. Recibidos]]*BD[[#This Row],[Precio]]</f>
        <v>1968.24</v>
      </c>
      <c r="M2221" s="82">
        <v>1968.24</v>
      </c>
      <c r="N2221" s="91">
        <f>+BD[[#This Row],[Monto Total]]-BD[[#This Row],[Abonos]]</f>
        <v>0</v>
      </c>
      <c r="O2221" s="92" t="str">
        <f>IF(BD[[#This Row],[Saldo Actual]]=0,"PAGADO",IF(BD[[#This Row],[Saldo Actual]]&lt;0,"A Favor","Pendiente"))</f>
        <v>PAGADO</v>
      </c>
      <c r="P2221" s="95">
        <f>+BD[[#This Row],[Fecha Doc.]]+7</f>
        <v>45324</v>
      </c>
      <c r="Q2221" s="66" t="str">
        <f ca="1">IF(TODAY()&gt;BD[[#This Row],[Fecha Venc.]],"VENCIDO","")</f>
        <v>VENCIDO</v>
      </c>
      <c r="R2221" s="83"/>
    </row>
    <row r="2222" spans="3:18" s="4" customFormat="1" hidden="1" x14ac:dyDescent="0.25">
      <c r="C2222" s="77" t="s">
        <v>1394</v>
      </c>
      <c r="D2222" s="78">
        <v>45317</v>
      </c>
      <c r="E2222" s="79" t="s">
        <v>8</v>
      </c>
      <c r="F2222" s="80" t="s">
        <v>20</v>
      </c>
      <c r="G2222" s="79" t="s">
        <v>180</v>
      </c>
      <c r="H2222" s="81" t="s">
        <v>3</v>
      </c>
      <c r="I2222" s="120">
        <v>657.5</v>
      </c>
      <c r="J2222" s="120">
        <v>648.6</v>
      </c>
      <c r="K2222" s="82">
        <v>2.1</v>
      </c>
      <c r="L2222" s="105">
        <f>+BD[[#This Row],[Kg. Recibidos]]*BD[[#This Row],[Precio]]</f>
        <v>1362.0600000000002</v>
      </c>
      <c r="M2222" s="82">
        <v>1362.0600000000002</v>
      </c>
      <c r="N2222" s="91">
        <f>+BD[[#This Row],[Monto Total]]-BD[[#This Row],[Abonos]]</f>
        <v>0</v>
      </c>
      <c r="O2222" s="92" t="str">
        <f>IF(BD[[#This Row],[Saldo Actual]]=0,"PAGADO",IF(BD[[#This Row],[Saldo Actual]]&lt;0,"A Favor","Pendiente"))</f>
        <v>PAGADO</v>
      </c>
      <c r="P2222" s="95">
        <f>+BD[[#This Row],[Fecha Doc.]]+7</f>
        <v>45324</v>
      </c>
      <c r="Q2222" s="66" t="str">
        <f ca="1">IF(TODAY()&gt;BD[[#This Row],[Fecha Venc.]],"VENCIDO","")</f>
        <v>VENCIDO</v>
      </c>
      <c r="R2222" s="83"/>
    </row>
    <row r="2223" spans="3:18" s="4" customFormat="1" hidden="1" x14ac:dyDescent="0.25">
      <c r="C2223" s="77" t="s">
        <v>1406</v>
      </c>
      <c r="D2223" s="78">
        <v>45317</v>
      </c>
      <c r="E2223" s="79" t="s">
        <v>1887</v>
      </c>
      <c r="F2223" s="80" t="s">
        <v>1886</v>
      </c>
      <c r="G2223" s="79" t="s">
        <v>156</v>
      </c>
      <c r="H2223" s="81" t="s">
        <v>3</v>
      </c>
      <c r="I2223" s="120">
        <v>10.8</v>
      </c>
      <c r="J2223" s="120">
        <v>10.8</v>
      </c>
      <c r="K2223" s="82">
        <v>2.35</v>
      </c>
      <c r="L2223" s="105">
        <f>+BD[[#This Row],[Kg. Recibidos]]*BD[[#This Row],[Precio]]</f>
        <v>25.380000000000003</v>
      </c>
      <c r="M2223" s="82">
        <v>25.380000000000003</v>
      </c>
      <c r="N2223" s="91">
        <f>+BD[[#This Row],[Monto Total]]-BD[[#This Row],[Abonos]]</f>
        <v>0</v>
      </c>
      <c r="O2223" s="92" t="str">
        <f>IF(BD[[#This Row],[Saldo Actual]]=0,"PAGADO",IF(BD[[#This Row],[Saldo Actual]]&lt;0,"A Favor","Pendiente"))</f>
        <v>PAGADO</v>
      </c>
      <c r="P2223" s="95">
        <f>+BD[[#This Row],[Fecha Doc.]]+7</f>
        <v>45324</v>
      </c>
      <c r="Q2223" s="66" t="str">
        <f ca="1">IF(TODAY()&gt;BD[[#This Row],[Fecha Venc.]],"VENCIDO","")</f>
        <v>VENCIDO</v>
      </c>
      <c r="R2223" s="83"/>
    </row>
    <row r="2224" spans="3:18" s="4" customFormat="1" hidden="1" x14ac:dyDescent="0.25">
      <c r="C2224" s="77" t="s">
        <v>1401</v>
      </c>
      <c r="D2224" s="78">
        <v>45317</v>
      </c>
      <c r="E2224" s="79" t="s">
        <v>1887</v>
      </c>
      <c r="F2224" s="80" t="s">
        <v>1886</v>
      </c>
      <c r="G2224" s="79" t="s">
        <v>125</v>
      </c>
      <c r="H2224" s="81" t="s">
        <v>872</v>
      </c>
      <c r="I2224" s="120">
        <v>34</v>
      </c>
      <c r="J2224" s="120">
        <v>34</v>
      </c>
      <c r="K2224" s="82">
        <v>2.35</v>
      </c>
      <c r="L2224" s="105">
        <f>+BD[[#This Row],[Kg. Recibidos]]*BD[[#This Row],[Precio]]</f>
        <v>79.900000000000006</v>
      </c>
      <c r="M2224" s="82">
        <v>79.900000000000006</v>
      </c>
      <c r="N2224" s="91">
        <f>+BD[[#This Row],[Monto Total]]-BD[[#This Row],[Abonos]]</f>
        <v>0</v>
      </c>
      <c r="O2224" s="92" t="str">
        <f>IF(BD[[#This Row],[Saldo Actual]]=0,"PAGADO",IF(BD[[#This Row],[Saldo Actual]]&lt;0,"A Favor","Pendiente"))</f>
        <v>PAGADO</v>
      </c>
      <c r="P2224" s="95">
        <f>+BD[[#This Row],[Fecha Doc.]]+7</f>
        <v>45324</v>
      </c>
      <c r="Q2224" s="66" t="str">
        <f ca="1">IF(TODAY()&gt;BD[[#This Row],[Fecha Venc.]],"VENCIDO","")</f>
        <v>VENCIDO</v>
      </c>
      <c r="R2224" s="83"/>
    </row>
    <row r="2225" spans="3:18" s="4" customFormat="1" hidden="1" x14ac:dyDescent="0.25">
      <c r="C2225" s="77" t="s">
        <v>1403</v>
      </c>
      <c r="D2225" s="78">
        <v>45317</v>
      </c>
      <c r="E2225" s="79" t="s">
        <v>93</v>
      </c>
      <c r="F2225" s="80" t="s">
        <v>50</v>
      </c>
      <c r="G2225" s="79" t="s">
        <v>93</v>
      </c>
      <c r="H2225" s="81" t="s">
        <v>3</v>
      </c>
      <c r="I2225" s="120">
        <v>19258.400000000001</v>
      </c>
      <c r="J2225" s="120">
        <v>19258.400000000001</v>
      </c>
      <c r="K2225" s="82">
        <v>2.1</v>
      </c>
      <c r="L2225" s="105">
        <f>+BD[[#This Row],[Kg. Recibidos]]*BD[[#This Row],[Precio]]</f>
        <v>40442.640000000007</v>
      </c>
      <c r="M2225" s="105">
        <f>+BD[[#This Row],[Kg. Recibidos]]*BD[[#This Row],[Precio]]</f>
        <v>40442.640000000007</v>
      </c>
      <c r="N2225" s="91">
        <f>+BD[[#This Row],[Monto Total]]-BD[[#This Row],[Abonos]]</f>
        <v>0</v>
      </c>
      <c r="O2225" s="92" t="str">
        <f>IF(BD[[#This Row],[Saldo Actual]]=0,"PAGADO",IF(BD[[#This Row],[Saldo Actual]]&lt;0,"A Favor","Pendiente"))</f>
        <v>PAGADO</v>
      </c>
      <c r="P2225" s="95">
        <f>+BD[[#This Row],[Fecha Doc.]]+7</f>
        <v>45324</v>
      </c>
      <c r="Q2225" s="66" t="str">
        <f ca="1">IF(TODAY()&gt;BD[[#This Row],[Fecha Venc.]],"VENCIDO","")</f>
        <v>VENCIDO</v>
      </c>
      <c r="R2225" s="83"/>
    </row>
    <row r="2226" spans="3:18" s="4" customFormat="1" hidden="1" x14ac:dyDescent="0.25">
      <c r="C2226" s="77" t="s">
        <v>1402</v>
      </c>
      <c r="D2226" s="78">
        <v>45317</v>
      </c>
      <c r="E2226" s="79" t="s">
        <v>93</v>
      </c>
      <c r="F2226" s="80" t="s">
        <v>50</v>
      </c>
      <c r="G2226" s="79" t="s">
        <v>93</v>
      </c>
      <c r="H2226" s="81" t="s">
        <v>12</v>
      </c>
      <c r="I2226" s="120">
        <v>969.3</v>
      </c>
      <c r="J2226" s="120">
        <v>969.3</v>
      </c>
      <c r="K2226" s="82">
        <v>1</v>
      </c>
      <c r="L2226" s="105">
        <f>+BD[[#This Row],[Kg. Recibidos]]*BD[[#This Row],[Precio]]</f>
        <v>969.3</v>
      </c>
      <c r="M2226" s="105">
        <f>+BD[[#This Row],[Kg. Recibidos]]*BD[[#This Row],[Precio]]</f>
        <v>969.3</v>
      </c>
      <c r="N2226" s="91">
        <f>+BD[[#This Row],[Monto Total]]-BD[[#This Row],[Abonos]]</f>
        <v>0</v>
      </c>
      <c r="O2226" s="92" t="str">
        <f>IF(BD[[#This Row],[Saldo Actual]]=0,"PAGADO",IF(BD[[#This Row],[Saldo Actual]]&lt;0,"A Favor","Pendiente"))</f>
        <v>PAGADO</v>
      </c>
      <c r="P2226" s="95">
        <f>+BD[[#This Row],[Fecha Doc.]]+7</f>
        <v>45324</v>
      </c>
      <c r="Q2226" s="66" t="str">
        <f ca="1">IF(TODAY()&gt;BD[[#This Row],[Fecha Venc.]],"VENCIDO","")</f>
        <v>VENCIDO</v>
      </c>
      <c r="R2226" s="83"/>
    </row>
    <row r="2227" spans="3:18" s="4" customFormat="1" hidden="1" x14ac:dyDescent="0.25">
      <c r="C2227" s="77" t="s">
        <v>1404</v>
      </c>
      <c r="D2227" s="78">
        <v>45317</v>
      </c>
      <c r="E2227" s="79" t="s">
        <v>93</v>
      </c>
      <c r="F2227" s="80" t="s">
        <v>50</v>
      </c>
      <c r="G2227" s="79" t="s">
        <v>93</v>
      </c>
      <c r="H2227" s="81" t="s">
        <v>18</v>
      </c>
      <c r="I2227" s="120">
        <v>1604.99</v>
      </c>
      <c r="J2227" s="120">
        <v>1604.99</v>
      </c>
      <c r="K2227" s="82">
        <v>1.35</v>
      </c>
      <c r="L2227" s="105">
        <f>+BD[[#This Row],[Kg. Recibidos]]*BD[[#This Row],[Precio]]</f>
        <v>2166.7365</v>
      </c>
      <c r="M2227" s="105">
        <f>+BD[[#This Row],[Kg. Recibidos]]*BD[[#This Row],[Precio]]</f>
        <v>2166.7365</v>
      </c>
      <c r="N2227" s="91">
        <f>+BD[[#This Row],[Monto Total]]-BD[[#This Row],[Abonos]]</f>
        <v>0</v>
      </c>
      <c r="O2227" s="92" t="str">
        <f>IF(BD[[#This Row],[Saldo Actual]]=0,"PAGADO",IF(BD[[#This Row],[Saldo Actual]]&lt;0,"A Favor","Pendiente"))</f>
        <v>PAGADO</v>
      </c>
      <c r="P2227" s="95">
        <f>+BD[[#This Row],[Fecha Doc.]]+7</f>
        <v>45324</v>
      </c>
      <c r="Q2227" s="66" t="str">
        <f ca="1">IF(TODAY()&gt;BD[[#This Row],[Fecha Venc.]],"VENCIDO","")</f>
        <v>VENCIDO</v>
      </c>
      <c r="R2227" s="83"/>
    </row>
    <row r="2228" spans="3:18" s="4" customFormat="1" hidden="1" x14ac:dyDescent="0.25">
      <c r="C2228" s="77" t="s">
        <v>1396</v>
      </c>
      <c r="D2228" s="78">
        <v>45317</v>
      </c>
      <c r="E2228" s="79" t="s">
        <v>8</v>
      </c>
      <c r="F2228" s="80" t="s">
        <v>20</v>
      </c>
      <c r="G2228" s="79" t="s">
        <v>181</v>
      </c>
      <c r="H2228" s="81" t="s">
        <v>15</v>
      </c>
      <c r="I2228" s="120">
        <v>557.29999999999995</v>
      </c>
      <c r="J2228" s="120">
        <v>547.4</v>
      </c>
      <c r="K2228" s="82">
        <v>2.4</v>
      </c>
      <c r="L2228" s="105">
        <f>+BD[[#This Row],[Kg. Recibidos]]*BD[[#This Row],[Precio]]</f>
        <v>1313.76</v>
      </c>
      <c r="M2228" s="82">
        <v>1313.76</v>
      </c>
      <c r="N2228" s="91">
        <f>+BD[[#This Row],[Monto Total]]-BD[[#This Row],[Abonos]]</f>
        <v>0</v>
      </c>
      <c r="O2228" s="92" t="str">
        <f>IF(BD[[#This Row],[Saldo Actual]]=0,"PAGADO",IF(BD[[#This Row],[Saldo Actual]]&lt;0,"A Favor","Pendiente"))</f>
        <v>PAGADO</v>
      </c>
      <c r="P2228" s="95">
        <f>+BD[[#This Row],[Fecha Doc.]]+7</f>
        <v>45324</v>
      </c>
      <c r="Q2228" s="66" t="str">
        <f ca="1">IF(TODAY()&gt;BD[[#This Row],[Fecha Venc.]],"VENCIDO","")</f>
        <v>VENCIDO</v>
      </c>
      <c r="R2228" s="83"/>
    </row>
    <row r="2229" spans="3:18" s="4" customFormat="1" hidden="1" x14ac:dyDescent="0.25">
      <c r="C2229" s="77" t="s">
        <v>1411</v>
      </c>
      <c r="D2229" s="78">
        <v>45317</v>
      </c>
      <c r="E2229" s="79" t="s">
        <v>8</v>
      </c>
      <c r="F2229" s="80" t="s">
        <v>20</v>
      </c>
      <c r="G2229" s="79" t="s">
        <v>181</v>
      </c>
      <c r="H2229" s="81" t="s">
        <v>3</v>
      </c>
      <c r="I2229" s="120">
        <v>1221.2</v>
      </c>
      <c r="J2229" s="120">
        <v>1149.4000000000001</v>
      </c>
      <c r="K2229" s="82">
        <v>2.1</v>
      </c>
      <c r="L2229" s="105">
        <f>+BD[[#This Row],[Kg. Recibidos]]*BD[[#This Row],[Precio]]</f>
        <v>2413.7400000000002</v>
      </c>
      <c r="M2229" s="82">
        <v>2413.7399999999998</v>
      </c>
      <c r="N2229" s="91">
        <f>+BD[[#This Row],[Monto Total]]-BD[[#This Row],[Abonos]]</f>
        <v>0</v>
      </c>
      <c r="O2229" s="92" t="str">
        <f>IF(BD[[#This Row],[Saldo Actual]]=0,"PAGADO",IF(BD[[#This Row],[Saldo Actual]]&lt;0,"A Favor","Pendiente"))</f>
        <v>PAGADO</v>
      </c>
      <c r="P2229" s="95">
        <f>+BD[[#This Row],[Fecha Doc.]]+7</f>
        <v>45324</v>
      </c>
      <c r="Q2229" s="66" t="str">
        <f ca="1">IF(TODAY()&gt;BD[[#This Row],[Fecha Venc.]],"VENCIDO","")</f>
        <v>VENCIDO</v>
      </c>
      <c r="R2229" s="83"/>
    </row>
    <row r="2230" spans="3:18" s="4" customFormat="1" hidden="1" x14ac:dyDescent="0.25">
      <c r="C2230" s="77" t="s">
        <v>1393</v>
      </c>
      <c r="D2230" s="78">
        <v>45317</v>
      </c>
      <c r="E2230" s="79" t="s">
        <v>8</v>
      </c>
      <c r="F2230" s="80" t="s">
        <v>20</v>
      </c>
      <c r="G2230" s="79" t="s">
        <v>182</v>
      </c>
      <c r="H2230" s="81" t="s">
        <v>11</v>
      </c>
      <c r="I2230" s="120">
        <v>963.1</v>
      </c>
      <c r="J2230" s="120">
        <v>963.1</v>
      </c>
      <c r="K2230" s="82">
        <v>0.6</v>
      </c>
      <c r="L2230" s="105">
        <f>+BD[[#This Row],[Kg. Recibidos]]*BD[[#This Row],[Precio]]</f>
        <v>577.86</v>
      </c>
      <c r="M2230" s="105">
        <f>+BD[[#This Row],[Kg. Recibidos]]*BD[[#This Row],[Precio]]</f>
        <v>577.86</v>
      </c>
      <c r="N2230" s="91">
        <f>+BD[[#This Row],[Monto Total]]-BD[[#This Row],[Abonos]]</f>
        <v>0</v>
      </c>
      <c r="O2230" s="92" t="str">
        <f>IF(BD[[#This Row],[Saldo Actual]]=0,"PAGADO",IF(BD[[#This Row],[Saldo Actual]]&lt;0,"A Favor","Pendiente"))</f>
        <v>PAGADO</v>
      </c>
      <c r="P2230" s="95">
        <f>+BD[[#This Row],[Fecha Doc.]]+7</f>
        <v>45324</v>
      </c>
      <c r="Q2230" s="66" t="str">
        <f ca="1">IF(TODAY()&gt;BD[[#This Row],[Fecha Venc.]],"VENCIDO","")</f>
        <v>VENCIDO</v>
      </c>
      <c r="R2230" s="83"/>
    </row>
    <row r="2231" spans="3:18" s="4" customFormat="1" hidden="1" x14ac:dyDescent="0.25">
      <c r="C2231" s="77" t="s">
        <v>1393</v>
      </c>
      <c r="D2231" s="78">
        <v>45317</v>
      </c>
      <c r="E2231" s="79" t="s">
        <v>8</v>
      </c>
      <c r="F2231" s="80" t="s">
        <v>20</v>
      </c>
      <c r="G2231" s="79" t="s">
        <v>182</v>
      </c>
      <c r="H2231" s="81" t="s">
        <v>12</v>
      </c>
      <c r="I2231" s="120">
        <v>1836.2</v>
      </c>
      <c r="J2231" s="120">
        <v>1813.55</v>
      </c>
      <c r="K2231" s="82">
        <v>0.45</v>
      </c>
      <c r="L2231" s="105">
        <f>+BD[[#This Row],[Kg. Recibidos]]*BD[[#This Row],[Precio]]</f>
        <v>816.09749999999997</v>
      </c>
      <c r="M2231" s="105">
        <f>+BD[[#This Row],[Kg. Recibidos]]*BD[[#This Row],[Precio]]</f>
        <v>816.09749999999997</v>
      </c>
      <c r="N2231" s="91">
        <f>+BD[[#This Row],[Monto Total]]-BD[[#This Row],[Abonos]]</f>
        <v>0</v>
      </c>
      <c r="O2231" s="92" t="str">
        <f>IF(BD[[#This Row],[Saldo Actual]]=0,"PAGADO",IF(BD[[#This Row],[Saldo Actual]]&lt;0,"A Favor","Pendiente"))</f>
        <v>PAGADO</v>
      </c>
      <c r="P2231" s="95">
        <f>+BD[[#This Row],[Fecha Doc.]]+7</f>
        <v>45324</v>
      </c>
      <c r="Q2231" s="66" t="str">
        <f ca="1">IF(TODAY()&gt;BD[[#This Row],[Fecha Venc.]],"VENCIDO","")</f>
        <v>VENCIDO</v>
      </c>
      <c r="R2231" s="83"/>
    </row>
    <row r="2232" spans="3:18" s="4" customFormat="1" hidden="1" x14ac:dyDescent="0.25">
      <c r="C2232" s="77" t="s">
        <v>1393</v>
      </c>
      <c r="D2232" s="78">
        <v>45317</v>
      </c>
      <c r="E2232" s="79" t="s">
        <v>8</v>
      </c>
      <c r="F2232" s="80" t="s">
        <v>20</v>
      </c>
      <c r="G2232" s="79" t="s">
        <v>182</v>
      </c>
      <c r="H2232" s="81" t="s">
        <v>13</v>
      </c>
      <c r="I2232" s="120">
        <v>2335</v>
      </c>
      <c r="J2232" s="120">
        <v>2325.0700000000002</v>
      </c>
      <c r="K2232" s="82">
        <v>0.45</v>
      </c>
      <c r="L2232" s="105">
        <f>+BD[[#This Row],[Kg. Recibidos]]*BD[[#This Row],[Precio]]</f>
        <v>1046.2815000000001</v>
      </c>
      <c r="M2232" s="105">
        <f>+BD[[#This Row],[Kg. Recibidos]]*BD[[#This Row],[Precio]]</f>
        <v>1046.2815000000001</v>
      </c>
      <c r="N2232" s="91">
        <f>+BD[[#This Row],[Monto Total]]-BD[[#This Row],[Abonos]]</f>
        <v>0</v>
      </c>
      <c r="O2232" s="92" t="str">
        <f>IF(BD[[#This Row],[Saldo Actual]]=0,"PAGADO",IF(BD[[#This Row],[Saldo Actual]]&lt;0,"A Favor","Pendiente"))</f>
        <v>PAGADO</v>
      </c>
      <c r="P2232" s="95">
        <f>+BD[[#This Row],[Fecha Doc.]]+7</f>
        <v>45324</v>
      </c>
      <c r="Q2232" s="66" t="str">
        <f ca="1">IF(TODAY()&gt;BD[[#This Row],[Fecha Venc.]],"VENCIDO","")</f>
        <v>VENCIDO</v>
      </c>
      <c r="R2232" s="83"/>
    </row>
    <row r="2233" spans="3:18" s="4" customFormat="1" hidden="1" x14ac:dyDescent="0.25">
      <c r="C2233" s="77" t="s">
        <v>1407</v>
      </c>
      <c r="D2233" s="78">
        <v>45317</v>
      </c>
      <c r="E2233" s="79" t="s">
        <v>8</v>
      </c>
      <c r="F2233" s="80" t="s">
        <v>20</v>
      </c>
      <c r="G2233" s="79" t="s">
        <v>182</v>
      </c>
      <c r="H2233" s="81" t="s">
        <v>15</v>
      </c>
      <c r="I2233" s="120">
        <v>2889.8</v>
      </c>
      <c r="J2233" s="120">
        <v>2789.7</v>
      </c>
      <c r="K2233" s="82">
        <v>2.4</v>
      </c>
      <c r="L2233" s="105">
        <f>+BD[[#This Row],[Kg. Recibidos]]*BD[[#This Row],[Precio]]</f>
        <v>6695.28</v>
      </c>
      <c r="M2233" s="82">
        <v>6695.28</v>
      </c>
      <c r="N2233" s="91">
        <f>+BD[[#This Row],[Monto Total]]-BD[[#This Row],[Abonos]]</f>
        <v>0</v>
      </c>
      <c r="O2233" s="92" t="str">
        <f>IF(BD[[#This Row],[Saldo Actual]]=0,"PAGADO",IF(BD[[#This Row],[Saldo Actual]]&lt;0,"A Favor","Pendiente"))</f>
        <v>PAGADO</v>
      </c>
      <c r="P2233" s="95">
        <f>+BD[[#This Row],[Fecha Doc.]]+7</f>
        <v>45324</v>
      </c>
      <c r="Q2233" s="66" t="str">
        <f ca="1">IF(TODAY()&gt;BD[[#This Row],[Fecha Venc.]],"VENCIDO","")</f>
        <v>VENCIDO</v>
      </c>
      <c r="R2233" s="83"/>
    </row>
    <row r="2234" spans="3:18" s="4" customFormat="1" hidden="1" x14ac:dyDescent="0.25">
      <c r="C2234" s="77" t="s">
        <v>1407</v>
      </c>
      <c r="D2234" s="78">
        <v>45317</v>
      </c>
      <c r="E2234" s="79" t="s">
        <v>8</v>
      </c>
      <c r="F2234" s="80" t="s">
        <v>20</v>
      </c>
      <c r="G2234" s="79" t="s">
        <v>182</v>
      </c>
      <c r="H2234" s="81" t="s">
        <v>3</v>
      </c>
      <c r="I2234" s="120">
        <v>1384.1999999999998</v>
      </c>
      <c r="J2234" s="120">
        <v>1377.5</v>
      </c>
      <c r="K2234" s="82">
        <v>2.1</v>
      </c>
      <c r="L2234" s="105">
        <f>+BD[[#This Row],[Kg. Recibidos]]*BD[[#This Row],[Precio]]</f>
        <v>2892.75</v>
      </c>
      <c r="M2234" s="82">
        <v>2892.75</v>
      </c>
      <c r="N2234" s="91">
        <f>+BD[[#This Row],[Monto Total]]-BD[[#This Row],[Abonos]]</f>
        <v>0</v>
      </c>
      <c r="O2234" s="92" t="str">
        <f>IF(BD[[#This Row],[Saldo Actual]]=0,"PAGADO",IF(BD[[#This Row],[Saldo Actual]]&lt;0,"A Favor","Pendiente"))</f>
        <v>PAGADO</v>
      </c>
      <c r="P2234" s="95">
        <f>+BD[[#This Row],[Fecha Doc.]]+7</f>
        <v>45324</v>
      </c>
      <c r="Q2234" s="66" t="str">
        <f ca="1">IF(TODAY()&gt;BD[[#This Row],[Fecha Venc.]],"VENCIDO","")</f>
        <v>VENCIDO</v>
      </c>
      <c r="R2234" s="83"/>
    </row>
    <row r="2235" spans="3:18" s="4" customFormat="1" hidden="1" x14ac:dyDescent="0.25">
      <c r="C2235" s="77" t="s">
        <v>1405</v>
      </c>
      <c r="D2235" s="78">
        <v>45317</v>
      </c>
      <c r="E2235" s="79" t="s">
        <v>1887</v>
      </c>
      <c r="F2235" s="80" t="s">
        <v>1886</v>
      </c>
      <c r="G2235" s="79" t="s">
        <v>518</v>
      </c>
      <c r="H2235" s="81" t="s">
        <v>3</v>
      </c>
      <c r="I2235" s="120">
        <v>34.6</v>
      </c>
      <c r="J2235" s="120">
        <v>34.6</v>
      </c>
      <c r="K2235" s="82">
        <v>2.35</v>
      </c>
      <c r="L2235" s="105">
        <f>+BD[[#This Row],[Kg. Recibidos]]*BD[[#This Row],[Precio]]</f>
        <v>81.31</v>
      </c>
      <c r="M2235" s="82">
        <v>81.31</v>
      </c>
      <c r="N2235" s="91">
        <f>+BD[[#This Row],[Monto Total]]-BD[[#This Row],[Abonos]]</f>
        <v>0</v>
      </c>
      <c r="O2235" s="92" t="str">
        <f>IF(BD[[#This Row],[Saldo Actual]]=0,"PAGADO",IF(BD[[#This Row],[Saldo Actual]]&lt;0,"A Favor","Pendiente"))</f>
        <v>PAGADO</v>
      </c>
      <c r="P2235" s="95">
        <f>+BD[[#This Row],[Fecha Doc.]]+7</f>
        <v>45324</v>
      </c>
      <c r="Q2235" s="66" t="str">
        <f ca="1">IF(TODAY()&gt;BD[[#This Row],[Fecha Venc.]],"VENCIDO","")</f>
        <v>VENCIDO</v>
      </c>
      <c r="R2235" s="83"/>
    </row>
    <row r="2236" spans="3:18" s="4" customFormat="1" hidden="1" x14ac:dyDescent="0.25">
      <c r="C2236" s="77" t="s">
        <v>1385</v>
      </c>
      <c r="D2236" s="78">
        <v>45317</v>
      </c>
      <c r="E2236" s="79" t="s">
        <v>1382</v>
      </c>
      <c r="F2236" s="80" t="s">
        <v>889</v>
      </c>
      <c r="G2236" s="79" t="s">
        <v>1382</v>
      </c>
      <c r="H2236" s="81" t="s">
        <v>3</v>
      </c>
      <c r="I2236" s="120">
        <v>2478.5</v>
      </c>
      <c r="J2236" s="120">
        <v>2477.1999999999998</v>
      </c>
      <c r="K2236" s="82">
        <v>2.15</v>
      </c>
      <c r="L2236" s="105">
        <f>+BD[[#This Row],[Kg. Recibidos]]*BD[[#This Row],[Precio]]</f>
        <v>5325.98</v>
      </c>
      <c r="M2236" s="105">
        <f>+BD[[#This Row],[Kg. Recibidos]]*BD[[#This Row],[Precio]]</f>
        <v>5325.98</v>
      </c>
      <c r="N2236" s="91">
        <f>+BD[[#This Row],[Monto Total]]-BD[[#This Row],[Abonos]]</f>
        <v>0</v>
      </c>
      <c r="O2236" s="92" t="str">
        <f>IF(BD[[#This Row],[Saldo Actual]]=0,"PAGADO",IF(BD[[#This Row],[Saldo Actual]]&lt;0,"A Favor","Pendiente"))</f>
        <v>PAGADO</v>
      </c>
      <c r="P2236" s="95">
        <f>+BD[[#This Row],[Fecha Doc.]]+7</f>
        <v>45324</v>
      </c>
      <c r="Q2236" s="66" t="str">
        <f ca="1">IF(TODAY()&gt;BD[[#This Row],[Fecha Venc.]],"VENCIDO","")</f>
        <v>VENCIDO</v>
      </c>
      <c r="R2236" s="83"/>
    </row>
    <row r="2237" spans="3:18" s="4" customFormat="1" hidden="1" x14ac:dyDescent="0.25">
      <c r="C2237" s="77" t="s">
        <v>1385</v>
      </c>
      <c r="D2237" s="78">
        <v>45317</v>
      </c>
      <c r="E2237" s="79" t="s">
        <v>1382</v>
      </c>
      <c r="F2237" s="80" t="s">
        <v>889</v>
      </c>
      <c r="G2237" s="79" t="s">
        <v>1382</v>
      </c>
      <c r="H2237" s="81" t="s">
        <v>15</v>
      </c>
      <c r="I2237" s="120">
        <v>2508.6999999999998</v>
      </c>
      <c r="J2237" s="120">
        <v>2493.35</v>
      </c>
      <c r="K2237" s="82">
        <v>2.4700000000000002</v>
      </c>
      <c r="L2237" s="105">
        <f>+BD[[#This Row],[Kg. Recibidos]]*BD[[#This Row],[Precio]]</f>
        <v>6158.5745000000006</v>
      </c>
      <c r="M2237" s="82">
        <v>6158.5745000000006</v>
      </c>
      <c r="N2237" s="91">
        <f>+BD[[#This Row],[Monto Total]]-BD[[#This Row],[Abonos]]</f>
        <v>0</v>
      </c>
      <c r="O2237" s="92" t="str">
        <f>IF(BD[[#This Row],[Saldo Actual]]=0,"PAGADO",IF(BD[[#This Row],[Saldo Actual]]&lt;0,"A Favor","Pendiente"))</f>
        <v>PAGADO</v>
      </c>
      <c r="P2237" s="95">
        <f>+BD[[#This Row],[Fecha Doc.]]+7</f>
        <v>45324</v>
      </c>
      <c r="Q2237" s="66" t="str">
        <f ca="1">IF(TODAY()&gt;BD[[#This Row],[Fecha Venc.]],"VENCIDO","")</f>
        <v>VENCIDO</v>
      </c>
      <c r="R2237" s="83"/>
    </row>
    <row r="2238" spans="3:18" s="4" customFormat="1" hidden="1" x14ac:dyDescent="0.25">
      <c r="C2238" s="77" t="s">
        <v>1398</v>
      </c>
      <c r="D2238" s="78">
        <v>45317</v>
      </c>
      <c r="E2238" s="79" t="s">
        <v>1887</v>
      </c>
      <c r="F2238" s="80" t="s">
        <v>1886</v>
      </c>
      <c r="G2238" s="79" t="s">
        <v>149</v>
      </c>
      <c r="H2238" s="81" t="s">
        <v>14</v>
      </c>
      <c r="I2238" s="120">
        <v>49.5</v>
      </c>
      <c r="J2238" s="120">
        <v>49.5</v>
      </c>
      <c r="K2238" s="82">
        <v>0.55000000000000004</v>
      </c>
      <c r="L2238" s="105">
        <f>+BD[[#This Row],[Kg. Recibidos]]*BD[[#This Row],[Precio]]</f>
        <v>27.225000000000001</v>
      </c>
      <c r="M2238" s="82">
        <v>27.225000000000001</v>
      </c>
      <c r="N2238" s="91">
        <f>+BD[[#This Row],[Monto Total]]-BD[[#This Row],[Abonos]]</f>
        <v>0</v>
      </c>
      <c r="O2238" s="92" t="str">
        <f>IF(BD[[#This Row],[Saldo Actual]]=0,"PAGADO",IF(BD[[#This Row],[Saldo Actual]]&lt;0,"A Favor","Pendiente"))</f>
        <v>PAGADO</v>
      </c>
      <c r="P2238" s="95">
        <f>+BD[[#This Row],[Fecha Doc.]]+7</f>
        <v>45324</v>
      </c>
      <c r="Q2238" s="66" t="str">
        <f ca="1">IF(TODAY()&gt;BD[[#This Row],[Fecha Venc.]],"VENCIDO","")</f>
        <v>VENCIDO</v>
      </c>
      <c r="R2238" s="83"/>
    </row>
    <row r="2239" spans="3:18" s="4" customFormat="1" hidden="1" x14ac:dyDescent="0.25">
      <c r="C2239" s="77" t="s">
        <v>1376</v>
      </c>
      <c r="D2239" s="78">
        <v>45316</v>
      </c>
      <c r="E2239" s="79" t="s">
        <v>1887</v>
      </c>
      <c r="F2239" s="80" t="s">
        <v>1886</v>
      </c>
      <c r="G2239" s="79" t="s">
        <v>139</v>
      </c>
      <c r="H2239" s="81" t="s">
        <v>3</v>
      </c>
      <c r="I2239" s="120">
        <v>8.6</v>
      </c>
      <c r="J2239" s="120">
        <v>8.6</v>
      </c>
      <c r="K2239" s="82">
        <v>2.35</v>
      </c>
      <c r="L2239" s="105">
        <f>+BD[[#This Row],[Kg. Recibidos]]*BD[[#This Row],[Precio]]</f>
        <v>20.21</v>
      </c>
      <c r="M2239" s="82">
        <v>20.21</v>
      </c>
      <c r="N2239" s="91">
        <f>+BD[[#This Row],[Monto Total]]-BD[[#This Row],[Abonos]]</f>
        <v>0</v>
      </c>
      <c r="O2239" s="92" t="str">
        <f>IF(BD[[#This Row],[Saldo Actual]]=0,"PAGADO",IF(BD[[#This Row],[Saldo Actual]]&lt;0,"A Favor","Pendiente"))</f>
        <v>PAGADO</v>
      </c>
      <c r="P2239" s="95">
        <f>+BD[[#This Row],[Fecha Doc.]]+7</f>
        <v>45323</v>
      </c>
      <c r="Q2239" s="66" t="str">
        <f ca="1">IF(TODAY()&gt;BD[[#This Row],[Fecha Venc.]],"VENCIDO","")</f>
        <v>VENCIDO</v>
      </c>
      <c r="R2239" s="83"/>
    </row>
    <row r="2240" spans="3:18" s="4" customFormat="1" hidden="1" x14ac:dyDescent="0.25">
      <c r="C2240" s="77" t="s">
        <v>1365</v>
      </c>
      <c r="D2240" s="78">
        <v>45316</v>
      </c>
      <c r="E2240" s="79" t="s">
        <v>8</v>
      </c>
      <c r="F2240" s="80" t="s">
        <v>20</v>
      </c>
      <c r="G2240" s="79" t="s">
        <v>172</v>
      </c>
      <c r="H2240" s="81" t="s">
        <v>15</v>
      </c>
      <c r="I2240" s="120">
        <v>862.5</v>
      </c>
      <c r="J2240" s="120">
        <v>847.3</v>
      </c>
      <c r="K2240" s="82">
        <v>2.4</v>
      </c>
      <c r="L2240" s="105">
        <f>+BD[[#This Row],[Kg. Recibidos]]*BD[[#This Row],[Precio]]</f>
        <v>2033.5199999999998</v>
      </c>
      <c r="M2240" s="82">
        <v>2033.5199999999998</v>
      </c>
      <c r="N2240" s="91">
        <f>+BD[[#This Row],[Monto Total]]-BD[[#This Row],[Abonos]]</f>
        <v>0</v>
      </c>
      <c r="O2240" s="92" t="str">
        <f>IF(BD[[#This Row],[Saldo Actual]]=0,"PAGADO",IF(BD[[#This Row],[Saldo Actual]]&lt;0,"A Favor","Pendiente"))</f>
        <v>PAGADO</v>
      </c>
      <c r="P2240" s="95">
        <f>+BD[[#This Row],[Fecha Doc.]]+7</f>
        <v>45323</v>
      </c>
      <c r="Q2240" s="66" t="str">
        <f ca="1">IF(TODAY()&gt;BD[[#This Row],[Fecha Venc.]],"VENCIDO","")</f>
        <v>VENCIDO</v>
      </c>
      <c r="R2240" s="83"/>
    </row>
    <row r="2241" spans="3:18" s="4" customFormat="1" hidden="1" x14ac:dyDescent="0.25">
      <c r="C2241" s="77" t="s">
        <v>1371</v>
      </c>
      <c r="D2241" s="78">
        <v>45316</v>
      </c>
      <c r="E2241" s="79" t="s">
        <v>8</v>
      </c>
      <c r="F2241" s="80" t="s">
        <v>20</v>
      </c>
      <c r="G2241" s="79" t="s">
        <v>173</v>
      </c>
      <c r="H2241" s="81" t="s">
        <v>15</v>
      </c>
      <c r="I2241" s="120">
        <v>2965</v>
      </c>
      <c r="J2241" s="120">
        <v>2935</v>
      </c>
      <c r="K2241" s="82">
        <v>2.4</v>
      </c>
      <c r="L2241" s="105">
        <f>+BD[[#This Row],[Kg. Recibidos]]*BD[[#This Row],[Precio]]</f>
        <v>7044</v>
      </c>
      <c r="M2241" s="82">
        <v>7044</v>
      </c>
      <c r="N2241" s="91">
        <f>+BD[[#This Row],[Monto Total]]-BD[[#This Row],[Abonos]]</f>
        <v>0</v>
      </c>
      <c r="O2241" s="92" t="str">
        <f>IF(BD[[#This Row],[Saldo Actual]]=0,"PAGADO",IF(BD[[#This Row],[Saldo Actual]]&lt;0,"A Favor","Pendiente"))</f>
        <v>PAGADO</v>
      </c>
      <c r="P2241" s="95">
        <f>+BD[[#This Row],[Fecha Doc.]]+7</f>
        <v>45323</v>
      </c>
      <c r="Q2241" s="66" t="str">
        <f ca="1">IF(TODAY()&gt;BD[[#This Row],[Fecha Venc.]],"VENCIDO","")</f>
        <v>VENCIDO</v>
      </c>
      <c r="R2241" s="83"/>
    </row>
    <row r="2242" spans="3:18" s="4" customFormat="1" hidden="1" x14ac:dyDescent="0.25">
      <c r="C2242" s="77" t="s">
        <v>1371</v>
      </c>
      <c r="D2242" s="78">
        <v>45316</v>
      </c>
      <c r="E2242" s="79" t="s">
        <v>8</v>
      </c>
      <c r="F2242" s="80" t="s">
        <v>20</v>
      </c>
      <c r="G2242" s="79" t="s">
        <v>173</v>
      </c>
      <c r="H2242" s="81" t="s">
        <v>3</v>
      </c>
      <c r="I2242" s="120">
        <v>1591.2</v>
      </c>
      <c r="J2242" s="120">
        <v>1588.1</v>
      </c>
      <c r="K2242" s="82">
        <v>2.1</v>
      </c>
      <c r="L2242" s="105">
        <f>+BD[[#This Row],[Kg. Recibidos]]*BD[[#This Row],[Precio]]</f>
        <v>3335.0099999999998</v>
      </c>
      <c r="M2242" s="82">
        <v>3335.0099999999998</v>
      </c>
      <c r="N2242" s="91">
        <f>+BD[[#This Row],[Monto Total]]-BD[[#This Row],[Abonos]]</f>
        <v>0</v>
      </c>
      <c r="O2242" s="92" t="str">
        <f>IF(BD[[#This Row],[Saldo Actual]]=0,"PAGADO",IF(BD[[#This Row],[Saldo Actual]]&lt;0,"A Favor","Pendiente"))</f>
        <v>PAGADO</v>
      </c>
      <c r="P2242" s="95">
        <f>+BD[[#This Row],[Fecha Doc.]]+7</f>
        <v>45323</v>
      </c>
      <c r="Q2242" s="66" t="str">
        <f ca="1">IF(TODAY()&gt;BD[[#This Row],[Fecha Venc.]],"VENCIDO","")</f>
        <v>VENCIDO</v>
      </c>
      <c r="R2242" s="83"/>
    </row>
    <row r="2243" spans="3:18" s="4" customFormat="1" hidden="1" x14ac:dyDescent="0.25">
      <c r="C2243" s="77" t="s">
        <v>1368</v>
      </c>
      <c r="D2243" s="78">
        <v>45316</v>
      </c>
      <c r="E2243" s="79" t="s">
        <v>8</v>
      </c>
      <c r="F2243" s="80" t="s">
        <v>20</v>
      </c>
      <c r="G2243" s="79" t="s">
        <v>178</v>
      </c>
      <c r="H2243" s="81" t="s">
        <v>3</v>
      </c>
      <c r="I2243" s="120">
        <v>1603.5</v>
      </c>
      <c r="J2243" s="120">
        <v>1611.5</v>
      </c>
      <c r="K2243" s="82">
        <v>2.1</v>
      </c>
      <c r="L2243" s="105">
        <f>+BD[[#This Row],[Kg. Recibidos]]*BD[[#This Row],[Precio]]</f>
        <v>3384.15</v>
      </c>
      <c r="M2243" s="82">
        <v>3384.15</v>
      </c>
      <c r="N2243" s="91">
        <f>+BD[[#This Row],[Monto Total]]-BD[[#This Row],[Abonos]]</f>
        <v>0</v>
      </c>
      <c r="O2243" s="92" t="str">
        <f>IF(BD[[#This Row],[Saldo Actual]]=0,"PAGADO",IF(BD[[#This Row],[Saldo Actual]]&lt;0,"A Favor","Pendiente"))</f>
        <v>PAGADO</v>
      </c>
      <c r="P2243" s="95">
        <f>+BD[[#This Row],[Fecha Doc.]]+7</f>
        <v>45323</v>
      </c>
      <c r="Q2243" s="66" t="str">
        <f ca="1">IF(TODAY()&gt;BD[[#This Row],[Fecha Venc.]],"VENCIDO","")</f>
        <v>VENCIDO</v>
      </c>
      <c r="R2243" s="83"/>
    </row>
    <row r="2244" spans="3:18" s="4" customFormat="1" hidden="1" x14ac:dyDescent="0.25">
      <c r="C2244" s="77" t="s">
        <v>1368</v>
      </c>
      <c r="D2244" s="78">
        <v>45316</v>
      </c>
      <c r="E2244" s="79" t="s">
        <v>8</v>
      </c>
      <c r="F2244" s="80" t="s">
        <v>20</v>
      </c>
      <c r="G2244" s="79" t="s">
        <v>178</v>
      </c>
      <c r="H2244" s="81" t="s">
        <v>15</v>
      </c>
      <c r="I2244" s="120">
        <v>1436.5</v>
      </c>
      <c r="J2244" s="120">
        <v>1408.5</v>
      </c>
      <c r="K2244" s="82">
        <v>2.4</v>
      </c>
      <c r="L2244" s="105">
        <f>+BD[[#This Row],[Kg. Recibidos]]*BD[[#This Row],[Precio]]</f>
        <v>3380.4</v>
      </c>
      <c r="M2244" s="82">
        <v>3380.4</v>
      </c>
      <c r="N2244" s="91">
        <f>+BD[[#This Row],[Monto Total]]-BD[[#This Row],[Abonos]]</f>
        <v>0</v>
      </c>
      <c r="O2244" s="92" t="str">
        <f>IF(BD[[#This Row],[Saldo Actual]]=0,"PAGADO",IF(BD[[#This Row],[Saldo Actual]]&lt;0,"A Favor","Pendiente"))</f>
        <v>PAGADO</v>
      </c>
      <c r="P2244" s="95">
        <f>+BD[[#This Row],[Fecha Doc.]]+7</f>
        <v>45323</v>
      </c>
      <c r="Q2244" s="66" t="str">
        <f ca="1">IF(TODAY()&gt;BD[[#This Row],[Fecha Venc.]],"VENCIDO","")</f>
        <v>VENCIDO</v>
      </c>
      <c r="R2244" s="83"/>
    </row>
    <row r="2245" spans="3:18" s="4" customFormat="1" hidden="1" x14ac:dyDescent="0.25">
      <c r="C2245" s="77" t="s">
        <v>1370</v>
      </c>
      <c r="D2245" s="78">
        <v>45316</v>
      </c>
      <c r="E2245" s="79" t="s">
        <v>8</v>
      </c>
      <c r="F2245" s="80" t="s">
        <v>20</v>
      </c>
      <c r="G2245" s="79" t="s">
        <v>178</v>
      </c>
      <c r="H2245" s="81" t="s">
        <v>12</v>
      </c>
      <c r="I2245" s="120">
        <v>414.8</v>
      </c>
      <c r="J2245" s="120">
        <v>411.3</v>
      </c>
      <c r="K2245" s="82">
        <v>0.45</v>
      </c>
      <c r="L2245" s="105">
        <f>+BD[[#This Row],[Kg. Recibidos]]*BD[[#This Row],[Precio]]</f>
        <v>185.08500000000001</v>
      </c>
      <c r="M2245" s="82">
        <v>185.08500000000001</v>
      </c>
      <c r="N2245" s="91">
        <f>+BD[[#This Row],[Monto Total]]-BD[[#This Row],[Abonos]]</f>
        <v>0</v>
      </c>
      <c r="O2245" s="92" t="str">
        <f>IF(BD[[#This Row],[Saldo Actual]]=0,"PAGADO",IF(BD[[#This Row],[Saldo Actual]]&lt;0,"A Favor","Pendiente"))</f>
        <v>PAGADO</v>
      </c>
      <c r="P2245" s="95">
        <f>+BD[[#This Row],[Fecha Doc.]]+7</f>
        <v>45323</v>
      </c>
      <c r="Q2245" s="66" t="str">
        <f ca="1">IF(TODAY()&gt;BD[[#This Row],[Fecha Venc.]],"VENCIDO","")</f>
        <v>VENCIDO</v>
      </c>
      <c r="R2245" s="83"/>
    </row>
    <row r="2246" spans="3:18" s="4" customFormat="1" hidden="1" x14ac:dyDescent="0.25">
      <c r="C2246" s="77" t="s">
        <v>1370</v>
      </c>
      <c r="D2246" s="78">
        <v>45316</v>
      </c>
      <c r="E2246" s="79" t="s">
        <v>8</v>
      </c>
      <c r="F2246" s="80" t="s">
        <v>20</v>
      </c>
      <c r="G2246" s="79" t="s">
        <v>178</v>
      </c>
      <c r="H2246" s="81" t="s">
        <v>13</v>
      </c>
      <c r="I2246" s="120">
        <v>322.8</v>
      </c>
      <c r="J2246" s="120">
        <v>322.7</v>
      </c>
      <c r="K2246" s="82">
        <v>0.45</v>
      </c>
      <c r="L2246" s="105">
        <f>+BD[[#This Row],[Kg. Recibidos]]*BD[[#This Row],[Precio]]</f>
        <v>145.215</v>
      </c>
      <c r="M2246" s="82">
        <v>145.215</v>
      </c>
      <c r="N2246" s="91">
        <f>+BD[[#This Row],[Monto Total]]-BD[[#This Row],[Abonos]]</f>
        <v>0</v>
      </c>
      <c r="O2246" s="92" t="str">
        <f>IF(BD[[#This Row],[Saldo Actual]]=0,"PAGADO",IF(BD[[#This Row],[Saldo Actual]]&lt;0,"A Favor","Pendiente"))</f>
        <v>PAGADO</v>
      </c>
      <c r="P2246" s="95">
        <f>+BD[[#This Row],[Fecha Doc.]]+7</f>
        <v>45323</v>
      </c>
      <c r="Q2246" s="66" t="str">
        <f ca="1">IF(TODAY()&gt;BD[[#This Row],[Fecha Venc.]],"VENCIDO","")</f>
        <v>VENCIDO</v>
      </c>
      <c r="R2246" s="83"/>
    </row>
    <row r="2247" spans="3:18" s="4" customFormat="1" hidden="1" x14ac:dyDescent="0.25">
      <c r="C2247" s="77" t="s">
        <v>1380</v>
      </c>
      <c r="D2247" s="78">
        <v>45316</v>
      </c>
      <c r="E2247" s="79" t="s">
        <v>1379</v>
      </c>
      <c r="F2247" s="80" t="s">
        <v>888</v>
      </c>
      <c r="G2247" s="79" t="s">
        <v>1379</v>
      </c>
      <c r="H2247" s="81" t="s">
        <v>3</v>
      </c>
      <c r="I2247" s="120">
        <v>54.1</v>
      </c>
      <c r="J2247" s="120">
        <v>54.1</v>
      </c>
      <c r="K2247" s="82">
        <v>2.35</v>
      </c>
      <c r="L2247" s="105">
        <f>+BD[[#This Row],[Kg. Recibidos]]*BD[[#This Row],[Precio]]</f>
        <v>127.13500000000001</v>
      </c>
      <c r="M2247" s="82">
        <v>127.13500000000001</v>
      </c>
      <c r="N2247" s="91">
        <f>+BD[[#This Row],[Monto Total]]-BD[[#This Row],[Abonos]]</f>
        <v>0</v>
      </c>
      <c r="O2247" s="92" t="str">
        <f>IF(BD[[#This Row],[Saldo Actual]]=0,"PAGADO",IF(BD[[#This Row],[Saldo Actual]]&lt;0,"A Favor","Pendiente"))</f>
        <v>PAGADO</v>
      </c>
      <c r="P2247" s="95">
        <f>+BD[[#This Row],[Fecha Doc.]]+7</f>
        <v>45323</v>
      </c>
      <c r="Q2247" s="66" t="str">
        <f ca="1">IF(TODAY()&gt;BD[[#This Row],[Fecha Venc.]],"VENCIDO","")</f>
        <v>VENCIDO</v>
      </c>
      <c r="R2247" s="83"/>
    </row>
    <row r="2248" spans="3:18" s="4" customFormat="1" hidden="1" x14ac:dyDescent="0.25">
      <c r="C2248" s="77" t="s">
        <v>1369</v>
      </c>
      <c r="D2248" s="78">
        <v>45316</v>
      </c>
      <c r="E2248" s="79" t="s">
        <v>8</v>
      </c>
      <c r="F2248" s="80" t="s">
        <v>20</v>
      </c>
      <c r="G2248" s="79" t="s">
        <v>179</v>
      </c>
      <c r="H2248" s="81" t="s">
        <v>3</v>
      </c>
      <c r="I2248" s="120">
        <v>965</v>
      </c>
      <c r="J2248" s="120">
        <v>996.5</v>
      </c>
      <c r="K2248" s="82">
        <v>2.1</v>
      </c>
      <c r="L2248" s="105">
        <f>+BD[[#This Row],[Kg. Recibidos]]*BD[[#This Row],[Precio]]</f>
        <v>2092.65</v>
      </c>
      <c r="M2248" s="82">
        <v>2092.65</v>
      </c>
      <c r="N2248" s="91">
        <f>+BD[[#This Row],[Monto Total]]-BD[[#This Row],[Abonos]]</f>
        <v>0</v>
      </c>
      <c r="O2248" s="92" t="str">
        <f>IF(BD[[#This Row],[Saldo Actual]]=0,"PAGADO",IF(BD[[#This Row],[Saldo Actual]]&lt;0,"A Favor","Pendiente"))</f>
        <v>PAGADO</v>
      </c>
      <c r="P2248" s="95">
        <f>+BD[[#This Row],[Fecha Doc.]]+7</f>
        <v>45323</v>
      </c>
      <c r="Q2248" s="66" t="str">
        <f ca="1">IF(TODAY()&gt;BD[[#This Row],[Fecha Venc.]],"VENCIDO","")</f>
        <v>VENCIDO</v>
      </c>
      <c r="R2248" s="83"/>
    </row>
    <row r="2249" spans="3:18" s="4" customFormat="1" hidden="1" x14ac:dyDescent="0.25">
      <c r="C2249" s="77" t="s">
        <v>1374</v>
      </c>
      <c r="D2249" s="78">
        <v>45316</v>
      </c>
      <c r="E2249" s="79" t="s">
        <v>670</v>
      </c>
      <c r="F2249" s="80" t="s">
        <v>883</v>
      </c>
      <c r="G2249" s="79" t="s">
        <v>670</v>
      </c>
      <c r="H2249" s="81" t="s">
        <v>872</v>
      </c>
      <c r="I2249" s="120">
        <v>6597.8</v>
      </c>
      <c r="J2249" s="120">
        <v>6508.4</v>
      </c>
      <c r="K2249" s="82">
        <v>2.1</v>
      </c>
      <c r="L2249" s="105">
        <f>+BD[[#This Row],[Kg. Recibidos]]*BD[[#This Row],[Precio]]</f>
        <v>13667.64</v>
      </c>
      <c r="M2249" s="105">
        <f>+BD[[#This Row],[Kg. Recibidos]]*BD[[#This Row],[Precio]]</f>
        <v>13667.64</v>
      </c>
      <c r="N2249" s="91">
        <f>+BD[[#This Row],[Monto Total]]-BD[[#This Row],[Abonos]]</f>
        <v>0</v>
      </c>
      <c r="O2249" s="92" t="str">
        <f>IF(BD[[#This Row],[Saldo Actual]]=0,"PAGADO",IF(BD[[#This Row],[Saldo Actual]]&lt;0,"A Favor","Pendiente"))</f>
        <v>PAGADO</v>
      </c>
      <c r="P2249" s="95">
        <f>+BD[[#This Row],[Fecha Doc.]]+7</f>
        <v>45323</v>
      </c>
      <c r="Q2249" s="66" t="str">
        <f ca="1">IF(TODAY()&gt;BD[[#This Row],[Fecha Venc.]],"VENCIDO","")</f>
        <v>VENCIDO</v>
      </c>
      <c r="R2249" s="83"/>
    </row>
    <row r="2250" spans="3:18" s="4" customFormat="1" hidden="1" x14ac:dyDescent="0.25">
      <c r="C2250" s="77" t="s">
        <v>1375</v>
      </c>
      <c r="D2250" s="78">
        <v>45316</v>
      </c>
      <c r="E2250" s="79" t="s">
        <v>91</v>
      </c>
      <c r="F2250" s="80" t="s">
        <v>49</v>
      </c>
      <c r="G2250" s="79" t="s">
        <v>91</v>
      </c>
      <c r="H2250" s="81" t="s">
        <v>12</v>
      </c>
      <c r="I2250" s="120">
        <v>87.1</v>
      </c>
      <c r="J2250" s="120">
        <v>87.1</v>
      </c>
      <c r="K2250" s="82">
        <v>1.1000000000000001</v>
      </c>
      <c r="L2250" s="105">
        <f>+BD[[#This Row],[Kg. Recibidos]]*BD[[#This Row],[Precio]]</f>
        <v>95.81</v>
      </c>
      <c r="M2250" s="82">
        <v>95.81</v>
      </c>
      <c r="N2250" s="91">
        <f>+BD[[#This Row],[Monto Total]]-BD[[#This Row],[Abonos]]</f>
        <v>0</v>
      </c>
      <c r="O2250" s="92" t="str">
        <f>IF(BD[[#This Row],[Saldo Actual]]=0,"PAGADO",IF(BD[[#This Row],[Saldo Actual]]&lt;0,"A Favor","Pendiente"))</f>
        <v>PAGADO</v>
      </c>
      <c r="P2250" s="95">
        <f>+BD[[#This Row],[Fecha Doc.]]+7</f>
        <v>45323</v>
      </c>
      <c r="Q2250" s="66" t="str">
        <f ca="1">IF(TODAY()&gt;BD[[#This Row],[Fecha Venc.]],"VENCIDO","")</f>
        <v>VENCIDO</v>
      </c>
      <c r="R2250" s="83"/>
    </row>
    <row r="2251" spans="3:18" s="4" customFormat="1" hidden="1" x14ac:dyDescent="0.25">
      <c r="C2251" s="77" t="s">
        <v>1375</v>
      </c>
      <c r="D2251" s="78">
        <v>45316</v>
      </c>
      <c r="E2251" s="79" t="s">
        <v>91</v>
      </c>
      <c r="F2251" s="80" t="s">
        <v>49</v>
      </c>
      <c r="G2251" s="79" t="s">
        <v>91</v>
      </c>
      <c r="H2251" s="81" t="s">
        <v>13</v>
      </c>
      <c r="I2251" s="120">
        <v>66.099999999999994</v>
      </c>
      <c r="J2251" s="120">
        <v>66.099999999999994</v>
      </c>
      <c r="K2251" s="82">
        <v>1.1000000000000001</v>
      </c>
      <c r="L2251" s="105">
        <f>+BD[[#This Row],[Kg. Recibidos]]*BD[[#This Row],[Precio]]</f>
        <v>72.709999999999994</v>
      </c>
      <c r="M2251" s="82">
        <v>72.709999999999994</v>
      </c>
      <c r="N2251" s="91">
        <f>+BD[[#This Row],[Monto Total]]-BD[[#This Row],[Abonos]]</f>
        <v>0</v>
      </c>
      <c r="O2251" s="92" t="str">
        <f>IF(BD[[#This Row],[Saldo Actual]]=0,"PAGADO",IF(BD[[#This Row],[Saldo Actual]]&lt;0,"A Favor","Pendiente"))</f>
        <v>PAGADO</v>
      </c>
      <c r="P2251" s="95">
        <f>+BD[[#This Row],[Fecha Doc.]]+7</f>
        <v>45323</v>
      </c>
      <c r="Q2251" s="66" t="str">
        <f ca="1">IF(TODAY()&gt;BD[[#This Row],[Fecha Venc.]],"VENCIDO","")</f>
        <v>VENCIDO</v>
      </c>
      <c r="R2251" s="83"/>
    </row>
    <row r="2252" spans="3:18" s="4" customFormat="1" hidden="1" x14ac:dyDescent="0.25">
      <c r="C2252" s="77" t="s">
        <v>1375</v>
      </c>
      <c r="D2252" s="78">
        <v>45316</v>
      </c>
      <c r="E2252" s="79" t="s">
        <v>91</v>
      </c>
      <c r="F2252" s="80" t="s">
        <v>49</v>
      </c>
      <c r="G2252" s="79" t="s">
        <v>91</v>
      </c>
      <c r="H2252" s="81" t="s">
        <v>11</v>
      </c>
      <c r="I2252" s="120">
        <v>23.8</v>
      </c>
      <c r="J2252" s="120">
        <v>23.8</v>
      </c>
      <c r="K2252" s="82">
        <v>1.6</v>
      </c>
      <c r="L2252" s="105">
        <f>+BD[[#This Row],[Kg. Recibidos]]*BD[[#This Row],[Precio]]</f>
        <v>38.080000000000005</v>
      </c>
      <c r="M2252" s="82">
        <v>38.080000000000005</v>
      </c>
      <c r="N2252" s="91">
        <f>+BD[[#This Row],[Monto Total]]-BD[[#This Row],[Abonos]]</f>
        <v>0</v>
      </c>
      <c r="O2252" s="92" t="str">
        <f>IF(BD[[#This Row],[Saldo Actual]]=0,"PAGADO",IF(BD[[#This Row],[Saldo Actual]]&lt;0,"A Favor","Pendiente"))</f>
        <v>PAGADO</v>
      </c>
      <c r="P2252" s="95">
        <f>+BD[[#This Row],[Fecha Doc.]]+7</f>
        <v>45323</v>
      </c>
      <c r="Q2252" s="66" t="str">
        <f ca="1">IF(TODAY()&gt;BD[[#This Row],[Fecha Venc.]],"VENCIDO","")</f>
        <v>VENCIDO</v>
      </c>
      <c r="R2252" s="83"/>
    </row>
    <row r="2253" spans="3:18" s="4" customFormat="1" hidden="1" x14ac:dyDescent="0.25">
      <c r="C2253" s="77" t="s">
        <v>1367</v>
      </c>
      <c r="D2253" s="78">
        <v>45316</v>
      </c>
      <c r="E2253" s="79" t="s">
        <v>8</v>
      </c>
      <c r="F2253" s="80" t="s">
        <v>20</v>
      </c>
      <c r="G2253" s="79" t="s">
        <v>180</v>
      </c>
      <c r="H2253" s="81" t="s">
        <v>3</v>
      </c>
      <c r="I2253" s="120">
        <v>1021.5</v>
      </c>
      <c r="J2253" s="120">
        <v>1005.8</v>
      </c>
      <c r="K2253" s="82">
        <v>2.1</v>
      </c>
      <c r="L2253" s="105">
        <f>+BD[[#This Row],[Kg. Recibidos]]*BD[[#This Row],[Precio]]</f>
        <v>2112.1799999999998</v>
      </c>
      <c r="M2253" s="82">
        <v>2112.1799999999998</v>
      </c>
      <c r="N2253" s="91">
        <f>+BD[[#This Row],[Monto Total]]-BD[[#This Row],[Abonos]]</f>
        <v>0</v>
      </c>
      <c r="O2253" s="92" t="str">
        <f>IF(BD[[#This Row],[Saldo Actual]]=0,"PAGADO",IF(BD[[#This Row],[Saldo Actual]]&lt;0,"A Favor","Pendiente"))</f>
        <v>PAGADO</v>
      </c>
      <c r="P2253" s="95">
        <f>+BD[[#This Row],[Fecha Doc.]]+7</f>
        <v>45323</v>
      </c>
      <c r="Q2253" s="66" t="str">
        <f ca="1">IF(TODAY()&gt;BD[[#This Row],[Fecha Venc.]],"VENCIDO","")</f>
        <v>VENCIDO</v>
      </c>
      <c r="R2253" s="83"/>
    </row>
    <row r="2254" spans="3:18" s="4" customFormat="1" hidden="1" x14ac:dyDescent="0.25">
      <c r="C2254" s="77" t="s">
        <v>1366</v>
      </c>
      <c r="D2254" s="78">
        <v>45316</v>
      </c>
      <c r="E2254" s="79" t="s">
        <v>8</v>
      </c>
      <c r="F2254" s="80" t="s">
        <v>20</v>
      </c>
      <c r="G2254" s="79" t="s">
        <v>181</v>
      </c>
      <c r="H2254" s="81" t="s">
        <v>3</v>
      </c>
      <c r="I2254" s="120">
        <v>1327</v>
      </c>
      <c r="J2254" s="120">
        <v>1288.2</v>
      </c>
      <c r="K2254" s="82">
        <v>2.1</v>
      </c>
      <c r="L2254" s="105">
        <f>+BD[[#This Row],[Kg. Recibidos]]*BD[[#This Row],[Precio]]</f>
        <v>2705.2200000000003</v>
      </c>
      <c r="M2254" s="82">
        <v>2705.2200000000003</v>
      </c>
      <c r="N2254" s="91">
        <f>+BD[[#This Row],[Monto Total]]-BD[[#This Row],[Abonos]]</f>
        <v>0</v>
      </c>
      <c r="O2254" s="92" t="str">
        <f>IF(BD[[#This Row],[Saldo Actual]]=0,"PAGADO",IF(BD[[#This Row],[Saldo Actual]]&lt;0,"A Favor","Pendiente"))</f>
        <v>PAGADO</v>
      </c>
      <c r="P2254" s="95">
        <f>+BD[[#This Row],[Fecha Doc.]]+7</f>
        <v>45323</v>
      </c>
      <c r="Q2254" s="66" t="str">
        <f ca="1">IF(TODAY()&gt;BD[[#This Row],[Fecha Venc.]],"VENCIDO","")</f>
        <v>VENCIDO</v>
      </c>
      <c r="R2254" s="83"/>
    </row>
    <row r="2255" spans="3:18" s="4" customFormat="1" hidden="1" x14ac:dyDescent="0.25">
      <c r="C2255" s="77" t="s">
        <v>1366</v>
      </c>
      <c r="D2255" s="78">
        <v>45316</v>
      </c>
      <c r="E2255" s="79" t="s">
        <v>8</v>
      </c>
      <c r="F2255" s="80" t="s">
        <v>20</v>
      </c>
      <c r="G2255" s="79" t="s">
        <v>181</v>
      </c>
      <c r="H2255" s="81" t="s">
        <v>15</v>
      </c>
      <c r="I2255" s="120">
        <v>290</v>
      </c>
      <c r="J2255" s="120">
        <v>283.8</v>
      </c>
      <c r="K2255" s="82">
        <v>2.4</v>
      </c>
      <c r="L2255" s="105">
        <f>+BD[[#This Row],[Kg. Recibidos]]*BD[[#This Row],[Precio]]</f>
        <v>681.12</v>
      </c>
      <c r="M2255" s="82">
        <v>681.12</v>
      </c>
      <c r="N2255" s="91">
        <f>+BD[[#This Row],[Monto Total]]-BD[[#This Row],[Abonos]]</f>
        <v>0</v>
      </c>
      <c r="O2255" s="92" t="str">
        <f>IF(BD[[#This Row],[Saldo Actual]]=0,"PAGADO",IF(BD[[#This Row],[Saldo Actual]]&lt;0,"A Favor","Pendiente"))</f>
        <v>PAGADO</v>
      </c>
      <c r="P2255" s="95">
        <f>+BD[[#This Row],[Fecha Doc.]]+7</f>
        <v>45323</v>
      </c>
      <c r="Q2255" s="66" t="str">
        <f ca="1">IF(TODAY()&gt;BD[[#This Row],[Fecha Venc.]],"VENCIDO","")</f>
        <v>VENCIDO</v>
      </c>
      <c r="R2255" s="83"/>
    </row>
    <row r="2256" spans="3:18" s="4" customFormat="1" hidden="1" x14ac:dyDescent="0.25">
      <c r="C2256" s="77" t="s">
        <v>1377</v>
      </c>
      <c r="D2256" s="78">
        <v>45316</v>
      </c>
      <c r="E2256" s="79" t="s">
        <v>8</v>
      </c>
      <c r="F2256" s="80" t="s">
        <v>20</v>
      </c>
      <c r="G2256" s="79" t="s">
        <v>182</v>
      </c>
      <c r="H2256" s="81" t="s">
        <v>13</v>
      </c>
      <c r="I2256" s="120">
        <v>1809.2</v>
      </c>
      <c r="J2256" s="120">
        <v>1806.1</v>
      </c>
      <c r="K2256" s="82">
        <v>0.45</v>
      </c>
      <c r="L2256" s="105">
        <f>+BD[[#This Row],[Kg. Recibidos]]*BD[[#This Row],[Precio]]</f>
        <v>812.745</v>
      </c>
      <c r="M2256" s="105">
        <f>+BD[[#This Row],[Kg. Recibidos]]*BD[[#This Row],[Precio]]</f>
        <v>812.745</v>
      </c>
      <c r="N2256" s="91">
        <f>+BD[[#This Row],[Monto Total]]-BD[[#This Row],[Abonos]]</f>
        <v>0</v>
      </c>
      <c r="O2256" s="92" t="str">
        <f>IF(BD[[#This Row],[Saldo Actual]]=0,"PAGADO",IF(BD[[#This Row],[Saldo Actual]]&lt;0,"A Favor","Pendiente"))</f>
        <v>PAGADO</v>
      </c>
      <c r="P2256" s="95">
        <f>+BD[[#This Row],[Fecha Doc.]]+7</f>
        <v>45323</v>
      </c>
      <c r="Q2256" s="66" t="str">
        <f ca="1">IF(TODAY()&gt;BD[[#This Row],[Fecha Venc.]],"VENCIDO","")</f>
        <v>VENCIDO</v>
      </c>
      <c r="R2256" s="83"/>
    </row>
    <row r="2257" spans="3:18" s="4" customFormat="1" hidden="1" x14ac:dyDescent="0.25">
      <c r="C2257" s="77" t="s">
        <v>1378</v>
      </c>
      <c r="D2257" s="78">
        <v>45316</v>
      </c>
      <c r="E2257" s="79" t="s">
        <v>8</v>
      </c>
      <c r="F2257" s="80" t="s">
        <v>20</v>
      </c>
      <c r="G2257" s="79" t="s">
        <v>182</v>
      </c>
      <c r="H2257" s="81" t="s">
        <v>3</v>
      </c>
      <c r="I2257" s="120">
        <v>4810.2</v>
      </c>
      <c r="J2257" s="120">
        <v>4773.8999999999996</v>
      </c>
      <c r="K2257" s="82">
        <v>2.1</v>
      </c>
      <c r="L2257" s="105">
        <f>+BD[[#This Row],[Kg. Recibidos]]*BD[[#This Row],[Precio]]</f>
        <v>10025.19</v>
      </c>
      <c r="M2257" s="105">
        <f>+BD[[#This Row],[Kg. Recibidos]]*BD[[#This Row],[Precio]]</f>
        <v>10025.19</v>
      </c>
      <c r="N2257" s="91">
        <f>+BD[[#This Row],[Monto Total]]-BD[[#This Row],[Abonos]]</f>
        <v>0</v>
      </c>
      <c r="O2257" s="92" t="str">
        <f>IF(BD[[#This Row],[Saldo Actual]]=0,"PAGADO",IF(BD[[#This Row],[Saldo Actual]]&lt;0,"A Favor","Pendiente"))</f>
        <v>PAGADO</v>
      </c>
      <c r="P2257" s="95">
        <f>+BD[[#This Row],[Fecha Doc.]]+7</f>
        <v>45323</v>
      </c>
      <c r="Q2257" s="66" t="str">
        <f ca="1">IF(TODAY()&gt;BD[[#This Row],[Fecha Venc.]],"VENCIDO","")</f>
        <v>VENCIDO</v>
      </c>
      <c r="R2257" s="83"/>
    </row>
    <row r="2258" spans="3:18" s="4" customFormat="1" hidden="1" x14ac:dyDescent="0.25">
      <c r="C2258" s="77" t="s">
        <v>1378</v>
      </c>
      <c r="D2258" s="78">
        <v>45316</v>
      </c>
      <c r="E2258" s="79" t="s">
        <v>8</v>
      </c>
      <c r="F2258" s="80" t="s">
        <v>20</v>
      </c>
      <c r="G2258" s="79" t="s">
        <v>182</v>
      </c>
      <c r="H2258" s="81" t="s">
        <v>15</v>
      </c>
      <c r="I2258" s="120">
        <v>4129.1000000000004</v>
      </c>
      <c r="J2258" s="120">
        <v>3862.7</v>
      </c>
      <c r="K2258" s="82">
        <v>2.4</v>
      </c>
      <c r="L2258" s="105">
        <f>+BD[[#This Row],[Kg. Recibidos]]*BD[[#This Row],[Precio]]</f>
        <v>9270.48</v>
      </c>
      <c r="M2258" s="105">
        <f>+BD[[#This Row],[Kg. Recibidos]]*BD[[#This Row],[Precio]]</f>
        <v>9270.48</v>
      </c>
      <c r="N2258" s="91">
        <f>+BD[[#This Row],[Monto Total]]-BD[[#This Row],[Abonos]]</f>
        <v>0</v>
      </c>
      <c r="O2258" s="92" t="str">
        <f>IF(BD[[#This Row],[Saldo Actual]]=0,"PAGADO",IF(BD[[#This Row],[Saldo Actual]]&lt;0,"A Favor","Pendiente"))</f>
        <v>PAGADO</v>
      </c>
      <c r="P2258" s="95">
        <f>+BD[[#This Row],[Fecha Doc.]]+7</f>
        <v>45323</v>
      </c>
      <c r="Q2258" s="66" t="str">
        <f ca="1">IF(TODAY()&gt;BD[[#This Row],[Fecha Venc.]],"VENCIDO","")</f>
        <v>VENCIDO</v>
      </c>
      <c r="R2258" s="83"/>
    </row>
    <row r="2259" spans="3:18" s="4" customFormat="1" hidden="1" x14ac:dyDescent="0.25">
      <c r="C2259" s="77" t="s">
        <v>1381</v>
      </c>
      <c r="D2259" s="78">
        <v>45316</v>
      </c>
      <c r="E2259" s="79" t="s">
        <v>1887</v>
      </c>
      <c r="F2259" s="80" t="s">
        <v>1886</v>
      </c>
      <c r="G2259" s="79" t="s">
        <v>149</v>
      </c>
      <c r="H2259" s="81" t="s">
        <v>14</v>
      </c>
      <c r="I2259" s="120">
        <v>154.4</v>
      </c>
      <c r="J2259" s="120">
        <v>154.4</v>
      </c>
      <c r="K2259" s="82">
        <v>0.55000000000000004</v>
      </c>
      <c r="L2259" s="105">
        <f>+BD[[#This Row],[Kg. Recibidos]]*BD[[#This Row],[Precio]]</f>
        <v>84.920000000000016</v>
      </c>
      <c r="M2259" s="82">
        <v>84.920000000000016</v>
      </c>
      <c r="N2259" s="91">
        <f>+BD[[#This Row],[Monto Total]]-BD[[#This Row],[Abonos]]</f>
        <v>0</v>
      </c>
      <c r="O2259" s="92" t="str">
        <f>IF(BD[[#This Row],[Saldo Actual]]=0,"PAGADO",IF(BD[[#This Row],[Saldo Actual]]&lt;0,"A Favor","Pendiente"))</f>
        <v>PAGADO</v>
      </c>
      <c r="P2259" s="95">
        <f>+BD[[#This Row],[Fecha Doc.]]+7</f>
        <v>45323</v>
      </c>
      <c r="Q2259" s="66" t="str">
        <f ca="1">IF(TODAY()&gt;BD[[#This Row],[Fecha Venc.]],"VENCIDO","")</f>
        <v>VENCIDO</v>
      </c>
      <c r="R2259" s="83"/>
    </row>
    <row r="2260" spans="3:18" s="4" customFormat="1" hidden="1" x14ac:dyDescent="0.25">
      <c r="C2260" s="77" t="s">
        <v>1356</v>
      </c>
      <c r="D2260" s="78">
        <v>45315</v>
      </c>
      <c r="E2260" s="79" t="s">
        <v>1887</v>
      </c>
      <c r="F2260" s="80" t="s">
        <v>1886</v>
      </c>
      <c r="G2260" s="79" t="s">
        <v>1357</v>
      </c>
      <c r="H2260" s="81" t="s">
        <v>12</v>
      </c>
      <c r="I2260" s="120">
        <v>10.1</v>
      </c>
      <c r="J2260" s="120">
        <v>10.1</v>
      </c>
      <c r="K2260" s="82">
        <v>1.3</v>
      </c>
      <c r="L2260" s="105">
        <f>+BD[[#This Row],[Kg. Recibidos]]*BD[[#This Row],[Precio]]</f>
        <v>13.13</v>
      </c>
      <c r="M2260" s="82">
        <v>13.13</v>
      </c>
      <c r="N2260" s="91">
        <f>+BD[[#This Row],[Monto Total]]-BD[[#This Row],[Abonos]]</f>
        <v>0</v>
      </c>
      <c r="O2260" s="92" t="str">
        <f>IF(BD[[#This Row],[Saldo Actual]]=0,"PAGADO",IF(BD[[#This Row],[Saldo Actual]]&lt;0,"A Favor","Pendiente"))</f>
        <v>PAGADO</v>
      </c>
      <c r="P2260" s="95">
        <f>+BD[[#This Row],[Fecha Doc.]]+7</f>
        <v>45322</v>
      </c>
      <c r="Q2260" s="66" t="str">
        <f ca="1">IF(TODAY()&gt;BD[[#This Row],[Fecha Venc.]],"VENCIDO","")</f>
        <v>VENCIDO</v>
      </c>
      <c r="R2260" s="83"/>
    </row>
    <row r="2261" spans="3:18" s="4" customFormat="1" hidden="1" x14ac:dyDescent="0.25">
      <c r="C2261" s="77" t="s">
        <v>1356</v>
      </c>
      <c r="D2261" s="78">
        <v>45315</v>
      </c>
      <c r="E2261" s="79" t="s">
        <v>1887</v>
      </c>
      <c r="F2261" s="80" t="s">
        <v>1886</v>
      </c>
      <c r="G2261" s="79" t="s">
        <v>1357</v>
      </c>
      <c r="H2261" s="81" t="s">
        <v>13</v>
      </c>
      <c r="I2261" s="120">
        <v>9.4</v>
      </c>
      <c r="J2261" s="120">
        <v>9.4</v>
      </c>
      <c r="K2261" s="82">
        <v>1.4</v>
      </c>
      <c r="L2261" s="105">
        <f>+BD[[#This Row],[Kg. Recibidos]]*BD[[#This Row],[Precio]]</f>
        <v>13.16</v>
      </c>
      <c r="M2261" s="82">
        <v>13.16</v>
      </c>
      <c r="N2261" s="91">
        <f>+BD[[#This Row],[Monto Total]]-BD[[#This Row],[Abonos]]</f>
        <v>0</v>
      </c>
      <c r="O2261" s="92" t="str">
        <f>IF(BD[[#This Row],[Saldo Actual]]=0,"PAGADO",IF(BD[[#This Row],[Saldo Actual]]&lt;0,"A Favor","Pendiente"))</f>
        <v>PAGADO</v>
      </c>
      <c r="P2261" s="95">
        <f>+BD[[#This Row],[Fecha Doc.]]+7</f>
        <v>45322</v>
      </c>
      <c r="Q2261" s="66" t="str">
        <f ca="1">IF(TODAY()&gt;BD[[#This Row],[Fecha Venc.]],"VENCIDO","")</f>
        <v>VENCIDO</v>
      </c>
      <c r="R2261" s="83"/>
    </row>
    <row r="2262" spans="3:18" s="4" customFormat="1" hidden="1" x14ac:dyDescent="0.25">
      <c r="C2262" s="77" t="s">
        <v>1352</v>
      </c>
      <c r="D2262" s="78">
        <v>45315</v>
      </c>
      <c r="E2262" s="79" t="s">
        <v>66</v>
      </c>
      <c r="F2262" s="80" t="s">
        <v>21</v>
      </c>
      <c r="G2262" s="79" t="s">
        <v>183</v>
      </c>
      <c r="H2262" s="81" t="s">
        <v>15</v>
      </c>
      <c r="I2262" s="120">
        <v>2017.9</v>
      </c>
      <c r="J2262" s="120">
        <v>1998.4</v>
      </c>
      <c r="K2262" s="82">
        <v>2.4700000000000002</v>
      </c>
      <c r="L2262" s="105">
        <f>+BD[[#This Row],[Kg. Recibidos]]*BD[[#This Row],[Precio]]</f>
        <v>4936.0480000000007</v>
      </c>
      <c r="M2262" s="82">
        <v>4936.0480000000007</v>
      </c>
      <c r="N2262" s="91">
        <f>+BD[[#This Row],[Monto Total]]-BD[[#This Row],[Abonos]]</f>
        <v>0</v>
      </c>
      <c r="O2262" s="92" t="str">
        <f>IF(BD[[#This Row],[Saldo Actual]]=0,"PAGADO",IF(BD[[#This Row],[Saldo Actual]]&lt;0,"A Favor","Pendiente"))</f>
        <v>PAGADO</v>
      </c>
      <c r="P2262" s="95">
        <f>+BD[[#This Row],[Fecha Doc.]]+7</f>
        <v>45322</v>
      </c>
      <c r="Q2262" s="66" t="str">
        <f ca="1">IF(TODAY()&gt;BD[[#This Row],[Fecha Venc.]],"VENCIDO","")</f>
        <v>VENCIDO</v>
      </c>
      <c r="R2262" s="83"/>
    </row>
    <row r="2263" spans="3:18" s="4" customFormat="1" hidden="1" x14ac:dyDescent="0.25">
      <c r="C2263" s="77" t="s">
        <v>1346</v>
      </c>
      <c r="D2263" s="78">
        <v>45315</v>
      </c>
      <c r="E2263" s="79" t="s">
        <v>8</v>
      </c>
      <c r="F2263" s="80" t="s">
        <v>20</v>
      </c>
      <c r="G2263" s="79" t="s">
        <v>172</v>
      </c>
      <c r="H2263" s="81" t="s">
        <v>15</v>
      </c>
      <c r="I2263" s="120">
        <v>868.6</v>
      </c>
      <c r="J2263" s="120">
        <v>852.1</v>
      </c>
      <c r="K2263" s="82">
        <v>2.4</v>
      </c>
      <c r="L2263" s="105">
        <f>+BD[[#This Row],[Kg. Recibidos]]*BD[[#This Row],[Precio]]</f>
        <v>2045.04</v>
      </c>
      <c r="M2263" s="82">
        <v>2045.04</v>
      </c>
      <c r="N2263" s="91">
        <f>+BD[[#This Row],[Monto Total]]-BD[[#This Row],[Abonos]]</f>
        <v>0</v>
      </c>
      <c r="O2263" s="92" t="str">
        <f>IF(BD[[#This Row],[Saldo Actual]]=0,"PAGADO",IF(BD[[#This Row],[Saldo Actual]]&lt;0,"A Favor","Pendiente"))</f>
        <v>PAGADO</v>
      </c>
      <c r="P2263" s="95">
        <f>+BD[[#This Row],[Fecha Doc.]]+7</f>
        <v>45322</v>
      </c>
      <c r="Q2263" s="66" t="str">
        <f ca="1">IF(TODAY()&gt;BD[[#This Row],[Fecha Venc.]],"VENCIDO","")</f>
        <v>VENCIDO</v>
      </c>
      <c r="R2263" s="83"/>
    </row>
    <row r="2264" spans="3:18" s="4" customFormat="1" hidden="1" x14ac:dyDescent="0.25">
      <c r="C2264" s="77" t="s">
        <v>1341</v>
      </c>
      <c r="D2264" s="78">
        <v>45315</v>
      </c>
      <c r="E2264" s="79" t="s">
        <v>8</v>
      </c>
      <c r="F2264" s="80" t="s">
        <v>20</v>
      </c>
      <c r="G2264" s="79" t="s">
        <v>174</v>
      </c>
      <c r="H2264" s="81" t="s">
        <v>3</v>
      </c>
      <c r="I2264" s="120">
        <v>3150.5</v>
      </c>
      <c r="J2264" s="120">
        <v>3154.9</v>
      </c>
      <c r="K2264" s="82">
        <v>2.1</v>
      </c>
      <c r="L2264" s="105">
        <f>+BD[[#This Row],[Kg. Recibidos]]*BD[[#This Row],[Precio]]</f>
        <v>6625.2900000000009</v>
      </c>
      <c r="M2264" s="82">
        <v>6625.2900000000009</v>
      </c>
      <c r="N2264" s="91">
        <f>+BD[[#This Row],[Monto Total]]-BD[[#This Row],[Abonos]]</f>
        <v>0</v>
      </c>
      <c r="O2264" s="92" t="str">
        <f>IF(BD[[#This Row],[Saldo Actual]]=0,"PAGADO",IF(BD[[#This Row],[Saldo Actual]]&lt;0,"A Favor","Pendiente"))</f>
        <v>PAGADO</v>
      </c>
      <c r="P2264" s="95">
        <f>+BD[[#This Row],[Fecha Doc.]]+7</f>
        <v>45322</v>
      </c>
      <c r="Q2264" s="66" t="str">
        <f ca="1">IF(TODAY()&gt;BD[[#This Row],[Fecha Venc.]],"VENCIDO","")</f>
        <v>VENCIDO</v>
      </c>
      <c r="R2264" s="83"/>
    </row>
    <row r="2265" spans="3:18" s="4" customFormat="1" hidden="1" x14ac:dyDescent="0.25">
      <c r="C2265" s="77" t="s">
        <v>1345</v>
      </c>
      <c r="D2265" s="78">
        <v>45315</v>
      </c>
      <c r="E2265" s="79" t="s">
        <v>8</v>
      </c>
      <c r="F2265" s="80" t="s">
        <v>20</v>
      </c>
      <c r="G2265" s="79" t="s">
        <v>176</v>
      </c>
      <c r="H2265" s="81" t="s">
        <v>15</v>
      </c>
      <c r="I2265" s="120">
        <v>293.5</v>
      </c>
      <c r="J2265" s="120">
        <v>296</v>
      </c>
      <c r="K2265" s="82">
        <v>2.4</v>
      </c>
      <c r="L2265" s="105">
        <f>+BD[[#This Row],[Kg. Recibidos]]*BD[[#This Row],[Precio]]</f>
        <v>710.4</v>
      </c>
      <c r="M2265" s="82">
        <v>710.4</v>
      </c>
      <c r="N2265" s="91">
        <f>+BD[[#This Row],[Monto Total]]-BD[[#This Row],[Abonos]]</f>
        <v>0</v>
      </c>
      <c r="O2265" s="92" t="str">
        <f>IF(BD[[#This Row],[Saldo Actual]]=0,"PAGADO",IF(BD[[#This Row],[Saldo Actual]]&lt;0,"A Favor","Pendiente"))</f>
        <v>PAGADO</v>
      </c>
      <c r="P2265" s="95">
        <f>+BD[[#This Row],[Fecha Doc.]]+7</f>
        <v>45322</v>
      </c>
      <c r="Q2265" s="66" t="str">
        <f ca="1">IF(TODAY()&gt;BD[[#This Row],[Fecha Venc.]],"VENCIDO","")</f>
        <v>VENCIDO</v>
      </c>
      <c r="R2265" s="83"/>
    </row>
    <row r="2266" spans="3:18" s="4" customFormat="1" hidden="1" x14ac:dyDescent="0.25">
      <c r="C2266" s="77" t="s">
        <v>1344</v>
      </c>
      <c r="D2266" s="78">
        <v>45315</v>
      </c>
      <c r="E2266" s="79" t="s">
        <v>8</v>
      </c>
      <c r="F2266" s="80" t="s">
        <v>20</v>
      </c>
      <c r="G2266" s="79" t="s">
        <v>177</v>
      </c>
      <c r="H2266" s="81" t="s">
        <v>3</v>
      </c>
      <c r="I2266" s="120">
        <v>310.7</v>
      </c>
      <c r="J2266" s="120">
        <v>310.8</v>
      </c>
      <c r="K2266" s="82">
        <v>2.1</v>
      </c>
      <c r="L2266" s="105">
        <f>+BD[[#This Row],[Kg. Recibidos]]*BD[[#This Row],[Precio]]</f>
        <v>652.68000000000006</v>
      </c>
      <c r="M2266" s="82">
        <v>652.68000000000006</v>
      </c>
      <c r="N2266" s="91">
        <f>+BD[[#This Row],[Monto Total]]-BD[[#This Row],[Abonos]]</f>
        <v>0</v>
      </c>
      <c r="O2266" s="92" t="str">
        <f>IF(BD[[#This Row],[Saldo Actual]]=0,"PAGADO",IF(BD[[#This Row],[Saldo Actual]]&lt;0,"A Favor","Pendiente"))</f>
        <v>PAGADO</v>
      </c>
      <c r="P2266" s="95">
        <f>+BD[[#This Row],[Fecha Doc.]]+7</f>
        <v>45322</v>
      </c>
      <c r="Q2266" s="66" t="str">
        <f ca="1">IF(TODAY()&gt;BD[[#This Row],[Fecha Venc.]],"VENCIDO","")</f>
        <v>VENCIDO</v>
      </c>
      <c r="R2266" s="83"/>
    </row>
    <row r="2267" spans="3:18" s="4" customFormat="1" hidden="1" x14ac:dyDescent="0.25">
      <c r="C2267" s="77" t="s">
        <v>1347</v>
      </c>
      <c r="D2267" s="78">
        <v>45315</v>
      </c>
      <c r="E2267" s="79" t="s">
        <v>8</v>
      </c>
      <c r="F2267" s="80" t="s">
        <v>20</v>
      </c>
      <c r="G2267" s="79" t="s">
        <v>178</v>
      </c>
      <c r="H2267" s="81" t="s">
        <v>12</v>
      </c>
      <c r="I2267" s="120">
        <v>438.5</v>
      </c>
      <c r="J2267" s="120">
        <v>432.1</v>
      </c>
      <c r="K2267" s="82">
        <v>0.45</v>
      </c>
      <c r="L2267" s="105">
        <f>+BD[[#This Row],[Kg. Recibidos]]*BD[[#This Row],[Precio]]</f>
        <v>194.44500000000002</v>
      </c>
      <c r="M2267" s="82">
        <v>194.44500000000002</v>
      </c>
      <c r="N2267" s="91">
        <f>+BD[[#This Row],[Monto Total]]-BD[[#This Row],[Abonos]]</f>
        <v>0</v>
      </c>
      <c r="O2267" s="92" t="str">
        <f>IF(BD[[#This Row],[Saldo Actual]]=0,"PAGADO",IF(BD[[#This Row],[Saldo Actual]]&lt;0,"A Favor","Pendiente"))</f>
        <v>PAGADO</v>
      </c>
      <c r="P2267" s="95">
        <f>+BD[[#This Row],[Fecha Doc.]]+7</f>
        <v>45322</v>
      </c>
      <c r="Q2267" s="66" t="str">
        <f ca="1">IF(TODAY()&gt;BD[[#This Row],[Fecha Venc.]],"VENCIDO","")</f>
        <v>VENCIDO</v>
      </c>
      <c r="R2267" s="83"/>
    </row>
    <row r="2268" spans="3:18" s="4" customFormat="1" hidden="1" x14ac:dyDescent="0.25">
      <c r="C2268" s="77" t="s">
        <v>1347</v>
      </c>
      <c r="D2268" s="78">
        <v>45315</v>
      </c>
      <c r="E2268" s="79" t="s">
        <v>8</v>
      </c>
      <c r="F2268" s="80" t="s">
        <v>20</v>
      </c>
      <c r="G2268" s="79" t="s">
        <v>178</v>
      </c>
      <c r="H2268" s="81" t="s">
        <v>13</v>
      </c>
      <c r="I2268" s="120">
        <v>595.80000000000007</v>
      </c>
      <c r="J2268" s="120">
        <v>594.79999999999995</v>
      </c>
      <c r="K2268" s="82">
        <v>0.45</v>
      </c>
      <c r="L2268" s="105">
        <f>+BD[[#This Row],[Kg. Recibidos]]*BD[[#This Row],[Precio]]</f>
        <v>267.65999999999997</v>
      </c>
      <c r="M2268" s="82">
        <v>267.65999999999997</v>
      </c>
      <c r="N2268" s="91">
        <f>+BD[[#This Row],[Monto Total]]-BD[[#This Row],[Abonos]]</f>
        <v>0</v>
      </c>
      <c r="O2268" s="92" t="str">
        <f>IF(BD[[#This Row],[Saldo Actual]]=0,"PAGADO",IF(BD[[#This Row],[Saldo Actual]]&lt;0,"A Favor","Pendiente"))</f>
        <v>PAGADO</v>
      </c>
      <c r="P2268" s="95">
        <f>+BD[[#This Row],[Fecha Doc.]]+7</f>
        <v>45322</v>
      </c>
      <c r="Q2268" s="66" t="str">
        <f ca="1">IF(TODAY()&gt;BD[[#This Row],[Fecha Venc.]],"VENCIDO","")</f>
        <v>VENCIDO</v>
      </c>
      <c r="R2268" s="83"/>
    </row>
    <row r="2269" spans="3:18" s="4" customFormat="1" hidden="1" x14ac:dyDescent="0.25">
      <c r="C2269" s="77" t="s">
        <v>1364</v>
      </c>
      <c r="D2269" s="78">
        <v>45315</v>
      </c>
      <c r="E2269" s="79" t="s">
        <v>66</v>
      </c>
      <c r="F2269" s="80" t="s">
        <v>21</v>
      </c>
      <c r="G2269" s="79" t="s">
        <v>186</v>
      </c>
      <c r="H2269" s="81" t="s">
        <v>15</v>
      </c>
      <c r="I2269" s="120">
        <v>1041.5</v>
      </c>
      <c r="J2269" s="120">
        <v>1030.9000000000001</v>
      </c>
      <c r="K2269" s="82">
        <v>2.4700000000000002</v>
      </c>
      <c r="L2269" s="105">
        <f>+BD[[#This Row],[Kg. Recibidos]]*BD[[#This Row],[Precio]]</f>
        <v>2546.3230000000003</v>
      </c>
      <c r="M2269" s="82">
        <v>2546.3230000000003</v>
      </c>
      <c r="N2269" s="91">
        <f>+BD[[#This Row],[Monto Total]]-BD[[#This Row],[Abonos]]</f>
        <v>0</v>
      </c>
      <c r="O2269" s="92" t="str">
        <f>IF(BD[[#This Row],[Saldo Actual]]=0,"PAGADO",IF(BD[[#This Row],[Saldo Actual]]&lt;0,"A Favor","Pendiente"))</f>
        <v>PAGADO</v>
      </c>
      <c r="P2269" s="95">
        <f>+BD[[#This Row],[Fecha Doc.]]+7</f>
        <v>45322</v>
      </c>
      <c r="Q2269" s="66" t="str">
        <f ca="1">IF(TODAY()&gt;BD[[#This Row],[Fecha Venc.]],"VENCIDO","")</f>
        <v>VENCIDO</v>
      </c>
      <c r="R2269" s="83"/>
    </row>
    <row r="2270" spans="3:18" s="4" customFormat="1" hidden="1" x14ac:dyDescent="0.25">
      <c r="C2270" s="77" t="s">
        <v>1355</v>
      </c>
      <c r="D2270" s="78">
        <v>45315</v>
      </c>
      <c r="E2270" s="79" t="s">
        <v>66</v>
      </c>
      <c r="F2270" s="80" t="s">
        <v>21</v>
      </c>
      <c r="G2270" s="79" t="s">
        <v>186</v>
      </c>
      <c r="H2270" s="81" t="s">
        <v>12</v>
      </c>
      <c r="I2270" s="120">
        <v>96.8</v>
      </c>
      <c r="J2270" s="120">
        <v>96</v>
      </c>
      <c r="K2270" s="82">
        <v>1.3</v>
      </c>
      <c r="L2270" s="105">
        <f>+BD[[#This Row],[Kg. Recibidos]]*BD[[#This Row],[Precio]]</f>
        <v>124.80000000000001</v>
      </c>
      <c r="M2270" s="82">
        <v>124.80000000000001</v>
      </c>
      <c r="N2270" s="91">
        <f>+BD[[#This Row],[Monto Total]]-BD[[#This Row],[Abonos]]</f>
        <v>0</v>
      </c>
      <c r="O2270" s="92" t="str">
        <f>IF(BD[[#This Row],[Saldo Actual]]=0,"PAGADO",IF(BD[[#This Row],[Saldo Actual]]&lt;0,"A Favor","Pendiente"))</f>
        <v>PAGADO</v>
      </c>
      <c r="P2270" s="95">
        <f>+BD[[#This Row],[Fecha Doc.]]+7</f>
        <v>45322</v>
      </c>
      <c r="Q2270" s="66" t="str">
        <f ca="1">IF(TODAY()&gt;BD[[#This Row],[Fecha Venc.]],"VENCIDO","")</f>
        <v>VENCIDO</v>
      </c>
      <c r="R2270" s="83"/>
    </row>
    <row r="2271" spans="3:18" s="4" customFormat="1" hidden="1" x14ac:dyDescent="0.25">
      <c r="C2271" s="77" t="s">
        <v>1355</v>
      </c>
      <c r="D2271" s="78">
        <v>45315</v>
      </c>
      <c r="E2271" s="79" t="s">
        <v>66</v>
      </c>
      <c r="F2271" s="80" t="s">
        <v>21</v>
      </c>
      <c r="G2271" s="79" t="s">
        <v>186</v>
      </c>
      <c r="H2271" s="81" t="s">
        <v>13</v>
      </c>
      <c r="I2271" s="120">
        <v>196.5</v>
      </c>
      <c r="J2271" s="120">
        <v>188.8</v>
      </c>
      <c r="K2271" s="82">
        <v>1.4</v>
      </c>
      <c r="L2271" s="105">
        <f>+BD[[#This Row],[Kg. Recibidos]]*BD[[#This Row],[Precio]]</f>
        <v>264.32</v>
      </c>
      <c r="M2271" s="82">
        <v>264.32</v>
      </c>
      <c r="N2271" s="91">
        <f>+BD[[#This Row],[Monto Total]]-BD[[#This Row],[Abonos]]</f>
        <v>0</v>
      </c>
      <c r="O2271" s="92" t="str">
        <f>IF(BD[[#This Row],[Saldo Actual]]=0,"PAGADO",IF(BD[[#This Row],[Saldo Actual]]&lt;0,"A Favor","Pendiente"))</f>
        <v>PAGADO</v>
      </c>
      <c r="P2271" s="95">
        <f>+BD[[#This Row],[Fecha Doc.]]+7</f>
        <v>45322</v>
      </c>
      <c r="Q2271" s="66" t="str">
        <f ca="1">IF(TODAY()&gt;BD[[#This Row],[Fecha Venc.]],"VENCIDO","")</f>
        <v>VENCIDO</v>
      </c>
      <c r="R2271" s="83"/>
    </row>
    <row r="2272" spans="3:18" s="4" customFormat="1" hidden="1" x14ac:dyDescent="0.25">
      <c r="C2272" s="77" t="s">
        <v>1353</v>
      </c>
      <c r="D2272" s="78">
        <v>45315</v>
      </c>
      <c r="E2272" s="79" t="s">
        <v>66</v>
      </c>
      <c r="F2272" s="80" t="s">
        <v>21</v>
      </c>
      <c r="G2272" s="79" t="s">
        <v>185</v>
      </c>
      <c r="H2272" s="81" t="s">
        <v>15</v>
      </c>
      <c r="I2272" s="120">
        <v>1526.9</v>
      </c>
      <c r="J2272" s="120">
        <v>1526</v>
      </c>
      <c r="K2272" s="82">
        <v>2.4700000000000002</v>
      </c>
      <c r="L2272" s="105">
        <f>+BD[[#This Row],[Kg. Recibidos]]*BD[[#This Row],[Precio]]</f>
        <v>3769.2200000000003</v>
      </c>
      <c r="M2272" s="82">
        <v>3769.2200000000003</v>
      </c>
      <c r="N2272" s="91">
        <f>+BD[[#This Row],[Monto Total]]-BD[[#This Row],[Abonos]]</f>
        <v>0</v>
      </c>
      <c r="O2272" s="92" t="str">
        <f>IF(BD[[#This Row],[Saldo Actual]]=0,"PAGADO",IF(BD[[#This Row],[Saldo Actual]]&lt;0,"A Favor","Pendiente"))</f>
        <v>PAGADO</v>
      </c>
      <c r="P2272" s="95">
        <f>+BD[[#This Row],[Fecha Doc.]]+7</f>
        <v>45322</v>
      </c>
      <c r="Q2272" s="66" t="str">
        <f ca="1">IF(TODAY()&gt;BD[[#This Row],[Fecha Venc.]],"VENCIDO","")</f>
        <v>VENCIDO</v>
      </c>
      <c r="R2272" s="83"/>
    </row>
    <row r="2273" spans="3:18" s="4" customFormat="1" hidden="1" x14ac:dyDescent="0.25">
      <c r="C2273" s="77" t="s">
        <v>1354</v>
      </c>
      <c r="D2273" s="78">
        <v>45315</v>
      </c>
      <c r="E2273" s="79" t="s">
        <v>66</v>
      </c>
      <c r="F2273" s="80" t="s">
        <v>21</v>
      </c>
      <c r="G2273" s="79" t="s">
        <v>185</v>
      </c>
      <c r="H2273" s="81" t="s">
        <v>13</v>
      </c>
      <c r="I2273" s="120">
        <v>97</v>
      </c>
      <c r="J2273" s="120">
        <v>103</v>
      </c>
      <c r="K2273" s="82">
        <v>1.4</v>
      </c>
      <c r="L2273" s="105">
        <f>+BD[[#This Row],[Kg. Recibidos]]*BD[[#This Row],[Precio]]</f>
        <v>144.19999999999999</v>
      </c>
      <c r="M2273" s="105">
        <f>+BD[[#This Row],[Kg. Recibidos]]*BD[[#This Row],[Precio]]</f>
        <v>144.19999999999999</v>
      </c>
      <c r="N2273" s="91">
        <f>+BD[[#This Row],[Monto Total]]-BD[[#This Row],[Abonos]]</f>
        <v>0</v>
      </c>
      <c r="O2273" s="92" t="str">
        <f>IF(BD[[#This Row],[Saldo Actual]]=0,"PAGADO",IF(BD[[#This Row],[Saldo Actual]]&lt;0,"A Favor","Pendiente"))</f>
        <v>PAGADO</v>
      </c>
      <c r="P2273" s="95">
        <f>+BD[[#This Row],[Fecha Doc.]]+7</f>
        <v>45322</v>
      </c>
      <c r="Q2273" s="66" t="str">
        <f ca="1">IF(TODAY()&gt;BD[[#This Row],[Fecha Venc.]],"VENCIDO","")</f>
        <v>VENCIDO</v>
      </c>
      <c r="R2273" s="83"/>
    </row>
    <row r="2274" spans="3:18" s="4" customFormat="1" hidden="1" x14ac:dyDescent="0.25">
      <c r="C2274" s="77" t="s">
        <v>1342</v>
      </c>
      <c r="D2274" s="78">
        <v>45315</v>
      </c>
      <c r="E2274" s="79" t="s">
        <v>8</v>
      </c>
      <c r="F2274" s="80" t="s">
        <v>20</v>
      </c>
      <c r="G2274" s="79" t="s">
        <v>179</v>
      </c>
      <c r="H2274" s="81" t="s">
        <v>3</v>
      </c>
      <c r="I2274" s="120">
        <v>1567.4</v>
      </c>
      <c r="J2274" s="120">
        <v>1567.5</v>
      </c>
      <c r="K2274" s="82">
        <v>2.1</v>
      </c>
      <c r="L2274" s="105">
        <f>+BD[[#This Row],[Kg. Recibidos]]*BD[[#This Row],[Precio]]</f>
        <v>3291.75</v>
      </c>
      <c r="M2274" s="82">
        <v>3291.75</v>
      </c>
      <c r="N2274" s="91">
        <f>+BD[[#This Row],[Monto Total]]-BD[[#This Row],[Abonos]]</f>
        <v>0</v>
      </c>
      <c r="O2274" s="92" t="str">
        <f>IF(BD[[#This Row],[Saldo Actual]]=0,"PAGADO",IF(BD[[#This Row],[Saldo Actual]]&lt;0,"A Favor","Pendiente"))</f>
        <v>PAGADO</v>
      </c>
      <c r="P2274" s="95">
        <f>+BD[[#This Row],[Fecha Doc.]]+7</f>
        <v>45322</v>
      </c>
      <c r="Q2274" s="66" t="str">
        <f ca="1">IF(TODAY()&gt;BD[[#This Row],[Fecha Venc.]],"VENCIDO","")</f>
        <v>VENCIDO</v>
      </c>
      <c r="R2274" s="83"/>
    </row>
    <row r="2275" spans="3:18" s="4" customFormat="1" hidden="1" x14ac:dyDescent="0.25">
      <c r="C2275" s="77" t="s">
        <v>1340</v>
      </c>
      <c r="D2275" s="78">
        <v>45315</v>
      </c>
      <c r="E2275" s="79" t="s">
        <v>670</v>
      </c>
      <c r="F2275" s="80" t="s">
        <v>883</v>
      </c>
      <c r="G2275" s="79" t="s">
        <v>670</v>
      </c>
      <c r="H2275" s="81" t="s">
        <v>15</v>
      </c>
      <c r="I2275" s="120">
        <v>10328</v>
      </c>
      <c r="J2275" s="120">
        <v>10214.9</v>
      </c>
      <c r="K2275" s="82">
        <v>2.4</v>
      </c>
      <c r="L2275" s="105">
        <f>+BD[[#This Row],[Kg. Recibidos]]*BD[[#This Row],[Precio]]</f>
        <v>24515.759999999998</v>
      </c>
      <c r="M2275" s="82">
        <v>24515.759999999998</v>
      </c>
      <c r="N2275" s="91">
        <f>+BD[[#This Row],[Monto Total]]-BD[[#This Row],[Abonos]]</f>
        <v>0</v>
      </c>
      <c r="O2275" s="92" t="str">
        <f>IF(BD[[#This Row],[Saldo Actual]]=0,"PAGADO",IF(BD[[#This Row],[Saldo Actual]]&lt;0,"A Favor","Pendiente"))</f>
        <v>PAGADO</v>
      </c>
      <c r="P2275" s="95">
        <f>+BD[[#This Row],[Fecha Doc.]]+7</f>
        <v>45322</v>
      </c>
      <c r="Q2275" s="66" t="str">
        <f ca="1">IF(TODAY()&gt;BD[[#This Row],[Fecha Venc.]],"VENCIDO","")</f>
        <v>VENCIDO</v>
      </c>
      <c r="R2275" s="83"/>
    </row>
    <row r="2276" spans="3:18" s="4" customFormat="1" hidden="1" x14ac:dyDescent="0.25">
      <c r="C2276" s="77" t="s">
        <v>1343</v>
      </c>
      <c r="D2276" s="78">
        <v>45315</v>
      </c>
      <c r="E2276" s="79" t="s">
        <v>8</v>
      </c>
      <c r="F2276" s="80" t="s">
        <v>20</v>
      </c>
      <c r="G2276" s="79" t="s">
        <v>180</v>
      </c>
      <c r="H2276" s="81" t="s">
        <v>15</v>
      </c>
      <c r="I2276" s="120">
        <v>1152.3</v>
      </c>
      <c r="J2276" s="120">
        <v>1140.4000000000001</v>
      </c>
      <c r="K2276" s="82">
        <v>2.4700000000000002</v>
      </c>
      <c r="L2276" s="105">
        <f>+BD[[#This Row],[Kg. Recibidos]]*BD[[#This Row],[Precio]]</f>
        <v>2816.7880000000005</v>
      </c>
      <c r="M2276" s="82">
        <v>2816.7880000000005</v>
      </c>
      <c r="N2276" s="91">
        <f>+BD[[#This Row],[Monto Total]]-BD[[#This Row],[Abonos]]</f>
        <v>0</v>
      </c>
      <c r="O2276" s="92" t="str">
        <f>IF(BD[[#This Row],[Saldo Actual]]=0,"PAGADO",IF(BD[[#This Row],[Saldo Actual]]&lt;0,"A Favor","Pendiente"))</f>
        <v>PAGADO</v>
      </c>
      <c r="P2276" s="95">
        <f>+BD[[#This Row],[Fecha Doc.]]+7</f>
        <v>45322</v>
      </c>
      <c r="Q2276" s="66" t="str">
        <f ca="1">IF(TODAY()&gt;BD[[#This Row],[Fecha Venc.]],"VENCIDO","")</f>
        <v>VENCIDO</v>
      </c>
      <c r="R2276" s="83"/>
    </row>
    <row r="2277" spans="3:18" s="4" customFormat="1" hidden="1" x14ac:dyDescent="0.25">
      <c r="C2277" s="77" t="s">
        <v>1350</v>
      </c>
      <c r="D2277" s="78">
        <v>45315</v>
      </c>
      <c r="E2277" s="79" t="s">
        <v>93</v>
      </c>
      <c r="F2277" s="80" t="s">
        <v>50</v>
      </c>
      <c r="G2277" s="79" t="s">
        <v>93</v>
      </c>
      <c r="H2277" s="81" t="s">
        <v>3</v>
      </c>
      <c r="I2277" s="120">
        <v>20099.900000000001</v>
      </c>
      <c r="J2277" s="120">
        <v>20099.900000000001</v>
      </c>
      <c r="K2277" s="82">
        <v>2.1</v>
      </c>
      <c r="L2277" s="105">
        <f>+BD[[#This Row],[Kg. Recibidos]]*BD[[#This Row],[Precio]]</f>
        <v>42209.790000000008</v>
      </c>
      <c r="M2277" s="82">
        <v>42209.790000000008</v>
      </c>
      <c r="N2277" s="91">
        <f>+BD[[#This Row],[Monto Total]]-BD[[#This Row],[Abonos]]</f>
        <v>0</v>
      </c>
      <c r="O2277" s="92" t="str">
        <f>IF(BD[[#This Row],[Saldo Actual]]=0,"PAGADO",IF(BD[[#This Row],[Saldo Actual]]&lt;0,"A Favor","Pendiente"))</f>
        <v>PAGADO</v>
      </c>
      <c r="P2277" s="95">
        <f>+BD[[#This Row],[Fecha Doc.]]+7</f>
        <v>45322</v>
      </c>
      <c r="Q2277" s="66" t="str">
        <f ca="1">IF(TODAY()&gt;BD[[#This Row],[Fecha Venc.]],"VENCIDO","")</f>
        <v>VENCIDO</v>
      </c>
      <c r="R2277" s="83"/>
    </row>
    <row r="2278" spans="3:18" s="4" customFormat="1" hidden="1" x14ac:dyDescent="0.25">
      <c r="C2278" s="77" t="s">
        <v>1349</v>
      </c>
      <c r="D2278" s="78">
        <v>45315</v>
      </c>
      <c r="E2278" s="79" t="s">
        <v>93</v>
      </c>
      <c r="F2278" s="80" t="s">
        <v>50</v>
      </c>
      <c r="G2278" s="79" t="s">
        <v>93</v>
      </c>
      <c r="H2278" s="81" t="s">
        <v>12</v>
      </c>
      <c r="I2278" s="120">
        <v>944.3</v>
      </c>
      <c r="J2278" s="120">
        <v>944.3</v>
      </c>
      <c r="K2278" s="82">
        <v>1</v>
      </c>
      <c r="L2278" s="105">
        <f>+BD[[#This Row],[Kg. Recibidos]]*BD[[#This Row],[Precio]]</f>
        <v>944.3</v>
      </c>
      <c r="M2278" s="82">
        <v>944.3</v>
      </c>
      <c r="N2278" s="91">
        <f>+BD[[#This Row],[Monto Total]]-BD[[#This Row],[Abonos]]</f>
        <v>0</v>
      </c>
      <c r="O2278" s="92" t="str">
        <f>IF(BD[[#This Row],[Saldo Actual]]=0,"PAGADO",IF(BD[[#This Row],[Saldo Actual]]&lt;0,"A Favor","Pendiente"))</f>
        <v>PAGADO</v>
      </c>
      <c r="P2278" s="95">
        <f>+BD[[#This Row],[Fecha Doc.]]+7</f>
        <v>45322</v>
      </c>
      <c r="Q2278" s="66" t="str">
        <f ca="1">IF(TODAY()&gt;BD[[#This Row],[Fecha Venc.]],"VENCIDO","")</f>
        <v>VENCIDO</v>
      </c>
      <c r="R2278" s="83"/>
    </row>
    <row r="2279" spans="3:18" s="4" customFormat="1" hidden="1" x14ac:dyDescent="0.25">
      <c r="C2279" s="77" t="s">
        <v>1349</v>
      </c>
      <c r="D2279" s="78">
        <v>45315</v>
      </c>
      <c r="E2279" s="79" t="s">
        <v>93</v>
      </c>
      <c r="F2279" s="80" t="s">
        <v>50</v>
      </c>
      <c r="G2279" s="79" t="s">
        <v>93</v>
      </c>
      <c r="H2279" s="81" t="s">
        <v>11</v>
      </c>
      <c r="I2279" s="120">
        <v>1353.9</v>
      </c>
      <c r="J2279" s="120">
        <v>1353.9</v>
      </c>
      <c r="K2279" s="82">
        <v>1</v>
      </c>
      <c r="L2279" s="105">
        <f>+BD[[#This Row],[Kg. Recibidos]]*BD[[#This Row],[Precio]]</f>
        <v>1353.9</v>
      </c>
      <c r="M2279" s="82">
        <v>1353.9</v>
      </c>
      <c r="N2279" s="91">
        <f>+BD[[#This Row],[Monto Total]]-BD[[#This Row],[Abonos]]</f>
        <v>0</v>
      </c>
      <c r="O2279" s="92" t="str">
        <f>IF(BD[[#This Row],[Saldo Actual]]=0,"PAGADO",IF(BD[[#This Row],[Saldo Actual]]&lt;0,"A Favor","Pendiente"))</f>
        <v>PAGADO</v>
      </c>
      <c r="P2279" s="95">
        <f>+BD[[#This Row],[Fecha Doc.]]+7</f>
        <v>45322</v>
      </c>
      <c r="Q2279" s="66" t="str">
        <f ca="1">IF(TODAY()&gt;BD[[#This Row],[Fecha Venc.]],"VENCIDO","")</f>
        <v>VENCIDO</v>
      </c>
      <c r="R2279" s="83"/>
    </row>
    <row r="2280" spans="3:18" s="4" customFormat="1" hidden="1" x14ac:dyDescent="0.25">
      <c r="C2280" s="77" t="s">
        <v>1358</v>
      </c>
      <c r="D2280" s="78">
        <v>45315</v>
      </c>
      <c r="E2280" s="79" t="s">
        <v>93</v>
      </c>
      <c r="F2280" s="80" t="s">
        <v>50</v>
      </c>
      <c r="G2280" s="79" t="s">
        <v>93</v>
      </c>
      <c r="H2280" s="81" t="s">
        <v>18</v>
      </c>
      <c r="I2280" s="120">
        <v>1606.49</v>
      </c>
      <c r="J2280" s="120">
        <v>1606.49</v>
      </c>
      <c r="K2280" s="82">
        <v>1.85</v>
      </c>
      <c r="L2280" s="105">
        <f>+BD[[#This Row],[Kg. Recibidos]]*BD[[#This Row],[Precio]]</f>
        <v>2972.0065</v>
      </c>
      <c r="M2280" s="82">
        <v>2972.0065</v>
      </c>
      <c r="N2280" s="91">
        <f>+BD[[#This Row],[Monto Total]]-BD[[#This Row],[Abonos]]</f>
        <v>0</v>
      </c>
      <c r="O2280" s="92" t="str">
        <f>IF(BD[[#This Row],[Saldo Actual]]=0,"PAGADO",IF(BD[[#This Row],[Saldo Actual]]&lt;0,"A Favor","Pendiente"))</f>
        <v>PAGADO</v>
      </c>
      <c r="P2280" s="95">
        <f>+BD[[#This Row],[Fecha Doc.]]+7</f>
        <v>45322</v>
      </c>
      <c r="Q2280" s="66" t="str">
        <f ca="1">IF(TODAY()&gt;BD[[#This Row],[Fecha Venc.]],"VENCIDO","")</f>
        <v>VENCIDO</v>
      </c>
      <c r="R2280" s="83"/>
    </row>
    <row r="2281" spans="3:18" s="4" customFormat="1" hidden="1" x14ac:dyDescent="0.25">
      <c r="C2281" s="77" t="s">
        <v>1348</v>
      </c>
      <c r="D2281" s="78">
        <v>45315</v>
      </c>
      <c r="E2281" s="79" t="s">
        <v>8</v>
      </c>
      <c r="F2281" s="80" t="s">
        <v>20</v>
      </c>
      <c r="G2281" s="79" t="s">
        <v>182</v>
      </c>
      <c r="H2281" s="81" t="s">
        <v>13</v>
      </c>
      <c r="I2281" s="120">
        <v>2867.6000000000004</v>
      </c>
      <c r="J2281" s="120">
        <v>2858.5</v>
      </c>
      <c r="K2281" s="82">
        <v>0.45</v>
      </c>
      <c r="L2281" s="105">
        <f>+BD[[#This Row],[Kg. Recibidos]]*BD[[#This Row],[Precio]]</f>
        <v>1286.325</v>
      </c>
      <c r="M2281" s="105">
        <f>+BD[[#This Row],[Kg. Recibidos]]*BD[[#This Row],[Precio]]</f>
        <v>1286.325</v>
      </c>
      <c r="N2281" s="91">
        <f>+BD[[#This Row],[Monto Total]]-BD[[#This Row],[Abonos]]</f>
        <v>0</v>
      </c>
      <c r="O2281" s="92" t="str">
        <f>IF(BD[[#This Row],[Saldo Actual]]=0,"PAGADO",IF(BD[[#This Row],[Saldo Actual]]&lt;0,"A Favor","Pendiente"))</f>
        <v>PAGADO</v>
      </c>
      <c r="P2281" s="95">
        <f>+BD[[#This Row],[Fecha Doc.]]+7</f>
        <v>45322</v>
      </c>
      <c r="Q2281" s="66" t="str">
        <f ca="1">IF(TODAY()&gt;BD[[#This Row],[Fecha Venc.]],"VENCIDO","")</f>
        <v>VENCIDO</v>
      </c>
      <c r="R2281" s="83"/>
    </row>
    <row r="2282" spans="3:18" s="4" customFormat="1" hidden="1" x14ac:dyDescent="0.25">
      <c r="C2282" s="77" t="s">
        <v>1348</v>
      </c>
      <c r="D2282" s="78">
        <v>45315</v>
      </c>
      <c r="E2282" s="79" t="s">
        <v>8</v>
      </c>
      <c r="F2282" s="80" t="s">
        <v>20</v>
      </c>
      <c r="G2282" s="79" t="s">
        <v>182</v>
      </c>
      <c r="H2282" s="81" t="s">
        <v>11</v>
      </c>
      <c r="I2282" s="120">
        <v>316.10000000000002</v>
      </c>
      <c r="J2282" s="120">
        <v>315.10000000000002</v>
      </c>
      <c r="K2282" s="82">
        <v>0.6</v>
      </c>
      <c r="L2282" s="105">
        <f>+BD[[#This Row],[Kg. Recibidos]]*BD[[#This Row],[Precio]]</f>
        <v>189.06</v>
      </c>
      <c r="M2282" s="105">
        <f>+BD[[#This Row],[Kg. Recibidos]]*BD[[#This Row],[Precio]]</f>
        <v>189.06</v>
      </c>
      <c r="N2282" s="91">
        <f>+BD[[#This Row],[Monto Total]]-BD[[#This Row],[Abonos]]</f>
        <v>0</v>
      </c>
      <c r="O2282" s="92" t="str">
        <f>IF(BD[[#This Row],[Saldo Actual]]=0,"PAGADO",IF(BD[[#This Row],[Saldo Actual]]&lt;0,"A Favor","Pendiente"))</f>
        <v>PAGADO</v>
      </c>
      <c r="P2282" s="95">
        <f>+BD[[#This Row],[Fecha Doc.]]+7</f>
        <v>45322</v>
      </c>
      <c r="Q2282" s="66" t="str">
        <f ca="1">IF(TODAY()&gt;BD[[#This Row],[Fecha Venc.]],"VENCIDO","")</f>
        <v>VENCIDO</v>
      </c>
      <c r="R2282" s="83"/>
    </row>
    <row r="2283" spans="3:18" s="4" customFormat="1" hidden="1" x14ac:dyDescent="0.25">
      <c r="C2283" s="77" t="s">
        <v>1348</v>
      </c>
      <c r="D2283" s="78">
        <v>45315</v>
      </c>
      <c r="E2283" s="79" t="s">
        <v>8</v>
      </c>
      <c r="F2283" s="80" t="s">
        <v>20</v>
      </c>
      <c r="G2283" s="79" t="s">
        <v>182</v>
      </c>
      <c r="H2283" s="81" t="s">
        <v>12</v>
      </c>
      <c r="I2283" s="120">
        <v>2562.6</v>
      </c>
      <c r="J2283" s="120">
        <v>2528.1999999999998</v>
      </c>
      <c r="K2283" s="82">
        <v>0.45</v>
      </c>
      <c r="L2283" s="105">
        <f>+BD[[#This Row],[Kg. Recibidos]]*BD[[#This Row],[Precio]]</f>
        <v>1137.69</v>
      </c>
      <c r="M2283" s="105">
        <f>+BD[[#This Row],[Kg. Recibidos]]*BD[[#This Row],[Precio]]</f>
        <v>1137.69</v>
      </c>
      <c r="N2283" s="91">
        <f>+BD[[#This Row],[Monto Total]]-BD[[#This Row],[Abonos]]</f>
        <v>0</v>
      </c>
      <c r="O2283" s="92" t="str">
        <f>IF(BD[[#This Row],[Saldo Actual]]=0,"PAGADO",IF(BD[[#This Row],[Saldo Actual]]&lt;0,"A Favor","Pendiente"))</f>
        <v>PAGADO</v>
      </c>
      <c r="P2283" s="95">
        <f>+BD[[#This Row],[Fecha Doc.]]+7</f>
        <v>45322</v>
      </c>
      <c r="Q2283" s="66" t="str">
        <f ca="1">IF(TODAY()&gt;BD[[#This Row],[Fecha Venc.]],"VENCIDO","")</f>
        <v>VENCIDO</v>
      </c>
      <c r="R2283" s="83"/>
    </row>
    <row r="2284" spans="3:18" s="4" customFormat="1" hidden="1" x14ac:dyDescent="0.25">
      <c r="C2284" s="77" t="s">
        <v>1373</v>
      </c>
      <c r="D2284" s="78">
        <v>45315</v>
      </c>
      <c r="E2284" s="79" t="s">
        <v>8</v>
      </c>
      <c r="F2284" s="80" t="s">
        <v>20</v>
      </c>
      <c r="G2284" s="79" t="s">
        <v>182</v>
      </c>
      <c r="H2284" s="81" t="s">
        <v>3</v>
      </c>
      <c r="I2284" s="120">
        <v>1681.9</v>
      </c>
      <c r="J2284" s="120">
        <v>1673.8</v>
      </c>
      <c r="K2284" s="82">
        <v>2.1</v>
      </c>
      <c r="L2284" s="105">
        <f>+BD[[#This Row],[Kg. Recibidos]]*BD[[#This Row],[Precio]]</f>
        <v>3514.98</v>
      </c>
      <c r="M2284" s="105">
        <f>+BD[[#This Row],[Kg. Recibidos]]*BD[[#This Row],[Precio]]</f>
        <v>3514.98</v>
      </c>
      <c r="N2284" s="91">
        <f>+BD[[#This Row],[Monto Total]]-BD[[#This Row],[Abonos]]</f>
        <v>0</v>
      </c>
      <c r="O2284" s="92" t="str">
        <f>IF(BD[[#This Row],[Saldo Actual]]=0,"PAGADO",IF(BD[[#This Row],[Saldo Actual]]&lt;0,"A Favor","Pendiente"))</f>
        <v>PAGADO</v>
      </c>
      <c r="P2284" s="95">
        <f>+BD[[#This Row],[Fecha Doc.]]+7</f>
        <v>45322</v>
      </c>
      <c r="Q2284" s="66" t="str">
        <f ca="1">IF(TODAY()&gt;BD[[#This Row],[Fecha Venc.]],"VENCIDO","")</f>
        <v>VENCIDO</v>
      </c>
      <c r="R2284" s="83"/>
    </row>
    <row r="2285" spans="3:18" s="4" customFormat="1" hidden="1" x14ac:dyDescent="0.25">
      <c r="C2285" s="77" t="s">
        <v>1373</v>
      </c>
      <c r="D2285" s="78">
        <v>45315</v>
      </c>
      <c r="E2285" s="79" t="s">
        <v>8</v>
      </c>
      <c r="F2285" s="80" t="s">
        <v>20</v>
      </c>
      <c r="G2285" s="79" t="s">
        <v>182</v>
      </c>
      <c r="H2285" s="81" t="s">
        <v>15</v>
      </c>
      <c r="I2285" s="120">
        <v>6231.2</v>
      </c>
      <c r="J2285" s="120">
        <v>6037.8</v>
      </c>
      <c r="K2285" s="82">
        <v>2.4</v>
      </c>
      <c r="L2285" s="105">
        <f>+BD[[#This Row],[Kg. Recibidos]]*BD[[#This Row],[Precio]]</f>
        <v>14490.72</v>
      </c>
      <c r="M2285" s="105">
        <f>+BD[[#This Row],[Kg. Recibidos]]*BD[[#This Row],[Precio]]</f>
        <v>14490.72</v>
      </c>
      <c r="N2285" s="91">
        <f>+BD[[#This Row],[Monto Total]]-BD[[#This Row],[Abonos]]</f>
        <v>0</v>
      </c>
      <c r="O2285" s="92" t="str">
        <f>IF(BD[[#This Row],[Saldo Actual]]=0,"PAGADO",IF(BD[[#This Row],[Saldo Actual]]&lt;0,"A Favor","Pendiente"))</f>
        <v>PAGADO</v>
      </c>
      <c r="P2285" s="95">
        <f>+BD[[#This Row],[Fecha Doc.]]+7</f>
        <v>45322</v>
      </c>
      <c r="Q2285" s="66" t="str">
        <f ca="1">IF(TODAY()&gt;BD[[#This Row],[Fecha Venc.]],"VENCIDO","")</f>
        <v>VENCIDO</v>
      </c>
      <c r="R2285" s="83"/>
    </row>
    <row r="2286" spans="3:18" s="4" customFormat="1" hidden="1" x14ac:dyDescent="0.25">
      <c r="C2286" s="77" t="s">
        <v>1372</v>
      </c>
      <c r="D2286" s="78">
        <v>45315</v>
      </c>
      <c r="E2286" s="79" t="s">
        <v>8</v>
      </c>
      <c r="F2286" s="80" t="s">
        <v>20</v>
      </c>
      <c r="G2286" s="79" t="s">
        <v>182</v>
      </c>
      <c r="H2286" s="81" t="s">
        <v>11</v>
      </c>
      <c r="I2286" s="120">
        <v>690</v>
      </c>
      <c r="J2286" s="120">
        <v>1426.2</v>
      </c>
      <c r="K2286" s="82">
        <v>0.6</v>
      </c>
      <c r="L2286" s="105">
        <f>+BD[[#This Row],[Kg. Recibidos]]*BD[[#This Row],[Precio]]</f>
        <v>855.72</v>
      </c>
      <c r="M2286" s="105">
        <f>+BD[[#This Row],[Kg. Recibidos]]*BD[[#This Row],[Precio]]</f>
        <v>855.72</v>
      </c>
      <c r="N2286" s="91">
        <f>+BD[[#This Row],[Monto Total]]-BD[[#This Row],[Abonos]]</f>
        <v>0</v>
      </c>
      <c r="O2286" s="92" t="str">
        <f>IF(BD[[#This Row],[Saldo Actual]]=0,"PAGADO",IF(BD[[#This Row],[Saldo Actual]]&lt;0,"A Favor","Pendiente"))</f>
        <v>PAGADO</v>
      </c>
      <c r="P2286" s="95">
        <f>+BD[[#This Row],[Fecha Doc.]]+7</f>
        <v>45322</v>
      </c>
      <c r="Q2286" s="66" t="str">
        <f ca="1">IF(TODAY()&gt;BD[[#This Row],[Fecha Venc.]],"VENCIDO","")</f>
        <v>VENCIDO</v>
      </c>
      <c r="R2286" s="83"/>
    </row>
    <row r="2287" spans="3:18" s="4" customFormat="1" hidden="1" x14ac:dyDescent="0.25">
      <c r="C2287" s="77" t="s">
        <v>1372</v>
      </c>
      <c r="D2287" s="78">
        <v>45315</v>
      </c>
      <c r="E2287" s="79" t="s">
        <v>8</v>
      </c>
      <c r="F2287" s="80" t="s">
        <v>20</v>
      </c>
      <c r="G2287" s="79" t="s">
        <v>182</v>
      </c>
      <c r="H2287" s="81" t="s">
        <v>12</v>
      </c>
      <c r="I2287" s="120">
        <v>1452.7</v>
      </c>
      <c r="J2287" s="120">
        <v>675</v>
      </c>
      <c r="K2287" s="82">
        <v>0.45</v>
      </c>
      <c r="L2287" s="105">
        <f>+BD[[#This Row],[Kg. Recibidos]]*BD[[#This Row],[Precio]]</f>
        <v>303.75</v>
      </c>
      <c r="M2287" s="105">
        <f>+BD[[#This Row],[Kg. Recibidos]]*BD[[#This Row],[Precio]]</f>
        <v>303.75</v>
      </c>
      <c r="N2287" s="91">
        <f>+BD[[#This Row],[Monto Total]]-BD[[#This Row],[Abonos]]</f>
        <v>0</v>
      </c>
      <c r="O2287" s="92" t="str">
        <f>IF(BD[[#This Row],[Saldo Actual]]=0,"PAGADO",IF(BD[[#This Row],[Saldo Actual]]&lt;0,"A Favor","Pendiente"))</f>
        <v>PAGADO</v>
      </c>
      <c r="P2287" s="95">
        <f>+BD[[#This Row],[Fecha Doc.]]+7</f>
        <v>45322</v>
      </c>
      <c r="Q2287" s="66" t="str">
        <f ca="1">IF(TODAY()&gt;BD[[#This Row],[Fecha Venc.]],"VENCIDO","")</f>
        <v>VENCIDO</v>
      </c>
      <c r="R2287" s="83"/>
    </row>
    <row r="2288" spans="3:18" s="4" customFormat="1" hidden="1" x14ac:dyDescent="0.25">
      <c r="C2288" s="77" t="s">
        <v>1360</v>
      </c>
      <c r="D2288" s="78">
        <v>45315</v>
      </c>
      <c r="E2288" s="79" t="s">
        <v>96</v>
      </c>
      <c r="F2288" s="80" t="s">
        <v>118</v>
      </c>
      <c r="G2288" s="79" t="s">
        <v>96</v>
      </c>
      <c r="H2288" s="81" t="s">
        <v>3</v>
      </c>
      <c r="I2288" s="120">
        <v>418.7</v>
      </c>
      <c r="J2288" s="120">
        <v>418.7</v>
      </c>
      <c r="K2288" s="82">
        <v>2.25</v>
      </c>
      <c r="L2288" s="105">
        <f>+BD[[#This Row],[Kg. Recibidos]]*BD[[#This Row],[Precio]]</f>
        <v>942.07499999999993</v>
      </c>
      <c r="M2288" s="82"/>
      <c r="N2288" s="91">
        <f>+BD[[#This Row],[Monto Total]]-BD[[#This Row],[Abonos]]</f>
        <v>942.07499999999993</v>
      </c>
      <c r="O2288" s="92" t="str">
        <f>IF(BD[[#This Row],[Saldo Actual]]=0,"PAGADO",IF(BD[[#This Row],[Saldo Actual]]&lt;0,"A Favor","Pendiente"))</f>
        <v>Pendiente</v>
      </c>
      <c r="P2288" s="95">
        <f>+BD[[#This Row],[Fecha Doc.]]+7</f>
        <v>45322</v>
      </c>
      <c r="Q2288" s="66" t="str">
        <f ca="1">IF(TODAY()&gt;BD[[#This Row],[Fecha Venc.]],"VENCIDO","")</f>
        <v>VENCIDO</v>
      </c>
      <c r="R2288" s="83"/>
    </row>
    <row r="2289" spans="3:18" s="4" customFormat="1" hidden="1" x14ac:dyDescent="0.25">
      <c r="C2289" s="77" t="s">
        <v>1351</v>
      </c>
      <c r="D2289" s="78">
        <v>45315</v>
      </c>
      <c r="E2289" s="79" t="s">
        <v>1887</v>
      </c>
      <c r="F2289" s="80" t="s">
        <v>1886</v>
      </c>
      <c r="G2289" s="79" t="s">
        <v>197</v>
      </c>
      <c r="H2289" s="81" t="s">
        <v>3</v>
      </c>
      <c r="I2289" s="120">
        <v>220.9</v>
      </c>
      <c r="J2289" s="120">
        <v>220.9</v>
      </c>
      <c r="K2289" s="82">
        <v>2.35</v>
      </c>
      <c r="L2289" s="105">
        <f>+BD[[#This Row],[Kg. Recibidos]]*BD[[#This Row],[Precio]]</f>
        <v>519.11500000000001</v>
      </c>
      <c r="M2289" s="82">
        <v>519.11500000000001</v>
      </c>
      <c r="N2289" s="91">
        <f>+BD[[#This Row],[Monto Total]]-BD[[#This Row],[Abonos]]</f>
        <v>0</v>
      </c>
      <c r="O2289" s="92" t="str">
        <f>IF(BD[[#This Row],[Saldo Actual]]=0,"PAGADO",IF(BD[[#This Row],[Saldo Actual]]&lt;0,"A Favor","Pendiente"))</f>
        <v>PAGADO</v>
      </c>
      <c r="P2289" s="95">
        <f>+BD[[#This Row],[Fecha Doc.]]+7</f>
        <v>45322</v>
      </c>
      <c r="Q2289" s="66" t="str">
        <f ca="1">IF(TODAY()&gt;BD[[#This Row],[Fecha Venc.]],"VENCIDO","")</f>
        <v>VENCIDO</v>
      </c>
      <c r="R2289" s="83"/>
    </row>
    <row r="2290" spans="3:18" s="4" customFormat="1" hidden="1" x14ac:dyDescent="0.25">
      <c r="C2290" s="77" t="s">
        <v>1359</v>
      </c>
      <c r="D2290" s="78">
        <v>45315</v>
      </c>
      <c r="E2290" s="79" t="s">
        <v>1887</v>
      </c>
      <c r="F2290" s="80" t="s">
        <v>1886</v>
      </c>
      <c r="G2290" s="79" t="s">
        <v>149</v>
      </c>
      <c r="H2290" s="81" t="s">
        <v>14</v>
      </c>
      <c r="I2290" s="120">
        <v>94</v>
      </c>
      <c r="J2290" s="120">
        <v>94</v>
      </c>
      <c r="K2290" s="82">
        <v>0.55000000000000004</v>
      </c>
      <c r="L2290" s="105">
        <f>+BD[[#This Row],[Kg. Recibidos]]*BD[[#This Row],[Precio]]</f>
        <v>51.7</v>
      </c>
      <c r="M2290" s="82">
        <v>51.7</v>
      </c>
      <c r="N2290" s="91">
        <f>+BD[[#This Row],[Monto Total]]-BD[[#This Row],[Abonos]]</f>
        <v>0</v>
      </c>
      <c r="O2290" s="92" t="str">
        <f>IF(BD[[#This Row],[Saldo Actual]]=0,"PAGADO",IF(BD[[#This Row],[Saldo Actual]]&lt;0,"A Favor","Pendiente"))</f>
        <v>PAGADO</v>
      </c>
      <c r="P2290" s="95">
        <f>+BD[[#This Row],[Fecha Doc.]]+7</f>
        <v>45322</v>
      </c>
      <c r="Q2290" s="66" t="str">
        <f ca="1">IF(TODAY()&gt;BD[[#This Row],[Fecha Venc.]],"VENCIDO","")</f>
        <v>VENCIDO</v>
      </c>
      <c r="R2290" s="83"/>
    </row>
    <row r="2291" spans="3:18" s="4" customFormat="1" hidden="1" x14ac:dyDescent="0.25">
      <c r="C2291" s="77" t="s">
        <v>1417</v>
      </c>
      <c r="D2291" s="78">
        <v>45314</v>
      </c>
      <c r="E2291" s="79" t="s">
        <v>1887</v>
      </c>
      <c r="F2291" s="80" t="s">
        <v>1886</v>
      </c>
      <c r="G2291" s="79" t="s">
        <v>681</v>
      </c>
      <c r="H2291" s="81" t="s">
        <v>3</v>
      </c>
      <c r="I2291" s="120">
        <v>252.2</v>
      </c>
      <c r="J2291" s="120">
        <v>252.2</v>
      </c>
      <c r="K2291" s="82">
        <v>2.35</v>
      </c>
      <c r="L2291" s="105">
        <f>+BD[[#This Row],[Kg. Recibidos]]*BD[[#This Row],[Precio]]</f>
        <v>592.66999999999996</v>
      </c>
      <c r="M2291" s="82">
        <v>592.66999999999996</v>
      </c>
      <c r="N2291" s="91">
        <f>+BD[[#This Row],[Monto Total]]-BD[[#This Row],[Abonos]]</f>
        <v>0</v>
      </c>
      <c r="O2291" s="92" t="str">
        <f>IF(BD[[#This Row],[Saldo Actual]]=0,"PAGADO",IF(BD[[#This Row],[Saldo Actual]]&lt;0,"A Favor","Pendiente"))</f>
        <v>PAGADO</v>
      </c>
      <c r="P2291" s="95">
        <f>+BD[[#This Row],[Fecha Doc.]]+7</f>
        <v>45321</v>
      </c>
      <c r="Q2291" s="66" t="str">
        <f ca="1">IF(TODAY()&gt;BD[[#This Row],[Fecha Venc.]],"VENCIDO","")</f>
        <v>VENCIDO</v>
      </c>
      <c r="R2291" s="83"/>
    </row>
    <row r="2292" spans="3:18" s="4" customFormat="1" hidden="1" x14ac:dyDescent="0.25">
      <c r="C2292" s="77" t="s">
        <v>1327</v>
      </c>
      <c r="D2292" s="78">
        <v>45314</v>
      </c>
      <c r="E2292" s="79" t="s">
        <v>8</v>
      </c>
      <c r="F2292" s="80" t="s">
        <v>20</v>
      </c>
      <c r="G2292" s="79" t="s">
        <v>172</v>
      </c>
      <c r="H2292" s="81" t="s">
        <v>3</v>
      </c>
      <c r="I2292" s="120">
        <v>662.6</v>
      </c>
      <c r="J2292" s="120">
        <v>667.2</v>
      </c>
      <c r="K2292" s="82">
        <v>2.1</v>
      </c>
      <c r="L2292" s="105">
        <f>+BD[[#This Row],[Kg. Recibidos]]*BD[[#This Row],[Precio]]</f>
        <v>1401.1200000000001</v>
      </c>
      <c r="M2292" s="82">
        <v>1401.1200000000001</v>
      </c>
      <c r="N2292" s="91">
        <f>+BD[[#This Row],[Monto Total]]-BD[[#This Row],[Abonos]]</f>
        <v>0</v>
      </c>
      <c r="O2292" s="92" t="str">
        <f>IF(BD[[#This Row],[Saldo Actual]]=0,"PAGADO",IF(BD[[#This Row],[Saldo Actual]]&lt;0,"A Favor","Pendiente"))</f>
        <v>PAGADO</v>
      </c>
      <c r="P2292" s="95">
        <f>+BD[[#This Row],[Fecha Doc.]]+7</f>
        <v>45321</v>
      </c>
      <c r="Q2292" s="66" t="str">
        <f ca="1">IF(TODAY()&gt;BD[[#This Row],[Fecha Venc.]],"VENCIDO","")</f>
        <v>VENCIDO</v>
      </c>
      <c r="R2292" s="83"/>
    </row>
    <row r="2293" spans="3:18" s="4" customFormat="1" hidden="1" x14ac:dyDescent="0.25">
      <c r="C2293" s="77" t="s">
        <v>1327</v>
      </c>
      <c r="D2293" s="78">
        <v>45314</v>
      </c>
      <c r="E2293" s="79" t="s">
        <v>8</v>
      </c>
      <c r="F2293" s="80" t="s">
        <v>20</v>
      </c>
      <c r="G2293" s="79" t="s">
        <v>172</v>
      </c>
      <c r="H2293" s="81" t="s">
        <v>15</v>
      </c>
      <c r="I2293" s="120">
        <v>830</v>
      </c>
      <c r="J2293" s="120">
        <v>795.6</v>
      </c>
      <c r="K2293" s="82">
        <v>2.4</v>
      </c>
      <c r="L2293" s="105">
        <f>+BD[[#This Row],[Kg. Recibidos]]*BD[[#This Row],[Precio]]</f>
        <v>1909.44</v>
      </c>
      <c r="M2293" s="82">
        <v>1909.44</v>
      </c>
      <c r="N2293" s="91">
        <f>+BD[[#This Row],[Monto Total]]-BD[[#This Row],[Abonos]]</f>
        <v>0</v>
      </c>
      <c r="O2293" s="92" t="str">
        <f>IF(BD[[#This Row],[Saldo Actual]]=0,"PAGADO",IF(BD[[#This Row],[Saldo Actual]]&lt;0,"A Favor","Pendiente"))</f>
        <v>PAGADO</v>
      </c>
      <c r="P2293" s="95">
        <f>+BD[[#This Row],[Fecha Doc.]]+7</f>
        <v>45321</v>
      </c>
      <c r="Q2293" s="66" t="str">
        <f ca="1">IF(TODAY()&gt;BD[[#This Row],[Fecha Venc.]],"VENCIDO","")</f>
        <v>VENCIDO</v>
      </c>
      <c r="R2293" s="83"/>
    </row>
    <row r="2294" spans="3:18" s="4" customFormat="1" hidden="1" x14ac:dyDescent="0.25">
      <c r="C2294" s="77" t="s">
        <v>1322</v>
      </c>
      <c r="D2294" s="78">
        <v>45314</v>
      </c>
      <c r="E2294" s="79" t="s">
        <v>8</v>
      </c>
      <c r="F2294" s="80" t="s">
        <v>20</v>
      </c>
      <c r="G2294" s="79" t="s">
        <v>173</v>
      </c>
      <c r="H2294" s="81" t="s">
        <v>15</v>
      </c>
      <c r="I2294" s="120">
        <v>2069.5</v>
      </c>
      <c r="J2294" s="120">
        <v>2043.5</v>
      </c>
      <c r="K2294" s="82">
        <v>2.4</v>
      </c>
      <c r="L2294" s="105">
        <f>+BD[[#This Row],[Kg. Recibidos]]*BD[[#This Row],[Precio]]</f>
        <v>4904.3999999999996</v>
      </c>
      <c r="M2294" s="82">
        <v>4904.3999999999996</v>
      </c>
      <c r="N2294" s="91">
        <f>+BD[[#This Row],[Monto Total]]-BD[[#This Row],[Abonos]]</f>
        <v>0</v>
      </c>
      <c r="O2294" s="92" t="str">
        <f>IF(BD[[#This Row],[Saldo Actual]]=0,"PAGADO",IF(BD[[#This Row],[Saldo Actual]]&lt;0,"A Favor","Pendiente"))</f>
        <v>PAGADO</v>
      </c>
      <c r="P2294" s="95">
        <f>+BD[[#This Row],[Fecha Doc.]]+7</f>
        <v>45321</v>
      </c>
      <c r="Q2294" s="66" t="str">
        <f ca="1">IF(TODAY()&gt;BD[[#This Row],[Fecha Venc.]],"VENCIDO","")</f>
        <v>VENCIDO</v>
      </c>
      <c r="R2294" s="83"/>
    </row>
    <row r="2295" spans="3:18" s="4" customFormat="1" hidden="1" x14ac:dyDescent="0.25">
      <c r="C2295" s="77" t="s">
        <v>1322</v>
      </c>
      <c r="D2295" s="78">
        <v>45314</v>
      </c>
      <c r="E2295" s="79" t="s">
        <v>8</v>
      </c>
      <c r="F2295" s="80" t="s">
        <v>20</v>
      </c>
      <c r="G2295" s="79" t="s">
        <v>173</v>
      </c>
      <c r="H2295" s="81" t="s">
        <v>3</v>
      </c>
      <c r="I2295" s="120">
        <v>2438</v>
      </c>
      <c r="J2295" s="120">
        <v>2436</v>
      </c>
      <c r="K2295" s="82">
        <v>2.1</v>
      </c>
      <c r="L2295" s="105">
        <f>+BD[[#This Row],[Kg. Recibidos]]*BD[[#This Row],[Precio]]</f>
        <v>5115.6000000000004</v>
      </c>
      <c r="M2295" s="82">
        <v>5115.6000000000004</v>
      </c>
      <c r="N2295" s="91">
        <f>+BD[[#This Row],[Monto Total]]-BD[[#This Row],[Abonos]]</f>
        <v>0</v>
      </c>
      <c r="O2295" s="92" t="str">
        <f>IF(BD[[#This Row],[Saldo Actual]]=0,"PAGADO",IF(BD[[#This Row],[Saldo Actual]]&lt;0,"A Favor","Pendiente"))</f>
        <v>PAGADO</v>
      </c>
      <c r="P2295" s="95">
        <f>+BD[[#This Row],[Fecha Doc.]]+7</f>
        <v>45321</v>
      </c>
      <c r="Q2295" s="66" t="str">
        <f ca="1">IF(TODAY()&gt;BD[[#This Row],[Fecha Venc.]],"VENCIDO","")</f>
        <v>VENCIDO</v>
      </c>
      <c r="R2295" s="83"/>
    </row>
    <row r="2296" spans="3:18" s="4" customFormat="1" hidden="1" x14ac:dyDescent="0.25">
      <c r="C2296" s="77" t="s">
        <v>1321</v>
      </c>
      <c r="D2296" s="78">
        <v>45314</v>
      </c>
      <c r="E2296" s="79" t="s">
        <v>8</v>
      </c>
      <c r="F2296" s="80" t="s">
        <v>20</v>
      </c>
      <c r="G2296" s="79" t="s">
        <v>174</v>
      </c>
      <c r="H2296" s="81" t="s">
        <v>15</v>
      </c>
      <c r="I2296" s="120">
        <v>2240.5</v>
      </c>
      <c r="J2296" s="120">
        <v>2205.8000000000002</v>
      </c>
      <c r="K2296" s="82">
        <v>2.4</v>
      </c>
      <c r="L2296" s="105">
        <f>+BD[[#This Row],[Kg. Recibidos]]*BD[[#This Row],[Precio]]</f>
        <v>5293.92</v>
      </c>
      <c r="M2296" s="82">
        <v>5293.92</v>
      </c>
      <c r="N2296" s="91">
        <f>+BD[[#This Row],[Monto Total]]-BD[[#This Row],[Abonos]]</f>
        <v>0</v>
      </c>
      <c r="O2296" s="92" t="str">
        <f>IF(BD[[#This Row],[Saldo Actual]]=0,"PAGADO",IF(BD[[#This Row],[Saldo Actual]]&lt;0,"A Favor","Pendiente"))</f>
        <v>PAGADO</v>
      </c>
      <c r="P2296" s="95">
        <f>+BD[[#This Row],[Fecha Doc.]]+7</f>
        <v>45321</v>
      </c>
      <c r="Q2296" s="66" t="str">
        <f ca="1">IF(TODAY()&gt;BD[[#This Row],[Fecha Venc.]],"VENCIDO","")</f>
        <v>VENCIDO</v>
      </c>
      <c r="R2296" s="83"/>
    </row>
    <row r="2297" spans="3:18" s="4" customFormat="1" hidden="1" x14ac:dyDescent="0.25">
      <c r="C2297" s="77" t="s">
        <v>1321</v>
      </c>
      <c r="D2297" s="78">
        <v>45314</v>
      </c>
      <c r="E2297" s="79" t="s">
        <v>8</v>
      </c>
      <c r="F2297" s="80" t="s">
        <v>20</v>
      </c>
      <c r="G2297" s="79" t="s">
        <v>174</v>
      </c>
      <c r="H2297" s="81" t="s">
        <v>3</v>
      </c>
      <c r="I2297" s="120">
        <v>2684.5</v>
      </c>
      <c r="J2297" s="120">
        <v>2687.05</v>
      </c>
      <c r="K2297" s="82">
        <v>2.1</v>
      </c>
      <c r="L2297" s="105">
        <f>+BD[[#This Row],[Kg. Recibidos]]*BD[[#This Row],[Precio]]</f>
        <v>5642.8050000000003</v>
      </c>
      <c r="M2297" s="82">
        <v>5642.8050000000003</v>
      </c>
      <c r="N2297" s="91">
        <f>+BD[[#This Row],[Monto Total]]-BD[[#This Row],[Abonos]]</f>
        <v>0</v>
      </c>
      <c r="O2297" s="92" t="str">
        <f>IF(BD[[#This Row],[Saldo Actual]]=0,"PAGADO",IF(BD[[#This Row],[Saldo Actual]]&lt;0,"A Favor","Pendiente"))</f>
        <v>PAGADO</v>
      </c>
      <c r="P2297" s="95">
        <f>+BD[[#This Row],[Fecha Doc.]]+7</f>
        <v>45321</v>
      </c>
      <c r="Q2297" s="66" t="str">
        <f ca="1">IF(TODAY()&gt;BD[[#This Row],[Fecha Venc.]],"VENCIDO","")</f>
        <v>VENCIDO</v>
      </c>
      <c r="R2297" s="83"/>
    </row>
    <row r="2298" spans="3:18" s="4" customFormat="1" hidden="1" x14ac:dyDescent="0.25">
      <c r="C2298" s="77" t="s">
        <v>1324</v>
      </c>
      <c r="D2298" s="78">
        <v>45314</v>
      </c>
      <c r="E2298" s="79" t="s">
        <v>8</v>
      </c>
      <c r="F2298" s="80" t="s">
        <v>20</v>
      </c>
      <c r="G2298" s="79" t="s">
        <v>176</v>
      </c>
      <c r="H2298" s="81" t="s">
        <v>15</v>
      </c>
      <c r="I2298" s="120">
        <v>423.4</v>
      </c>
      <c r="J2298" s="120">
        <v>418.9</v>
      </c>
      <c r="K2298" s="82">
        <v>2.4</v>
      </c>
      <c r="L2298" s="105">
        <f>+BD[[#This Row],[Kg. Recibidos]]*BD[[#This Row],[Precio]]</f>
        <v>1005.3599999999999</v>
      </c>
      <c r="M2298" s="82">
        <v>1005.3599999999999</v>
      </c>
      <c r="N2298" s="91">
        <f>+BD[[#This Row],[Monto Total]]-BD[[#This Row],[Abonos]]</f>
        <v>0</v>
      </c>
      <c r="O2298" s="92" t="str">
        <f>IF(BD[[#This Row],[Saldo Actual]]=0,"PAGADO",IF(BD[[#This Row],[Saldo Actual]]&lt;0,"A Favor","Pendiente"))</f>
        <v>PAGADO</v>
      </c>
      <c r="P2298" s="95">
        <f>+BD[[#This Row],[Fecha Doc.]]+7</f>
        <v>45321</v>
      </c>
      <c r="Q2298" s="66" t="str">
        <f ca="1">IF(TODAY()&gt;BD[[#This Row],[Fecha Venc.]],"VENCIDO","")</f>
        <v>VENCIDO</v>
      </c>
      <c r="R2298" s="83"/>
    </row>
    <row r="2299" spans="3:18" s="4" customFormat="1" hidden="1" x14ac:dyDescent="0.25">
      <c r="C2299" s="77" t="s">
        <v>1325</v>
      </c>
      <c r="D2299" s="78">
        <v>45314</v>
      </c>
      <c r="E2299" s="79" t="s">
        <v>8</v>
      </c>
      <c r="F2299" s="80" t="s">
        <v>20</v>
      </c>
      <c r="G2299" s="79" t="s">
        <v>177</v>
      </c>
      <c r="H2299" s="81" t="s">
        <v>3</v>
      </c>
      <c r="I2299" s="120">
        <v>331.2</v>
      </c>
      <c r="J2299" s="120">
        <v>329.2</v>
      </c>
      <c r="K2299" s="82">
        <v>2.1</v>
      </c>
      <c r="L2299" s="105">
        <f>+BD[[#This Row],[Kg. Recibidos]]*BD[[#This Row],[Precio]]</f>
        <v>691.32</v>
      </c>
      <c r="M2299" s="82">
        <v>691.32</v>
      </c>
      <c r="N2299" s="91">
        <f>+BD[[#This Row],[Monto Total]]-BD[[#This Row],[Abonos]]</f>
        <v>0</v>
      </c>
      <c r="O2299" s="92" t="str">
        <f>IF(BD[[#This Row],[Saldo Actual]]=0,"PAGADO",IF(BD[[#This Row],[Saldo Actual]]&lt;0,"A Favor","Pendiente"))</f>
        <v>PAGADO</v>
      </c>
      <c r="P2299" s="95">
        <f>+BD[[#This Row],[Fecha Doc.]]+7</f>
        <v>45321</v>
      </c>
      <c r="Q2299" s="66" t="str">
        <f ca="1">IF(TODAY()&gt;BD[[#This Row],[Fecha Venc.]],"VENCIDO","")</f>
        <v>VENCIDO</v>
      </c>
      <c r="R2299" s="83"/>
    </row>
    <row r="2300" spans="3:18" s="4" customFormat="1" hidden="1" x14ac:dyDescent="0.25">
      <c r="C2300" s="77" t="s">
        <v>1328</v>
      </c>
      <c r="D2300" s="78">
        <v>45314</v>
      </c>
      <c r="E2300" s="79" t="s">
        <v>8</v>
      </c>
      <c r="F2300" s="80" t="s">
        <v>20</v>
      </c>
      <c r="G2300" s="79" t="s">
        <v>178</v>
      </c>
      <c r="H2300" s="81" t="s">
        <v>15</v>
      </c>
      <c r="I2300" s="120">
        <v>1363.3</v>
      </c>
      <c r="J2300" s="120">
        <v>1351.2</v>
      </c>
      <c r="K2300" s="82">
        <v>2.4</v>
      </c>
      <c r="L2300" s="105">
        <f>+BD[[#This Row],[Kg. Recibidos]]*BD[[#This Row],[Precio]]</f>
        <v>3242.88</v>
      </c>
      <c r="M2300" s="82">
        <v>3242.88</v>
      </c>
      <c r="N2300" s="91">
        <f>+BD[[#This Row],[Monto Total]]-BD[[#This Row],[Abonos]]</f>
        <v>0</v>
      </c>
      <c r="O2300" s="92" t="str">
        <f>IF(BD[[#This Row],[Saldo Actual]]=0,"PAGADO",IF(BD[[#This Row],[Saldo Actual]]&lt;0,"A Favor","Pendiente"))</f>
        <v>PAGADO</v>
      </c>
      <c r="P2300" s="95">
        <f>+BD[[#This Row],[Fecha Doc.]]+7</f>
        <v>45321</v>
      </c>
      <c r="Q2300" s="66" t="str">
        <f ca="1">IF(TODAY()&gt;BD[[#This Row],[Fecha Venc.]],"VENCIDO","")</f>
        <v>VENCIDO</v>
      </c>
      <c r="R2300" s="83"/>
    </row>
    <row r="2301" spans="3:18" s="4" customFormat="1" hidden="1" x14ac:dyDescent="0.25">
      <c r="C2301" s="77" t="s">
        <v>1328</v>
      </c>
      <c r="D2301" s="78">
        <v>45314</v>
      </c>
      <c r="E2301" s="79" t="s">
        <v>8</v>
      </c>
      <c r="F2301" s="80" t="s">
        <v>20</v>
      </c>
      <c r="G2301" s="79" t="s">
        <v>178</v>
      </c>
      <c r="H2301" s="81" t="s">
        <v>3</v>
      </c>
      <c r="I2301" s="120">
        <v>1685.3</v>
      </c>
      <c r="J2301" s="120">
        <v>1665.3</v>
      </c>
      <c r="K2301" s="82">
        <v>2.1</v>
      </c>
      <c r="L2301" s="105">
        <f>+BD[[#This Row],[Kg. Recibidos]]*BD[[#This Row],[Precio]]</f>
        <v>3497.13</v>
      </c>
      <c r="M2301" s="82">
        <v>3497.13</v>
      </c>
      <c r="N2301" s="91">
        <f>+BD[[#This Row],[Monto Total]]-BD[[#This Row],[Abonos]]</f>
        <v>0</v>
      </c>
      <c r="O2301" s="92" t="str">
        <f>IF(BD[[#This Row],[Saldo Actual]]=0,"PAGADO",IF(BD[[#This Row],[Saldo Actual]]&lt;0,"A Favor","Pendiente"))</f>
        <v>PAGADO</v>
      </c>
      <c r="P2301" s="95">
        <f>+BD[[#This Row],[Fecha Doc.]]+7</f>
        <v>45321</v>
      </c>
      <c r="Q2301" s="66" t="str">
        <f ca="1">IF(TODAY()&gt;BD[[#This Row],[Fecha Venc.]],"VENCIDO","")</f>
        <v>VENCIDO</v>
      </c>
      <c r="R2301" s="83"/>
    </row>
    <row r="2302" spans="3:18" s="4" customFormat="1" hidden="1" x14ac:dyDescent="0.25">
      <c r="C2302" s="77" t="s">
        <v>1336</v>
      </c>
      <c r="D2302" s="78">
        <v>45314</v>
      </c>
      <c r="E2302" s="79" t="s">
        <v>1887</v>
      </c>
      <c r="F2302" s="80" t="s">
        <v>1886</v>
      </c>
      <c r="G2302" s="79" t="s">
        <v>128</v>
      </c>
      <c r="H2302" s="81" t="s">
        <v>11</v>
      </c>
      <c r="I2302" s="120">
        <v>5.6</v>
      </c>
      <c r="J2302" s="120">
        <v>5.6</v>
      </c>
      <c r="K2302" s="82">
        <v>2</v>
      </c>
      <c r="L2302" s="105">
        <f>+BD[[#This Row],[Kg. Recibidos]]*BD[[#This Row],[Precio]]</f>
        <v>11.2</v>
      </c>
      <c r="M2302" s="82">
        <v>11.2</v>
      </c>
      <c r="N2302" s="91">
        <f>+BD[[#This Row],[Monto Total]]-BD[[#This Row],[Abonos]]</f>
        <v>0</v>
      </c>
      <c r="O2302" s="92" t="str">
        <f>IF(BD[[#This Row],[Saldo Actual]]=0,"PAGADO",IF(BD[[#This Row],[Saldo Actual]]&lt;0,"A Favor","Pendiente"))</f>
        <v>PAGADO</v>
      </c>
      <c r="P2302" s="95">
        <f>+BD[[#This Row],[Fecha Doc.]]+7</f>
        <v>45321</v>
      </c>
      <c r="Q2302" s="66" t="str">
        <f ca="1">IF(TODAY()&gt;BD[[#This Row],[Fecha Venc.]],"VENCIDO","")</f>
        <v>VENCIDO</v>
      </c>
      <c r="R2302" s="83"/>
    </row>
    <row r="2303" spans="3:18" s="4" customFormat="1" hidden="1" x14ac:dyDescent="0.25">
      <c r="C2303" s="77" t="s">
        <v>1336</v>
      </c>
      <c r="D2303" s="78">
        <v>45314</v>
      </c>
      <c r="E2303" s="79" t="s">
        <v>1887</v>
      </c>
      <c r="F2303" s="80" t="s">
        <v>1886</v>
      </c>
      <c r="G2303" s="79" t="s">
        <v>128</v>
      </c>
      <c r="H2303" s="81" t="s">
        <v>3</v>
      </c>
      <c r="I2303" s="120">
        <v>5.5</v>
      </c>
      <c r="J2303" s="120">
        <v>5.5</v>
      </c>
      <c r="K2303" s="82">
        <v>2.35</v>
      </c>
      <c r="L2303" s="105">
        <f>+BD[[#This Row],[Kg. Recibidos]]*BD[[#This Row],[Precio]]</f>
        <v>12.925000000000001</v>
      </c>
      <c r="M2303" s="82">
        <v>12.925000000000001</v>
      </c>
      <c r="N2303" s="91">
        <f>+BD[[#This Row],[Monto Total]]-BD[[#This Row],[Abonos]]</f>
        <v>0</v>
      </c>
      <c r="O2303" s="92" t="str">
        <f>IF(BD[[#This Row],[Saldo Actual]]=0,"PAGADO",IF(BD[[#This Row],[Saldo Actual]]&lt;0,"A Favor","Pendiente"))</f>
        <v>PAGADO</v>
      </c>
      <c r="P2303" s="95">
        <f>+BD[[#This Row],[Fecha Doc.]]+7</f>
        <v>45321</v>
      </c>
      <c r="Q2303" s="66" t="str">
        <f ca="1">IF(TODAY()&gt;BD[[#This Row],[Fecha Venc.]],"VENCIDO","")</f>
        <v>VENCIDO</v>
      </c>
      <c r="R2303" s="83"/>
    </row>
    <row r="2304" spans="3:18" s="4" customFormat="1" hidden="1" x14ac:dyDescent="0.25">
      <c r="C2304" s="77" t="s">
        <v>1337</v>
      </c>
      <c r="D2304" s="78">
        <v>45314</v>
      </c>
      <c r="E2304" s="79" t="s">
        <v>82</v>
      </c>
      <c r="F2304" s="80" t="s">
        <v>41</v>
      </c>
      <c r="G2304" s="79" t="s">
        <v>82</v>
      </c>
      <c r="H2304" s="81" t="s">
        <v>12</v>
      </c>
      <c r="I2304" s="120">
        <v>482.15</v>
      </c>
      <c r="J2304" s="120">
        <v>482.15</v>
      </c>
      <c r="K2304" s="82">
        <v>0.9</v>
      </c>
      <c r="L2304" s="105">
        <f>+BD[[#This Row],[Kg. Recibidos]]*BD[[#This Row],[Precio]]</f>
        <v>433.935</v>
      </c>
      <c r="M2304" s="82">
        <v>433.935</v>
      </c>
      <c r="N2304" s="91">
        <f>+BD[[#This Row],[Monto Total]]-BD[[#This Row],[Abonos]]</f>
        <v>0</v>
      </c>
      <c r="O2304" s="92" t="str">
        <f>IF(BD[[#This Row],[Saldo Actual]]=0,"PAGADO",IF(BD[[#This Row],[Saldo Actual]]&lt;0,"A Favor","Pendiente"))</f>
        <v>PAGADO</v>
      </c>
      <c r="P2304" s="95">
        <f>+BD[[#This Row],[Fecha Doc.]]+7</f>
        <v>45321</v>
      </c>
      <c r="Q2304" s="66" t="str">
        <f ca="1">IF(TODAY()&gt;BD[[#This Row],[Fecha Venc.]],"VENCIDO","")</f>
        <v>VENCIDO</v>
      </c>
      <c r="R2304" s="83"/>
    </row>
    <row r="2305" spans="3:18" s="4" customFormat="1" hidden="1" x14ac:dyDescent="0.25">
      <c r="C2305" s="77" t="s">
        <v>1337</v>
      </c>
      <c r="D2305" s="78">
        <v>45314</v>
      </c>
      <c r="E2305" s="79" t="s">
        <v>82</v>
      </c>
      <c r="F2305" s="80" t="s">
        <v>41</v>
      </c>
      <c r="G2305" s="79" t="s">
        <v>82</v>
      </c>
      <c r="H2305" s="81" t="s">
        <v>13</v>
      </c>
      <c r="I2305" s="120">
        <v>2161.5</v>
      </c>
      <c r="J2305" s="120">
        <v>2161.5</v>
      </c>
      <c r="K2305" s="82">
        <v>0.9</v>
      </c>
      <c r="L2305" s="105">
        <f>+BD[[#This Row],[Kg. Recibidos]]*BD[[#This Row],[Precio]]</f>
        <v>1945.3500000000001</v>
      </c>
      <c r="M2305" s="82">
        <v>1945.3500000000001</v>
      </c>
      <c r="N2305" s="91">
        <f>+BD[[#This Row],[Monto Total]]-BD[[#This Row],[Abonos]]</f>
        <v>0</v>
      </c>
      <c r="O2305" s="92" t="str">
        <f>IF(BD[[#This Row],[Saldo Actual]]=0,"PAGADO",IF(BD[[#This Row],[Saldo Actual]]&lt;0,"A Favor","Pendiente"))</f>
        <v>PAGADO</v>
      </c>
      <c r="P2305" s="95">
        <f>+BD[[#This Row],[Fecha Doc.]]+7</f>
        <v>45321</v>
      </c>
      <c r="Q2305" s="66" t="str">
        <f ca="1">IF(TODAY()&gt;BD[[#This Row],[Fecha Venc.]],"VENCIDO","")</f>
        <v>VENCIDO</v>
      </c>
      <c r="R2305" s="83"/>
    </row>
    <row r="2306" spans="3:18" s="4" customFormat="1" hidden="1" x14ac:dyDescent="0.25">
      <c r="C2306" s="77" t="s">
        <v>1337</v>
      </c>
      <c r="D2306" s="78">
        <v>45314</v>
      </c>
      <c r="E2306" s="79" t="s">
        <v>82</v>
      </c>
      <c r="F2306" s="80" t="s">
        <v>41</v>
      </c>
      <c r="G2306" s="79" t="s">
        <v>82</v>
      </c>
      <c r="H2306" s="81" t="s">
        <v>11</v>
      </c>
      <c r="I2306" s="120">
        <v>1889.05</v>
      </c>
      <c r="J2306" s="120">
        <v>1889.05</v>
      </c>
      <c r="K2306" s="82">
        <v>1</v>
      </c>
      <c r="L2306" s="105">
        <f>+BD[[#This Row],[Kg. Recibidos]]*BD[[#This Row],[Precio]]</f>
        <v>1889.05</v>
      </c>
      <c r="M2306" s="82">
        <v>1889.05</v>
      </c>
      <c r="N2306" s="91">
        <f>+BD[[#This Row],[Monto Total]]-BD[[#This Row],[Abonos]]</f>
        <v>0</v>
      </c>
      <c r="O2306" s="92" t="str">
        <f>IF(BD[[#This Row],[Saldo Actual]]=0,"PAGADO",IF(BD[[#This Row],[Saldo Actual]]&lt;0,"A Favor","Pendiente"))</f>
        <v>PAGADO</v>
      </c>
      <c r="P2306" s="95">
        <f>+BD[[#This Row],[Fecha Doc.]]+7</f>
        <v>45321</v>
      </c>
      <c r="Q2306" s="66" t="str">
        <f ca="1">IF(TODAY()&gt;BD[[#This Row],[Fecha Venc.]],"VENCIDO","")</f>
        <v>VENCIDO</v>
      </c>
      <c r="R2306" s="83"/>
    </row>
    <row r="2307" spans="3:18" s="4" customFormat="1" hidden="1" x14ac:dyDescent="0.25">
      <c r="C2307" s="77" t="s">
        <v>1338</v>
      </c>
      <c r="D2307" s="78">
        <v>45314</v>
      </c>
      <c r="E2307" s="79" t="s">
        <v>82</v>
      </c>
      <c r="F2307" s="80" t="s">
        <v>41</v>
      </c>
      <c r="G2307" s="79" t="s">
        <v>82</v>
      </c>
      <c r="H2307" s="81" t="s">
        <v>3</v>
      </c>
      <c r="I2307" s="120">
        <v>22000</v>
      </c>
      <c r="J2307" s="120">
        <v>22000</v>
      </c>
      <c r="K2307" s="82">
        <v>2.0499999999999998</v>
      </c>
      <c r="L2307" s="105">
        <f>+BD[[#This Row],[Kg. Recibidos]]*BD[[#This Row],[Precio]]</f>
        <v>45099.999999999993</v>
      </c>
      <c r="M2307" s="82">
        <v>45099.999999999993</v>
      </c>
      <c r="N2307" s="91">
        <f>+BD[[#This Row],[Monto Total]]-BD[[#This Row],[Abonos]]</f>
        <v>0</v>
      </c>
      <c r="O2307" s="92" t="str">
        <f>IF(BD[[#This Row],[Saldo Actual]]=0,"PAGADO",IF(BD[[#This Row],[Saldo Actual]]&lt;0,"A Favor","Pendiente"))</f>
        <v>PAGADO</v>
      </c>
      <c r="P2307" s="95">
        <f>+BD[[#This Row],[Fecha Doc.]]+7</f>
        <v>45321</v>
      </c>
      <c r="Q2307" s="66" t="str">
        <f ca="1">IF(TODAY()&gt;BD[[#This Row],[Fecha Venc.]],"VENCIDO","")</f>
        <v>VENCIDO</v>
      </c>
      <c r="R2307" s="83"/>
    </row>
    <row r="2308" spans="3:18" s="4" customFormat="1" hidden="1" x14ac:dyDescent="0.25">
      <c r="C2308" s="77" t="s">
        <v>1326</v>
      </c>
      <c r="D2308" s="78">
        <v>45314</v>
      </c>
      <c r="E2308" s="79" t="s">
        <v>8</v>
      </c>
      <c r="F2308" s="80" t="s">
        <v>20</v>
      </c>
      <c r="G2308" s="79" t="s">
        <v>179</v>
      </c>
      <c r="H2308" s="81" t="s">
        <v>3</v>
      </c>
      <c r="I2308" s="120">
        <v>2345</v>
      </c>
      <c r="J2308" s="120">
        <v>2340.6</v>
      </c>
      <c r="K2308" s="82">
        <v>2.1</v>
      </c>
      <c r="L2308" s="105">
        <f>+BD[[#This Row],[Kg. Recibidos]]*BD[[#This Row],[Precio]]</f>
        <v>4915.26</v>
      </c>
      <c r="M2308" s="82">
        <v>4915.26</v>
      </c>
      <c r="N2308" s="91">
        <f>+BD[[#This Row],[Monto Total]]-BD[[#This Row],[Abonos]]</f>
        <v>0</v>
      </c>
      <c r="O2308" s="92" t="str">
        <f>IF(BD[[#This Row],[Saldo Actual]]=0,"PAGADO",IF(BD[[#This Row],[Saldo Actual]]&lt;0,"A Favor","Pendiente"))</f>
        <v>PAGADO</v>
      </c>
      <c r="P2308" s="95">
        <f>+BD[[#This Row],[Fecha Doc.]]+7</f>
        <v>45321</v>
      </c>
      <c r="Q2308" s="66" t="str">
        <f ca="1">IF(TODAY()&gt;BD[[#This Row],[Fecha Venc.]],"VENCIDO","")</f>
        <v>VENCIDO</v>
      </c>
      <c r="R2308" s="83"/>
    </row>
    <row r="2309" spans="3:18" s="4" customFormat="1" hidden="1" x14ac:dyDescent="0.25">
      <c r="C2309" s="77" t="s">
        <v>1334</v>
      </c>
      <c r="D2309" s="78">
        <v>45314</v>
      </c>
      <c r="E2309" s="79" t="s">
        <v>1887</v>
      </c>
      <c r="F2309" s="80" t="s">
        <v>1886</v>
      </c>
      <c r="G2309" s="79" t="s">
        <v>1210</v>
      </c>
      <c r="H2309" s="81" t="s">
        <v>13</v>
      </c>
      <c r="I2309" s="120">
        <v>117.7</v>
      </c>
      <c r="J2309" s="120">
        <v>117.7</v>
      </c>
      <c r="K2309" s="82">
        <v>1.4</v>
      </c>
      <c r="L2309" s="105">
        <f>+BD[[#This Row],[Kg. Recibidos]]*BD[[#This Row],[Precio]]</f>
        <v>164.78</v>
      </c>
      <c r="M2309" s="82">
        <v>164.78</v>
      </c>
      <c r="N2309" s="91">
        <f>+BD[[#This Row],[Monto Total]]-BD[[#This Row],[Abonos]]</f>
        <v>0</v>
      </c>
      <c r="O2309" s="92" t="str">
        <f>IF(BD[[#This Row],[Saldo Actual]]=0,"PAGADO",IF(BD[[#This Row],[Saldo Actual]]&lt;0,"A Favor","Pendiente"))</f>
        <v>PAGADO</v>
      </c>
      <c r="P2309" s="95">
        <f>+BD[[#This Row],[Fecha Doc.]]+7</f>
        <v>45321</v>
      </c>
      <c r="Q2309" s="66" t="str">
        <f ca="1">IF(TODAY()&gt;BD[[#This Row],[Fecha Venc.]],"VENCIDO","")</f>
        <v>VENCIDO</v>
      </c>
      <c r="R2309" s="83"/>
    </row>
    <row r="2310" spans="3:18" s="4" customFormat="1" hidden="1" x14ac:dyDescent="0.25">
      <c r="C2310" s="77" t="s">
        <v>1332</v>
      </c>
      <c r="D2310" s="78">
        <v>45314</v>
      </c>
      <c r="E2310" s="79" t="s">
        <v>670</v>
      </c>
      <c r="F2310" s="80" t="s">
        <v>883</v>
      </c>
      <c r="G2310" s="79" t="s">
        <v>670</v>
      </c>
      <c r="H2310" s="81" t="s">
        <v>872</v>
      </c>
      <c r="I2310" s="120">
        <v>10238</v>
      </c>
      <c r="J2310" s="120">
        <v>10213.6</v>
      </c>
      <c r="K2310" s="82">
        <v>2.1</v>
      </c>
      <c r="L2310" s="105">
        <f>+BD[[#This Row],[Kg. Recibidos]]*BD[[#This Row],[Precio]]</f>
        <v>21448.560000000001</v>
      </c>
      <c r="M2310" s="105">
        <f>+BD[[#This Row],[Kg. Recibidos]]*BD[[#This Row],[Precio]]</f>
        <v>21448.560000000001</v>
      </c>
      <c r="N2310" s="91">
        <f>+BD[[#This Row],[Monto Total]]-BD[[#This Row],[Abonos]]</f>
        <v>0</v>
      </c>
      <c r="O2310" s="92" t="str">
        <f>IF(BD[[#This Row],[Saldo Actual]]=0,"PAGADO",IF(BD[[#This Row],[Saldo Actual]]&lt;0,"A Favor","Pendiente"))</f>
        <v>PAGADO</v>
      </c>
      <c r="P2310" s="95">
        <f>+BD[[#This Row],[Fecha Doc.]]+7</f>
        <v>45321</v>
      </c>
      <c r="Q2310" s="66" t="str">
        <f ca="1">IF(TODAY()&gt;BD[[#This Row],[Fecha Venc.]],"VENCIDO","")</f>
        <v>VENCIDO</v>
      </c>
      <c r="R2310" s="83"/>
    </row>
    <row r="2311" spans="3:18" s="4" customFormat="1" hidden="1" x14ac:dyDescent="0.25">
      <c r="C2311" s="77" t="s">
        <v>1329</v>
      </c>
      <c r="D2311" s="78">
        <v>45314</v>
      </c>
      <c r="E2311" s="79" t="s">
        <v>8</v>
      </c>
      <c r="F2311" s="80" t="s">
        <v>20</v>
      </c>
      <c r="G2311" s="79" t="s">
        <v>180</v>
      </c>
      <c r="H2311" s="81" t="s">
        <v>3</v>
      </c>
      <c r="I2311" s="120">
        <v>664.5</v>
      </c>
      <c r="J2311" s="120">
        <v>674.8</v>
      </c>
      <c r="K2311" s="82">
        <v>2.1</v>
      </c>
      <c r="L2311" s="105">
        <f>+BD[[#This Row],[Kg. Recibidos]]*BD[[#This Row],[Precio]]</f>
        <v>1417.08</v>
      </c>
      <c r="M2311" s="82">
        <v>1417.08</v>
      </c>
      <c r="N2311" s="91">
        <f>+BD[[#This Row],[Monto Total]]-BD[[#This Row],[Abonos]]</f>
        <v>0</v>
      </c>
      <c r="O2311" s="92" t="str">
        <f>IF(BD[[#This Row],[Saldo Actual]]=0,"PAGADO",IF(BD[[#This Row],[Saldo Actual]]&lt;0,"A Favor","Pendiente"))</f>
        <v>PAGADO</v>
      </c>
      <c r="P2311" s="95">
        <f>+BD[[#This Row],[Fecha Doc.]]+7</f>
        <v>45321</v>
      </c>
      <c r="Q2311" s="66" t="str">
        <f ca="1">IF(TODAY()&gt;BD[[#This Row],[Fecha Venc.]],"VENCIDO","")</f>
        <v>VENCIDO</v>
      </c>
      <c r="R2311" s="83"/>
    </row>
    <row r="2312" spans="3:18" s="4" customFormat="1" hidden="1" x14ac:dyDescent="0.25">
      <c r="C2312" s="77" t="s">
        <v>1329</v>
      </c>
      <c r="D2312" s="78">
        <v>45314</v>
      </c>
      <c r="E2312" s="79" t="s">
        <v>8</v>
      </c>
      <c r="F2312" s="80" t="s">
        <v>20</v>
      </c>
      <c r="G2312" s="79" t="s">
        <v>180</v>
      </c>
      <c r="H2312" s="81" t="s">
        <v>15</v>
      </c>
      <c r="I2312" s="120">
        <v>1092.9000000000001</v>
      </c>
      <c r="J2312" s="120">
        <v>1076.2</v>
      </c>
      <c r="K2312" s="82">
        <v>2.4</v>
      </c>
      <c r="L2312" s="105">
        <f>+BD[[#This Row],[Kg. Recibidos]]*BD[[#This Row],[Precio]]</f>
        <v>2582.88</v>
      </c>
      <c r="M2312" s="82">
        <v>2582.88</v>
      </c>
      <c r="N2312" s="91">
        <f>+BD[[#This Row],[Monto Total]]-BD[[#This Row],[Abonos]]</f>
        <v>0</v>
      </c>
      <c r="O2312" s="92" t="str">
        <f>IF(BD[[#This Row],[Saldo Actual]]=0,"PAGADO",IF(BD[[#This Row],[Saldo Actual]]&lt;0,"A Favor","Pendiente"))</f>
        <v>PAGADO</v>
      </c>
      <c r="P2312" s="95">
        <f>+BD[[#This Row],[Fecha Doc.]]+7</f>
        <v>45321</v>
      </c>
      <c r="Q2312" s="66" t="str">
        <f ca="1">IF(TODAY()&gt;BD[[#This Row],[Fecha Venc.]],"VENCIDO","")</f>
        <v>VENCIDO</v>
      </c>
      <c r="R2312" s="83"/>
    </row>
    <row r="2313" spans="3:18" s="4" customFormat="1" hidden="1" x14ac:dyDescent="0.25">
      <c r="C2313" s="77" t="s">
        <v>1363</v>
      </c>
      <c r="D2313" s="78">
        <v>45314</v>
      </c>
      <c r="E2313" s="79" t="s">
        <v>93</v>
      </c>
      <c r="F2313" s="80" t="s">
        <v>50</v>
      </c>
      <c r="G2313" s="79" t="s">
        <v>93</v>
      </c>
      <c r="H2313" s="81" t="s">
        <v>3</v>
      </c>
      <c r="I2313" s="120">
        <v>25000</v>
      </c>
      <c r="J2313" s="120">
        <v>25000</v>
      </c>
      <c r="K2313" s="82">
        <v>2</v>
      </c>
      <c r="L2313" s="105">
        <f>+BD[[#This Row],[Kg. Recibidos]]*BD[[#This Row],[Precio]]</f>
        <v>50000</v>
      </c>
      <c r="M2313" s="82">
        <v>50000</v>
      </c>
      <c r="N2313" s="91">
        <f>+BD[[#This Row],[Monto Total]]-BD[[#This Row],[Abonos]]</f>
        <v>0</v>
      </c>
      <c r="O2313" s="92" t="str">
        <f>IF(BD[[#This Row],[Saldo Actual]]=0,"PAGADO",IF(BD[[#This Row],[Saldo Actual]]&lt;0,"A Favor","Pendiente"))</f>
        <v>PAGADO</v>
      </c>
      <c r="P2313" s="95">
        <f>+BD[[#This Row],[Fecha Doc.]]+7</f>
        <v>45321</v>
      </c>
      <c r="Q2313" s="66" t="str">
        <f ca="1">IF(TODAY()&gt;BD[[#This Row],[Fecha Venc.]],"VENCIDO","")</f>
        <v>VENCIDO</v>
      </c>
      <c r="R2313" s="83"/>
    </row>
    <row r="2314" spans="3:18" s="4" customFormat="1" hidden="1" x14ac:dyDescent="0.25">
      <c r="C2314" s="77" t="s">
        <v>1323</v>
      </c>
      <c r="D2314" s="78">
        <v>45314</v>
      </c>
      <c r="E2314" s="79" t="s">
        <v>8</v>
      </c>
      <c r="F2314" s="80" t="s">
        <v>20</v>
      </c>
      <c r="G2314" s="79" t="s">
        <v>181</v>
      </c>
      <c r="H2314" s="81" t="s">
        <v>3</v>
      </c>
      <c r="I2314" s="120">
        <v>1675.3</v>
      </c>
      <c r="J2314" s="120">
        <v>1668.6</v>
      </c>
      <c r="K2314" s="82">
        <v>2.1</v>
      </c>
      <c r="L2314" s="105">
        <f>+BD[[#This Row],[Kg. Recibidos]]*BD[[#This Row],[Precio]]</f>
        <v>3504.06</v>
      </c>
      <c r="M2314" s="82">
        <v>3504.06</v>
      </c>
      <c r="N2314" s="91">
        <f>+BD[[#This Row],[Monto Total]]-BD[[#This Row],[Abonos]]</f>
        <v>0</v>
      </c>
      <c r="O2314" s="92" t="str">
        <f>IF(BD[[#This Row],[Saldo Actual]]=0,"PAGADO",IF(BD[[#This Row],[Saldo Actual]]&lt;0,"A Favor","Pendiente"))</f>
        <v>PAGADO</v>
      </c>
      <c r="P2314" s="95">
        <f>+BD[[#This Row],[Fecha Doc.]]+7</f>
        <v>45321</v>
      </c>
      <c r="Q2314" s="66" t="str">
        <f ca="1">IF(TODAY()&gt;BD[[#This Row],[Fecha Venc.]],"VENCIDO","")</f>
        <v>VENCIDO</v>
      </c>
      <c r="R2314" s="83"/>
    </row>
    <row r="2315" spans="3:18" s="4" customFormat="1" hidden="1" x14ac:dyDescent="0.25">
      <c r="C2315" s="77" t="s">
        <v>1335</v>
      </c>
      <c r="D2315" s="78">
        <v>45314</v>
      </c>
      <c r="E2315" s="79" t="s">
        <v>8</v>
      </c>
      <c r="F2315" s="80" t="s">
        <v>20</v>
      </c>
      <c r="G2315" s="79" t="s">
        <v>182</v>
      </c>
      <c r="H2315" s="81" t="s">
        <v>15</v>
      </c>
      <c r="I2315" s="120">
        <v>7945.1</v>
      </c>
      <c r="J2315" s="120">
        <v>7672.8</v>
      </c>
      <c r="K2315" s="82">
        <v>2.4700000000000002</v>
      </c>
      <c r="L2315" s="105">
        <f>+BD[[#This Row],[Kg. Recibidos]]*BD[[#This Row],[Precio]]</f>
        <v>18951.816000000003</v>
      </c>
      <c r="M2315" s="105">
        <f>+BD[[#This Row],[Kg. Recibidos]]*BD[[#This Row],[Precio]]</f>
        <v>18951.816000000003</v>
      </c>
      <c r="N2315" s="91">
        <f>+BD[[#This Row],[Monto Total]]-BD[[#This Row],[Abonos]]</f>
        <v>0</v>
      </c>
      <c r="O2315" s="92" t="str">
        <f>IF(BD[[#This Row],[Saldo Actual]]=0,"PAGADO",IF(BD[[#This Row],[Saldo Actual]]&lt;0,"A Favor","Pendiente"))</f>
        <v>PAGADO</v>
      </c>
      <c r="P2315" s="95">
        <f>+BD[[#This Row],[Fecha Doc.]]+7</f>
        <v>45321</v>
      </c>
      <c r="Q2315" s="66" t="str">
        <f ca="1">IF(TODAY()&gt;BD[[#This Row],[Fecha Venc.]],"VENCIDO","")</f>
        <v>VENCIDO</v>
      </c>
      <c r="R2315" s="83"/>
    </row>
    <row r="2316" spans="3:18" s="4" customFormat="1" hidden="1" x14ac:dyDescent="0.25">
      <c r="C2316" s="77" t="s">
        <v>1335</v>
      </c>
      <c r="D2316" s="78">
        <v>45314</v>
      </c>
      <c r="E2316" s="79" t="s">
        <v>8</v>
      </c>
      <c r="F2316" s="80" t="s">
        <v>20</v>
      </c>
      <c r="G2316" s="79" t="s">
        <v>182</v>
      </c>
      <c r="H2316" s="81" t="s">
        <v>3</v>
      </c>
      <c r="I2316" s="120">
        <v>1249.0999999999999</v>
      </c>
      <c r="J2316" s="120">
        <v>1240.8</v>
      </c>
      <c r="K2316" s="82">
        <v>2.1</v>
      </c>
      <c r="L2316" s="105">
        <f>+BD[[#This Row],[Kg. Recibidos]]*BD[[#This Row],[Precio]]</f>
        <v>2605.6799999999998</v>
      </c>
      <c r="M2316" s="105">
        <f>+BD[[#This Row],[Kg. Recibidos]]*BD[[#This Row],[Precio]]</f>
        <v>2605.6799999999998</v>
      </c>
      <c r="N2316" s="91">
        <f>+BD[[#This Row],[Monto Total]]-BD[[#This Row],[Abonos]]</f>
        <v>0</v>
      </c>
      <c r="O2316" s="92" t="str">
        <f>IF(BD[[#This Row],[Saldo Actual]]=0,"PAGADO",IF(BD[[#This Row],[Saldo Actual]]&lt;0,"A Favor","Pendiente"))</f>
        <v>PAGADO</v>
      </c>
      <c r="P2316" s="95">
        <f>+BD[[#This Row],[Fecha Doc.]]+7</f>
        <v>45321</v>
      </c>
      <c r="Q2316" s="66" t="str">
        <f ca="1">IF(TODAY()&gt;BD[[#This Row],[Fecha Venc.]],"VENCIDO","")</f>
        <v>VENCIDO</v>
      </c>
      <c r="R2316" s="83"/>
    </row>
    <row r="2317" spans="3:18" s="4" customFormat="1" hidden="1" x14ac:dyDescent="0.25">
      <c r="C2317" s="77" t="s">
        <v>1339</v>
      </c>
      <c r="D2317" s="78">
        <v>45314</v>
      </c>
      <c r="E2317" s="79" t="s">
        <v>81</v>
      </c>
      <c r="F2317" s="80" t="s">
        <v>40</v>
      </c>
      <c r="G2317" s="79" t="s">
        <v>218</v>
      </c>
      <c r="H2317" s="81" t="s">
        <v>15</v>
      </c>
      <c r="I2317" s="120">
        <v>10280.9</v>
      </c>
      <c r="J2317" s="120">
        <v>10001.75</v>
      </c>
      <c r="K2317" s="82">
        <v>2.4700000000000002</v>
      </c>
      <c r="L2317" s="105">
        <f>+BD[[#This Row],[Kg. Recibidos]]*BD[[#This Row],[Precio]]</f>
        <v>24704.322500000002</v>
      </c>
      <c r="M2317" s="82">
        <v>24704.322500000002</v>
      </c>
      <c r="N2317" s="91">
        <f>+BD[[#This Row],[Monto Total]]-BD[[#This Row],[Abonos]]</f>
        <v>0</v>
      </c>
      <c r="O2317" s="92" t="str">
        <f>IF(BD[[#This Row],[Saldo Actual]]=0,"PAGADO",IF(BD[[#This Row],[Saldo Actual]]&lt;0,"A Favor","Pendiente"))</f>
        <v>PAGADO</v>
      </c>
      <c r="P2317" s="95">
        <f>+BD[[#This Row],[Fecha Doc.]]+7</f>
        <v>45321</v>
      </c>
      <c r="Q2317" s="66" t="str">
        <f ca="1">IF(TODAY()&gt;BD[[#This Row],[Fecha Venc.]],"VENCIDO","")</f>
        <v>VENCIDO</v>
      </c>
      <c r="R2317" s="83"/>
    </row>
    <row r="2318" spans="3:18" s="4" customFormat="1" hidden="1" x14ac:dyDescent="0.25">
      <c r="C2318" s="77" t="s">
        <v>1333</v>
      </c>
      <c r="D2318" s="78">
        <v>45314</v>
      </c>
      <c r="E2318" s="79" t="s">
        <v>1887</v>
      </c>
      <c r="F2318" s="80" t="s">
        <v>1886</v>
      </c>
      <c r="G2318" s="79" t="s">
        <v>149</v>
      </c>
      <c r="H2318" s="81" t="s">
        <v>14</v>
      </c>
      <c r="I2318" s="120">
        <v>106.8</v>
      </c>
      <c r="J2318" s="120">
        <v>106.8</v>
      </c>
      <c r="K2318" s="82">
        <v>0.55000000000000004</v>
      </c>
      <c r="L2318" s="105">
        <f>+BD[[#This Row],[Kg. Recibidos]]*BD[[#This Row],[Precio]]</f>
        <v>58.74</v>
      </c>
      <c r="M2318" s="82">
        <v>58.74</v>
      </c>
      <c r="N2318" s="91">
        <f>+BD[[#This Row],[Monto Total]]-BD[[#This Row],[Abonos]]</f>
        <v>0</v>
      </c>
      <c r="O2318" s="92" t="str">
        <f>IF(BD[[#This Row],[Saldo Actual]]=0,"PAGADO",IF(BD[[#This Row],[Saldo Actual]]&lt;0,"A Favor","Pendiente"))</f>
        <v>PAGADO</v>
      </c>
      <c r="P2318" s="95">
        <f>+BD[[#This Row],[Fecha Doc.]]+7</f>
        <v>45321</v>
      </c>
      <c r="Q2318" s="66" t="str">
        <f ca="1">IF(TODAY()&gt;BD[[#This Row],[Fecha Venc.]],"VENCIDO","")</f>
        <v>VENCIDO</v>
      </c>
      <c r="R2318" s="83"/>
    </row>
    <row r="2319" spans="3:18" s="4" customFormat="1" hidden="1" x14ac:dyDescent="0.25">
      <c r="C2319" s="77" t="s">
        <v>1316</v>
      </c>
      <c r="D2319" s="78">
        <v>45313</v>
      </c>
      <c r="E2319" s="79" t="s">
        <v>1887</v>
      </c>
      <c r="F2319" s="80" t="s">
        <v>1886</v>
      </c>
      <c r="G2319" s="79" t="s">
        <v>200</v>
      </c>
      <c r="H2319" s="81" t="s">
        <v>872</v>
      </c>
      <c r="I2319" s="120">
        <v>306.7</v>
      </c>
      <c r="J2319" s="120">
        <v>306.7</v>
      </c>
      <c r="K2319" s="82">
        <v>2.35</v>
      </c>
      <c r="L2319" s="105">
        <f>+BD[[#This Row],[Kg. Recibidos]]*BD[[#This Row],[Precio]]</f>
        <v>720.745</v>
      </c>
      <c r="M2319" s="82">
        <v>720.745</v>
      </c>
      <c r="N2319" s="91">
        <f>+BD[[#This Row],[Monto Total]]-BD[[#This Row],[Abonos]]</f>
        <v>0</v>
      </c>
      <c r="O2319" s="92" t="str">
        <f>IF(BD[[#This Row],[Saldo Actual]]=0,"PAGADO",IF(BD[[#This Row],[Saldo Actual]]&lt;0,"A Favor","Pendiente"))</f>
        <v>PAGADO</v>
      </c>
      <c r="P2319" s="95">
        <f>+BD[[#This Row],[Fecha Doc.]]+7</f>
        <v>45320</v>
      </c>
      <c r="Q2319" s="66" t="str">
        <f ca="1">IF(TODAY()&gt;BD[[#This Row],[Fecha Venc.]],"VENCIDO","")</f>
        <v>VENCIDO</v>
      </c>
      <c r="R2319" s="83"/>
    </row>
    <row r="2320" spans="3:18" s="4" customFormat="1" hidden="1" x14ac:dyDescent="0.25">
      <c r="C2320" s="77" t="s">
        <v>1331</v>
      </c>
      <c r="D2320" s="78">
        <v>45313</v>
      </c>
      <c r="E2320" s="79" t="s">
        <v>77</v>
      </c>
      <c r="F2320" s="80" t="s">
        <v>35</v>
      </c>
      <c r="G2320" s="79" t="s">
        <v>77</v>
      </c>
      <c r="H2320" s="81" t="s">
        <v>872</v>
      </c>
      <c r="I2320" s="120">
        <v>5034</v>
      </c>
      <c r="J2320" s="120">
        <v>5034</v>
      </c>
      <c r="K2320" s="82">
        <v>1.95</v>
      </c>
      <c r="L2320" s="105">
        <f>+BD[[#This Row],[Kg. Recibidos]]*BD[[#This Row],[Precio]]</f>
        <v>9816.2999999999993</v>
      </c>
      <c r="M2320" s="82">
        <v>9816.2999999999993</v>
      </c>
      <c r="N2320" s="91">
        <f>+BD[[#This Row],[Monto Total]]-BD[[#This Row],[Abonos]]</f>
        <v>0</v>
      </c>
      <c r="O2320" s="92" t="str">
        <f>IF(BD[[#This Row],[Saldo Actual]]=0,"PAGADO",IF(BD[[#This Row],[Saldo Actual]]&lt;0,"A Favor","Pendiente"))</f>
        <v>PAGADO</v>
      </c>
      <c r="P2320" s="95">
        <f>+BD[[#This Row],[Fecha Doc.]]+7</f>
        <v>45320</v>
      </c>
      <c r="Q2320" s="66" t="str">
        <f ca="1">IF(TODAY()&gt;BD[[#This Row],[Fecha Venc.]],"VENCIDO","")</f>
        <v>VENCIDO</v>
      </c>
      <c r="R2320" s="83"/>
    </row>
    <row r="2321" spans="3:18" s="4" customFormat="1" hidden="1" x14ac:dyDescent="0.25">
      <c r="C2321" s="77" t="s">
        <v>1331</v>
      </c>
      <c r="D2321" s="78">
        <v>45313</v>
      </c>
      <c r="E2321" s="79" t="s">
        <v>77</v>
      </c>
      <c r="F2321" s="80" t="s">
        <v>35</v>
      </c>
      <c r="G2321" s="79" t="s">
        <v>77</v>
      </c>
      <c r="H2321" s="81" t="s">
        <v>3</v>
      </c>
      <c r="I2321" s="120">
        <v>20010</v>
      </c>
      <c r="J2321" s="120">
        <v>20010</v>
      </c>
      <c r="K2321" s="82">
        <v>2.0499999999999998</v>
      </c>
      <c r="L2321" s="105">
        <f>+BD[[#This Row],[Kg. Recibidos]]*BD[[#This Row],[Precio]]</f>
        <v>41020.5</v>
      </c>
      <c r="M2321" s="82">
        <v>41020.5</v>
      </c>
      <c r="N2321" s="91">
        <f>+BD[[#This Row],[Monto Total]]-BD[[#This Row],[Abonos]]</f>
        <v>0</v>
      </c>
      <c r="O2321" s="92" t="str">
        <f>IF(BD[[#This Row],[Saldo Actual]]=0,"PAGADO",IF(BD[[#This Row],[Saldo Actual]]&lt;0,"A Favor","Pendiente"))</f>
        <v>PAGADO</v>
      </c>
      <c r="P2321" s="95">
        <f>+BD[[#This Row],[Fecha Doc.]]+7</f>
        <v>45320</v>
      </c>
      <c r="Q2321" s="66" t="str">
        <f ca="1">IF(TODAY()&gt;BD[[#This Row],[Fecha Venc.]],"VENCIDO","")</f>
        <v>VENCIDO</v>
      </c>
      <c r="R2321" s="83"/>
    </row>
    <row r="2322" spans="3:18" s="4" customFormat="1" hidden="1" x14ac:dyDescent="0.25">
      <c r="C2322" s="77" t="s">
        <v>1313</v>
      </c>
      <c r="D2322" s="78">
        <v>45313</v>
      </c>
      <c r="E2322" s="79" t="s">
        <v>1887</v>
      </c>
      <c r="F2322" s="80" t="s">
        <v>1886</v>
      </c>
      <c r="G2322" s="79" t="s">
        <v>130</v>
      </c>
      <c r="H2322" s="81" t="s">
        <v>13</v>
      </c>
      <c r="I2322" s="120">
        <v>49.401000000000003</v>
      </c>
      <c r="J2322" s="120">
        <v>49.401000000000003</v>
      </c>
      <c r="K2322" s="82">
        <v>1.4</v>
      </c>
      <c r="L2322" s="105">
        <f>+BD[[#This Row],[Kg. Recibidos]]*BD[[#This Row],[Precio]]</f>
        <v>69.1614</v>
      </c>
      <c r="M2322" s="82">
        <v>69.1614</v>
      </c>
      <c r="N2322" s="91">
        <f>+BD[[#This Row],[Monto Total]]-BD[[#This Row],[Abonos]]</f>
        <v>0</v>
      </c>
      <c r="O2322" s="92" t="str">
        <f>IF(BD[[#This Row],[Saldo Actual]]=0,"PAGADO",IF(BD[[#This Row],[Saldo Actual]]&lt;0,"A Favor","Pendiente"))</f>
        <v>PAGADO</v>
      </c>
      <c r="P2322" s="95">
        <f>+BD[[#This Row],[Fecha Doc.]]+7</f>
        <v>45320</v>
      </c>
      <c r="Q2322" s="66" t="str">
        <f ca="1">IF(TODAY()&gt;BD[[#This Row],[Fecha Venc.]],"VENCIDO","")</f>
        <v>VENCIDO</v>
      </c>
      <c r="R2322" s="83"/>
    </row>
    <row r="2323" spans="3:18" s="4" customFormat="1" hidden="1" x14ac:dyDescent="0.25">
      <c r="C2323" s="77" t="s">
        <v>1311</v>
      </c>
      <c r="D2323" s="78">
        <v>45313</v>
      </c>
      <c r="E2323" s="79" t="s">
        <v>83</v>
      </c>
      <c r="F2323" s="80" t="s">
        <v>42</v>
      </c>
      <c r="G2323" s="79" t="s">
        <v>83</v>
      </c>
      <c r="H2323" s="81" t="s">
        <v>3</v>
      </c>
      <c r="I2323" s="120">
        <v>872</v>
      </c>
      <c r="J2323" s="120">
        <v>873.25</v>
      </c>
      <c r="K2323" s="82">
        <v>2.2000000000000002</v>
      </c>
      <c r="L2323" s="105">
        <f>+BD[[#This Row],[Kg. Recibidos]]*BD[[#This Row],[Precio]]</f>
        <v>1921.15</v>
      </c>
      <c r="M2323" s="82">
        <v>1921.15</v>
      </c>
      <c r="N2323" s="91">
        <f>+BD[[#This Row],[Monto Total]]-BD[[#This Row],[Abonos]]</f>
        <v>0</v>
      </c>
      <c r="O2323" s="92" t="str">
        <f>IF(BD[[#This Row],[Saldo Actual]]=0,"PAGADO",IF(BD[[#This Row],[Saldo Actual]]&lt;0,"A Favor","Pendiente"))</f>
        <v>PAGADO</v>
      </c>
      <c r="P2323" s="95">
        <f>+BD[[#This Row],[Fecha Doc.]]+7</f>
        <v>45320</v>
      </c>
      <c r="Q2323" s="66" t="str">
        <f ca="1">IF(TODAY()&gt;BD[[#This Row],[Fecha Venc.]],"VENCIDO","")</f>
        <v>VENCIDO</v>
      </c>
      <c r="R2323" s="83"/>
    </row>
    <row r="2324" spans="3:18" s="4" customFormat="1" hidden="1" x14ac:dyDescent="0.25">
      <c r="C2324" s="77" t="s">
        <v>1320</v>
      </c>
      <c r="D2324" s="78">
        <v>45313</v>
      </c>
      <c r="E2324" s="79" t="s">
        <v>89</v>
      </c>
      <c r="F2324" s="80" t="s">
        <v>47</v>
      </c>
      <c r="G2324" s="79" t="s">
        <v>89</v>
      </c>
      <c r="H2324" s="81" t="s">
        <v>872</v>
      </c>
      <c r="I2324" s="120">
        <v>19801.8</v>
      </c>
      <c r="J2324" s="120">
        <v>19735.8</v>
      </c>
      <c r="K2324" s="82">
        <v>1.7</v>
      </c>
      <c r="L2324" s="105">
        <f>+BD[[#This Row],[Kg. Recibidos]]*BD[[#This Row],[Precio]]</f>
        <v>33550.86</v>
      </c>
      <c r="M2324" s="82">
        <v>33550.86</v>
      </c>
      <c r="N2324" s="91">
        <f>+BD[[#This Row],[Monto Total]]-BD[[#This Row],[Abonos]]</f>
        <v>0</v>
      </c>
      <c r="O2324" s="92" t="str">
        <f>IF(BD[[#This Row],[Saldo Actual]]=0,"PAGADO",IF(BD[[#This Row],[Saldo Actual]]&lt;0,"A Favor","Pendiente"))</f>
        <v>PAGADO</v>
      </c>
      <c r="P2324" s="95">
        <f>+BD[[#This Row],[Fecha Doc.]]+7</f>
        <v>45320</v>
      </c>
      <c r="Q2324" s="66" t="str">
        <f ca="1">IF(TODAY()&gt;BD[[#This Row],[Fecha Venc.]],"VENCIDO","")</f>
        <v>VENCIDO</v>
      </c>
      <c r="R2324" s="83"/>
    </row>
    <row r="2325" spans="3:18" s="4" customFormat="1" hidden="1" x14ac:dyDescent="0.25">
      <c r="C2325" s="77" t="s">
        <v>1319</v>
      </c>
      <c r="D2325" s="78">
        <v>45313</v>
      </c>
      <c r="E2325" s="79" t="s">
        <v>93</v>
      </c>
      <c r="F2325" s="80" t="s">
        <v>50</v>
      </c>
      <c r="G2325" s="79" t="s">
        <v>93</v>
      </c>
      <c r="H2325" s="81" t="s">
        <v>11</v>
      </c>
      <c r="I2325" s="120">
        <v>1015.3</v>
      </c>
      <c r="J2325" s="120">
        <v>1015.3</v>
      </c>
      <c r="K2325" s="82">
        <v>1.6</v>
      </c>
      <c r="L2325" s="105">
        <f>+BD[[#This Row],[Kg. Recibidos]]*BD[[#This Row],[Precio]]</f>
        <v>1624.48</v>
      </c>
      <c r="M2325" s="82">
        <v>1624.48</v>
      </c>
      <c r="N2325" s="91">
        <f>+BD[[#This Row],[Monto Total]]-BD[[#This Row],[Abonos]]</f>
        <v>0</v>
      </c>
      <c r="O2325" s="92" t="str">
        <f>IF(BD[[#This Row],[Saldo Actual]]=0,"PAGADO",IF(BD[[#This Row],[Saldo Actual]]&lt;0,"A Favor","Pendiente"))</f>
        <v>PAGADO</v>
      </c>
      <c r="P2325" s="95">
        <f>+BD[[#This Row],[Fecha Doc.]]+7</f>
        <v>45320</v>
      </c>
      <c r="Q2325" s="66" t="str">
        <f ca="1">IF(TODAY()&gt;BD[[#This Row],[Fecha Venc.]],"VENCIDO","")</f>
        <v>VENCIDO</v>
      </c>
      <c r="R2325" s="83"/>
    </row>
    <row r="2326" spans="3:18" s="4" customFormat="1" hidden="1" x14ac:dyDescent="0.25">
      <c r="C2326" s="77" t="s">
        <v>1319</v>
      </c>
      <c r="D2326" s="78">
        <v>45313</v>
      </c>
      <c r="E2326" s="79" t="s">
        <v>93</v>
      </c>
      <c r="F2326" s="80" t="s">
        <v>50</v>
      </c>
      <c r="G2326" s="79" t="s">
        <v>93</v>
      </c>
      <c r="H2326" s="81" t="s">
        <v>12</v>
      </c>
      <c r="I2326" s="120">
        <v>1100.5999999999999</v>
      </c>
      <c r="J2326" s="120">
        <v>1100.5999999999999</v>
      </c>
      <c r="K2326" s="82">
        <v>1</v>
      </c>
      <c r="L2326" s="105">
        <f>+BD[[#This Row],[Kg. Recibidos]]*BD[[#This Row],[Precio]]</f>
        <v>1100.5999999999999</v>
      </c>
      <c r="M2326" s="82">
        <v>1100.5999999999999</v>
      </c>
      <c r="N2326" s="91">
        <f>+BD[[#This Row],[Monto Total]]-BD[[#This Row],[Abonos]]</f>
        <v>0</v>
      </c>
      <c r="O2326" s="92" t="str">
        <f>IF(BD[[#This Row],[Saldo Actual]]=0,"PAGADO",IF(BD[[#This Row],[Saldo Actual]]&lt;0,"A Favor","Pendiente"))</f>
        <v>PAGADO</v>
      </c>
      <c r="P2326" s="95">
        <f>+BD[[#This Row],[Fecha Doc.]]+7</f>
        <v>45320</v>
      </c>
      <c r="Q2326" s="66" t="str">
        <f ca="1">IF(TODAY()&gt;BD[[#This Row],[Fecha Venc.]],"VENCIDO","")</f>
        <v>VENCIDO</v>
      </c>
      <c r="R2326" s="83"/>
    </row>
    <row r="2327" spans="3:18" s="4" customFormat="1" hidden="1" x14ac:dyDescent="0.25">
      <c r="C2327" s="77" t="s">
        <v>1318</v>
      </c>
      <c r="D2327" s="78">
        <v>45313</v>
      </c>
      <c r="E2327" s="79" t="s">
        <v>93</v>
      </c>
      <c r="F2327" s="80" t="s">
        <v>50</v>
      </c>
      <c r="G2327" s="79" t="s">
        <v>93</v>
      </c>
      <c r="H2327" s="81" t="s">
        <v>3</v>
      </c>
      <c r="I2327" s="120">
        <v>21520.5</v>
      </c>
      <c r="J2327" s="120">
        <v>21520.5</v>
      </c>
      <c r="K2327" s="82">
        <v>2</v>
      </c>
      <c r="L2327" s="105">
        <f>+BD[[#This Row],[Kg. Recibidos]]*BD[[#This Row],[Precio]]</f>
        <v>43041</v>
      </c>
      <c r="M2327" s="82">
        <v>43041</v>
      </c>
      <c r="N2327" s="91">
        <f>+BD[[#This Row],[Monto Total]]-BD[[#This Row],[Abonos]]</f>
        <v>0</v>
      </c>
      <c r="O2327" s="92" t="str">
        <f>IF(BD[[#This Row],[Saldo Actual]]=0,"PAGADO",IF(BD[[#This Row],[Saldo Actual]]&lt;0,"A Favor","Pendiente"))</f>
        <v>PAGADO</v>
      </c>
      <c r="P2327" s="95">
        <f>+BD[[#This Row],[Fecha Doc.]]+7</f>
        <v>45320</v>
      </c>
      <c r="Q2327" s="66" t="str">
        <f ca="1">IF(TODAY()&gt;BD[[#This Row],[Fecha Venc.]],"VENCIDO","")</f>
        <v>VENCIDO</v>
      </c>
      <c r="R2327" s="83"/>
    </row>
    <row r="2328" spans="3:18" s="4" customFormat="1" hidden="1" x14ac:dyDescent="0.25">
      <c r="C2328" s="77" t="s">
        <v>1310</v>
      </c>
      <c r="D2328" s="78">
        <v>45313</v>
      </c>
      <c r="E2328" s="79" t="s">
        <v>94</v>
      </c>
      <c r="F2328" s="80" t="s">
        <v>51</v>
      </c>
      <c r="G2328" s="79" t="s">
        <v>94</v>
      </c>
      <c r="H2328" s="81" t="s">
        <v>3</v>
      </c>
      <c r="I2328" s="120">
        <v>9930.9</v>
      </c>
      <c r="J2328" s="120">
        <v>9905.6</v>
      </c>
      <c r="K2328" s="82">
        <v>2.1</v>
      </c>
      <c r="L2328" s="105">
        <f>+BD[[#This Row],[Kg. Recibidos]]*BD[[#This Row],[Precio]]</f>
        <v>20801.760000000002</v>
      </c>
      <c r="M2328" s="105">
        <f>+BD[[#This Row],[Kg. Recibidos]]*BD[[#This Row],[Precio]]</f>
        <v>20801.760000000002</v>
      </c>
      <c r="N2328" s="91">
        <f>+BD[[#This Row],[Monto Total]]-BD[[#This Row],[Abonos]]</f>
        <v>0</v>
      </c>
      <c r="O2328" s="92" t="str">
        <f>IF(BD[[#This Row],[Saldo Actual]]=0,"PAGADO",IF(BD[[#This Row],[Saldo Actual]]&lt;0,"A Favor","Pendiente"))</f>
        <v>PAGADO</v>
      </c>
      <c r="P2328" s="95">
        <f>+BD[[#This Row],[Fecha Doc.]]+7</f>
        <v>45320</v>
      </c>
      <c r="Q2328" s="66" t="str">
        <f ca="1">IF(TODAY()&gt;BD[[#This Row],[Fecha Venc.]],"VENCIDO","")</f>
        <v>VENCIDO</v>
      </c>
      <c r="R2328" s="83"/>
    </row>
    <row r="2329" spans="3:18" s="4" customFormat="1" hidden="1" x14ac:dyDescent="0.25">
      <c r="C2329" s="77" t="s">
        <v>1317</v>
      </c>
      <c r="D2329" s="78">
        <v>45313</v>
      </c>
      <c r="E2329" s="79" t="s">
        <v>8</v>
      </c>
      <c r="F2329" s="80" t="s">
        <v>20</v>
      </c>
      <c r="G2329" s="79" t="s">
        <v>182</v>
      </c>
      <c r="H2329" s="81" t="s">
        <v>15</v>
      </c>
      <c r="I2329" s="120">
        <v>8685.2999999999993</v>
      </c>
      <c r="J2329" s="120">
        <v>8373.1</v>
      </c>
      <c r="K2329" s="82">
        <v>2.4</v>
      </c>
      <c r="L2329" s="105">
        <f>+BD[[#This Row],[Kg. Recibidos]]*BD[[#This Row],[Precio]]</f>
        <v>20095.439999999999</v>
      </c>
      <c r="M2329" s="105">
        <f>+BD[[#This Row],[Kg. Recibidos]]*BD[[#This Row],[Precio]]</f>
        <v>20095.439999999999</v>
      </c>
      <c r="N2329" s="91">
        <f>+BD[[#This Row],[Monto Total]]-BD[[#This Row],[Abonos]]</f>
        <v>0</v>
      </c>
      <c r="O2329" s="92" t="str">
        <f>IF(BD[[#This Row],[Saldo Actual]]=0,"PAGADO",IF(BD[[#This Row],[Saldo Actual]]&lt;0,"A Favor","Pendiente"))</f>
        <v>PAGADO</v>
      </c>
      <c r="P2329" s="95">
        <f>+BD[[#This Row],[Fecha Doc.]]+7</f>
        <v>45320</v>
      </c>
      <c r="Q2329" s="66" t="str">
        <f ca="1">IF(TODAY()&gt;BD[[#This Row],[Fecha Venc.]],"VENCIDO","")</f>
        <v>VENCIDO</v>
      </c>
      <c r="R2329" s="83"/>
    </row>
    <row r="2330" spans="3:18" s="4" customFormat="1" hidden="1" x14ac:dyDescent="0.25">
      <c r="C2330" s="77" t="s">
        <v>1330</v>
      </c>
      <c r="D2330" s="78">
        <v>45313</v>
      </c>
      <c r="E2330" s="79" t="s">
        <v>1887</v>
      </c>
      <c r="F2330" s="80" t="s">
        <v>1886</v>
      </c>
      <c r="G2330" s="79" t="s">
        <v>518</v>
      </c>
      <c r="H2330" s="81" t="s">
        <v>3</v>
      </c>
      <c r="I2330" s="120">
        <v>5.7</v>
      </c>
      <c r="J2330" s="120">
        <v>5.7</v>
      </c>
      <c r="K2330" s="82">
        <v>2.35</v>
      </c>
      <c r="L2330" s="105">
        <f>+BD[[#This Row],[Kg. Recibidos]]*BD[[#This Row],[Precio]]</f>
        <v>13.395000000000001</v>
      </c>
      <c r="M2330" s="82">
        <v>13.395000000000001</v>
      </c>
      <c r="N2330" s="91">
        <f>+BD[[#This Row],[Monto Total]]-BD[[#This Row],[Abonos]]</f>
        <v>0</v>
      </c>
      <c r="O2330" s="92" t="str">
        <f>IF(BD[[#This Row],[Saldo Actual]]=0,"PAGADO",IF(BD[[#This Row],[Saldo Actual]]&lt;0,"A Favor","Pendiente"))</f>
        <v>PAGADO</v>
      </c>
      <c r="P2330" s="95">
        <f>+BD[[#This Row],[Fecha Doc.]]+7</f>
        <v>45320</v>
      </c>
      <c r="Q2330" s="66" t="str">
        <f ca="1">IF(TODAY()&gt;BD[[#This Row],[Fecha Venc.]],"VENCIDO","")</f>
        <v>VENCIDO</v>
      </c>
      <c r="R2330" s="83"/>
    </row>
    <row r="2331" spans="3:18" s="4" customFormat="1" hidden="1" x14ac:dyDescent="0.25">
      <c r="C2331" s="77" t="s">
        <v>1314</v>
      </c>
      <c r="D2331" s="78">
        <v>45313</v>
      </c>
      <c r="E2331" s="79" t="s">
        <v>86</v>
      </c>
      <c r="F2331" s="80" t="s">
        <v>45</v>
      </c>
      <c r="G2331" s="79" t="s">
        <v>975</v>
      </c>
      <c r="H2331" s="81" t="s">
        <v>3</v>
      </c>
      <c r="I2331" s="120">
        <v>1512.8</v>
      </c>
      <c r="J2331" s="120">
        <v>1512.8</v>
      </c>
      <c r="K2331" s="82">
        <v>2.23</v>
      </c>
      <c r="L2331" s="105">
        <f>+BD[[#This Row],[Kg. Recibidos]]*BD[[#This Row],[Precio]]</f>
        <v>3373.5439999999999</v>
      </c>
      <c r="M2331" s="82">
        <v>3373.5439999999999</v>
      </c>
      <c r="N2331" s="91">
        <f>+BD[[#This Row],[Monto Total]]-BD[[#This Row],[Abonos]]</f>
        <v>0</v>
      </c>
      <c r="O2331" s="92" t="str">
        <f>IF(BD[[#This Row],[Saldo Actual]]=0,"PAGADO",IF(BD[[#This Row],[Saldo Actual]]&lt;0,"A Favor","Pendiente"))</f>
        <v>PAGADO</v>
      </c>
      <c r="P2331" s="95">
        <f>+BD[[#This Row],[Fecha Doc.]]+7</f>
        <v>45320</v>
      </c>
      <c r="Q2331" s="66" t="str">
        <f ca="1">IF(TODAY()&gt;BD[[#This Row],[Fecha Venc.]],"VENCIDO","")</f>
        <v>VENCIDO</v>
      </c>
      <c r="R2331" s="83" t="s">
        <v>1454</v>
      </c>
    </row>
    <row r="2332" spans="3:18" s="4" customFormat="1" hidden="1" x14ac:dyDescent="0.25">
      <c r="C2332" s="77" t="s">
        <v>1315</v>
      </c>
      <c r="D2332" s="78">
        <v>45313</v>
      </c>
      <c r="E2332" s="79" t="s">
        <v>86</v>
      </c>
      <c r="F2332" s="80" t="s">
        <v>45</v>
      </c>
      <c r="G2332" s="79" t="s">
        <v>975</v>
      </c>
      <c r="H2332" s="81" t="s">
        <v>12</v>
      </c>
      <c r="I2332" s="120">
        <v>106.8</v>
      </c>
      <c r="J2332" s="120">
        <v>106.8</v>
      </c>
      <c r="K2332" s="82">
        <v>1.3</v>
      </c>
      <c r="L2332" s="105">
        <f>+BD[[#This Row],[Kg. Recibidos]]*BD[[#This Row],[Precio]]</f>
        <v>138.84</v>
      </c>
      <c r="M2332" s="82">
        <v>138.84</v>
      </c>
      <c r="N2332" s="91">
        <f>+BD[[#This Row],[Monto Total]]-BD[[#This Row],[Abonos]]</f>
        <v>0</v>
      </c>
      <c r="O2332" s="92" t="str">
        <f>IF(BD[[#This Row],[Saldo Actual]]=0,"PAGADO",IF(BD[[#This Row],[Saldo Actual]]&lt;0,"A Favor","Pendiente"))</f>
        <v>PAGADO</v>
      </c>
      <c r="P2332" s="95">
        <f>+BD[[#This Row],[Fecha Doc.]]+7</f>
        <v>45320</v>
      </c>
      <c r="Q2332" s="66" t="str">
        <f ca="1">IF(TODAY()&gt;BD[[#This Row],[Fecha Venc.]],"VENCIDO","")</f>
        <v>VENCIDO</v>
      </c>
      <c r="R2332" s="83" t="s">
        <v>1454</v>
      </c>
    </row>
    <row r="2333" spans="3:18" s="4" customFormat="1" hidden="1" x14ac:dyDescent="0.25">
      <c r="C2333" s="77" t="s">
        <v>1312</v>
      </c>
      <c r="D2333" s="78">
        <v>45313</v>
      </c>
      <c r="E2333" s="79" t="s">
        <v>1887</v>
      </c>
      <c r="F2333" s="80" t="s">
        <v>1886</v>
      </c>
      <c r="G2333" s="79" t="s">
        <v>149</v>
      </c>
      <c r="H2333" s="81" t="s">
        <v>14</v>
      </c>
      <c r="I2333" s="120">
        <v>78.599999999999994</v>
      </c>
      <c r="J2333" s="120">
        <v>78.599999999999994</v>
      </c>
      <c r="K2333" s="82">
        <v>0.55000000000000004</v>
      </c>
      <c r="L2333" s="105">
        <f>+BD[[#This Row],[Kg. Recibidos]]*BD[[#This Row],[Precio]]</f>
        <v>43.23</v>
      </c>
      <c r="M2333" s="82">
        <v>43.23</v>
      </c>
      <c r="N2333" s="91">
        <f>+BD[[#This Row],[Monto Total]]-BD[[#This Row],[Abonos]]</f>
        <v>0</v>
      </c>
      <c r="O2333" s="92" t="str">
        <f>IF(BD[[#This Row],[Saldo Actual]]=0,"PAGADO",IF(BD[[#This Row],[Saldo Actual]]&lt;0,"A Favor","Pendiente"))</f>
        <v>PAGADO</v>
      </c>
      <c r="P2333" s="95">
        <f>+BD[[#This Row],[Fecha Doc.]]+7</f>
        <v>45320</v>
      </c>
      <c r="Q2333" s="66" t="str">
        <f ca="1">IF(TODAY()&gt;BD[[#This Row],[Fecha Venc.]],"VENCIDO","")</f>
        <v>VENCIDO</v>
      </c>
      <c r="R2333" s="83"/>
    </row>
    <row r="2334" spans="3:18" s="4" customFormat="1" hidden="1" x14ac:dyDescent="0.25">
      <c r="C2334" s="77" t="s">
        <v>1362</v>
      </c>
      <c r="D2334" s="78">
        <v>45310</v>
      </c>
      <c r="E2334" s="79" t="s">
        <v>843</v>
      </c>
      <c r="F2334" s="80" t="s">
        <v>463</v>
      </c>
      <c r="G2334" s="79" t="s">
        <v>843</v>
      </c>
      <c r="H2334" s="81" t="s">
        <v>16</v>
      </c>
      <c r="I2334" s="120">
        <v>13040</v>
      </c>
      <c r="J2334" s="120">
        <v>13040</v>
      </c>
      <c r="K2334" s="82">
        <v>2.15</v>
      </c>
      <c r="L2334" s="105">
        <f>+BD[[#This Row],[Kg. Recibidos]]*BD[[#This Row],[Precio]]</f>
        <v>28036</v>
      </c>
      <c r="M2334" s="82">
        <v>28036</v>
      </c>
      <c r="N2334" s="91">
        <f>+BD[[#This Row],[Monto Total]]-BD[[#This Row],[Abonos]]</f>
        <v>0</v>
      </c>
      <c r="O2334" s="92" t="str">
        <f>IF(BD[[#This Row],[Saldo Actual]]=0,"PAGADO",IF(BD[[#This Row],[Saldo Actual]]&lt;0,"A Favor","Pendiente"))</f>
        <v>PAGADO</v>
      </c>
      <c r="P2334" s="95">
        <f>+BD[[#This Row],[Fecha Doc.]]+7</f>
        <v>45317</v>
      </c>
      <c r="Q2334" s="66" t="str">
        <f ca="1">IF(TODAY()&gt;BD[[#This Row],[Fecha Venc.]],"VENCIDO","")</f>
        <v>VENCIDO</v>
      </c>
      <c r="R2334" s="83"/>
    </row>
    <row r="2335" spans="3:18" s="4" customFormat="1" hidden="1" x14ac:dyDescent="0.25">
      <c r="C2335" s="77" t="s">
        <v>1361</v>
      </c>
      <c r="D2335" s="78">
        <v>45310</v>
      </c>
      <c r="E2335" s="79" t="s">
        <v>843</v>
      </c>
      <c r="F2335" s="80" t="s">
        <v>463</v>
      </c>
      <c r="G2335" s="79" t="s">
        <v>843</v>
      </c>
      <c r="H2335" s="81" t="s">
        <v>16</v>
      </c>
      <c r="I2335" s="120">
        <v>19979.3</v>
      </c>
      <c r="J2335" s="120">
        <v>19979.3</v>
      </c>
      <c r="K2335" s="82">
        <v>2.15</v>
      </c>
      <c r="L2335" s="105">
        <f>+BD[[#This Row],[Kg. Recibidos]]*BD[[#This Row],[Precio]]</f>
        <v>42955.494999999995</v>
      </c>
      <c r="M2335" s="82">
        <v>42955.494999999995</v>
      </c>
      <c r="N2335" s="91">
        <f>+BD[[#This Row],[Monto Total]]-BD[[#This Row],[Abonos]]</f>
        <v>0</v>
      </c>
      <c r="O2335" s="92" t="str">
        <f>IF(BD[[#This Row],[Saldo Actual]]=0,"PAGADO",IF(BD[[#This Row],[Saldo Actual]]&lt;0,"A Favor","Pendiente"))</f>
        <v>PAGADO</v>
      </c>
      <c r="P2335" s="95">
        <f>+BD[[#This Row],[Fecha Doc.]]+7</f>
        <v>45317</v>
      </c>
      <c r="Q2335" s="66" t="str">
        <f ca="1">IF(TODAY()&gt;BD[[#This Row],[Fecha Venc.]],"VENCIDO","")</f>
        <v>VENCIDO</v>
      </c>
      <c r="R2335" s="83"/>
    </row>
    <row r="2336" spans="3:18" s="4" customFormat="1" hidden="1" x14ac:dyDescent="0.25">
      <c r="C2336" s="77" t="s">
        <v>1302</v>
      </c>
      <c r="D2336" s="78">
        <v>45310</v>
      </c>
      <c r="E2336" s="79" t="s">
        <v>1887</v>
      </c>
      <c r="F2336" s="80" t="s">
        <v>1886</v>
      </c>
      <c r="G2336" s="79" t="s">
        <v>158</v>
      </c>
      <c r="H2336" s="81" t="s">
        <v>3</v>
      </c>
      <c r="I2336" s="120">
        <v>2.6</v>
      </c>
      <c r="J2336" s="120">
        <v>2.6</v>
      </c>
      <c r="K2336" s="82">
        <v>2.35</v>
      </c>
      <c r="L2336" s="105">
        <f>+BD[[#This Row],[Kg. Recibidos]]*BD[[#This Row],[Precio]]</f>
        <v>6.11</v>
      </c>
      <c r="M2336" s="82">
        <v>6.11</v>
      </c>
      <c r="N2336" s="91">
        <f>+BD[[#This Row],[Monto Total]]-BD[[#This Row],[Abonos]]</f>
        <v>0</v>
      </c>
      <c r="O2336" s="92" t="str">
        <f>IF(BD[[#This Row],[Saldo Actual]]=0,"PAGADO",IF(BD[[#This Row],[Saldo Actual]]&lt;0,"A Favor","Pendiente"))</f>
        <v>PAGADO</v>
      </c>
      <c r="P2336" s="95">
        <f>+BD[[#This Row],[Fecha Doc.]]+7</f>
        <v>45317</v>
      </c>
      <c r="Q2336" s="66" t="str">
        <f ca="1">IF(TODAY()&gt;BD[[#This Row],[Fecha Venc.]],"VENCIDO","")</f>
        <v>VENCIDO</v>
      </c>
      <c r="R2336" s="83"/>
    </row>
    <row r="2337" spans="3:18" s="4" customFormat="1" hidden="1" x14ac:dyDescent="0.25">
      <c r="C2337" s="77" t="s">
        <v>1307</v>
      </c>
      <c r="D2337" s="78">
        <v>45310</v>
      </c>
      <c r="E2337" s="79" t="s">
        <v>8</v>
      </c>
      <c r="F2337" s="80" t="s">
        <v>20</v>
      </c>
      <c r="G2337" s="79" t="s">
        <v>172</v>
      </c>
      <c r="H2337" s="81" t="s">
        <v>15</v>
      </c>
      <c r="I2337" s="120">
        <v>809.1</v>
      </c>
      <c r="J2337" s="120">
        <v>788.7</v>
      </c>
      <c r="K2337" s="82">
        <v>2.4</v>
      </c>
      <c r="L2337" s="105">
        <f>+BD[[#This Row],[Kg. Recibidos]]*BD[[#This Row],[Precio]]</f>
        <v>1892.88</v>
      </c>
      <c r="M2337" s="82">
        <v>1892.88</v>
      </c>
      <c r="N2337" s="91">
        <f>+BD[[#This Row],[Monto Total]]-BD[[#This Row],[Abonos]]</f>
        <v>0</v>
      </c>
      <c r="O2337" s="92" t="str">
        <f>IF(BD[[#This Row],[Saldo Actual]]=0,"PAGADO",IF(BD[[#This Row],[Saldo Actual]]&lt;0,"A Favor","Pendiente"))</f>
        <v>PAGADO</v>
      </c>
      <c r="P2337" s="95">
        <f>+BD[[#This Row],[Fecha Doc.]]+7</f>
        <v>45317</v>
      </c>
      <c r="Q2337" s="66" t="str">
        <f ca="1">IF(TODAY()&gt;BD[[#This Row],[Fecha Venc.]],"VENCIDO","")</f>
        <v>VENCIDO</v>
      </c>
      <c r="R2337" s="83"/>
    </row>
    <row r="2338" spans="3:18" s="4" customFormat="1" hidden="1" x14ac:dyDescent="0.25">
      <c r="C2338" s="77" t="s">
        <v>1293</v>
      </c>
      <c r="D2338" s="78">
        <v>45310</v>
      </c>
      <c r="E2338" s="79" t="s">
        <v>1887</v>
      </c>
      <c r="F2338" s="80" t="s">
        <v>1886</v>
      </c>
      <c r="G2338" s="79" t="s">
        <v>200</v>
      </c>
      <c r="H2338" s="81" t="s">
        <v>872</v>
      </c>
      <c r="I2338" s="120">
        <v>142.4</v>
      </c>
      <c r="J2338" s="120">
        <v>142.4</v>
      </c>
      <c r="K2338" s="82">
        <v>2.35</v>
      </c>
      <c r="L2338" s="105">
        <f>+BD[[#This Row],[Kg. Recibidos]]*BD[[#This Row],[Precio]]</f>
        <v>334.64000000000004</v>
      </c>
      <c r="M2338" s="105">
        <v>334.64000000000004</v>
      </c>
      <c r="N2338" s="91">
        <f>+BD[[#This Row],[Monto Total]]-BD[[#This Row],[Abonos]]</f>
        <v>0</v>
      </c>
      <c r="O2338" s="92" t="str">
        <f>IF(BD[[#This Row],[Saldo Actual]]=0,"PAGADO",IF(BD[[#This Row],[Saldo Actual]]&lt;0,"A Favor","Pendiente"))</f>
        <v>PAGADO</v>
      </c>
      <c r="P2338" s="95">
        <f>+BD[[#This Row],[Fecha Doc.]]+7</f>
        <v>45317</v>
      </c>
      <c r="Q2338" s="66" t="str">
        <f ca="1">IF(TODAY()&gt;BD[[#This Row],[Fecha Venc.]],"VENCIDO","")</f>
        <v>VENCIDO</v>
      </c>
      <c r="R2338" s="83"/>
    </row>
    <row r="2339" spans="3:18" s="4" customFormat="1" hidden="1" x14ac:dyDescent="0.25">
      <c r="C2339" s="77" t="s">
        <v>1275</v>
      </c>
      <c r="D2339" s="78">
        <v>45310</v>
      </c>
      <c r="E2339" s="79" t="s">
        <v>8</v>
      </c>
      <c r="F2339" s="80" t="s">
        <v>20</v>
      </c>
      <c r="G2339" s="79" t="s">
        <v>173</v>
      </c>
      <c r="H2339" s="81" t="s">
        <v>15</v>
      </c>
      <c r="I2339" s="120">
        <v>3400.5</v>
      </c>
      <c r="J2339" s="120">
        <v>3353.2</v>
      </c>
      <c r="K2339" s="82">
        <v>2.4</v>
      </c>
      <c r="L2339" s="105">
        <f>+BD[[#This Row],[Kg. Recibidos]]*BD[[#This Row],[Precio]]</f>
        <v>8047.6799999999994</v>
      </c>
      <c r="M2339" s="82">
        <v>8047.6799999999994</v>
      </c>
      <c r="N2339" s="91">
        <f>+BD[[#This Row],[Monto Total]]-BD[[#This Row],[Abonos]]</f>
        <v>0</v>
      </c>
      <c r="O2339" s="92" t="str">
        <f>IF(BD[[#This Row],[Saldo Actual]]=0,"PAGADO",IF(BD[[#This Row],[Saldo Actual]]&lt;0,"A Favor","Pendiente"))</f>
        <v>PAGADO</v>
      </c>
      <c r="P2339" s="95">
        <f>+BD[[#This Row],[Fecha Doc.]]+7</f>
        <v>45317</v>
      </c>
      <c r="Q2339" s="66" t="str">
        <f ca="1">IF(TODAY()&gt;BD[[#This Row],[Fecha Venc.]],"VENCIDO","")</f>
        <v>VENCIDO</v>
      </c>
      <c r="R2339" s="83"/>
    </row>
    <row r="2340" spans="3:18" s="4" customFormat="1" hidden="1" x14ac:dyDescent="0.25">
      <c r="C2340" s="77" t="s">
        <v>1275</v>
      </c>
      <c r="D2340" s="78">
        <v>45310</v>
      </c>
      <c r="E2340" s="79" t="s">
        <v>8</v>
      </c>
      <c r="F2340" s="80" t="s">
        <v>20</v>
      </c>
      <c r="G2340" s="79" t="s">
        <v>173</v>
      </c>
      <c r="H2340" s="81" t="s">
        <v>3</v>
      </c>
      <c r="I2340" s="120">
        <v>1586.5</v>
      </c>
      <c r="J2340" s="120">
        <v>1588.6</v>
      </c>
      <c r="K2340" s="82">
        <v>2.1</v>
      </c>
      <c r="L2340" s="105">
        <f>+BD[[#This Row],[Kg. Recibidos]]*BD[[#This Row],[Precio]]</f>
        <v>3336.06</v>
      </c>
      <c r="M2340" s="82">
        <v>3336.06</v>
      </c>
      <c r="N2340" s="91">
        <f>+BD[[#This Row],[Monto Total]]-BD[[#This Row],[Abonos]]</f>
        <v>0</v>
      </c>
      <c r="O2340" s="92" t="str">
        <f>IF(BD[[#This Row],[Saldo Actual]]=0,"PAGADO",IF(BD[[#This Row],[Saldo Actual]]&lt;0,"A Favor","Pendiente"))</f>
        <v>PAGADO</v>
      </c>
      <c r="P2340" s="95">
        <f>+BD[[#This Row],[Fecha Doc.]]+7</f>
        <v>45317</v>
      </c>
      <c r="Q2340" s="66" t="str">
        <f ca="1">IF(TODAY()&gt;BD[[#This Row],[Fecha Venc.]],"VENCIDO","")</f>
        <v>VENCIDO</v>
      </c>
      <c r="R2340" s="83"/>
    </row>
    <row r="2341" spans="3:18" s="4" customFormat="1" hidden="1" x14ac:dyDescent="0.25">
      <c r="C2341" s="77" t="s">
        <v>1300</v>
      </c>
      <c r="D2341" s="78">
        <v>45310</v>
      </c>
      <c r="E2341" s="79" t="s">
        <v>8</v>
      </c>
      <c r="F2341" s="80" t="s">
        <v>20</v>
      </c>
      <c r="G2341" s="79" t="s">
        <v>173</v>
      </c>
      <c r="H2341" s="81" t="s">
        <v>3</v>
      </c>
      <c r="I2341" s="120">
        <v>2103.4</v>
      </c>
      <c r="J2341" s="120">
        <v>2093.3000000000002</v>
      </c>
      <c r="K2341" s="82">
        <v>2.1</v>
      </c>
      <c r="L2341" s="105">
        <f>+BD[[#This Row],[Kg. Recibidos]]*BD[[#This Row],[Precio]]</f>
        <v>4395.93</v>
      </c>
      <c r="M2341" s="82">
        <v>4395.93</v>
      </c>
      <c r="N2341" s="91">
        <f>+BD[[#This Row],[Monto Total]]-BD[[#This Row],[Abonos]]</f>
        <v>0</v>
      </c>
      <c r="O2341" s="92" t="str">
        <f>IF(BD[[#This Row],[Saldo Actual]]=0,"PAGADO",IF(BD[[#This Row],[Saldo Actual]]&lt;0,"A Favor","Pendiente"))</f>
        <v>PAGADO</v>
      </c>
      <c r="P2341" s="95">
        <f>+BD[[#This Row],[Fecha Doc.]]+7</f>
        <v>45317</v>
      </c>
      <c r="Q2341" s="66" t="str">
        <f ca="1">IF(TODAY()&gt;BD[[#This Row],[Fecha Venc.]],"VENCIDO","")</f>
        <v>VENCIDO</v>
      </c>
      <c r="R2341" s="83"/>
    </row>
    <row r="2342" spans="3:18" s="4" customFormat="1" hidden="1" x14ac:dyDescent="0.25">
      <c r="C2342" s="77" t="s">
        <v>1301</v>
      </c>
      <c r="D2342" s="78">
        <v>45310</v>
      </c>
      <c r="E2342" s="79" t="s">
        <v>8</v>
      </c>
      <c r="F2342" s="80" t="s">
        <v>20</v>
      </c>
      <c r="G2342" s="79" t="s">
        <v>173</v>
      </c>
      <c r="H2342" s="81" t="s">
        <v>15</v>
      </c>
      <c r="I2342" s="120">
        <v>1878.5</v>
      </c>
      <c r="J2342" s="120">
        <v>1818</v>
      </c>
      <c r="K2342" s="82">
        <v>2.4</v>
      </c>
      <c r="L2342" s="105">
        <f>+BD[[#This Row],[Kg. Recibidos]]*BD[[#This Row],[Precio]]</f>
        <v>4363.2</v>
      </c>
      <c r="M2342" s="82">
        <v>4363.2</v>
      </c>
      <c r="N2342" s="91">
        <f>+BD[[#This Row],[Monto Total]]-BD[[#This Row],[Abonos]]</f>
        <v>0</v>
      </c>
      <c r="O2342" s="92" t="str">
        <f>IF(BD[[#This Row],[Saldo Actual]]=0,"PAGADO",IF(BD[[#This Row],[Saldo Actual]]&lt;0,"A Favor","Pendiente"))</f>
        <v>PAGADO</v>
      </c>
      <c r="P2342" s="95">
        <f>+BD[[#This Row],[Fecha Doc.]]+7</f>
        <v>45317</v>
      </c>
      <c r="Q2342" s="66" t="str">
        <f ca="1">IF(TODAY()&gt;BD[[#This Row],[Fecha Venc.]],"VENCIDO","")</f>
        <v>VENCIDO</v>
      </c>
      <c r="R2342" s="83"/>
    </row>
    <row r="2343" spans="3:18" s="4" customFormat="1" hidden="1" x14ac:dyDescent="0.25">
      <c r="C2343" s="77" t="s">
        <v>1281</v>
      </c>
      <c r="D2343" s="78">
        <v>45310</v>
      </c>
      <c r="E2343" s="79" t="s">
        <v>8</v>
      </c>
      <c r="F2343" s="80" t="s">
        <v>20</v>
      </c>
      <c r="G2343" s="79" t="s">
        <v>689</v>
      </c>
      <c r="H2343" s="81" t="s">
        <v>15</v>
      </c>
      <c r="I2343" s="120">
        <v>2273.5</v>
      </c>
      <c r="J2343" s="120">
        <v>2247.1999999999998</v>
      </c>
      <c r="K2343" s="82">
        <v>2.4</v>
      </c>
      <c r="L2343" s="105">
        <f>+BD[[#This Row],[Kg. Recibidos]]*BD[[#This Row],[Precio]]</f>
        <v>5393.28</v>
      </c>
      <c r="M2343" s="82">
        <v>5393.28</v>
      </c>
      <c r="N2343" s="91">
        <f>+BD[[#This Row],[Monto Total]]-BD[[#This Row],[Abonos]]</f>
        <v>0</v>
      </c>
      <c r="O2343" s="92" t="str">
        <f>IF(BD[[#This Row],[Saldo Actual]]=0,"PAGADO",IF(BD[[#This Row],[Saldo Actual]]&lt;0,"A Favor","Pendiente"))</f>
        <v>PAGADO</v>
      </c>
      <c r="P2343" s="95">
        <f>+BD[[#This Row],[Fecha Doc.]]+7</f>
        <v>45317</v>
      </c>
      <c r="Q2343" s="66" t="str">
        <f ca="1">IF(TODAY()&gt;BD[[#This Row],[Fecha Venc.]],"VENCIDO","")</f>
        <v>VENCIDO</v>
      </c>
      <c r="R2343" s="83"/>
    </row>
    <row r="2344" spans="3:18" s="4" customFormat="1" hidden="1" x14ac:dyDescent="0.25">
      <c r="C2344" s="77" t="s">
        <v>1281</v>
      </c>
      <c r="D2344" s="78">
        <v>45310</v>
      </c>
      <c r="E2344" s="79" t="s">
        <v>8</v>
      </c>
      <c r="F2344" s="80" t="s">
        <v>20</v>
      </c>
      <c r="G2344" s="79" t="s">
        <v>689</v>
      </c>
      <c r="H2344" s="81" t="s">
        <v>3</v>
      </c>
      <c r="I2344" s="120">
        <v>1625</v>
      </c>
      <c r="J2344" s="120">
        <v>1620.9</v>
      </c>
      <c r="K2344" s="82">
        <v>2.15</v>
      </c>
      <c r="L2344" s="105">
        <f>+BD[[#This Row],[Kg. Recibidos]]*BD[[#This Row],[Precio]]</f>
        <v>3484.9349999999999</v>
      </c>
      <c r="M2344" s="82">
        <v>3484.9349999999999</v>
      </c>
      <c r="N2344" s="91">
        <f>+BD[[#This Row],[Monto Total]]-BD[[#This Row],[Abonos]]</f>
        <v>0</v>
      </c>
      <c r="O2344" s="92" t="str">
        <f>IF(BD[[#This Row],[Saldo Actual]]=0,"PAGADO",IF(BD[[#This Row],[Saldo Actual]]&lt;0,"A Favor","Pendiente"))</f>
        <v>PAGADO</v>
      </c>
      <c r="P2344" s="95">
        <f>+BD[[#This Row],[Fecha Doc.]]+7</f>
        <v>45317</v>
      </c>
      <c r="Q2344" s="66" t="str">
        <f ca="1">IF(TODAY()&gt;BD[[#This Row],[Fecha Venc.]],"VENCIDO","")</f>
        <v>VENCIDO</v>
      </c>
      <c r="R2344" s="83"/>
    </row>
    <row r="2345" spans="3:18" s="4" customFormat="1" hidden="1" x14ac:dyDescent="0.25">
      <c r="C2345" s="77" t="s">
        <v>1303</v>
      </c>
      <c r="D2345" s="78">
        <v>45310</v>
      </c>
      <c r="E2345" s="79" t="s">
        <v>8</v>
      </c>
      <c r="F2345" s="80" t="s">
        <v>20</v>
      </c>
      <c r="G2345" s="79" t="s">
        <v>174</v>
      </c>
      <c r="H2345" s="81" t="s">
        <v>3</v>
      </c>
      <c r="I2345" s="120">
        <v>2332</v>
      </c>
      <c r="J2345" s="120">
        <v>2325.8000000000002</v>
      </c>
      <c r="K2345" s="82">
        <v>2.1</v>
      </c>
      <c r="L2345" s="105">
        <f>+BD[[#This Row],[Kg. Recibidos]]*BD[[#This Row],[Precio]]</f>
        <v>4884.18</v>
      </c>
      <c r="M2345" s="82">
        <v>4884.18</v>
      </c>
      <c r="N2345" s="91">
        <f>+BD[[#This Row],[Monto Total]]-BD[[#This Row],[Abonos]]</f>
        <v>0</v>
      </c>
      <c r="O2345" s="92" t="str">
        <f>IF(BD[[#This Row],[Saldo Actual]]=0,"PAGADO",IF(BD[[#This Row],[Saldo Actual]]&lt;0,"A Favor","Pendiente"))</f>
        <v>PAGADO</v>
      </c>
      <c r="P2345" s="95">
        <f>+BD[[#This Row],[Fecha Doc.]]+7</f>
        <v>45317</v>
      </c>
      <c r="Q2345" s="66" t="str">
        <f ca="1">IF(TODAY()&gt;BD[[#This Row],[Fecha Venc.]],"VENCIDO","")</f>
        <v>VENCIDO</v>
      </c>
      <c r="R2345" s="83"/>
    </row>
    <row r="2346" spans="3:18" s="4" customFormat="1" hidden="1" x14ac:dyDescent="0.25">
      <c r="C2346" s="77" t="s">
        <v>1304</v>
      </c>
      <c r="D2346" s="78">
        <v>45310</v>
      </c>
      <c r="E2346" s="79" t="s">
        <v>8</v>
      </c>
      <c r="F2346" s="80" t="s">
        <v>20</v>
      </c>
      <c r="G2346" s="79" t="s">
        <v>174</v>
      </c>
      <c r="H2346" s="81" t="s">
        <v>15</v>
      </c>
      <c r="I2346" s="120">
        <v>1880</v>
      </c>
      <c r="J2346" s="120">
        <v>1839.5</v>
      </c>
      <c r="K2346" s="82">
        <v>2.4</v>
      </c>
      <c r="L2346" s="105">
        <f>+BD[[#This Row],[Kg. Recibidos]]*BD[[#This Row],[Precio]]</f>
        <v>4414.8</v>
      </c>
      <c r="M2346" s="82">
        <v>4414.8</v>
      </c>
      <c r="N2346" s="91">
        <f>+BD[[#This Row],[Monto Total]]-BD[[#This Row],[Abonos]]</f>
        <v>0</v>
      </c>
      <c r="O2346" s="92" t="str">
        <f>IF(BD[[#This Row],[Saldo Actual]]=0,"PAGADO",IF(BD[[#This Row],[Saldo Actual]]&lt;0,"A Favor","Pendiente"))</f>
        <v>PAGADO</v>
      </c>
      <c r="P2346" s="95">
        <f>+BD[[#This Row],[Fecha Doc.]]+7</f>
        <v>45317</v>
      </c>
      <c r="Q2346" s="66" t="str">
        <f ca="1">IF(TODAY()&gt;BD[[#This Row],[Fecha Venc.]],"VENCIDO","")</f>
        <v>VENCIDO</v>
      </c>
      <c r="R2346" s="83"/>
    </row>
    <row r="2347" spans="3:18" s="4" customFormat="1" hidden="1" x14ac:dyDescent="0.25">
      <c r="C2347" s="77" t="s">
        <v>1279</v>
      </c>
      <c r="D2347" s="78">
        <v>45310</v>
      </c>
      <c r="E2347" s="79" t="s">
        <v>8</v>
      </c>
      <c r="F2347" s="80" t="s">
        <v>20</v>
      </c>
      <c r="G2347" s="79" t="s">
        <v>176</v>
      </c>
      <c r="H2347" s="81" t="s">
        <v>3</v>
      </c>
      <c r="I2347" s="120">
        <v>320.7</v>
      </c>
      <c r="J2347" s="120">
        <v>329</v>
      </c>
      <c r="K2347" s="82">
        <v>2.1</v>
      </c>
      <c r="L2347" s="105">
        <f>+BD[[#This Row],[Kg. Recibidos]]*BD[[#This Row],[Precio]]</f>
        <v>690.9</v>
      </c>
      <c r="M2347" s="82">
        <v>690.9</v>
      </c>
      <c r="N2347" s="91">
        <f>+BD[[#This Row],[Monto Total]]-BD[[#This Row],[Abonos]]</f>
        <v>0</v>
      </c>
      <c r="O2347" s="92" t="str">
        <f>IF(BD[[#This Row],[Saldo Actual]]=0,"PAGADO",IF(BD[[#This Row],[Saldo Actual]]&lt;0,"A Favor","Pendiente"))</f>
        <v>PAGADO</v>
      </c>
      <c r="P2347" s="95">
        <f>+BD[[#This Row],[Fecha Doc.]]+7</f>
        <v>45317</v>
      </c>
      <c r="Q2347" s="66" t="str">
        <f ca="1">IF(TODAY()&gt;BD[[#This Row],[Fecha Venc.]],"VENCIDO","")</f>
        <v>VENCIDO</v>
      </c>
      <c r="R2347" s="83"/>
    </row>
    <row r="2348" spans="3:18" s="4" customFormat="1" hidden="1" x14ac:dyDescent="0.25">
      <c r="C2348" s="77" t="s">
        <v>1279</v>
      </c>
      <c r="D2348" s="78">
        <v>45310</v>
      </c>
      <c r="E2348" s="79" t="s">
        <v>8</v>
      </c>
      <c r="F2348" s="80" t="s">
        <v>20</v>
      </c>
      <c r="G2348" s="79" t="s">
        <v>176</v>
      </c>
      <c r="H2348" s="81" t="s">
        <v>15</v>
      </c>
      <c r="I2348" s="120">
        <v>269.89999999999998</v>
      </c>
      <c r="J2348" s="120">
        <v>267.8</v>
      </c>
      <c r="K2348" s="82">
        <v>2.4</v>
      </c>
      <c r="L2348" s="105">
        <f>+BD[[#This Row],[Kg. Recibidos]]*BD[[#This Row],[Precio]]</f>
        <v>642.72</v>
      </c>
      <c r="M2348" s="82">
        <v>642.72</v>
      </c>
      <c r="N2348" s="91">
        <f>+BD[[#This Row],[Monto Total]]-BD[[#This Row],[Abonos]]</f>
        <v>0</v>
      </c>
      <c r="O2348" s="92" t="str">
        <f>IF(BD[[#This Row],[Saldo Actual]]=0,"PAGADO",IF(BD[[#This Row],[Saldo Actual]]&lt;0,"A Favor","Pendiente"))</f>
        <v>PAGADO</v>
      </c>
      <c r="P2348" s="95">
        <f>+BD[[#This Row],[Fecha Doc.]]+7</f>
        <v>45317</v>
      </c>
      <c r="Q2348" s="66" t="str">
        <f ca="1">IF(TODAY()&gt;BD[[#This Row],[Fecha Venc.]],"VENCIDO","")</f>
        <v>VENCIDO</v>
      </c>
      <c r="R2348" s="83"/>
    </row>
    <row r="2349" spans="3:18" s="4" customFormat="1" hidden="1" x14ac:dyDescent="0.25">
      <c r="C2349" s="77" t="s">
        <v>1308</v>
      </c>
      <c r="D2349" s="78">
        <v>45310</v>
      </c>
      <c r="E2349" s="79" t="s">
        <v>8</v>
      </c>
      <c r="F2349" s="80" t="s">
        <v>20</v>
      </c>
      <c r="G2349" s="79" t="s">
        <v>176</v>
      </c>
      <c r="H2349" s="81" t="s">
        <v>3</v>
      </c>
      <c r="I2349" s="120">
        <v>621.29999999999995</v>
      </c>
      <c r="J2349" s="120">
        <v>620.6</v>
      </c>
      <c r="K2349" s="82">
        <v>2.1</v>
      </c>
      <c r="L2349" s="105">
        <f>+BD[[#This Row],[Kg. Recibidos]]*BD[[#This Row],[Precio]]</f>
        <v>1303.26</v>
      </c>
      <c r="M2349" s="82">
        <v>1303.26</v>
      </c>
      <c r="N2349" s="91">
        <f>+BD[[#This Row],[Monto Total]]-BD[[#This Row],[Abonos]]</f>
        <v>0</v>
      </c>
      <c r="O2349" s="92" t="str">
        <f>IF(BD[[#This Row],[Saldo Actual]]=0,"PAGADO",IF(BD[[#This Row],[Saldo Actual]]&lt;0,"A Favor","Pendiente"))</f>
        <v>PAGADO</v>
      </c>
      <c r="P2349" s="95">
        <f>+BD[[#This Row],[Fecha Doc.]]+7</f>
        <v>45317</v>
      </c>
      <c r="Q2349" s="66" t="str">
        <f ca="1">IF(TODAY()&gt;BD[[#This Row],[Fecha Venc.]],"VENCIDO","")</f>
        <v>VENCIDO</v>
      </c>
      <c r="R2349" s="83"/>
    </row>
    <row r="2350" spans="3:18" s="4" customFormat="1" hidden="1" x14ac:dyDescent="0.25">
      <c r="C2350" s="77" t="s">
        <v>1278</v>
      </c>
      <c r="D2350" s="78">
        <v>45310</v>
      </c>
      <c r="E2350" s="79" t="s">
        <v>8</v>
      </c>
      <c r="F2350" s="80" t="s">
        <v>20</v>
      </c>
      <c r="G2350" s="79" t="s">
        <v>177</v>
      </c>
      <c r="H2350" s="81" t="s">
        <v>3</v>
      </c>
      <c r="I2350" s="120">
        <v>640.6</v>
      </c>
      <c r="J2350" s="120">
        <v>634.20000000000005</v>
      </c>
      <c r="K2350" s="82">
        <v>2.15</v>
      </c>
      <c r="L2350" s="105">
        <f>+BD[[#This Row],[Kg. Recibidos]]*BD[[#This Row],[Precio]]</f>
        <v>1363.53</v>
      </c>
      <c r="M2350" s="82">
        <v>1363.53</v>
      </c>
      <c r="N2350" s="91">
        <f>+BD[[#This Row],[Monto Total]]-BD[[#This Row],[Abonos]]</f>
        <v>0</v>
      </c>
      <c r="O2350" s="92" t="str">
        <f>IF(BD[[#This Row],[Saldo Actual]]=0,"PAGADO",IF(BD[[#This Row],[Saldo Actual]]&lt;0,"A Favor","Pendiente"))</f>
        <v>PAGADO</v>
      </c>
      <c r="P2350" s="95">
        <f>+BD[[#This Row],[Fecha Doc.]]+7</f>
        <v>45317</v>
      </c>
      <c r="Q2350" s="66" t="str">
        <f ca="1">IF(TODAY()&gt;BD[[#This Row],[Fecha Venc.]],"VENCIDO","")</f>
        <v>VENCIDO</v>
      </c>
      <c r="R2350" s="83"/>
    </row>
    <row r="2351" spans="3:18" s="4" customFormat="1" hidden="1" x14ac:dyDescent="0.25">
      <c r="C2351" s="77" t="s">
        <v>1276</v>
      </c>
      <c r="D2351" s="78">
        <v>45310</v>
      </c>
      <c r="E2351" s="79" t="s">
        <v>8</v>
      </c>
      <c r="F2351" s="80" t="s">
        <v>20</v>
      </c>
      <c r="G2351" s="79" t="s">
        <v>178</v>
      </c>
      <c r="H2351" s="81" t="s">
        <v>3</v>
      </c>
      <c r="I2351" s="120">
        <v>1319.7</v>
      </c>
      <c r="J2351" s="120">
        <v>1324.9</v>
      </c>
      <c r="K2351" s="82">
        <v>2.1</v>
      </c>
      <c r="L2351" s="105">
        <f>+BD[[#This Row],[Kg. Recibidos]]*BD[[#This Row],[Precio]]</f>
        <v>2782.2900000000004</v>
      </c>
      <c r="M2351" s="82">
        <v>2782.2900000000004</v>
      </c>
      <c r="N2351" s="91">
        <f>+BD[[#This Row],[Monto Total]]-BD[[#This Row],[Abonos]]</f>
        <v>0</v>
      </c>
      <c r="O2351" s="92" t="str">
        <f>IF(BD[[#This Row],[Saldo Actual]]=0,"PAGADO",IF(BD[[#This Row],[Saldo Actual]]&lt;0,"A Favor","Pendiente"))</f>
        <v>PAGADO</v>
      </c>
      <c r="P2351" s="95">
        <f>+BD[[#This Row],[Fecha Doc.]]+7</f>
        <v>45317</v>
      </c>
      <c r="Q2351" s="66" t="str">
        <f ca="1">IF(TODAY()&gt;BD[[#This Row],[Fecha Venc.]],"VENCIDO","")</f>
        <v>VENCIDO</v>
      </c>
      <c r="R2351" s="83"/>
    </row>
    <row r="2352" spans="3:18" s="4" customFormat="1" hidden="1" x14ac:dyDescent="0.25">
      <c r="C2352" s="77" t="s">
        <v>1276</v>
      </c>
      <c r="D2352" s="78">
        <v>45310</v>
      </c>
      <c r="E2352" s="79" t="s">
        <v>8</v>
      </c>
      <c r="F2352" s="80" t="s">
        <v>20</v>
      </c>
      <c r="G2352" s="79" t="s">
        <v>178</v>
      </c>
      <c r="H2352" s="81" t="s">
        <v>15</v>
      </c>
      <c r="I2352" s="120">
        <v>1355.2</v>
      </c>
      <c r="J2352" s="120">
        <v>1325.4</v>
      </c>
      <c r="K2352" s="82">
        <v>2.4</v>
      </c>
      <c r="L2352" s="105">
        <f>+BD[[#This Row],[Kg. Recibidos]]*BD[[#This Row],[Precio]]</f>
        <v>3180.96</v>
      </c>
      <c r="M2352" s="82">
        <v>3180.96</v>
      </c>
      <c r="N2352" s="91">
        <f>+BD[[#This Row],[Monto Total]]-BD[[#This Row],[Abonos]]</f>
        <v>0</v>
      </c>
      <c r="O2352" s="92" t="str">
        <f>IF(BD[[#This Row],[Saldo Actual]]=0,"PAGADO",IF(BD[[#This Row],[Saldo Actual]]&lt;0,"A Favor","Pendiente"))</f>
        <v>PAGADO</v>
      </c>
      <c r="P2352" s="95">
        <f>+BD[[#This Row],[Fecha Doc.]]+7</f>
        <v>45317</v>
      </c>
      <c r="Q2352" s="66" t="str">
        <f ca="1">IF(TODAY()&gt;BD[[#This Row],[Fecha Venc.]],"VENCIDO","")</f>
        <v>VENCIDO</v>
      </c>
      <c r="R2352" s="83"/>
    </row>
    <row r="2353" spans="3:18" s="4" customFormat="1" hidden="1" x14ac:dyDescent="0.25">
      <c r="C2353" s="77" t="s">
        <v>1299</v>
      </c>
      <c r="D2353" s="78">
        <v>45310</v>
      </c>
      <c r="E2353" s="79" t="s">
        <v>1887</v>
      </c>
      <c r="F2353" s="80" t="s">
        <v>1886</v>
      </c>
      <c r="G2353" s="79" t="s">
        <v>142</v>
      </c>
      <c r="H2353" s="81" t="s">
        <v>16</v>
      </c>
      <c r="I2353" s="120">
        <v>4.5999999999999996</v>
      </c>
      <c r="J2353" s="120">
        <v>4.5999999999999996</v>
      </c>
      <c r="K2353" s="82">
        <v>2</v>
      </c>
      <c r="L2353" s="105">
        <f>+BD[[#This Row],[Kg. Recibidos]]*BD[[#This Row],[Precio]]</f>
        <v>9.1999999999999993</v>
      </c>
      <c r="M2353" s="82">
        <v>9.1999999999999993</v>
      </c>
      <c r="N2353" s="91">
        <f>+BD[[#This Row],[Monto Total]]-BD[[#This Row],[Abonos]]</f>
        <v>0</v>
      </c>
      <c r="O2353" s="92" t="str">
        <f>IF(BD[[#This Row],[Saldo Actual]]=0,"PAGADO",IF(BD[[#This Row],[Saldo Actual]]&lt;0,"A Favor","Pendiente"))</f>
        <v>PAGADO</v>
      </c>
      <c r="P2353" s="95">
        <f>+BD[[#This Row],[Fecha Doc.]]+7</f>
        <v>45317</v>
      </c>
      <c r="Q2353" s="66" t="str">
        <f ca="1">IF(TODAY()&gt;BD[[#This Row],[Fecha Venc.]],"VENCIDO","")</f>
        <v>VENCIDO</v>
      </c>
      <c r="R2353" s="83"/>
    </row>
    <row r="2354" spans="3:18" s="4" customFormat="1" hidden="1" x14ac:dyDescent="0.25">
      <c r="C2354" s="77" t="s">
        <v>1298</v>
      </c>
      <c r="D2354" s="78">
        <v>45310</v>
      </c>
      <c r="E2354" s="79" t="s">
        <v>1887</v>
      </c>
      <c r="F2354" s="80" t="s">
        <v>1886</v>
      </c>
      <c r="G2354" s="79" t="s">
        <v>142</v>
      </c>
      <c r="H2354" s="81" t="s">
        <v>16</v>
      </c>
      <c r="I2354" s="120">
        <v>5</v>
      </c>
      <c r="J2354" s="120">
        <v>5</v>
      </c>
      <c r="K2354" s="82">
        <v>2</v>
      </c>
      <c r="L2354" s="105">
        <f>+BD[[#This Row],[Kg. Recibidos]]*BD[[#This Row],[Precio]]</f>
        <v>10</v>
      </c>
      <c r="M2354" s="82">
        <v>10</v>
      </c>
      <c r="N2354" s="91">
        <f>+BD[[#This Row],[Monto Total]]-BD[[#This Row],[Abonos]]</f>
        <v>0</v>
      </c>
      <c r="O2354" s="92" t="str">
        <f>IF(BD[[#This Row],[Saldo Actual]]=0,"PAGADO",IF(BD[[#This Row],[Saldo Actual]]&lt;0,"A Favor","Pendiente"))</f>
        <v>PAGADO</v>
      </c>
      <c r="P2354" s="95">
        <f>+BD[[#This Row],[Fecha Doc.]]+7</f>
        <v>45317</v>
      </c>
      <c r="Q2354" s="66" t="str">
        <f ca="1">IF(TODAY()&gt;BD[[#This Row],[Fecha Venc.]],"VENCIDO","")</f>
        <v>VENCIDO</v>
      </c>
      <c r="R2354" s="83"/>
    </row>
    <row r="2355" spans="3:18" s="4" customFormat="1" hidden="1" x14ac:dyDescent="0.25">
      <c r="C2355" s="77" t="s">
        <v>1277</v>
      </c>
      <c r="D2355" s="78">
        <v>45310</v>
      </c>
      <c r="E2355" s="79" t="s">
        <v>8</v>
      </c>
      <c r="F2355" s="80" t="s">
        <v>20</v>
      </c>
      <c r="G2355" s="79" t="s">
        <v>179</v>
      </c>
      <c r="H2355" s="81" t="s">
        <v>3</v>
      </c>
      <c r="I2355" s="120">
        <v>2950.2</v>
      </c>
      <c r="J2355" s="120">
        <v>2940.7</v>
      </c>
      <c r="K2355" s="82">
        <v>2.1</v>
      </c>
      <c r="L2355" s="105">
        <f>+BD[[#This Row],[Kg. Recibidos]]*BD[[#This Row],[Precio]]</f>
        <v>6175.47</v>
      </c>
      <c r="M2355" s="82">
        <v>6175.47</v>
      </c>
      <c r="N2355" s="91">
        <f>+BD[[#This Row],[Monto Total]]-BD[[#This Row],[Abonos]]</f>
        <v>0</v>
      </c>
      <c r="O2355" s="92" t="str">
        <f>IF(BD[[#This Row],[Saldo Actual]]=0,"PAGADO",IF(BD[[#This Row],[Saldo Actual]]&lt;0,"A Favor","Pendiente"))</f>
        <v>PAGADO</v>
      </c>
      <c r="P2355" s="95">
        <f>+BD[[#This Row],[Fecha Doc.]]+7</f>
        <v>45317</v>
      </c>
      <c r="Q2355" s="66" t="str">
        <f ca="1">IF(TODAY()&gt;BD[[#This Row],[Fecha Venc.]],"VENCIDO","")</f>
        <v>VENCIDO</v>
      </c>
      <c r="R2355" s="83"/>
    </row>
    <row r="2356" spans="3:18" s="4" customFormat="1" hidden="1" x14ac:dyDescent="0.25">
      <c r="C2356" s="77" t="s">
        <v>1306</v>
      </c>
      <c r="D2356" s="78">
        <v>45310</v>
      </c>
      <c r="E2356" s="79" t="s">
        <v>8</v>
      </c>
      <c r="F2356" s="80" t="s">
        <v>20</v>
      </c>
      <c r="G2356" s="79" t="s">
        <v>179</v>
      </c>
      <c r="H2356" s="81" t="s">
        <v>3</v>
      </c>
      <c r="I2356" s="120">
        <v>2806.7</v>
      </c>
      <c r="J2356" s="120">
        <v>2763.7</v>
      </c>
      <c r="K2356" s="82">
        <v>2.1</v>
      </c>
      <c r="L2356" s="105">
        <f>+BD[[#This Row],[Kg. Recibidos]]*BD[[#This Row],[Precio]]</f>
        <v>5803.7699999999995</v>
      </c>
      <c r="M2356" s="82">
        <v>5803.7699999999995</v>
      </c>
      <c r="N2356" s="91">
        <f>+BD[[#This Row],[Monto Total]]-BD[[#This Row],[Abonos]]</f>
        <v>0</v>
      </c>
      <c r="O2356" s="92" t="str">
        <f>IF(BD[[#This Row],[Saldo Actual]]=0,"PAGADO",IF(BD[[#This Row],[Saldo Actual]]&lt;0,"A Favor","Pendiente"))</f>
        <v>PAGADO</v>
      </c>
      <c r="P2356" s="95">
        <f>+BD[[#This Row],[Fecha Doc.]]+7</f>
        <v>45317</v>
      </c>
      <c r="Q2356" s="66" t="str">
        <f ca="1">IF(TODAY()&gt;BD[[#This Row],[Fecha Venc.]],"VENCIDO","")</f>
        <v>VENCIDO</v>
      </c>
      <c r="R2356" s="83"/>
    </row>
    <row r="2357" spans="3:18" s="4" customFormat="1" hidden="1" x14ac:dyDescent="0.25">
      <c r="C2357" s="77" t="s">
        <v>1295</v>
      </c>
      <c r="D2357" s="78">
        <v>45310</v>
      </c>
      <c r="E2357" s="79" t="s">
        <v>1887</v>
      </c>
      <c r="F2357" s="80" t="s">
        <v>1886</v>
      </c>
      <c r="G2357" s="79" t="s">
        <v>983</v>
      </c>
      <c r="H2357" s="81" t="s">
        <v>3</v>
      </c>
      <c r="I2357" s="120">
        <v>61</v>
      </c>
      <c r="J2357" s="120">
        <v>61</v>
      </c>
      <c r="K2357" s="82">
        <v>2.35</v>
      </c>
      <c r="L2357" s="105">
        <f>+BD[[#This Row],[Kg. Recibidos]]*BD[[#This Row],[Precio]]</f>
        <v>143.35</v>
      </c>
      <c r="M2357" s="82">
        <v>143.35</v>
      </c>
      <c r="N2357" s="91">
        <f>+BD[[#This Row],[Monto Total]]-BD[[#This Row],[Abonos]]</f>
        <v>0</v>
      </c>
      <c r="O2357" s="92" t="str">
        <f>IF(BD[[#This Row],[Saldo Actual]]=0,"PAGADO",IF(BD[[#This Row],[Saldo Actual]]&lt;0,"A Favor","Pendiente"))</f>
        <v>PAGADO</v>
      </c>
      <c r="P2357" s="95">
        <f>+BD[[#This Row],[Fecha Doc.]]+7</f>
        <v>45317</v>
      </c>
      <c r="Q2357" s="66" t="str">
        <f ca="1">IF(TODAY()&gt;BD[[#This Row],[Fecha Venc.]],"VENCIDO","")</f>
        <v>VENCIDO</v>
      </c>
      <c r="R2357" s="83"/>
    </row>
    <row r="2358" spans="3:18" s="4" customFormat="1" hidden="1" x14ac:dyDescent="0.25">
      <c r="C2358" s="77" t="s">
        <v>1292</v>
      </c>
      <c r="D2358" s="78">
        <v>45310</v>
      </c>
      <c r="E2358" s="79" t="s">
        <v>1291</v>
      </c>
      <c r="F2358" s="80" t="s">
        <v>887</v>
      </c>
      <c r="G2358" s="79" t="s">
        <v>1291</v>
      </c>
      <c r="H2358" s="81" t="s">
        <v>3</v>
      </c>
      <c r="I2358" s="120">
        <v>1020</v>
      </c>
      <c r="J2358" s="120">
        <v>1020</v>
      </c>
      <c r="K2358" s="82">
        <v>2.1</v>
      </c>
      <c r="L2358" s="105">
        <f>+BD[[#This Row],[Kg. Recibidos]]*BD[[#This Row],[Precio]]</f>
        <v>2142</v>
      </c>
      <c r="M2358" s="82">
        <v>2142</v>
      </c>
      <c r="N2358" s="91">
        <f>+BD[[#This Row],[Monto Total]]-BD[[#This Row],[Abonos]]</f>
        <v>0</v>
      </c>
      <c r="O2358" s="92" t="str">
        <f>IF(BD[[#This Row],[Saldo Actual]]=0,"PAGADO",IF(BD[[#This Row],[Saldo Actual]]&lt;0,"A Favor","Pendiente"))</f>
        <v>PAGADO</v>
      </c>
      <c r="P2358" s="95">
        <f>+BD[[#This Row],[Fecha Doc.]]+7</f>
        <v>45317</v>
      </c>
      <c r="Q2358" s="66" t="str">
        <f ca="1">IF(TODAY()&gt;BD[[#This Row],[Fecha Venc.]],"VENCIDO","")</f>
        <v>VENCIDO</v>
      </c>
      <c r="R2358" s="83"/>
    </row>
    <row r="2359" spans="3:18" s="4" customFormat="1" hidden="1" x14ac:dyDescent="0.25">
      <c r="C2359" s="77" t="s">
        <v>1290</v>
      </c>
      <c r="D2359" s="78">
        <v>45310</v>
      </c>
      <c r="E2359" s="79" t="s">
        <v>1291</v>
      </c>
      <c r="F2359" s="80" t="s">
        <v>887</v>
      </c>
      <c r="G2359" s="79" t="s">
        <v>1291</v>
      </c>
      <c r="H2359" s="81" t="s">
        <v>15</v>
      </c>
      <c r="I2359" s="120">
        <v>506</v>
      </c>
      <c r="J2359" s="120">
        <v>506</v>
      </c>
      <c r="K2359" s="82">
        <v>2.5</v>
      </c>
      <c r="L2359" s="105">
        <f>+BD[[#This Row],[Kg. Recibidos]]*BD[[#This Row],[Precio]]</f>
        <v>1265</v>
      </c>
      <c r="M2359" s="82">
        <v>1265</v>
      </c>
      <c r="N2359" s="91">
        <f>+BD[[#This Row],[Monto Total]]-BD[[#This Row],[Abonos]]</f>
        <v>0</v>
      </c>
      <c r="O2359" s="92" t="str">
        <f>IF(BD[[#This Row],[Saldo Actual]]=0,"PAGADO",IF(BD[[#This Row],[Saldo Actual]]&lt;0,"A Favor","Pendiente"))</f>
        <v>PAGADO</v>
      </c>
      <c r="P2359" s="95">
        <f>+BD[[#This Row],[Fecha Doc.]]+7</f>
        <v>45317</v>
      </c>
      <c r="Q2359" s="66" t="str">
        <f ca="1">IF(TODAY()&gt;BD[[#This Row],[Fecha Venc.]],"VENCIDO","")</f>
        <v>VENCIDO</v>
      </c>
      <c r="R2359" s="83"/>
    </row>
    <row r="2360" spans="3:18" s="4" customFormat="1" hidden="1" x14ac:dyDescent="0.25">
      <c r="C2360" s="77" t="s">
        <v>1290</v>
      </c>
      <c r="D2360" s="78">
        <v>45310</v>
      </c>
      <c r="E2360" s="79" t="s">
        <v>1291</v>
      </c>
      <c r="F2360" s="80" t="s">
        <v>887</v>
      </c>
      <c r="G2360" s="79" t="s">
        <v>1291</v>
      </c>
      <c r="H2360" s="81" t="s">
        <v>3</v>
      </c>
      <c r="I2360" s="120">
        <v>268</v>
      </c>
      <c r="J2360" s="120">
        <v>268</v>
      </c>
      <c r="K2360" s="82">
        <v>2.1</v>
      </c>
      <c r="L2360" s="105">
        <f>+BD[[#This Row],[Kg. Recibidos]]*BD[[#This Row],[Precio]]</f>
        <v>562.80000000000007</v>
      </c>
      <c r="M2360" s="82">
        <v>562.80000000000007</v>
      </c>
      <c r="N2360" s="91">
        <f>+BD[[#This Row],[Monto Total]]-BD[[#This Row],[Abonos]]</f>
        <v>0</v>
      </c>
      <c r="O2360" s="92" t="str">
        <f>IF(BD[[#This Row],[Saldo Actual]]=0,"PAGADO",IF(BD[[#This Row],[Saldo Actual]]&lt;0,"A Favor","Pendiente"))</f>
        <v>PAGADO</v>
      </c>
      <c r="P2360" s="95">
        <f>+BD[[#This Row],[Fecha Doc.]]+7</f>
        <v>45317</v>
      </c>
      <c r="Q2360" s="66" t="str">
        <f ca="1">IF(TODAY()&gt;BD[[#This Row],[Fecha Venc.]],"VENCIDO","")</f>
        <v>VENCIDO</v>
      </c>
      <c r="R2360" s="83"/>
    </row>
    <row r="2361" spans="3:18" s="4" customFormat="1" hidden="1" x14ac:dyDescent="0.25">
      <c r="C2361" s="77" t="s">
        <v>1286</v>
      </c>
      <c r="D2361" s="78">
        <v>45310</v>
      </c>
      <c r="E2361" s="79" t="s">
        <v>87</v>
      </c>
      <c r="F2361" s="80" t="s">
        <v>116</v>
      </c>
      <c r="G2361" s="79" t="s">
        <v>87</v>
      </c>
      <c r="H2361" s="81" t="s">
        <v>11</v>
      </c>
      <c r="I2361" s="120">
        <v>23.6</v>
      </c>
      <c r="J2361" s="120">
        <v>23.6</v>
      </c>
      <c r="K2361" s="82">
        <v>1.8</v>
      </c>
      <c r="L2361" s="105">
        <f>+BD[[#This Row],[Kg. Recibidos]]*BD[[#This Row],[Precio]]</f>
        <v>42.480000000000004</v>
      </c>
      <c r="M2361" s="82">
        <v>42.48</v>
      </c>
      <c r="N2361" s="91">
        <f>+BD[[#This Row],[Monto Total]]-BD[[#This Row],[Abonos]]</f>
        <v>0</v>
      </c>
      <c r="O2361" s="92" t="str">
        <f>IF(BD[[#This Row],[Saldo Actual]]=0,"PAGADO",IF(BD[[#This Row],[Saldo Actual]]&lt;0,"A Favor","Pendiente"))</f>
        <v>PAGADO</v>
      </c>
      <c r="P2361" s="95">
        <f>+BD[[#This Row],[Fecha Doc.]]+7</f>
        <v>45317</v>
      </c>
      <c r="Q2361" s="66" t="str">
        <f ca="1">IF(TODAY()&gt;BD[[#This Row],[Fecha Venc.]],"VENCIDO","")</f>
        <v>VENCIDO</v>
      </c>
      <c r="R2361" s="83"/>
    </row>
    <row r="2362" spans="3:18" s="4" customFormat="1" hidden="1" x14ac:dyDescent="0.25">
      <c r="C2362" s="77" t="s">
        <v>1286</v>
      </c>
      <c r="D2362" s="78">
        <v>45310</v>
      </c>
      <c r="E2362" s="79" t="s">
        <v>87</v>
      </c>
      <c r="F2362" s="80" t="s">
        <v>116</v>
      </c>
      <c r="G2362" s="79" t="s">
        <v>87</v>
      </c>
      <c r="H2362" s="81" t="s">
        <v>13</v>
      </c>
      <c r="I2362" s="120">
        <v>43.6</v>
      </c>
      <c r="J2362" s="120">
        <v>43.6</v>
      </c>
      <c r="K2362" s="82">
        <v>1.4</v>
      </c>
      <c r="L2362" s="105">
        <f>+BD[[#This Row],[Kg. Recibidos]]*BD[[#This Row],[Precio]]</f>
        <v>61.04</v>
      </c>
      <c r="M2362" s="105">
        <f>+BD[[#This Row],[Kg. Recibidos]]*BD[[#This Row],[Precio]]</f>
        <v>61.04</v>
      </c>
      <c r="N2362" s="91">
        <f>+BD[[#This Row],[Monto Total]]-BD[[#This Row],[Abonos]]</f>
        <v>0</v>
      </c>
      <c r="O2362" s="92" t="str">
        <f>IF(BD[[#This Row],[Saldo Actual]]=0,"PAGADO",IF(BD[[#This Row],[Saldo Actual]]&lt;0,"A Favor","Pendiente"))</f>
        <v>PAGADO</v>
      </c>
      <c r="P2362" s="95">
        <f>+BD[[#This Row],[Fecha Doc.]]+7</f>
        <v>45317</v>
      </c>
      <c r="Q2362" s="66" t="str">
        <f ca="1">IF(TODAY()&gt;BD[[#This Row],[Fecha Venc.]],"VENCIDO","")</f>
        <v>VENCIDO</v>
      </c>
      <c r="R2362" s="83"/>
    </row>
    <row r="2363" spans="3:18" s="4" customFormat="1" hidden="1" x14ac:dyDescent="0.25">
      <c r="C2363" s="77" t="s">
        <v>1283</v>
      </c>
      <c r="D2363" s="78">
        <v>45310</v>
      </c>
      <c r="E2363" s="79" t="s">
        <v>89</v>
      </c>
      <c r="F2363" s="80" t="s">
        <v>47</v>
      </c>
      <c r="G2363" s="79" t="s">
        <v>89</v>
      </c>
      <c r="H2363" s="81" t="s">
        <v>872</v>
      </c>
      <c r="I2363" s="120">
        <v>20032.8</v>
      </c>
      <c r="J2363" s="120">
        <v>19983.599999999999</v>
      </c>
      <c r="K2363" s="82">
        <v>1.7</v>
      </c>
      <c r="L2363" s="105">
        <f>+BD[[#This Row],[Kg. Recibidos]]*BD[[#This Row],[Precio]]</f>
        <v>33972.119999999995</v>
      </c>
      <c r="M2363" s="82">
        <v>33972.119999999995</v>
      </c>
      <c r="N2363" s="91">
        <f>+BD[[#This Row],[Monto Total]]-BD[[#This Row],[Abonos]]</f>
        <v>0</v>
      </c>
      <c r="O2363" s="92" t="str">
        <f>IF(BD[[#This Row],[Saldo Actual]]=0,"PAGADO",IF(BD[[#This Row],[Saldo Actual]]&lt;0,"A Favor","Pendiente"))</f>
        <v>PAGADO</v>
      </c>
      <c r="P2363" s="95">
        <f>+BD[[#This Row],[Fecha Doc.]]+7</f>
        <v>45317</v>
      </c>
      <c r="Q2363" s="66" t="str">
        <f ca="1">IF(TODAY()&gt;BD[[#This Row],[Fecha Venc.]],"VENCIDO","")</f>
        <v>VENCIDO</v>
      </c>
      <c r="R2363" s="83"/>
    </row>
    <row r="2364" spans="3:18" s="4" customFormat="1" hidden="1" x14ac:dyDescent="0.25">
      <c r="C2364" s="77" t="s">
        <v>1287</v>
      </c>
      <c r="D2364" s="78">
        <v>45310</v>
      </c>
      <c r="E2364" s="79" t="s">
        <v>1082</v>
      </c>
      <c r="F2364" s="80" t="s">
        <v>885</v>
      </c>
      <c r="G2364" s="79" t="s">
        <v>1082</v>
      </c>
      <c r="H2364" s="81" t="s">
        <v>15</v>
      </c>
      <c r="I2364" s="120">
        <v>870.4</v>
      </c>
      <c r="J2364" s="120">
        <v>870.4</v>
      </c>
      <c r="K2364" s="82">
        <v>2.4700000000000002</v>
      </c>
      <c r="L2364" s="105">
        <f>+BD[[#This Row],[Kg. Recibidos]]*BD[[#This Row],[Precio]]</f>
        <v>2149.8879999999999</v>
      </c>
      <c r="M2364" s="82">
        <v>2149.8879999999999</v>
      </c>
      <c r="N2364" s="91">
        <f>+BD[[#This Row],[Monto Total]]-BD[[#This Row],[Abonos]]</f>
        <v>0</v>
      </c>
      <c r="O2364" s="92" t="str">
        <f>IF(BD[[#This Row],[Saldo Actual]]=0,"PAGADO",IF(BD[[#This Row],[Saldo Actual]]&lt;0,"A Favor","Pendiente"))</f>
        <v>PAGADO</v>
      </c>
      <c r="P2364" s="95">
        <f>+BD[[#This Row],[Fecha Doc.]]+7</f>
        <v>45317</v>
      </c>
      <c r="Q2364" s="66" t="str">
        <f ca="1">IF(TODAY()&gt;BD[[#This Row],[Fecha Venc.]],"VENCIDO","")</f>
        <v>VENCIDO</v>
      </c>
      <c r="R2364" s="83"/>
    </row>
    <row r="2365" spans="3:18" s="4" customFormat="1" hidden="1" x14ac:dyDescent="0.25">
      <c r="C2365" s="77" t="s">
        <v>1274</v>
      </c>
      <c r="D2365" s="78">
        <v>45310</v>
      </c>
      <c r="E2365" s="79" t="s">
        <v>8</v>
      </c>
      <c r="F2365" s="80" t="s">
        <v>20</v>
      </c>
      <c r="G2365" s="79" t="s">
        <v>180</v>
      </c>
      <c r="H2365" s="81" t="s">
        <v>15</v>
      </c>
      <c r="I2365" s="120">
        <v>1089.5999999999999</v>
      </c>
      <c r="J2365" s="120">
        <v>1071.8</v>
      </c>
      <c r="K2365" s="82">
        <v>2.4</v>
      </c>
      <c r="L2365" s="105">
        <f>+BD[[#This Row],[Kg. Recibidos]]*BD[[#This Row],[Precio]]</f>
        <v>2572.3199999999997</v>
      </c>
      <c r="M2365" s="82">
        <v>2572.3199999999997</v>
      </c>
      <c r="N2365" s="91">
        <f>+BD[[#This Row],[Monto Total]]-BD[[#This Row],[Abonos]]</f>
        <v>0</v>
      </c>
      <c r="O2365" s="92" t="str">
        <f>IF(BD[[#This Row],[Saldo Actual]]=0,"PAGADO",IF(BD[[#This Row],[Saldo Actual]]&lt;0,"A Favor","Pendiente"))</f>
        <v>PAGADO</v>
      </c>
      <c r="P2365" s="95">
        <f>+BD[[#This Row],[Fecha Doc.]]+7</f>
        <v>45317</v>
      </c>
      <c r="Q2365" s="66" t="str">
        <f ca="1">IF(TODAY()&gt;BD[[#This Row],[Fecha Venc.]],"VENCIDO","")</f>
        <v>VENCIDO</v>
      </c>
      <c r="R2365" s="83"/>
    </row>
    <row r="2366" spans="3:18" s="4" customFormat="1" hidden="1" x14ac:dyDescent="0.25">
      <c r="C2366" s="77" t="s">
        <v>1274</v>
      </c>
      <c r="D2366" s="78">
        <v>45310</v>
      </c>
      <c r="E2366" s="79" t="s">
        <v>8</v>
      </c>
      <c r="F2366" s="80" t="s">
        <v>20</v>
      </c>
      <c r="G2366" s="79" t="s">
        <v>180</v>
      </c>
      <c r="H2366" s="81" t="s">
        <v>3</v>
      </c>
      <c r="I2366" s="120">
        <v>653.6</v>
      </c>
      <c r="J2366" s="120">
        <v>653.9</v>
      </c>
      <c r="K2366" s="82">
        <v>2.15</v>
      </c>
      <c r="L2366" s="105">
        <f>+BD[[#This Row],[Kg. Recibidos]]*BD[[#This Row],[Precio]]</f>
        <v>1405.885</v>
      </c>
      <c r="M2366" s="82">
        <v>1405.885</v>
      </c>
      <c r="N2366" s="91">
        <f>+BD[[#This Row],[Monto Total]]-BD[[#This Row],[Abonos]]</f>
        <v>0</v>
      </c>
      <c r="O2366" s="92" t="str">
        <f>IF(BD[[#This Row],[Saldo Actual]]=0,"PAGADO",IF(BD[[#This Row],[Saldo Actual]]&lt;0,"A Favor","Pendiente"))</f>
        <v>PAGADO</v>
      </c>
      <c r="P2366" s="95">
        <f>+BD[[#This Row],[Fecha Doc.]]+7</f>
        <v>45317</v>
      </c>
      <c r="Q2366" s="66" t="str">
        <f ca="1">IF(TODAY()&gt;BD[[#This Row],[Fecha Venc.]],"VENCIDO","")</f>
        <v>VENCIDO</v>
      </c>
      <c r="R2366" s="83"/>
    </row>
    <row r="2367" spans="3:18" s="4" customFormat="1" hidden="1" x14ac:dyDescent="0.25">
      <c r="C2367" s="77" t="s">
        <v>1297</v>
      </c>
      <c r="D2367" s="78">
        <v>45310</v>
      </c>
      <c r="E2367" s="79" t="s">
        <v>1887</v>
      </c>
      <c r="F2367" s="80" t="s">
        <v>1886</v>
      </c>
      <c r="G2367" s="79" t="s">
        <v>155</v>
      </c>
      <c r="H2367" s="81" t="s">
        <v>3</v>
      </c>
      <c r="I2367" s="120">
        <v>3.1</v>
      </c>
      <c r="J2367" s="120">
        <v>3.1</v>
      </c>
      <c r="K2367" s="82">
        <v>2.35</v>
      </c>
      <c r="L2367" s="105">
        <f>+BD[[#This Row],[Kg. Recibidos]]*BD[[#This Row],[Precio]]</f>
        <v>7.2850000000000001</v>
      </c>
      <c r="M2367" s="105">
        <v>7.2850000000000001</v>
      </c>
      <c r="N2367" s="91">
        <f>+BD[[#This Row],[Monto Total]]-BD[[#This Row],[Abonos]]</f>
        <v>0</v>
      </c>
      <c r="O2367" s="92" t="str">
        <f>IF(BD[[#This Row],[Saldo Actual]]=0,"PAGADO",IF(BD[[#This Row],[Saldo Actual]]&lt;0,"A Favor","Pendiente"))</f>
        <v>PAGADO</v>
      </c>
      <c r="P2367" s="95">
        <f>+BD[[#This Row],[Fecha Doc.]]+7</f>
        <v>45317</v>
      </c>
      <c r="Q2367" s="66" t="str">
        <f ca="1">IF(TODAY()&gt;BD[[#This Row],[Fecha Venc.]],"VENCIDO","")</f>
        <v>VENCIDO</v>
      </c>
      <c r="R2367" s="83"/>
    </row>
    <row r="2368" spans="3:18" s="4" customFormat="1" hidden="1" x14ac:dyDescent="0.25">
      <c r="C2368" s="77" t="s">
        <v>1285</v>
      </c>
      <c r="D2368" s="78">
        <v>45310</v>
      </c>
      <c r="E2368" s="79" t="s">
        <v>1887</v>
      </c>
      <c r="F2368" s="80" t="s">
        <v>1886</v>
      </c>
      <c r="G2368" s="79" t="s">
        <v>1284</v>
      </c>
      <c r="H2368" s="81" t="s">
        <v>18</v>
      </c>
      <c r="I2368" s="120">
        <v>1007</v>
      </c>
      <c r="J2368" s="120">
        <v>1007</v>
      </c>
      <c r="K2368" s="82">
        <v>1.7</v>
      </c>
      <c r="L2368" s="105">
        <f>+BD[[#This Row],[Kg. Recibidos]]*BD[[#This Row],[Precio]]</f>
        <v>1711.8999999999999</v>
      </c>
      <c r="M2368" s="105">
        <f>+BD[[#This Row],[Kg. Recibidos]]*BD[[#This Row],[Precio]]</f>
        <v>1711.8999999999999</v>
      </c>
      <c r="N2368" s="91">
        <f>+BD[[#This Row],[Monto Total]]-BD[[#This Row],[Abonos]]</f>
        <v>0</v>
      </c>
      <c r="O2368" s="92" t="str">
        <f>IF(BD[[#This Row],[Saldo Actual]]=0,"PAGADO",IF(BD[[#This Row],[Saldo Actual]]&lt;0,"A Favor","Pendiente"))</f>
        <v>PAGADO</v>
      </c>
      <c r="P2368" s="95">
        <f>+BD[[#This Row],[Fecha Doc.]]+7</f>
        <v>45317</v>
      </c>
      <c r="Q2368" s="66" t="str">
        <f ca="1">IF(TODAY()&gt;BD[[#This Row],[Fecha Venc.]],"VENCIDO","")</f>
        <v>VENCIDO</v>
      </c>
      <c r="R2368" s="83"/>
    </row>
    <row r="2369" spans="3:18" s="4" customFormat="1" hidden="1" x14ac:dyDescent="0.25">
      <c r="C2369" s="77" t="s">
        <v>1285</v>
      </c>
      <c r="D2369" s="78">
        <v>45310</v>
      </c>
      <c r="E2369" s="79" t="s">
        <v>1887</v>
      </c>
      <c r="F2369" s="80" t="s">
        <v>1886</v>
      </c>
      <c r="G2369" s="79" t="s">
        <v>1284</v>
      </c>
      <c r="H2369" s="81" t="s">
        <v>3</v>
      </c>
      <c r="I2369" s="120">
        <v>4532</v>
      </c>
      <c r="J2369" s="120">
        <v>4532</v>
      </c>
      <c r="K2369" s="82">
        <v>1.9</v>
      </c>
      <c r="L2369" s="105">
        <f>+BD[[#This Row],[Kg. Recibidos]]*BD[[#This Row],[Precio]]</f>
        <v>8610.7999999999993</v>
      </c>
      <c r="M2369" s="105">
        <f>+BD[[#This Row],[Kg. Recibidos]]*BD[[#This Row],[Precio]]</f>
        <v>8610.7999999999993</v>
      </c>
      <c r="N2369" s="91">
        <f>+BD[[#This Row],[Monto Total]]-BD[[#This Row],[Abonos]]</f>
        <v>0</v>
      </c>
      <c r="O2369" s="92" t="str">
        <f>IF(BD[[#This Row],[Saldo Actual]]=0,"PAGADO",IF(BD[[#This Row],[Saldo Actual]]&lt;0,"A Favor","Pendiente"))</f>
        <v>PAGADO</v>
      </c>
      <c r="P2369" s="95">
        <f>+BD[[#This Row],[Fecha Doc.]]+7</f>
        <v>45317</v>
      </c>
      <c r="Q2369" s="66" t="str">
        <f ca="1">IF(TODAY()&gt;BD[[#This Row],[Fecha Venc.]],"VENCIDO","")</f>
        <v>VENCIDO</v>
      </c>
      <c r="R2369" s="83"/>
    </row>
    <row r="2370" spans="3:18" s="4" customFormat="1" hidden="1" x14ac:dyDescent="0.25">
      <c r="C2370" s="77" t="s">
        <v>1280</v>
      </c>
      <c r="D2370" s="78">
        <v>45310</v>
      </c>
      <c r="E2370" s="79" t="s">
        <v>8</v>
      </c>
      <c r="F2370" s="80" t="s">
        <v>20</v>
      </c>
      <c r="G2370" s="79" t="s">
        <v>181</v>
      </c>
      <c r="H2370" s="81" t="s">
        <v>3</v>
      </c>
      <c r="I2370" s="120">
        <v>2938.4</v>
      </c>
      <c r="J2370" s="120">
        <v>2926</v>
      </c>
      <c r="K2370" s="82">
        <v>2.1</v>
      </c>
      <c r="L2370" s="105">
        <f>+BD[[#This Row],[Kg. Recibidos]]*BD[[#This Row],[Precio]]</f>
        <v>6144.6</v>
      </c>
      <c r="M2370" s="82">
        <v>6144.6</v>
      </c>
      <c r="N2370" s="91">
        <f>+BD[[#This Row],[Monto Total]]-BD[[#This Row],[Abonos]]</f>
        <v>0</v>
      </c>
      <c r="O2370" s="92" t="str">
        <f>IF(BD[[#This Row],[Saldo Actual]]=0,"PAGADO",IF(BD[[#This Row],[Saldo Actual]]&lt;0,"A Favor","Pendiente"))</f>
        <v>PAGADO</v>
      </c>
      <c r="P2370" s="95">
        <f>+BD[[#This Row],[Fecha Doc.]]+7</f>
        <v>45317</v>
      </c>
      <c r="Q2370" s="66" t="str">
        <f ca="1">IF(TODAY()&gt;BD[[#This Row],[Fecha Venc.]],"VENCIDO","")</f>
        <v>VENCIDO</v>
      </c>
      <c r="R2370" s="83"/>
    </row>
    <row r="2371" spans="3:18" s="4" customFormat="1" hidden="1" x14ac:dyDescent="0.25">
      <c r="C2371" s="77" t="s">
        <v>1309</v>
      </c>
      <c r="D2371" s="78">
        <v>45310</v>
      </c>
      <c r="E2371" s="79" t="s">
        <v>8</v>
      </c>
      <c r="F2371" s="80" t="s">
        <v>20</v>
      </c>
      <c r="G2371" s="79" t="s">
        <v>181</v>
      </c>
      <c r="H2371" s="81" t="s">
        <v>3</v>
      </c>
      <c r="I2371" s="120">
        <v>1543.3</v>
      </c>
      <c r="J2371" s="120">
        <v>1559.4</v>
      </c>
      <c r="K2371" s="82">
        <v>2.1</v>
      </c>
      <c r="L2371" s="105">
        <f>+BD[[#This Row],[Kg. Recibidos]]*BD[[#This Row],[Precio]]</f>
        <v>3274.7400000000002</v>
      </c>
      <c r="M2371" s="82">
        <v>3274.7400000000002</v>
      </c>
      <c r="N2371" s="91">
        <f>+BD[[#This Row],[Monto Total]]-BD[[#This Row],[Abonos]]</f>
        <v>0</v>
      </c>
      <c r="O2371" s="92" t="str">
        <f>IF(BD[[#This Row],[Saldo Actual]]=0,"PAGADO",IF(BD[[#This Row],[Saldo Actual]]&lt;0,"A Favor","Pendiente"))</f>
        <v>PAGADO</v>
      </c>
      <c r="P2371" s="95">
        <f>+BD[[#This Row],[Fecha Doc.]]+7</f>
        <v>45317</v>
      </c>
      <c r="Q2371" s="66" t="str">
        <f ca="1">IF(TODAY()&gt;BD[[#This Row],[Fecha Venc.]],"VENCIDO","")</f>
        <v>VENCIDO</v>
      </c>
      <c r="R2371" s="83"/>
    </row>
    <row r="2372" spans="3:18" s="4" customFormat="1" hidden="1" x14ac:dyDescent="0.25">
      <c r="C2372" s="77" t="s">
        <v>1282</v>
      </c>
      <c r="D2372" s="78">
        <v>45310</v>
      </c>
      <c r="E2372" s="79" t="s">
        <v>8</v>
      </c>
      <c r="F2372" s="80" t="s">
        <v>20</v>
      </c>
      <c r="G2372" s="79" t="s">
        <v>182</v>
      </c>
      <c r="H2372" s="81" t="s">
        <v>13</v>
      </c>
      <c r="I2372" s="120">
        <v>3551.5</v>
      </c>
      <c r="J2372" s="120">
        <v>3537.5</v>
      </c>
      <c r="K2372" s="82">
        <v>0.45</v>
      </c>
      <c r="L2372" s="105">
        <f>+BD[[#This Row],[Kg. Recibidos]]*BD[[#This Row],[Precio]]</f>
        <v>1591.875</v>
      </c>
      <c r="M2372" s="82">
        <v>1591.875</v>
      </c>
      <c r="N2372" s="91">
        <f>+BD[[#This Row],[Monto Total]]-BD[[#This Row],[Abonos]]</f>
        <v>0</v>
      </c>
      <c r="O2372" s="92" t="str">
        <f>IF(BD[[#This Row],[Saldo Actual]]=0,"PAGADO",IF(BD[[#This Row],[Saldo Actual]]&lt;0,"A Favor","Pendiente"))</f>
        <v>PAGADO</v>
      </c>
      <c r="P2372" s="95">
        <f>+BD[[#This Row],[Fecha Doc.]]+7</f>
        <v>45317</v>
      </c>
      <c r="Q2372" s="66" t="str">
        <f ca="1">IF(TODAY()&gt;BD[[#This Row],[Fecha Venc.]],"VENCIDO","")</f>
        <v>VENCIDO</v>
      </c>
      <c r="R2372" s="83"/>
    </row>
    <row r="2373" spans="3:18" s="4" customFormat="1" hidden="1" x14ac:dyDescent="0.25">
      <c r="C2373" s="77" t="s">
        <v>1282</v>
      </c>
      <c r="D2373" s="78">
        <v>45310</v>
      </c>
      <c r="E2373" s="79" t="s">
        <v>8</v>
      </c>
      <c r="F2373" s="80" t="s">
        <v>20</v>
      </c>
      <c r="G2373" s="79" t="s">
        <v>182</v>
      </c>
      <c r="H2373" s="81" t="s">
        <v>12</v>
      </c>
      <c r="I2373" s="120">
        <v>1547.3</v>
      </c>
      <c r="J2373" s="120">
        <v>1534.26</v>
      </c>
      <c r="K2373" s="82">
        <v>0.45</v>
      </c>
      <c r="L2373" s="105">
        <f>+BD[[#This Row],[Kg. Recibidos]]*BD[[#This Row],[Precio]]</f>
        <v>690.41700000000003</v>
      </c>
      <c r="M2373" s="82">
        <v>690.41700000000003</v>
      </c>
      <c r="N2373" s="91">
        <f>+BD[[#This Row],[Monto Total]]-BD[[#This Row],[Abonos]]</f>
        <v>0</v>
      </c>
      <c r="O2373" s="92" t="str">
        <f>IF(BD[[#This Row],[Saldo Actual]]=0,"PAGADO",IF(BD[[#This Row],[Saldo Actual]]&lt;0,"A Favor","Pendiente"))</f>
        <v>PAGADO</v>
      </c>
      <c r="P2373" s="95">
        <f>+BD[[#This Row],[Fecha Doc.]]+7</f>
        <v>45317</v>
      </c>
      <c r="Q2373" s="66" t="str">
        <f ca="1">IF(TODAY()&gt;BD[[#This Row],[Fecha Venc.]],"VENCIDO","")</f>
        <v>VENCIDO</v>
      </c>
      <c r="R2373" s="83"/>
    </row>
    <row r="2374" spans="3:18" s="4" customFormat="1" hidden="1" x14ac:dyDescent="0.25">
      <c r="C2374" s="77" t="s">
        <v>1296</v>
      </c>
      <c r="D2374" s="78">
        <v>45310</v>
      </c>
      <c r="E2374" s="79" t="s">
        <v>8</v>
      </c>
      <c r="F2374" s="80" t="s">
        <v>20</v>
      </c>
      <c r="G2374" s="79" t="s">
        <v>182</v>
      </c>
      <c r="H2374" s="81" t="s">
        <v>15</v>
      </c>
      <c r="I2374" s="120">
        <v>8983.2999999999993</v>
      </c>
      <c r="J2374" s="120">
        <v>8651.4</v>
      </c>
      <c r="K2374" s="82">
        <v>2.4</v>
      </c>
      <c r="L2374" s="105">
        <f>+BD[[#This Row],[Kg. Recibidos]]*BD[[#This Row],[Precio]]</f>
        <v>20763.359999999997</v>
      </c>
      <c r="M2374" s="105">
        <f>+BD[[#This Row],[Kg. Recibidos]]*BD[[#This Row],[Precio]]</f>
        <v>20763.359999999997</v>
      </c>
      <c r="N2374" s="91">
        <f>+BD[[#This Row],[Monto Total]]-BD[[#This Row],[Abonos]]</f>
        <v>0</v>
      </c>
      <c r="O2374" s="92" t="str">
        <f>IF(BD[[#This Row],[Saldo Actual]]=0,"PAGADO",IF(BD[[#This Row],[Saldo Actual]]&lt;0,"A Favor","Pendiente"))</f>
        <v>PAGADO</v>
      </c>
      <c r="P2374" s="95">
        <f>+BD[[#This Row],[Fecha Doc.]]+7</f>
        <v>45317</v>
      </c>
      <c r="Q2374" s="66" t="str">
        <f ca="1">IF(TODAY()&gt;BD[[#This Row],[Fecha Venc.]],"VENCIDO","")</f>
        <v>VENCIDO</v>
      </c>
      <c r="R2374" s="83"/>
    </row>
    <row r="2375" spans="3:18" s="4" customFormat="1" hidden="1" x14ac:dyDescent="0.25">
      <c r="C2375" s="77" t="s">
        <v>1305</v>
      </c>
      <c r="D2375" s="78">
        <v>45310</v>
      </c>
      <c r="E2375" s="79" t="s">
        <v>8</v>
      </c>
      <c r="F2375" s="80" t="s">
        <v>20</v>
      </c>
      <c r="G2375" s="79" t="s">
        <v>182</v>
      </c>
      <c r="H2375" s="81" t="s">
        <v>12</v>
      </c>
      <c r="I2375" s="120">
        <v>1339.9</v>
      </c>
      <c r="J2375" s="120">
        <v>1309.69</v>
      </c>
      <c r="K2375" s="82">
        <v>0.45</v>
      </c>
      <c r="L2375" s="105">
        <f>+BD[[#This Row],[Kg. Recibidos]]*BD[[#This Row],[Precio]]</f>
        <v>589.3605</v>
      </c>
      <c r="M2375" s="105">
        <f>+BD[[#This Row],[Kg. Recibidos]]*BD[[#This Row],[Precio]]</f>
        <v>589.3605</v>
      </c>
      <c r="N2375" s="91">
        <f>+BD[[#This Row],[Monto Total]]-BD[[#This Row],[Abonos]]</f>
        <v>0</v>
      </c>
      <c r="O2375" s="92" t="str">
        <f>IF(BD[[#This Row],[Saldo Actual]]=0,"PAGADO",IF(BD[[#This Row],[Saldo Actual]]&lt;0,"A Favor","Pendiente"))</f>
        <v>PAGADO</v>
      </c>
      <c r="P2375" s="95">
        <f>+BD[[#This Row],[Fecha Doc.]]+7</f>
        <v>45317</v>
      </c>
      <c r="Q2375" s="66" t="str">
        <f ca="1">IF(TODAY()&gt;BD[[#This Row],[Fecha Venc.]],"VENCIDO","")</f>
        <v>VENCIDO</v>
      </c>
      <c r="R2375" s="83"/>
    </row>
    <row r="2376" spans="3:18" s="4" customFormat="1" hidden="1" x14ac:dyDescent="0.25">
      <c r="C2376" s="77" t="s">
        <v>1305</v>
      </c>
      <c r="D2376" s="78">
        <v>45310</v>
      </c>
      <c r="E2376" s="79" t="s">
        <v>8</v>
      </c>
      <c r="F2376" s="80" t="s">
        <v>20</v>
      </c>
      <c r="G2376" s="79" t="s">
        <v>182</v>
      </c>
      <c r="H2376" s="81" t="s">
        <v>13</v>
      </c>
      <c r="I2376" s="120">
        <v>938.3</v>
      </c>
      <c r="J2376" s="120">
        <v>931.95</v>
      </c>
      <c r="K2376" s="82">
        <v>0.45</v>
      </c>
      <c r="L2376" s="105">
        <f>+BD[[#This Row],[Kg. Recibidos]]*BD[[#This Row],[Precio]]</f>
        <v>419.37750000000005</v>
      </c>
      <c r="M2376" s="105">
        <f>+BD[[#This Row],[Kg. Recibidos]]*BD[[#This Row],[Precio]]</f>
        <v>419.37750000000005</v>
      </c>
      <c r="N2376" s="91">
        <f>+BD[[#This Row],[Monto Total]]-BD[[#This Row],[Abonos]]</f>
        <v>0</v>
      </c>
      <c r="O2376" s="92" t="str">
        <f>IF(BD[[#This Row],[Saldo Actual]]=0,"PAGADO",IF(BD[[#This Row],[Saldo Actual]]&lt;0,"A Favor","Pendiente"))</f>
        <v>PAGADO</v>
      </c>
      <c r="P2376" s="95">
        <f>+BD[[#This Row],[Fecha Doc.]]+7</f>
        <v>45317</v>
      </c>
      <c r="Q2376" s="66" t="str">
        <f ca="1">IF(TODAY()&gt;BD[[#This Row],[Fecha Venc.]],"VENCIDO","")</f>
        <v>VENCIDO</v>
      </c>
      <c r="R2376" s="83"/>
    </row>
    <row r="2377" spans="3:18" s="4" customFormat="1" hidden="1" x14ac:dyDescent="0.25">
      <c r="C2377" s="77" t="s">
        <v>1305</v>
      </c>
      <c r="D2377" s="78">
        <v>45310</v>
      </c>
      <c r="E2377" s="79" t="s">
        <v>8</v>
      </c>
      <c r="F2377" s="80" t="s">
        <v>20</v>
      </c>
      <c r="G2377" s="79" t="s">
        <v>182</v>
      </c>
      <c r="H2377" s="81" t="s">
        <v>11</v>
      </c>
      <c r="I2377" s="120">
        <v>77.8</v>
      </c>
      <c r="J2377" s="120">
        <v>77.41</v>
      </c>
      <c r="K2377" s="82">
        <v>0.6</v>
      </c>
      <c r="L2377" s="105">
        <f>+BD[[#This Row],[Kg. Recibidos]]*BD[[#This Row],[Precio]]</f>
        <v>46.445999999999998</v>
      </c>
      <c r="M2377" s="105">
        <f>+BD[[#This Row],[Kg. Recibidos]]*BD[[#This Row],[Precio]]</f>
        <v>46.445999999999998</v>
      </c>
      <c r="N2377" s="91">
        <f>+BD[[#This Row],[Monto Total]]-BD[[#This Row],[Abonos]]</f>
        <v>0</v>
      </c>
      <c r="O2377" s="92" t="str">
        <f>IF(BD[[#This Row],[Saldo Actual]]=0,"PAGADO",IF(BD[[#This Row],[Saldo Actual]]&lt;0,"A Favor","Pendiente"))</f>
        <v>PAGADO</v>
      </c>
      <c r="P2377" s="95">
        <f>+BD[[#This Row],[Fecha Doc.]]+7</f>
        <v>45317</v>
      </c>
      <c r="Q2377" s="66" t="str">
        <f ca="1">IF(TODAY()&gt;BD[[#This Row],[Fecha Venc.]],"VENCIDO","")</f>
        <v>VENCIDO</v>
      </c>
      <c r="R2377" s="83"/>
    </row>
    <row r="2378" spans="3:18" s="4" customFormat="1" hidden="1" x14ac:dyDescent="0.25">
      <c r="C2378" s="77" t="s">
        <v>1294</v>
      </c>
      <c r="D2378" s="78">
        <v>45310</v>
      </c>
      <c r="E2378" s="79" t="s">
        <v>1887</v>
      </c>
      <c r="F2378" s="80" t="s">
        <v>1886</v>
      </c>
      <c r="G2378" s="79" t="s">
        <v>149</v>
      </c>
      <c r="H2378" s="81" t="s">
        <v>14</v>
      </c>
      <c r="I2378" s="120">
        <v>234.9</v>
      </c>
      <c r="J2378" s="120">
        <v>234.9</v>
      </c>
      <c r="K2378" s="82">
        <v>0.55000000000000004</v>
      </c>
      <c r="L2378" s="105">
        <f>+BD[[#This Row],[Kg. Recibidos]]*BD[[#This Row],[Precio]]</f>
        <v>129.19500000000002</v>
      </c>
      <c r="M2378" s="82">
        <v>129.19500000000002</v>
      </c>
      <c r="N2378" s="91">
        <f>+BD[[#This Row],[Monto Total]]-BD[[#This Row],[Abonos]]</f>
        <v>0</v>
      </c>
      <c r="O2378" s="92" t="str">
        <f>IF(BD[[#This Row],[Saldo Actual]]=0,"PAGADO",IF(BD[[#This Row],[Saldo Actual]]&lt;0,"A Favor","Pendiente"))</f>
        <v>PAGADO</v>
      </c>
      <c r="P2378" s="95">
        <f>+BD[[#This Row],[Fecha Doc.]]+7</f>
        <v>45317</v>
      </c>
      <c r="Q2378" s="66" t="str">
        <f ca="1">IF(TODAY()&gt;BD[[#This Row],[Fecha Venc.]],"VENCIDO","")</f>
        <v>VENCIDO</v>
      </c>
      <c r="R2378" s="83"/>
    </row>
    <row r="2379" spans="3:18" s="4" customFormat="1" hidden="1" x14ac:dyDescent="0.25">
      <c r="C2379" s="77" t="s">
        <v>1294</v>
      </c>
      <c r="D2379" s="78">
        <v>45310</v>
      </c>
      <c r="E2379" s="79" t="s">
        <v>1887</v>
      </c>
      <c r="F2379" s="80" t="s">
        <v>1886</v>
      </c>
      <c r="G2379" s="79" t="s">
        <v>149</v>
      </c>
      <c r="H2379" s="81" t="s">
        <v>14</v>
      </c>
      <c r="I2379" s="120">
        <v>234.9</v>
      </c>
      <c r="J2379" s="120">
        <v>234.9</v>
      </c>
      <c r="K2379" s="82">
        <v>0.55000000000000004</v>
      </c>
      <c r="L2379" s="105">
        <f>+BD[[#This Row],[Kg. Recibidos]]*BD[[#This Row],[Precio]]</f>
        <v>129.19500000000002</v>
      </c>
      <c r="M2379" s="82">
        <v>129.19500000000002</v>
      </c>
      <c r="N2379" s="91">
        <f>+BD[[#This Row],[Monto Total]]-BD[[#This Row],[Abonos]]</f>
        <v>0</v>
      </c>
      <c r="O2379" s="92" t="str">
        <f>IF(BD[[#This Row],[Saldo Actual]]=0,"PAGADO",IF(BD[[#This Row],[Saldo Actual]]&lt;0,"A Favor","Pendiente"))</f>
        <v>PAGADO</v>
      </c>
      <c r="P2379" s="95">
        <f>+BD[[#This Row],[Fecha Doc.]]+7</f>
        <v>45317</v>
      </c>
      <c r="Q2379" s="66" t="str">
        <f ca="1">IF(TODAY()&gt;BD[[#This Row],[Fecha Venc.]],"VENCIDO","")</f>
        <v>VENCIDO</v>
      </c>
      <c r="R2379" s="83"/>
    </row>
    <row r="2380" spans="3:18" s="4" customFormat="1" hidden="1" x14ac:dyDescent="0.25">
      <c r="C2380" s="77" t="s">
        <v>1261</v>
      </c>
      <c r="D2380" s="78">
        <v>45309</v>
      </c>
      <c r="E2380" s="79" t="s">
        <v>1887</v>
      </c>
      <c r="F2380" s="80" t="s">
        <v>1886</v>
      </c>
      <c r="G2380" s="79" t="s">
        <v>1268</v>
      </c>
      <c r="H2380" s="81" t="s">
        <v>3</v>
      </c>
      <c r="I2380" s="120">
        <v>223.5</v>
      </c>
      <c r="J2380" s="120">
        <v>223.5</v>
      </c>
      <c r="K2380" s="82">
        <v>2.1</v>
      </c>
      <c r="L2380" s="105">
        <f>+BD[[#This Row],[Kg. Recibidos]]*BD[[#This Row],[Precio]]</f>
        <v>469.35</v>
      </c>
      <c r="M2380" s="105">
        <f>+BD[[#This Row],[Kg. Recibidos]]*BD[[#This Row],[Precio]]</f>
        <v>469.35</v>
      </c>
      <c r="N2380" s="91">
        <f>+BD[[#This Row],[Monto Total]]-BD[[#This Row],[Abonos]]</f>
        <v>0</v>
      </c>
      <c r="O2380" s="92" t="str">
        <f>IF(BD[[#This Row],[Saldo Actual]]=0,"PAGADO",IF(BD[[#This Row],[Saldo Actual]]&lt;0,"A Favor","Pendiente"))</f>
        <v>PAGADO</v>
      </c>
      <c r="P2380" s="95">
        <f>+BD[[#This Row],[Fecha Doc.]]+7</f>
        <v>45316</v>
      </c>
      <c r="Q2380" s="66" t="str">
        <f ca="1">IF(TODAY()&gt;BD[[#This Row],[Fecha Venc.]],"VENCIDO","")</f>
        <v>VENCIDO</v>
      </c>
      <c r="R2380" s="83"/>
    </row>
    <row r="2381" spans="3:18" s="4" customFormat="1" hidden="1" x14ac:dyDescent="0.25">
      <c r="C2381" s="77" t="s">
        <v>1263</v>
      </c>
      <c r="D2381" s="78">
        <v>45309</v>
      </c>
      <c r="E2381" s="79" t="s">
        <v>1887</v>
      </c>
      <c r="F2381" s="80" t="s">
        <v>1886</v>
      </c>
      <c r="G2381" s="79" t="s">
        <v>1268</v>
      </c>
      <c r="H2381" s="81" t="s">
        <v>18</v>
      </c>
      <c r="I2381" s="120">
        <v>90.99</v>
      </c>
      <c r="J2381" s="120">
        <v>90.99</v>
      </c>
      <c r="K2381" s="82">
        <v>2</v>
      </c>
      <c r="L2381" s="105">
        <f>+BD[[#This Row],[Kg. Recibidos]]*BD[[#This Row],[Precio]]</f>
        <v>181.98</v>
      </c>
      <c r="M2381" s="105">
        <f>+BD[[#This Row],[Kg. Recibidos]]*BD[[#This Row],[Precio]]</f>
        <v>181.98</v>
      </c>
      <c r="N2381" s="91">
        <f>+BD[[#This Row],[Monto Total]]-BD[[#This Row],[Abonos]]</f>
        <v>0</v>
      </c>
      <c r="O2381" s="92" t="str">
        <f>IF(BD[[#This Row],[Saldo Actual]]=0,"PAGADO",IF(BD[[#This Row],[Saldo Actual]]&lt;0,"A Favor","Pendiente"))</f>
        <v>PAGADO</v>
      </c>
      <c r="P2381" s="95">
        <f>+BD[[#This Row],[Fecha Doc.]]+7</f>
        <v>45316</v>
      </c>
      <c r="Q2381" s="66" t="str">
        <f ca="1">IF(TODAY()&gt;BD[[#This Row],[Fecha Venc.]],"VENCIDO","")</f>
        <v>VENCIDO</v>
      </c>
      <c r="R2381" s="83"/>
    </row>
    <row r="2382" spans="3:18" s="4" customFormat="1" hidden="1" x14ac:dyDescent="0.25">
      <c r="C2382" s="77" t="s">
        <v>1265</v>
      </c>
      <c r="D2382" s="78">
        <v>45309</v>
      </c>
      <c r="E2382" s="79" t="s">
        <v>1887</v>
      </c>
      <c r="F2382" s="80" t="s">
        <v>1886</v>
      </c>
      <c r="G2382" s="79" t="s">
        <v>136</v>
      </c>
      <c r="H2382" s="81" t="s">
        <v>13</v>
      </c>
      <c r="I2382" s="120">
        <v>4.5999999999999996</v>
      </c>
      <c r="J2382" s="120">
        <v>4.5999999999999996</v>
      </c>
      <c r="K2382" s="82">
        <v>1.4</v>
      </c>
      <c r="L2382" s="105">
        <f>+BD[[#This Row],[Kg. Recibidos]]*BD[[#This Row],[Precio]]</f>
        <v>6.4399999999999995</v>
      </c>
      <c r="M2382" s="82">
        <v>6.4399999999999995</v>
      </c>
      <c r="N2382" s="91">
        <f>+BD[[#This Row],[Monto Total]]-BD[[#This Row],[Abonos]]</f>
        <v>0</v>
      </c>
      <c r="O2382" s="92" t="str">
        <f>IF(BD[[#This Row],[Saldo Actual]]=0,"PAGADO",IF(BD[[#This Row],[Saldo Actual]]&lt;0,"A Favor","Pendiente"))</f>
        <v>PAGADO</v>
      </c>
      <c r="P2382" s="95">
        <f>+BD[[#This Row],[Fecha Doc.]]+7</f>
        <v>45316</v>
      </c>
      <c r="Q2382" s="66" t="str">
        <f ca="1">IF(TODAY()&gt;BD[[#This Row],[Fecha Venc.]],"VENCIDO","")</f>
        <v>VENCIDO</v>
      </c>
      <c r="R2382" s="83"/>
    </row>
    <row r="2383" spans="3:18" s="4" customFormat="1" hidden="1" x14ac:dyDescent="0.25">
      <c r="C2383" s="77" t="s">
        <v>1260</v>
      </c>
      <c r="D2383" s="78">
        <v>45309</v>
      </c>
      <c r="E2383" s="79" t="s">
        <v>1887</v>
      </c>
      <c r="F2383" s="80" t="s">
        <v>1886</v>
      </c>
      <c r="G2383" s="79" t="s">
        <v>681</v>
      </c>
      <c r="H2383" s="81" t="s">
        <v>3</v>
      </c>
      <c r="I2383" s="120">
        <v>119.6</v>
      </c>
      <c r="J2383" s="120">
        <v>119.6</v>
      </c>
      <c r="K2383" s="82">
        <v>2.35</v>
      </c>
      <c r="L2383" s="105">
        <f>+BD[[#This Row],[Kg. Recibidos]]*BD[[#This Row],[Precio]]</f>
        <v>281.06</v>
      </c>
      <c r="M2383" s="82">
        <v>281.06</v>
      </c>
      <c r="N2383" s="91">
        <f>+BD[[#This Row],[Monto Total]]-BD[[#This Row],[Abonos]]</f>
        <v>0</v>
      </c>
      <c r="O2383" s="92" t="str">
        <f>IF(BD[[#This Row],[Saldo Actual]]=0,"PAGADO",IF(BD[[#This Row],[Saldo Actual]]&lt;0,"A Favor","Pendiente"))</f>
        <v>PAGADO</v>
      </c>
      <c r="P2383" s="95">
        <f>+BD[[#This Row],[Fecha Doc.]]+7</f>
        <v>45316</v>
      </c>
      <c r="Q2383" s="66" t="str">
        <f ca="1">IF(TODAY()&gt;BD[[#This Row],[Fecha Venc.]],"VENCIDO","")</f>
        <v>VENCIDO</v>
      </c>
      <c r="R2383" s="83"/>
    </row>
    <row r="2384" spans="3:18" s="4" customFormat="1" hidden="1" x14ac:dyDescent="0.25">
      <c r="C2384" s="77" t="s">
        <v>1270</v>
      </c>
      <c r="D2384" s="78">
        <v>45309</v>
      </c>
      <c r="E2384" s="79" t="s">
        <v>8</v>
      </c>
      <c r="F2384" s="80" t="s">
        <v>20</v>
      </c>
      <c r="G2384" s="79" t="s">
        <v>172</v>
      </c>
      <c r="H2384" s="81" t="s">
        <v>3</v>
      </c>
      <c r="I2384" s="120">
        <v>674.7</v>
      </c>
      <c r="J2384" s="120">
        <v>671.4</v>
      </c>
      <c r="K2384" s="82">
        <v>2.15</v>
      </c>
      <c r="L2384" s="105">
        <f>+BD[[#This Row],[Kg. Recibidos]]*BD[[#This Row],[Precio]]</f>
        <v>1443.51</v>
      </c>
      <c r="M2384" s="82">
        <v>1443.51</v>
      </c>
      <c r="N2384" s="91">
        <f>+BD[[#This Row],[Monto Total]]-BD[[#This Row],[Abonos]]</f>
        <v>0</v>
      </c>
      <c r="O2384" s="92" t="str">
        <f>IF(BD[[#This Row],[Saldo Actual]]=0,"PAGADO",IF(BD[[#This Row],[Saldo Actual]]&lt;0,"A Favor","Pendiente"))</f>
        <v>PAGADO</v>
      </c>
      <c r="P2384" s="95">
        <f>+BD[[#This Row],[Fecha Doc.]]+7</f>
        <v>45316</v>
      </c>
      <c r="Q2384" s="66" t="str">
        <f ca="1">IF(TODAY()&gt;BD[[#This Row],[Fecha Venc.]],"VENCIDO","")</f>
        <v>VENCIDO</v>
      </c>
      <c r="R2384" s="83"/>
    </row>
    <row r="2385" spans="3:18" s="4" customFormat="1" hidden="1" x14ac:dyDescent="0.25">
      <c r="C2385" s="77" t="s">
        <v>1270</v>
      </c>
      <c r="D2385" s="78">
        <v>45309</v>
      </c>
      <c r="E2385" s="79" t="s">
        <v>8</v>
      </c>
      <c r="F2385" s="80" t="s">
        <v>20</v>
      </c>
      <c r="G2385" s="79" t="s">
        <v>172</v>
      </c>
      <c r="H2385" s="81" t="s">
        <v>15</v>
      </c>
      <c r="I2385" s="120">
        <v>850</v>
      </c>
      <c r="J2385" s="120">
        <v>808.6</v>
      </c>
      <c r="K2385" s="82">
        <v>2.4</v>
      </c>
      <c r="L2385" s="105">
        <f>+BD[[#This Row],[Kg. Recibidos]]*BD[[#This Row],[Precio]]</f>
        <v>1940.6399999999999</v>
      </c>
      <c r="M2385" s="82">
        <v>1940.6399999999999</v>
      </c>
      <c r="N2385" s="91">
        <f>+BD[[#This Row],[Monto Total]]-BD[[#This Row],[Abonos]]</f>
        <v>0</v>
      </c>
      <c r="O2385" s="92" t="str">
        <f>IF(BD[[#This Row],[Saldo Actual]]=0,"PAGADO",IF(BD[[#This Row],[Saldo Actual]]&lt;0,"A Favor","Pendiente"))</f>
        <v>PAGADO</v>
      </c>
      <c r="P2385" s="95">
        <f>+BD[[#This Row],[Fecha Doc.]]+7</f>
        <v>45316</v>
      </c>
      <c r="Q2385" s="66" t="str">
        <f ca="1">IF(TODAY()&gt;BD[[#This Row],[Fecha Venc.]],"VENCIDO","")</f>
        <v>VENCIDO</v>
      </c>
      <c r="R2385" s="83"/>
    </row>
    <row r="2386" spans="3:18" s="4" customFormat="1" hidden="1" x14ac:dyDescent="0.25">
      <c r="C2386" s="77" t="s">
        <v>1269</v>
      </c>
      <c r="D2386" s="78">
        <v>45309</v>
      </c>
      <c r="E2386" s="79" t="s">
        <v>77</v>
      </c>
      <c r="F2386" s="80" t="s">
        <v>35</v>
      </c>
      <c r="G2386" s="79" t="s">
        <v>77</v>
      </c>
      <c r="H2386" s="81" t="s">
        <v>3</v>
      </c>
      <c r="I2386" s="120">
        <v>7000</v>
      </c>
      <c r="J2386" s="120">
        <v>7000</v>
      </c>
      <c r="K2386" s="82">
        <v>2.0499999999999998</v>
      </c>
      <c r="L2386" s="105">
        <f>+BD[[#This Row],[Kg. Recibidos]]*BD[[#This Row],[Precio]]</f>
        <v>14349.999999999998</v>
      </c>
      <c r="M2386" s="82">
        <v>14349.999999999998</v>
      </c>
      <c r="N2386" s="91">
        <f>+BD[[#This Row],[Monto Total]]-BD[[#This Row],[Abonos]]</f>
        <v>0</v>
      </c>
      <c r="O2386" s="92" t="str">
        <f>IF(BD[[#This Row],[Saldo Actual]]=0,"PAGADO",IF(BD[[#This Row],[Saldo Actual]]&lt;0,"A Favor","Pendiente"))</f>
        <v>PAGADO</v>
      </c>
      <c r="P2386" s="95">
        <f>+BD[[#This Row],[Fecha Doc.]]+7</f>
        <v>45316</v>
      </c>
      <c r="Q2386" s="66" t="str">
        <f ca="1">IF(TODAY()&gt;BD[[#This Row],[Fecha Venc.]],"VENCIDO","")</f>
        <v>VENCIDO</v>
      </c>
      <c r="R2386" s="83"/>
    </row>
    <row r="2387" spans="3:18" s="4" customFormat="1" hidden="1" x14ac:dyDescent="0.25">
      <c r="C2387" s="77" t="s">
        <v>1273</v>
      </c>
      <c r="D2387" s="78">
        <v>45309</v>
      </c>
      <c r="E2387" s="79" t="s">
        <v>670</v>
      </c>
      <c r="F2387" s="80" t="s">
        <v>883</v>
      </c>
      <c r="G2387" s="79" t="s">
        <v>670</v>
      </c>
      <c r="H2387" s="81" t="s">
        <v>15</v>
      </c>
      <c r="I2387" s="120">
        <v>9972.5</v>
      </c>
      <c r="J2387" s="120">
        <v>9662.2000000000007</v>
      </c>
      <c r="K2387" s="82">
        <v>2.4</v>
      </c>
      <c r="L2387" s="105">
        <f>+BD[[#This Row],[Kg. Recibidos]]*BD[[#This Row],[Precio]]</f>
        <v>23189.280000000002</v>
      </c>
      <c r="M2387" s="82">
        <v>23189.280000000002</v>
      </c>
      <c r="N2387" s="91">
        <f>+BD[[#This Row],[Monto Total]]-BD[[#This Row],[Abonos]]</f>
        <v>0</v>
      </c>
      <c r="O2387" s="92" t="str">
        <f>IF(BD[[#This Row],[Saldo Actual]]=0,"PAGADO",IF(BD[[#This Row],[Saldo Actual]]&lt;0,"A Favor","Pendiente"))</f>
        <v>PAGADO</v>
      </c>
      <c r="P2387" s="95">
        <f>+BD[[#This Row],[Fecha Doc.]]+7</f>
        <v>45316</v>
      </c>
      <c r="Q2387" s="66" t="str">
        <f ca="1">IF(TODAY()&gt;BD[[#This Row],[Fecha Venc.]],"VENCIDO","")</f>
        <v>VENCIDO</v>
      </c>
      <c r="R2387" s="83"/>
    </row>
    <row r="2388" spans="3:18" s="4" customFormat="1" hidden="1" x14ac:dyDescent="0.25">
      <c r="C2388" s="77" t="s">
        <v>1259</v>
      </c>
      <c r="D2388" s="78">
        <v>45309</v>
      </c>
      <c r="E2388" s="79" t="s">
        <v>670</v>
      </c>
      <c r="F2388" s="80" t="s">
        <v>883</v>
      </c>
      <c r="G2388" s="79" t="s">
        <v>670</v>
      </c>
      <c r="H2388" s="81" t="s">
        <v>872</v>
      </c>
      <c r="I2388" s="120">
        <v>849.1</v>
      </c>
      <c r="J2388" s="120">
        <v>815.3</v>
      </c>
      <c r="K2388" s="82">
        <v>2.1</v>
      </c>
      <c r="L2388" s="105">
        <f>+BD[[#This Row],[Kg. Recibidos]]*BD[[#This Row],[Precio]]</f>
        <v>1712.1299999999999</v>
      </c>
      <c r="M2388" s="82">
        <v>1712.1299999999999</v>
      </c>
      <c r="N2388" s="91">
        <f>+BD[[#This Row],[Monto Total]]-BD[[#This Row],[Abonos]]</f>
        <v>0</v>
      </c>
      <c r="O2388" s="92" t="str">
        <f>IF(BD[[#This Row],[Saldo Actual]]=0,"PAGADO",IF(BD[[#This Row],[Saldo Actual]]&lt;0,"A Favor","Pendiente"))</f>
        <v>PAGADO</v>
      </c>
      <c r="P2388" s="95">
        <f>+BD[[#This Row],[Fecha Doc.]]+7</f>
        <v>45316</v>
      </c>
      <c r="Q2388" s="66" t="str">
        <f ca="1">IF(TODAY()&gt;BD[[#This Row],[Fecha Venc.]],"VENCIDO","")</f>
        <v>VENCIDO</v>
      </c>
      <c r="R2388" s="83"/>
    </row>
    <row r="2389" spans="3:18" s="4" customFormat="1" hidden="1" x14ac:dyDescent="0.25">
      <c r="C2389" s="77" t="s">
        <v>1257</v>
      </c>
      <c r="D2389" s="78">
        <v>45309</v>
      </c>
      <c r="E2389" s="79" t="s">
        <v>670</v>
      </c>
      <c r="F2389" s="80" t="s">
        <v>883</v>
      </c>
      <c r="G2389" s="79" t="s">
        <v>670</v>
      </c>
      <c r="H2389" s="81" t="s">
        <v>872</v>
      </c>
      <c r="I2389" s="120">
        <v>2548.1999999999998</v>
      </c>
      <c r="J2389" s="120">
        <v>2450.6999999999998</v>
      </c>
      <c r="K2389" s="82">
        <v>2.1</v>
      </c>
      <c r="L2389" s="105">
        <f>+BD[[#This Row],[Kg. Recibidos]]*BD[[#This Row],[Precio]]</f>
        <v>5146.47</v>
      </c>
      <c r="M2389" s="82">
        <v>5146.47</v>
      </c>
      <c r="N2389" s="91">
        <f>+BD[[#This Row],[Monto Total]]-BD[[#This Row],[Abonos]]</f>
        <v>0</v>
      </c>
      <c r="O2389" s="92" t="str">
        <f>IF(BD[[#This Row],[Saldo Actual]]=0,"PAGADO",IF(BD[[#This Row],[Saldo Actual]]&lt;0,"A Favor","Pendiente"))</f>
        <v>PAGADO</v>
      </c>
      <c r="P2389" s="95">
        <f>+BD[[#This Row],[Fecha Doc.]]+7</f>
        <v>45316</v>
      </c>
      <c r="Q2389" s="66" t="str">
        <f ca="1">IF(TODAY()&gt;BD[[#This Row],[Fecha Venc.]],"VENCIDO","")</f>
        <v>VENCIDO</v>
      </c>
      <c r="R2389" s="83"/>
    </row>
    <row r="2390" spans="3:18" s="4" customFormat="1" hidden="1" x14ac:dyDescent="0.25">
      <c r="C2390" s="77" t="s">
        <v>1251</v>
      </c>
      <c r="D2390" s="78">
        <v>45309</v>
      </c>
      <c r="E2390" s="79" t="s">
        <v>670</v>
      </c>
      <c r="F2390" s="80" t="s">
        <v>883</v>
      </c>
      <c r="G2390" s="79" t="s">
        <v>670</v>
      </c>
      <c r="H2390" s="81" t="s">
        <v>872</v>
      </c>
      <c r="I2390" s="120">
        <v>10025.5</v>
      </c>
      <c r="J2390" s="120">
        <v>9873.1</v>
      </c>
      <c r="K2390" s="82">
        <v>2.1</v>
      </c>
      <c r="L2390" s="105">
        <f>+BD[[#This Row],[Kg. Recibidos]]*BD[[#This Row],[Precio]]</f>
        <v>20733.510000000002</v>
      </c>
      <c r="M2390" s="82">
        <v>20733.510000000002</v>
      </c>
      <c r="N2390" s="91">
        <f>+BD[[#This Row],[Monto Total]]-BD[[#This Row],[Abonos]]</f>
        <v>0</v>
      </c>
      <c r="O2390" s="92" t="str">
        <f>IF(BD[[#This Row],[Saldo Actual]]=0,"PAGADO",IF(BD[[#This Row],[Saldo Actual]]&lt;0,"A Favor","Pendiente"))</f>
        <v>PAGADO</v>
      </c>
      <c r="P2390" s="95">
        <f>+BD[[#This Row],[Fecha Doc.]]+7</f>
        <v>45316</v>
      </c>
      <c r="Q2390" s="66" t="str">
        <f ca="1">IF(TODAY()&gt;BD[[#This Row],[Fecha Venc.]],"VENCIDO","")</f>
        <v>VENCIDO</v>
      </c>
      <c r="R2390" s="83"/>
    </row>
    <row r="2391" spans="3:18" s="4" customFormat="1" hidden="1" x14ac:dyDescent="0.25">
      <c r="C2391" s="77" t="s">
        <v>1254</v>
      </c>
      <c r="D2391" s="78">
        <v>45309</v>
      </c>
      <c r="E2391" s="79" t="s">
        <v>87</v>
      </c>
      <c r="F2391" s="80" t="s">
        <v>116</v>
      </c>
      <c r="G2391" s="79" t="s">
        <v>87</v>
      </c>
      <c r="H2391" s="81" t="s">
        <v>872</v>
      </c>
      <c r="I2391" s="120">
        <v>1134.8</v>
      </c>
      <c r="J2391" s="120">
        <v>1134.8</v>
      </c>
      <c r="K2391" s="82">
        <v>2.2999999999999998</v>
      </c>
      <c r="L2391" s="105">
        <f>+BD[[#This Row],[Kg. Recibidos]]*BD[[#This Row],[Precio]]</f>
        <v>2610.0399999999995</v>
      </c>
      <c r="M2391" s="82">
        <v>2610.0399999999995</v>
      </c>
      <c r="N2391" s="91">
        <f>+BD[[#This Row],[Monto Total]]-BD[[#This Row],[Abonos]]</f>
        <v>0</v>
      </c>
      <c r="O2391" s="92" t="str">
        <f>IF(BD[[#This Row],[Saldo Actual]]=0,"PAGADO",IF(BD[[#This Row],[Saldo Actual]]&lt;0,"A Favor","Pendiente"))</f>
        <v>PAGADO</v>
      </c>
      <c r="P2391" s="95">
        <f>+BD[[#This Row],[Fecha Doc.]]+7</f>
        <v>45316</v>
      </c>
      <c r="Q2391" s="66" t="str">
        <f ca="1">IF(TODAY()&gt;BD[[#This Row],[Fecha Venc.]],"VENCIDO","")</f>
        <v>VENCIDO</v>
      </c>
      <c r="R2391" s="83"/>
    </row>
    <row r="2392" spans="3:18" s="4" customFormat="1" hidden="1" x14ac:dyDescent="0.25">
      <c r="C2392" s="77" t="s">
        <v>1255</v>
      </c>
      <c r="D2392" s="78">
        <v>45309</v>
      </c>
      <c r="E2392" s="79" t="s">
        <v>87</v>
      </c>
      <c r="F2392" s="80" t="s">
        <v>116</v>
      </c>
      <c r="G2392" s="79" t="s">
        <v>87</v>
      </c>
      <c r="H2392" s="81" t="s">
        <v>11</v>
      </c>
      <c r="I2392" s="120">
        <v>410.9</v>
      </c>
      <c r="J2392" s="120">
        <v>410.9</v>
      </c>
      <c r="K2392" s="82">
        <v>1.8</v>
      </c>
      <c r="L2392" s="105">
        <f>+BD[[#This Row],[Kg. Recibidos]]*BD[[#This Row],[Precio]]</f>
        <v>739.62</v>
      </c>
      <c r="M2392" s="82">
        <v>739.62</v>
      </c>
      <c r="N2392" s="91">
        <f>+BD[[#This Row],[Monto Total]]-BD[[#This Row],[Abonos]]</f>
        <v>0</v>
      </c>
      <c r="O2392" s="92" t="str">
        <f>IF(BD[[#This Row],[Saldo Actual]]=0,"PAGADO",IF(BD[[#This Row],[Saldo Actual]]&lt;0,"A Favor","Pendiente"))</f>
        <v>PAGADO</v>
      </c>
      <c r="P2392" s="95">
        <f>+BD[[#This Row],[Fecha Doc.]]+7</f>
        <v>45316</v>
      </c>
      <c r="Q2392" s="66" t="str">
        <f ca="1">IF(TODAY()&gt;BD[[#This Row],[Fecha Venc.]],"VENCIDO","")</f>
        <v>VENCIDO</v>
      </c>
      <c r="R2392" s="83"/>
    </row>
    <row r="2393" spans="3:18" s="4" customFormat="1" hidden="1" x14ac:dyDescent="0.25">
      <c r="C2393" s="77" t="s">
        <v>1255</v>
      </c>
      <c r="D2393" s="78">
        <v>45309</v>
      </c>
      <c r="E2393" s="79" t="s">
        <v>87</v>
      </c>
      <c r="F2393" s="80" t="s">
        <v>116</v>
      </c>
      <c r="G2393" s="79" t="s">
        <v>87</v>
      </c>
      <c r="H2393" s="81" t="s">
        <v>12</v>
      </c>
      <c r="I2393" s="120">
        <v>675.5</v>
      </c>
      <c r="J2393" s="120">
        <v>675.5</v>
      </c>
      <c r="K2393" s="82">
        <v>1.3</v>
      </c>
      <c r="L2393" s="105">
        <f>+BD[[#This Row],[Kg. Recibidos]]*BD[[#This Row],[Precio]]</f>
        <v>878.15</v>
      </c>
      <c r="M2393" s="105">
        <f>+BD[[#This Row],[Kg. Recibidos]]*BD[[#This Row],[Precio]]</f>
        <v>878.15</v>
      </c>
      <c r="N2393" s="91">
        <f>+BD[[#This Row],[Monto Total]]-BD[[#This Row],[Abonos]]</f>
        <v>0</v>
      </c>
      <c r="O2393" s="92" t="str">
        <f>IF(BD[[#This Row],[Saldo Actual]]=0,"PAGADO",IF(BD[[#This Row],[Saldo Actual]]&lt;0,"A Favor","Pendiente"))</f>
        <v>PAGADO</v>
      </c>
      <c r="P2393" s="95">
        <f>+BD[[#This Row],[Fecha Doc.]]+7</f>
        <v>45316</v>
      </c>
      <c r="Q2393" s="66" t="str">
        <f ca="1">IF(TODAY()&gt;BD[[#This Row],[Fecha Venc.]],"VENCIDO","")</f>
        <v>VENCIDO</v>
      </c>
      <c r="R2393" s="83"/>
    </row>
    <row r="2394" spans="3:18" s="4" customFormat="1" hidden="1" x14ac:dyDescent="0.25">
      <c r="C2394" s="77" t="s">
        <v>1255</v>
      </c>
      <c r="D2394" s="78">
        <v>45309</v>
      </c>
      <c r="E2394" s="79" t="s">
        <v>87</v>
      </c>
      <c r="F2394" s="80" t="s">
        <v>116</v>
      </c>
      <c r="G2394" s="79" t="s">
        <v>87</v>
      </c>
      <c r="H2394" s="81" t="s">
        <v>13</v>
      </c>
      <c r="I2394" s="120">
        <v>471.7</v>
      </c>
      <c r="J2394" s="120">
        <v>471.7</v>
      </c>
      <c r="K2394" s="82">
        <v>1.4</v>
      </c>
      <c r="L2394" s="105">
        <f>+BD[[#This Row],[Kg. Recibidos]]*BD[[#This Row],[Precio]]</f>
        <v>660.38</v>
      </c>
      <c r="M2394" s="105">
        <f>+BD[[#This Row],[Kg. Recibidos]]*BD[[#This Row],[Precio]]</f>
        <v>660.38</v>
      </c>
      <c r="N2394" s="91">
        <f>+BD[[#This Row],[Monto Total]]-BD[[#This Row],[Abonos]]</f>
        <v>0</v>
      </c>
      <c r="O2394" s="92" t="str">
        <f>IF(BD[[#This Row],[Saldo Actual]]=0,"PAGADO",IF(BD[[#This Row],[Saldo Actual]]&lt;0,"A Favor","Pendiente"))</f>
        <v>PAGADO</v>
      </c>
      <c r="P2394" s="95">
        <f>+BD[[#This Row],[Fecha Doc.]]+7</f>
        <v>45316</v>
      </c>
      <c r="Q2394" s="66" t="str">
        <f ca="1">IF(TODAY()&gt;BD[[#This Row],[Fecha Venc.]],"VENCIDO","")</f>
        <v>VENCIDO</v>
      </c>
      <c r="R2394" s="83"/>
    </row>
    <row r="2395" spans="3:18" s="4" customFormat="1" hidden="1" x14ac:dyDescent="0.25">
      <c r="C2395" s="77" t="s">
        <v>1272</v>
      </c>
      <c r="D2395" s="78">
        <v>45309</v>
      </c>
      <c r="E2395" s="79" t="s">
        <v>89</v>
      </c>
      <c r="F2395" s="80" t="s">
        <v>47</v>
      </c>
      <c r="G2395" s="79" t="s">
        <v>89</v>
      </c>
      <c r="H2395" s="81" t="s">
        <v>872</v>
      </c>
      <c r="I2395" s="120">
        <v>20298.8</v>
      </c>
      <c r="J2395" s="120">
        <v>20237.8</v>
      </c>
      <c r="K2395" s="82">
        <v>1.7</v>
      </c>
      <c r="L2395" s="105">
        <f>+BD[[#This Row],[Kg. Recibidos]]*BD[[#This Row],[Precio]]</f>
        <v>34404.259999999995</v>
      </c>
      <c r="M2395" s="82">
        <v>34404.259999999995</v>
      </c>
      <c r="N2395" s="91">
        <f>+BD[[#This Row],[Monto Total]]-BD[[#This Row],[Abonos]]</f>
        <v>0</v>
      </c>
      <c r="O2395" s="92" t="str">
        <f>IF(BD[[#This Row],[Saldo Actual]]=0,"PAGADO",IF(BD[[#This Row],[Saldo Actual]]&lt;0,"A Favor","Pendiente"))</f>
        <v>PAGADO</v>
      </c>
      <c r="P2395" s="95">
        <f>+BD[[#This Row],[Fecha Doc.]]+7</f>
        <v>45316</v>
      </c>
      <c r="Q2395" s="66" t="str">
        <f ca="1">IF(TODAY()&gt;BD[[#This Row],[Fecha Venc.]],"VENCIDO","")</f>
        <v>VENCIDO</v>
      </c>
      <c r="R2395" s="83"/>
    </row>
    <row r="2396" spans="3:18" s="4" customFormat="1" hidden="1" x14ac:dyDescent="0.25">
      <c r="C2396" s="77" t="s">
        <v>1267</v>
      </c>
      <c r="D2396" s="78">
        <v>45309</v>
      </c>
      <c r="E2396" s="79" t="s">
        <v>1887</v>
      </c>
      <c r="F2396" s="80" t="s">
        <v>1886</v>
      </c>
      <c r="G2396" s="79" t="s">
        <v>92</v>
      </c>
      <c r="H2396" s="81" t="s">
        <v>872</v>
      </c>
      <c r="I2396" s="120">
        <v>163.6</v>
      </c>
      <c r="J2396" s="120">
        <v>163.6</v>
      </c>
      <c r="K2396" s="82">
        <v>2.35</v>
      </c>
      <c r="L2396" s="105">
        <f>+BD[[#This Row],[Kg. Recibidos]]*BD[[#This Row],[Precio]]</f>
        <v>384.46</v>
      </c>
      <c r="M2396" s="82">
        <v>384.46</v>
      </c>
      <c r="N2396" s="91">
        <f>+BD[[#This Row],[Monto Total]]-BD[[#This Row],[Abonos]]</f>
        <v>0</v>
      </c>
      <c r="O2396" s="92" t="str">
        <f>IF(BD[[#This Row],[Saldo Actual]]=0,"PAGADO",IF(BD[[#This Row],[Saldo Actual]]&lt;0,"A Favor","Pendiente"))</f>
        <v>PAGADO</v>
      </c>
      <c r="P2396" s="95">
        <f>+BD[[#This Row],[Fecha Doc.]]+7</f>
        <v>45316</v>
      </c>
      <c r="Q2396" s="66" t="str">
        <f ca="1">IF(TODAY()&gt;BD[[#This Row],[Fecha Venc.]],"VENCIDO","")</f>
        <v>VENCIDO</v>
      </c>
      <c r="R2396" s="83"/>
    </row>
    <row r="2397" spans="3:18" s="4" customFormat="1" hidden="1" x14ac:dyDescent="0.25">
      <c r="C2397" s="77" t="s">
        <v>1266</v>
      </c>
      <c r="D2397" s="78">
        <v>45309</v>
      </c>
      <c r="E2397" s="79" t="s">
        <v>1887</v>
      </c>
      <c r="F2397" s="80" t="s">
        <v>1886</v>
      </c>
      <c r="G2397" s="79" t="s">
        <v>92</v>
      </c>
      <c r="H2397" s="81" t="s">
        <v>12</v>
      </c>
      <c r="I2397" s="120">
        <v>28.1</v>
      </c>
      <c r="J2397" s="120">
        <v>28.1</v>
      </c>
      <c r="K2397" s="82">
        <v>1.3</v>
      </c>
      <c r="L2397" s="105">
        <f>+BD[[#This Row],[Kg. Recibidos]]*BD[[#This Row],[Precio]]</f>
        <v>36.53</v>
      </c>
      <c r="M2397" s="82">
        <v>36.53</v>
      </c>
      <c r="N2397" s="91">
        <f>+BD[[#This Row],[Monto Total]]-BD[[#This Row],[Abonos]]</f>
        <v>0</v>
      </c>
      <c r="O2397" s="92" t="str">
        <f>IF(BD[[#This Row],[Saldo Actual]]=0,"PAGADO",IF(BD[[#This Row],[Saldo Actual]]&lt;0,"A Favor","Pendiente"))</f>
        <v>PAGADO</v>
      </c>
      <c r="P2397" s="95">
        <f>+BD[[#This Row],[Fecha Doc.]]+7</f>
        <v>45316</v>
      </c>
      <c r="Q2397" s="66" t="str">
        <f ca="1">IF(TODAY()&gt;BD[[#This Row],[Fecha Venc.]],"VENCIDO","")</f>
        <v>VENCIDO</v>
      </c>
      <c r="R2397" s="83"/>
    </row>
    <row r="2398" spans="3:18" s="4" customFormat="1" hidden="1" x14ac:dyDescent="0.25">
      <c r="C2398" s="77" t="s">
        <v>1266</v>
      </c>
      <c r="D2398" s="78">
        <v>45309</v>
      </c>
      <c r="E2398" s="79" t="s">
        <v>1887</v>
      </c>
      <c r="F2398" s="80" t="s">
        <v>1886</v>
      </c>
      <c r="G2398" s="79" t="s">
        <v>92</v>
      </c>
      <c r="H2398" s="81" t="s">
        <v>13</v>
      </c>
      <c r="I2398" s="120">
        <v>67.3</v>
      </c>
      <c r="J2398" s="120">
        <v>67.3</v>
      </c>
      <c r="K2398" s="82">
        <v>1.4</v>
      </c>
      <c r="L2398" s="105">
        <f>+BD[[#This Row],[Kg. Recibidos]]*BD[[#This Row],[Precio]]</f>
        <v>94.219999999999985</v>
      </c>
      <c r="M2398" s="82">
        <v>94.219999999999985</v>
      </c>
      <c r="N2398" s="91">
        <f>+BD[[#This Row],[Monto Total]]-BD[[#This Row],[Abonos]]</f>
        <v>0</v>
      </c>
      <c r="O2398" s="92" t="str">
        <f>IF(BD[[#This Row],[Saldo Actual]]=0,"PAGADO",IF(BD[[#This Row],[Saldo Actual]]&lt;0,"A Favor","Pendiente"))</f>
        <v>PAGADO</v>
      </c>
      <c r="P2398" s="95">
        <f>+BD[[#This Row],[Fecha Doc.]]+7</f>
        <v>45316</v>
      </c>
      <c r="Q2398" s="66" t="str">
        <f ca="1">IF(TODAY()&gt;BD[[#This Row],[Fecha Venc.]],"VENCIDO","")</f>
        <v>VENCIDO</v>
      </c>
      <c r="R2398" s="83"/>
    </row>
    <row r="2399" spans="3:18" s="4" customFormat="1" hidden="1" x14ac:dyDescent="0.25">
      <c r="C2399" s="77" t="s">
        <v>1256</v>
      </c>
      <c r="D2399" s="78">
        <v>45309</v>
      </c>
      <c r="E2399" s="79" t="s">
        <v>94</v>
      </c>
      <c r="F2399" s="80" t="s">
        <v>51</v>
      </c>
      <c r="G2399" s="79" t="s">
        <v>94</v>
      </c>
      <c r="H2399" s="81" t="s">
        <v>3</v>
      </c>
      <c r="I2399" s="120">
        <v>819.6</v>
      </c>
      <c r="J2399" s="120">
        <v>819.6</v>
      </c>
      <c r="K2399" s="82">
        <v>2</v>
      </c>
      <c r="L2399" s="105">
        <f>+BD[[#This Row],[Kg. Recibidos]]*BD[[#This Row],[Precio]]</f>
        <v>1639.2</v>
      </c>
      <c r="M2399" s="105">
        <f>+BD[[#This Row],[Kg. Recibidos]]*BD[[#This Row],[Precio]]</f>
        <v>1639.2</v>
      </c>
      <c r="N2399" s="91">
        <f>+BD[[#This Row],[Monto Total]]-BD[[#This Row],[Abonos]]</f>
        <v>0</v>
      </c>
      <c r="O2399" s="92" t="str">
        <f>IF(BD[[#This Row],[Saldo Actual]]=0,"PAGADO",IF(BD[[#This Row],[Saldo Actual]]&lt;0,"A Favor","Pendiente"))</f>
        <v>PAGADO</v>
      </c>
      <c r="P2399" s="95">
        <f>+BD[[#This Row],[Fecha Doc.]]+7</f>
        <v>45316</v>
      </c>
      <c r="Q2399" s="66" t="str">
        <f ca="1">IF(TODAY()&gt;BD[[#This Row],[Fecha Venc.]],"VENCIDO","")</f>
        <v>VENCIDO</v>
      </c>
      <c r="R2399" s="83"/>
    </row>
    <row r="2400" spans="3:18" s="4" customFormat="1" hidden="1" x14ac:dyDescent="0.25">
      <c r="C2400" s="77" t="s">
        <v>1258</v>
      </c>
      <c r="D2400" s="78">
        <v>45309</v>
      </c>
      <c r="E2400" s="79" t="s">
        <v>94</v>
      </c>
      <c r="F2400" s="80" t="s">
        <v>51</v>
      </c>
      <c r="G2400" s="79" t="s">
        <v>94</v>
      </c>
      <c r="H2400" s="81" t="s">
        <v>3</v>
      </c>
      <c r="I2400" s="120">
        <v>4361.8999999999996</v>
      </c>
      <c r="J2400" s="120">
        <v>4348.8999999999996</v>
      </c>
      <c r="K2400" s="82">
        <v>2</v>
      </c>
      <c r="L2400" s="105">
        <f>+BD[[#This Row],[Kg. Recibidos]]*BD[[#This Row],[Precio]]</f>
        <v>8697.7999999999993</v>
      </c>
      <c r="M2400" s="105">
        <f>+BD[[#This Row],[Kg. Recibidos]]*BD[[#This Row],[Precio]]</f>
        <v>8697.7999999999993</v>
      </c>
      <c r="N2400" s="91">
        <f>+BD[[#This Row],[Monto Total]]-BD[[#This Row],[Abonos]]</f>
        <v>0</v>
      </c>
      <c r="O2400" s="92" t="str">
        <f>IF(BD[[#This Row],[Saldo Actual]]=0,"PAGADO",IF(BD[[#This Row],[Saldo Actual]]&lt;0,"A Favor","Pendiente"))</f>
        <v>PAGADO</v>
      </c>
      <c r="P2400" s="95">
        <f>+BD[[#This Row],[Fecha Doc.]]+7</f>
        <v>45316</v>
      </c>
      <c r="Q2400" s="66" t="str">
        <f ca="1">IF(TODAY()&gt;BD[[#This Row],[Fecha Venc.]],"VENCIDO","")</f>
        <v>VENCIDO</v>
      </c>
      <c r="R2400" s="83"/>
    </row>
    <row r="2401" spans="3:18" s="4" customFormat="1" hidden="1" x14ac:dyDescent="0.25">
      <c r="C2401" s="77" t="s">
        <v>1249</v>
      </c>
      <c r="D2401" s="78">
        <v>45309</v>
      </c>
      <c r="E2401" s="79" t="s">
        <v>8</v>
      </c>
      <c r="F2401" s="80" t="s">
        <v>20</v>
      </c>
      <c r="G2401" s="79" t="s">
        <v>182</v>
      </c>
      <c r="H2401" s="81" t="s">
        <v>13</v>
      </c>
      <c r="I2401" s="120">
        <v>1970.5</v>
      </c>
      <c r="J2401" s="120">
        <v>1966.97</v>
      </c>
      <c r="K2401" s="82">
        <v>0.45</v>
      </c>
      <c r="L2401" s="105">
        <f>+BD[[#This Row],[Kg. Recibidos]]*BD[[#This Row],[Precio]]</f>
        <v>885.13650000000007</v>
      </c>
      <c r="M2401" s="82">
        <v>885.13650000000007</v>
      </c>
      <c r="N2401" s="91">
        <f>+BD[[#This Row],[Monto Total]]-BD[[#This Row],[Abonos]]</f>
        <v>0</v>
      </c>
      <c r="O2401" s="92" t="str">
        <f>IF(BD[[#This Row],[Saldo Actual]]=0,"PAGADO",IF(BD[[#This Row],[Saldo Actual]]&lt;0,"A Favor","Pendiente"))</f>
        <v>PAGADO</v>
      </c>
      <c r="P2401" s="95">
        <f>+BD[[#This Row],[Fecha Doc.]]+7</f>
        <v>45316</v>
      </c>
      <c r="Q2401" s="66" t="str">
        <f ca="1">IF(TODAY()&gt;BD[[#This Row],[Fecha Venc.]],"VENCIDO","")</f>
        <v>VENCIDO</v>
      </c>
      <c r="R2401" s="83"/>
    </row>
    <row r="2402" spans="3:18" s="4" customFormat="1" hidden="1" x14ac:dyDescent="0.25">
      <c r="C2402" s="77" t="s">
        <v>1249</v>
      </c>
      <c r="D2402" s="78">
        <v>45309</v>
      </c>
      <c r="E2402" s="79" t="s">
        <v>8</v>
      </c>
      <c r="F2402" s="80" t="s">
        <v>20</v>
      </c>
      <c r="G2402" s="79" t="s">
        <v>182</v>
      </c>
      <c r="H2402" s="81" t="s">
        <v>11</v>
      </c>
      <c r="I2402" s="120">
        <v>204.8</v>
      </c>
      <c r="J2402" s="120">
        <v>203.61</v>
      </c>
      <c r="K2402" s="82">
        <v>0.6</v>
      </c>
      <c r="L2402" s="105">
        <f>+BD[[#This Row],[Kg. Recibidos]]*BD[[#This Row],[Precio]]</f>
        <v>122.166</v>
      </c>
      <c r="M2402" s="82">
        <v>122.166</v>
      </c>
      <c r="N2402" s="91">
        <f>+BD[[#This Row],[Monto Total]]-BD[[#This Row],[Abonos]]</f>
        <v>0</v>
      </c>
      <c r="O2402" s="92" t="str">
        <f>IF(BD[[#This Row],[Saldo Actual]]=0,"PAGADO",IF(BD[[#This Row],[Saldo Actual]]&lt;0,"A Favor","Pendiente"))</f>
        <v>PAGADO</v>
      </c>
      <c r="P2402" s="95">
        <f>+BD[[#This Row],[Fecha Doc.]]+7</f>
        <v>45316</v>
      </c>
      <c r="Q2402" s="66" t="str">
        <f ca="1">IF(TODAY()&gt;BD[[#This Row],[Fecha Venc.]],"VENCIDO","")</f>
        <v>VENCIDO</v>
      </c>
      <c r="R2402" s="83"/>
    </row>
    <row r="2403" spans="3:18" s="4" customFormat="1" hidden="1" x14ac:dyDescent="0.25">
      <c r="C2403" s="77" t="s">
        <v>1249</v>
      </c>
      <c r="D2403" s="78">
        <v>45309</v>
      </c>
      <c r="E2403" s="79" t="s">
        <v>8</v>
      </c>
      <c r="F2403" s="80" t="s">
        <v>20</v>
      </c>
      <c r="G2403" s="79" t="s">
        <v>182</v>
      </c>
      <c r="H2403" s="81" t="s">
        <v>12</v>
      </c>
      <c r="I2403" s="120">
        <v>425.6</v>
      </c>
      <c r="J2403" s="120">
        <v>422.55</v>
      </c>
      <c r="K2403" s="82">
        <v>0.45</v>
      </c>
      <c r="L2403" s="105">
        <f>+BD[[#This Row],[Kg. Recibidos]]*BD[[#This Row],[Precio]]</f>
        <v>190.14750000000001</v>
      </c>
      <c r="M2403" s="82">
        <v>190.14750000000001</v>
      </c>
      <c r="N2403" s="91">
        <f>+BD[[#This Row],[Monto Total]]-BD[[#This Row],[Abonos]]</f>
        <v>0</v>
      </c>
      <c r="O2403" s="92" t="str">
        <f>IF(BD[[#This Row],[Saldo Actual]]=0,"PAGADO",IF(BD[[#This Row],[Saldo Actual]]&lt;0,"A Favor","Pendiente"))</f>
        <v>PAGADO</v>
      </c>
      <c r="P2403" s="95">
        <f>+BD[[#This Row],[Fecha Doc.]]+7</f>
        <v>45316</v>
      </c>
      <c r="Q2403" s="66" t="str">
        <f ca="1">IF(TODAY()&gt;BD[[#This Row],[Fecha Venc.]],"VENCIDO","")</f>
        <v>VENCIDO</v>
      </c>
      <c r="R2403" s="83"/>
    </row>
    <row r="2404" spans="3:18" s="4" customFormat="1" hidden="1" x14ac:dyDescent="0.25">
      <c r="C2404" s="77" t="s">
        <v>1271</v>
      </c>
      <c r="D2404" s="78">
        <v>45309</v>
      </c>
      <c r="E2404" s="79" t="s">
        <v>8</v>
      </c>
      <c r="F2404" s="80" t="s">
        <v>20</v>
      </c>
      <c r="G2404" s="79" t="s">
        <v>182</v>
      </c>
      <c r="H2404" s="81" t="s">
        <v>3</v>
      </c>
      <c r="I2404" s="120">
        <v>335.9</v>
      </c>
      <c r="J2404" s="120">
        <v>333.4</v>
      </c>
      <c r="K2404" s="82">
        <v>2.1</v>
      </c>
      <c r="L2404" s="105">
        <f>+BD[[#This Row],[Kg. Recibidos]]*BD[[#This Row],[Precio]]</f>
        <v>700.14</v>
      </c>
      <c r="M2404" s="82">
        <v>700.14</v>
      </c>
      <c r="N2404" s="91">
        <f>+BD[[#This Row],[Monto Total]]-BD[[#This Row],[Abonos]]</f>
        <v>0</v>
      </c>
      <c r="O2404" s="92" t="str">
        <f>IF(BD[[#This Row],[Saldo Actual]]=0,"PAGADO",IF(BD[[#This Row],[Saldo Actual]]&lt;0,"A Favor","Pendiente"))</f>
        <v>PAGADO</v>
      </c>
      <c r="P2404" s="95">
        <f>+BD[[#This Row],[Fecha Doc.]]+7</f>
        <v>45316</v>
      </c>
      <c r="Q2404" s="66" t="str">
        <f ca="1">IF(TODAY()&gt;BD[[#This Row],[Fecha Venc.]],"VENCIDO","")</f>
        <v>VENCIDO</v>
      </c>
      <c r="R2404" s="83"/>
    </row>
    <row r="2405" spans="3:18" s="4" customFormat="1" hidden="1" x14ac:dyDescent="0.25">
      <c r="C2405" s="77" t="s">
        <v>1271</v>
      </c>
      <c r="D2405" s="78">
        <v>45309</v>
      </c>
      <c r="E2405" s="79" t="s">
        <v>8</v>
      </c>
      <c r="F2405" s="80" t="s">
        <v>20</v>
      </c>
      <c r="G2405" s="79" t="s">
        <v>182</v>
      </c>
      <c r="H2405" s="81" t="s">
        <v>15</v>
      </c>
      <c r="I2405" s="120">
        <v>8823.7000000000007</v>
      </c>
      <c r="J2405" s="120">
        <v>8529.2000000000007</v>
      </c>
      <c r="K2405" s="82">
        <v>2.4</v>
      </c>
      <c r="L2405" s="105">
        <f>+BD[[#This Row],[Kg. Recibidos]]*BD[[#This Row],[Precio]]</f>
        <v>20470.080000000002</v>
      </c>
      <c r="M2405" s="82">
        <v>20470.080000000002</v>
      </c>
      <c r="N2405" s="91">
        <f>+BD[[#This Row],[Monto Total]]-BD[[#This Row],[Abonos]]</f>
        <v>0</v>
      </c>
      <c r="O2405" s="92" t="str">
        <f>IF(BD[[#This Row],[Saldo Actual]]=0,"PAGADO",IF(BD[[#This Row],[Saldo Actual]]&lt;0,"A Favor","Pendiente"))</f>
        <v>PAGADO</v>
      </c>
      <c r="P2405" s="95">
        <f>+BD[[#This Row],[Fecha Doc.]]+7</f>
        <v>45316</v>
      </c>
      <c r="Q2405" s="66" t="str">
        <f ca="1">IF(TODAY()&gt;BD[[#This Row],[Fecha Venc.]],"VENCIDO","")</f>
        <v>VENCIDO</v>
      </c>
      <c r="R2405" s="83"/>
    </row>
    <row r="2406" spans="3:18" s="4" customFormat="1" hidden="1" x14ac:dyDescent="0.25">
      <c r="C2406" s="77" t="s">
        <v>1264</v>
      </c>
      <c r="D2406" s="78">
        <v>45309</v>
      </c>
      <c r="E2406" s="79" t="s">
        <v>1887</v>
      </c>
      <c r="F2406" s="80" t="s">
        <v>1886</v>
      </c>
      <c r="G2406" s="79" t="s">
        <v>149</v>
      </c>
      <c r="H2406" s="81" t="s">
        <v>14</v>
      </c>
      <c r="I2406" s="120">
        <v>84.4</v>
      </c>
      <c r="J2406" s="120">
        <v>84.4</v>
      </c>
      <c r="K2406" s="82">
        <v>0.55000000000000004</v>
      </c>
      <c r="L2406" s="105">
        <f>+BD[[#This Row],[Kg. Recibidos]]*BD[[#This Row],[Precio]]</f>
        <v>46.420000000000009</v>
      </c>
      <c r="M2406" s="82">
        <v>46.420000000000009</v>
      </c>
      <c r="N2406" s="91">
        <f>+BD[[#This Row],[Monto Total]]-BD[[#This Row],[Abonos]]</f>
        <v>0</v>
      </c>
      <c r="O2406" s="92" t="str">
        <f>IF(BD[[#This Row],[Saldo Actual]]=0,"PAGADO",IF(BD[[#This Row],[Saldo Actual]]&lt;0,"A Favor","Pendiente"))</f>
        <v>PAGADO</v>
      </c>
      <c r="P2406" s="95">
        <f>+BD[[#This Row],[Fecha Doc.]]+7</f>
        <v>45316</v>
      </c>
      <c r="Q2406" s="66" t="str">
        <f ca="1">IF(TODAY()&gt;BD[[#This Row],[Fecha Venc.]],"VENCIDO","")</f>
        <v>VENCIDO</v>
      </c>
      <c r="R2406" s="83"/>
    </row>
    <row r="2407" spans="3:18" s="4" customFormat="1" hidden="1" x14ac:dyDescent="0.25">
      <c r="C2407" s="77" t="s">
        <v>1240</v>
      </c>
      <c r="D2407" s="78">
        <v>45308</v>
      </c>
      <c r="E2407" s="79" t="s">
        <v>66</v>
      </c>
      <c r="F2407" s="80" t="s">
        <v>21</v>
      </c>
      <c r="G2407" s="79" t="s">
        <v>183</v>
      </c>
      <c r="H2407" s="81" t="s">
        <v>15</v>
      </c>
      <c r="I2407" s="120">
        <v>1732.3</v>
      </c>
      <c r="J2407" s="120">
        <v>1653.3</v>
      </c>
      <c r="K2407" s="82">
        <v>2.4700000000000002</v>
      </c>
      <c r="L2407" s="105">
        <f>+BD[[#This Row],[Kg. Recibidos]]*BD[[#This Row],[Precio]]</f>
        <v>4083.6510000000003</v>
      </c>
      <c r="M2407" s="82">
        <v>4083.6510000000003</v>
      </c>
      <c r="N2407" s="91">
        <f>+BD[[#This Row],[Monto Total]]-BD[[#This Row],[Abonos]]</f>
        <v>0</v>
      </c>
      <c r="O2407" s="92" t="str">
        <f>IF(BD[[#This Row],[Saldo Actual]]=0,"PAGADO",IF(BD[[#This Row],[Saldo Actual]]&lt;0,"A Favor","Pendiente"))</f>
        <v>PAGADO</v>
      </c>
      <c r="P2407" s="95">
        <f>+BD[[#This Row],[Fecha Doc.]]+7</f>
        <v>45315</v>
      </c>
      <c r="Q2407" s="66" t="str">
        <f ca="1">IF(TODAY()&gt;BD[[#This Row],[Fecha Venc.]],"VENCIDO","")</f>
        <v>VENCIDO</v>
      </c>
      <c r="R2407" s="83"/>
    </row>
    <row r="2408" spans="3:18" s="4" customFormat="1" hidden="1" x14ac:dyDescent="0.25">
      <c r="C2408" s="77" t="s">
        <v>1233</v>
      </c>
      <c r="D2408" s="78">
        <v>45308</v>
      </c>
      <c r="E2408" s="79" t="s">
        <v>8</v>
      </c>
      <c r="F2408" s="80" t="s">
        <v>20</v>
      </c>
      <c r="G2408" s="79" t="s">
        <v>172</v>
      </c>
      <c r="H2408" s="81" t="s">
        <v>15</v>
      </c>
      <c r="I2408" s="120">
        <v>486.5</v>
      </c>
      <c r="J2408" s="120">
        <v>479.1</v>
      </c>
      <c r="K2408" s="82">
        <v>2.4</v>
      </c>
      <c r="L2408" s="105">
        <f>+BD[[#This Row],[Kg. Recibidos]]*BD[[#This Row],[Precio]]</f>
        <v>1149.8399999999999</v>
      </c>
      <c r="M2408" s="82">
        <v>1149.8399999999999</v>
      </c>
      <c r="N2408" s="91">
        <f>+BD[[#This Row],[Monto Total]]-BD[[#This Row],[Abonos]]</f>
        <v>0</v>
      </c>
      <c r="O2408" s="92" t="str">
        <f>IF(BD[[#This Row],[Saldo Actual]]=0,"PAGADO",IF(BD[[#This Row],[Saldo Actual]]&lt;0,"A Favor","Pendiente"))</f>
        <v>PAGADO</v>
      </c>
      <c r="P2408" s="95">
        <f>+BD[[#This Row],[Fecha Doc.]]+7</f>
        <v>45315</v>
      </c>
      <c r="Q2408" s="66" t="str">
        <f ca="1">IF(TODAY()&gt;BD[[#This Row],[Fecha Venc.]],"VENCIDO","")</f>
        <v>VENCIDO</v>
      </c>
      <c r="R2408" s="83"/>
    </row>
    <row r="2409" spans="3:18" s="4" customFormat="1" hidden="1" x14ac:dyDescent="0.25">
      <c r="C2409" s="77" t="s">
        <v>1233</v>
      </c>
      <c r="D2409" s="78">
        <v>45308</v>
      </c>
      <c r="E2409" s="79" t="s">
        <v>8</v>
      </c>
      <c r="F2409" s="80" t="s">
        <v>20</v>
      </c>
      <c r="G2409" s="79" t="s">
        <v>172</v>
      </c>
      <c r="H2409" s="81" t="s">
        <v>3</v>
      </c>
      <c r="I2409" s="120">
        <v>596.20000000000005</v>
      </c>
      <c r="J2409" s="120">
        <v>582.20000000000005</v>
      </c>
      <c r="K2409" s="82">
        <v>2.1</v>
      </c>
      <c r="L2409" s="105">
        <f>+BD[[#This Row],[Kg. Recibidos]]*BD[[#This Row],[Precio]]</f>
        <v>1222.6200000000001</v>
      </c>
      <c r="M2409" s="82">
        <v>1222.6200000000001</v>
      </c>
      <c r="N2409" s="91">
        <f>+BD[[#This Row],[Monto Total]]-BD[[#This Row],[Abonos]]</f>
        <v>0</v>
      </c>
      <c r="O2409" s="92" t="str">
        <f>IF(BD[[#This Row],[Saldo Actual]]=0,"PAGADO",IF(BD[[#This Row],[Saldo Actual]]&lt;0,"A Favor","Pendiente"))</f>
        <v>PAGADO</v>
      </c>
      <c r="P2409" s="95">
        <f>+BD[[#This Row],[Fecha Doc.]]+7</f>
        <v>45315</v>
      </c>
      <c r="Q2409" s="66" t="str">
        <f ca="1">IF(TODAY()&gt;BD[[#This Row],[Fecha Venc.]],"VENCIDO","")</f>
        <v>VENCIDO</v>
      </c>
      <c r="R2409" s="83"/>
    </row>
    <row r="2410" spans="3:18" s="4" customFormat="1" hidden="1" x14ac:dyDescent="0.25">
      <c r="C2410" s="77" t="s">
        <v>1236</v>
      </c>
      <c r="D2410" s="78">
        <v>45308</v>
      </c>
      <c r="E2410" s="79" t="s">
        <v>8</v>
      </c>
      <c r="F2410" s="80" t="s">
        <v>20</v>
      </c>
      <c r="G2410" s="79" t="s">
        <v>174</v>
      </c>
      <c r="H2410" s="81" t="s">
        <v>3</v>
      </c>
      <c r="I2410" s="120">
        <v>2998</v>
      </c>
      <c r="J2410" s="120">
        <v>2981.8</v>
      </c>
      <c r="K2410" s="82">
        <v>2.1</v>
      </c>
      <c r="L2410" s="105">
        <f>+BD[[#This Row],[Kg. Recibidos]]*BD[[#This Row],[Precio]]</f>
        <v>6261.7800000000007</v>
      </c>
      <c r="M2410" s="82">
        <v>6261.7800000000007</v>
      </c>
      <c r="N2410" s="91">
        <f>+BD[[#This Row],[Monto Total]]-BD[[#This Row],[Abonos]]</f>
        <v>0</v>
      </c>
      <c r="O2410" s="92" t="str">
        <f>IF(BD[[#This Row],[Saldo Actual]]=0,"PAGADO",IF(BD[[#This Row],[Saldo Actual]]&lt;0,"A Favor","Pendiente"))</f>
        <v>PAGADO</v>
      </c>
      <c r="P2410" s="95">
        <f>+BD[[#This Row],[Fecha Doc.]]+7</f>
        <v>45315</v>
      </c>
      <c r="Q2410" s="66" t="str">
        <f ca="1">IF(TODAY()&gt;BD[[#This Row],[Fecha Venc.]],"VENCIDO","")</f>
        <v>VENCIDO</v>
      </c>
      <c r="R2410" s="83"/>
    </row>
    <row r="2411" spans="3:18" s="4" customFormat="1" hidden="1" x14ac:dyDescent="0.25">
      <c r="C2411" s="77" t="s">
        <v>1236</v>
      </c>
      <c r="D2411" s="78">
        <v>45308</v>
      </c>
      <c r="E2411" s="79" t="s">
        <v>8</v>
      </c>
      <c r="F2411" s="80" t="s">
        <v>20</v>
      </c>
      <c r="G2411" s="79" t="s">
        <v>174</v>
      </c>
      <c r="H2411" s="81" t="s">
        <v>15</v>
      </c>
      <c r="I2411" s="120">
        <v>1214</v>
      </c>
      <c r="J2411" s="120">
        <v>1191.8</v>
      </c>
      <c r="K2411" s="82">
        <v>2.4</v>
      </c>
      <c r="L2411" s="105">
        <f>+BD[[#This Row],[Kg. Recibidos]]*BD[[#This Row],[Precio]]</f>
        <v>2860.3199999999997</v>
      </c>
      <c r="M2411" s="82">
        <v>2860.3199999999997</v>
      </c>
      <c r="N2411" s="91">
        <f>+BD[[#This Row],[Monto Total]]-BD[[#This Row],[Abonos]]</f>
        <v>0</v>
      </c>
      <c r="O2411" s="92" t="str">
        <f>IF(BD[[#This Row],[Saldo Actual]]=0,"PAGADO",IF(BD[[#This Row],[Saldo Actual]]&lt;0,"A Favor","Pendiente"))</f>
        <v>PAGADO</v>
      </c>
      <c r="P2411" s="95">
        <f>+BD[[#This Row],[Fecha Doc.]]+7</f>
        <v>45315</v>
      </c>
      <c r="Q2411" s="66" t="str">
        <f ca="1">IF(TODAY()&gt;BD[[#This Row],[Fecha Venc.]],"VENCIDO","")</f>
        <v>VENCIDO</v>
      </c>
      <c r="R2411" s="83"/>
    </row>
    <row r="2412" spans="3:18" s="4" customFormat="1" hidden="1" x14ac:dyDescent="0.25">
      <c r="C2412" s="77" t="s">
        <v>1245</v>
      </c>
      <c r="D2412" s="78">
        <v>45308</v>
      </c>
      <c r="E2412" s="79" t="s">
        <v>1887</v>
      </c>
      <c r="F2412" s="80" t="s">
        <v>1886</v>
      </c>
      <c r="G2412" s="79" t="s">
        <v>195</v>
      </c>
      <c r="H2412" s="81" t="s">
        <v>3</v>
      </c>
      <c r="I2412" s="120">
        <v>71.400000000000006</v>
      </c>
      <c r="J2412" s="120">
        <v>71.400000000000006</v>
      </c>
      <c r="K2412" s="82">
        <v>2.2999999999999998</v>
      </c>
      <c r="L2412" s="105">
        <f>+BD[[#This Row],[Kg. Recibidos]]*BD[[#This Row],[Precio]]</f>
        <v>164.22</v>
      </c>
      <c r="M2412" s="82">
        <v>164.22</v>
      </c>
      <c r="N2412" s="91">
        <f>+BD[[#This Row],[Monto Total]]-BD[[#This Row],[Abonos]]</f>
        <v>0</v>
      </c>
      <c r="O2412" s="92" t="str">
        <f>IF(BD[[#This Row],[Saldo Actual]]=0,"PAGADO",IF(BD[[#This Row],[Saldo Actual]]&lt;0,"A Favor","Pendiente"))</f>
        <v>PAGADO</v>
      </c>
      <c r="P2412" s="95">
        <f>+BD[[#This Row],[Fecha Doc.]]+7</f>
        <v>45315</v>
      </c>
      <c r="Q2412" s="66" t="str">
        <f ca="1">IF(TODAY()&gt;BD[[#This Row],[Fecha Venc.]],"VENCIDO","")</f>
        <v>VENCIDO</v>
      </c>
      <c r="R2412" s="83"/>
    </row>
    <row r="2413" spans="3:18" s="4" customFormat="1" hidden="1" x14ac:dyDescent="0.25">
      <c r="C2413" s="77" t="s">
        <v>1245</v>
      </c>
      <c r="D2413" s="78">
        <v>45308</v>
      </c>
      <c r="E2413" s="79" t="s">
        <v>1887</v>
      </c>
      <c r="F2413" s="80" t="s">
        <v>1886</v>
      </c>
      <c r="G2413" s="79" t="s">
        <v>195</v>
      </c>
      <c r="H2413" s="81" t="s">
        <v>872</v>
      </c>
      <c r="I2413" s="120">
        <v>380.4</v>
      </c>
      <c r="J2413" s="120">
        <v>380.4</v>
      </c>
      <c r="K2413" s="82">
        <v>2.2999999999999998</v>
      </c>
      <c r="L2413" s="105">
        <f>+BD[[#This Row],[Kg. Recibidos]]*BD[[#This Row],[Precio]]</f>
        <v>874.91999999999985</v>
      </c>
      <c r="M2413" s="82">
        <v>874.91999999999985</v>
      </c>
      <c r="N2413" s="91">
        <f>+BD[[#This Row],[Monto Total]]-BD[[#This Row],[Abonos]]</f>
        <v>0</v>
      </c>
      <c r="O2413" s="92" t="str">
        <f>IF(BD[[#This Row],[Saldo Actual]]=0,"PAGADO",IF(BD[[#This Row],[Saldo Actual]]&lt;0,"A Favor","Pendiente"))</f>
        <v>PAGADO</v>
      </c>
      <c r="P2413" s="95">
        <f>+BD[[#This Row],[Fecha Doc.]]+7</f>
        <v>45315</v>
      </c>
      <c r="Q2413" s="66" t="str">
        <f ca="1">IF(TODAY()&gt;BD[[#This Row],[Fecha Venc.]],"VENCIDO","")</f>
        <v>VENCIDO</v>
      </c>
      <c r="R2413" s="83"/>
    </row>
    <row r="2414" spans="3:18" s="4" customFormat="1" hidden="1" x14ac:dyDescent="0.25">
      <c r="C2414" s="77" t="s">
        <v>1246</v>
      </c>
      <c r="D2414" s="78">
        <v>45308</v>
      </c>
      <c r="E2414" s="79" t="s">
        <v>1887</v>
      </c>
      <c r="F2414" s="80" t="s">
        <v>1886</v>
      </c>
      <c r="G2414" s="79" t="s">
        <v>195</v>
      </c>
      <c r="H2414" s="81" t="s">
        <v>11</v>
      </c>
      <c r="I2414" s="120">
        <v>73.400000000000006</v>
      </c>
      <c r="J2414" s="120">
        <v>73.400000000000006</v>
      </c>
      <c r="K2414" s="82">
        <v>1.6</v>
      </c>
      <c r="L2414" s="105">
        <f>+BD[[#This Row],[Kg. Recibidos]]*BD[[#This Row],[Precio]]</f>
        <v>117.44000000000001</v>
      </c>
      <c r="M2414" s="82">
        <v>117.44000000000001</v>
      </c>
      <c r="N2414" s="91">
        <f>+BD[[#This Row],[Monto Total]]-BD[[#This Row],[Abonos]]</f>
        <v>0</v>
      </c>
      <c r="O2414" s="92" t="str">
        <f>IF(BD[[#This Row],[Saldo Actual]]=0,"PAGADO",IF(BD[[#This Row],[Saldo Actual]]&lt;0,"A Favor","Pendiente"))</f>
        <v>PAGADO</v>
      </c>
      <c r="P2414" s="95">
        <f>+BD[[#This Row],[Fecha Doc.]]+7</f>
        <v>45315</v>
      </c>
      <c r="Q2414" s="66" t="str">
        <f ca="1">IF(TODAY()&gt;BD[[#This Row],[Fecha Venc.]],"VENCIDO","")</f>
        <v>VENCIDO</v>
      </c>
      <c r="R2414" s="83"/>
    </row>
    <row r="2415" spans="3:18" s="4" customFormat="1" hidden="1" x14ac:dyDescent="0.25">
      <c r="C2415" s="77" t="s">
        <v>1246</v>
      </c>
      <c r="D2415" s="78">
        <v>45308</v>
      </c>
      <c r="E2415" s="79" t="s">
        <v>1887</v>
      </c>
      <c r="F2415" s="80" t="s">
        <v>1886</v>
      </c>
      <c r="G2415" s="79" t="s">
        <v>195</v>
      </c>
      <c r="H2415" s="81" t="s">
        <v>12</v>
      </c>
      <c r="I2415" s="120">
        <v>289.60000000000002</v>
      </c>
      <c r="J2415" s="120">
        <v>289.60000000000002</v>
      </c>
      <c r="K2415" s="82">
        <v>1.2</v>
      </c>
      <c r="L2415" s="105">
        <f>+BD[[#This Row],[Kg. Recibidos]]*BD[[#This Row],[Precio]]</f>
        <v>347.52000000000004</v>
      </c>
      <c r="M2415" s="82">
        <v>347.52000000000004</v>
      </c>
      <c r="N2415" s="91">
        <f>+BD[[#This Row],[Monto Total]]-BD[[#This Row],[Abonos]]</f>
        <v>0</v>
      </c>
      <c r="O2415" s="92" t="str">
        <f>IF(BD[[#This Row],[Saldo Actual]]=0,"PAGADO",IF(BD[[#This Row],[Saldo Actual]]&lt;0,"A Favor","Pendiente"))</f>
        <v>PAGADO</v>
      </c>
      <c r="P2415" s="95">
        <f>+BD[[#This Row],[Fecha Doc.]]+7</f>
        <v>45315</v>
      </c>
      <c r="Q2415" s="66" t="str">
        <f ca="1">IF(TODAY()&gt;BD[[#This Row],[Fecha Venc.]],"VENCIDO","")</f>
        <v>VENCIDO</v>
      </c>
      <c r="R2415" s="83"/>
    </row>
    <row r="2416" spans="3:18" s="4" customFormat="1" hidden="1" x14ac:dyDescent="0.25">
      <c r="C2416" s="77" t="s">
        <v>1246</v>
      </c>
      <c r="D2416" s="78">
        <v>45308</v>
      </c>
      <c r="E2416" s="79" t="s">
        <v>1887</v>
      </c>
      <c r="F2416" s="80" t="s">
        <v>1886</v>
      </c>
      <c r="G2416" s="79" t="s">
        <v>195</v>
      </c>
      <c r="H2416" s="81" t="s">
        <v>13</v>
      </c>
      <c r="I2416" s="120">
        <v>225.1</v>
      </c>
      <c r="J2416" s="120">
        <v>225.1</v>
      </c>
      <c r="K2416" s="82">
        <v>1.2</v>
      </c>
      <c r="L2416" s="105">
        <f>+BD[[#This Row],[Kg. Recibidos]]*BD[[#This Row],[Precio]]</f>
        <v>270.12</v>
      </c>
      <c r="M2416" s="82">
        <v>270.12</v>
      </c>
      <c r="N2416" s="91">
        <f>+BD[[#This Row],[Monto Total]]-BD[[#This Row],[Abonos]]</f>
        <v>0</v>
      </c>
      <c r="O2416" s="92" t="str">
        <f>IF(BD[[#This Row],[Saldo Actual]]=0,"PAGADO",IF(BD[[#This Row],[Saldo Actual]]&lt;0,"A Favor","Pendiente"))</f>
        <v>PAGADO</v>
      </c>
      <c r="P2416" s="95">
        <f>+BD[[#This Row],[Fecha Doc.]]+7</f>
        <v>45315</v>
      </c>
      <c r="Q2416" s="66" t="str">
        <f ca="1">IF(TODAY()&gt;BD[[#This Row],[Fecha Venc.]],"VENCIDO","")</f>
        <v>VENCIDO</v>
      </c>
      <c r="R2416" s="83"/>
    </row>
    <row r="2417" spans="3:18" s="4" customFormat="1" hidden="1" x14ac:dyDescent="0.25">
      <c r="C2417" s="77" t="s">
        <v>1234</v>
      </c>
      <c r="D2417" s="78">
        <v>45308</v>
      </c>
      <c r="E2417" s="79" t="s">
        <v>8</v>
      </c>
      <c r="F2417" s="80" t="s">
        <v>20</v>
      </c>
      <c r="G2417" s="79" t="s">
        <v>176</v>
      </c>
      <c r="H2417" s="81" t="s">
        <v>15</v>
      </c>
      <c r="I2417" s="120">
        <v>246.6</v>
      </c>
      <c r="J2417" s="120">
        <v>244.5</v>
      </c>
      <c r="K2417" s="82">
        <v>2.4</v>
      </c>
      <c r="L2417" s="105">
        <f>+BD[[#This Row],[Kg. Recibidos]]*BD[[#This Row],[Precio]]</f>
        <v>586.79999999999995</v>
      </c>
      <c r="M2417" s="82">
        <v>586.79999999999995</v>
      </c>
      <c r="N2417" s="91">
        <f>+BD[[#This Row],[Monto Total]]-BD[[#This Row],[Abonos]]</f>
        <v>0</v>
      </c>
      <c r="O2417" s="92" t="str">
        <f>IF(BD[[#This Row],[Saldo Actual]]=0,"PAGADO",IF(BD[[#This Row],[Saldo Actual]]&lt;0,"A Favor","Pendiente"))</f>
        <v>PAGADO</v>
      </c>
      <c r="P2417" s="95">
        <f>+BD[[#This Row],[Fecha Doc.]]+7</f>
        <v>45315</v>
      </c>
      <c r="Q2417" s="66" t="str">
        <f ca="1">IF(TODAY()&gt;BD[[#This Row],[Fecha Venc.]],"VENCIDO","")</f>
        <v>VENCIDO</v>
      </c>
      <c r="R2417" s="83"/>
    </row>
    <row r="2418" spans="3:18" s="4" customFormat="1" hidden="1" x14ac:dyDescent="0.25">
      <c r="C2418" s="77" t="s">
        <v>1234</v>
      </c>
      <c r="D2418" s="78">
        <v>45308</v>
      </c>
      <c r="E2418" s="79" t="s">
        <v>8</v>
      </c>
      <c r="F2418" s="80" t="s">
        <v>20</v>
      </c>
      <c r="G2418" s="79" t="s">
        <v>176</v>
      </c>
      <c r="H2418" s="81" t="s">
        <v>3</v>
      </c>
      <c r="I2418" s="120">
        <v>589</v>
      </c>
      <c r="J2418" s="120">
        <v>577</v>
      </c>
      <c r="K2418" s="82">
        <v>2.1</v>
      </c>
      <c r="L2418" s="105">
        <f>+BD[[#This Row],[Kg. Recibidos]]*BD[[#This Row],[Precio]]</f>
        <v>1211.7</v>
      </c>
      <c r="M2418" s="82">
        <v>1211.7</v>
      </c>
      <c r="N2418" s="91">
        <f>+BD[[#This Row],[Monto Total]]-BD[[#This Row],[Abonos]]</f>
        <v>0</v>
      </c>
      <c r="O2418" s="92" t="str">
        <f>IF(BD[[#This Row],[Saldo Actual]]=0,"PAGADO",IF(BD[[#This Row],[Saldo Actual]]&lt;0,"A Favor","Pendiente"))</f>
        <v>PAGADO</v>
      </c>
      <c r="P2418" s="95">
        <f>+BD[[#This Row],[Fecha Doc.]]+7</f>
        <v>45315</v>
      </c>
      <c r="Q2418" s="66" t="str">
        <f ca="1">IF(TODAY()&gt;BD[[#This Row],[Fecha Venc.]],"VENCIDO","")</f>
        <v>VENCIDO</v>
      </c>
      <c r="R2418" s="83"/>
    </row>
    <row r="2419" spans="3:18" s="4" customFormat="1" hidden="1" x14ac:dyDescent="0.25">
      <c r="C2419" s="77" t="s">
        <v>1239</v>
      </c>
      <c r="D2419" s="78">
        <v>45308</v>
      </c>
      <c r="E2419" s="79" t="s">
        <v>66</v>
      </c>
      <c r="F2419" s="80" t="s">
        <v>21</v>
      </c>
      <c r="G2419" s="79" t="s">
        <v>185</v>
      </c>
      <c r="H2419" s="81" t="s">
        <v>15</v>
      </c>
      <c r="I2419" s="120">
        <v>1257</v>
      </c>
      <c r="J2419" s="120">
        <v>1212</v>
      </c>
      <c r="K2419" s="82">
        <v>2.4700000000000002</v>
      </c>
      <c r="L2419" s="105">
        <f>+BD[[#This Row],[Kg. Recibidos]]*BD[[#This Row],[Precio]]</f>
        <v>2993.6400000000003</v>
      </c>
      <c r="M2419" s="82">
        <v>2993.6400000000003</v>
      </c>
      <c r="N2419" s="91">
        <f>+BD[[#This Row],[Monto Total]]-BD[[#This Row],[Abonos]]</f>
        <v>0</v>
      </c>
      <c r="O2419" s="92" t="str">
        <f>IF(BD[[#This Row],[Saldo Actual]]=0,"PAGADO",IF(BD[[#This Row],[Saldo Actual]]&lt;0,"A Favor","Pendiente"))</f>
        <v>PAGADO</v>
      </c>
      <c r="P2419" s="95">
        <f>+BD[[#This Row],[Fecha Doc.]]+7</f>
        <v>45315</v>
      </c>
      <c r="Q2419" s="66" t="str">
        <f ca="1">IF(TODAY()&gt;BD[[#This Row],[Fecha Venc.]],"VENCIDO","")</f>
        <v>VENCIDO</v>
      </c>
      <c r="R2419" s="83"/>
    </row>
    <row r="2420" spans="3:18" s="4" customFormat="1" hidden="1" x14ac:dyDescent="0.25">
      <c r="C2420" s="77" t="s">
        <v>1235</v>
      </c>
      <c r="D2420" s="78">
        <v>45308</v>
      </c>
      <c r="E2420" s="79" t="s">
        <v>8</v>
      </c>
      <c r="F2420" s="80" t="s">
        <v>20</v>
      </c>
      <c r="G2420" s="79" t="s">
        <v>179</v>
      </c>
      <c r="H2420" s="81" t="s">
        <v>3</v>
      </c>
      <c r="I2420" s="120">
        <v>2417.4</v>
      </c>
      <c r="J2420" s="120">
        <v>2391.6999999999998</v>
      </c>
      <c r="K2420" s="82">
        <v>2.1</v>
      </c>
      <c r="L2420" s="105">
        <f>+BD[[#This Row],[Kg. Recibidos]]*BD[[#This Row],[Precio]]</f>
        <v>5022.57</v>
      </c>
      <c r="M2420" s="82">
        <v>5022.57</v>
      </c>
      <c r="N2420" s="91">
        <f>+BD[[#This Row],[Monto Total]]-BD[[#This Row],[Abonos]]</f>
        <v>0</v>
      </c>
      <c r="O2420" s="92" t="str">
        <f>IF(BD[[#This Row],[Saldo Actual]]=0,"PAGADO",IF(BD[[#This Row],[Saldo Actual]]&lt;0,"A Favor","Pendiente"))</f>
        <v>PAGADO</v>
      </c>
      <c r="P2420" s="95">
        <f>+BD[[#This Row],[Fecha Doc.]]+7</f>
        <v>45315</v>
      </c>
      <c r="Q2420" s="66" t="str">
        <f ca="1">IF(TODAY()&gt;BD[[#This Row],[Fecha Venc.]],"VENCIDO","")</f>
        <v>VENCIDO</v>
      </c>
      <c r="R2420" s="83"/>
    </row>
    <row r="2421" spans="3:18" s="4" customFormat="1" hidden="1" x14ac:dyDescent="0.25">
      <c r="C2421" s="77" t="s">
        <v>1237</v>
      </c>
      <c r="D2421" s="78">
        <v>45308</v>
      </c>
      <c r="E2421" s="79" t="s">
        <v>670</v>
      </c>
      <c r="F2421" s="80" t="s">
        <v>883</v>
      </c>
      <c r="G2421" s="79" t="s">
        <v>670</v>
      </c>
      <c r="H2421" s="81" t="s">
        <v>872</v>
      </c>
      <c r="I2421" s="120">
        <v>7040.3</v>
      </c>
      <c r="J2421" s="120">
        <v>6994.4</v>
      </c>
      <c r="K2421" s="82">
        <v>2.1</v>
      </c>
      <c r="L2421" s="105">
        <f>+BD[[#This Row],[Kg. Recibidos]]*BD[[#This Row],[Precio]]</f>
        <v>14688.24</v>
      </c>
      <c r="M2421" s="82">
        <v>14688.24</v>
      </c>
      <c r="N2421" s="91">
        <f>+BD[[#This Row],[Monto Total]]-BD[[#This Row],[Abonos]]</f>
        <v>0</v>
      </c>
      <c r="O2421" s="92" t="str">
        <f>IF(BD[[#This Row],[Saldo Actual]]=0,"PAGADO",IF(BD[[#This Row],[Saldo Actual]]&lt;0,"A Favor","Pendiente"))</f>
        <v>PAGADO</v>
      </c>
      <c r="P2421" s="95">
        <f>+BD[[#This Row],[Fecha Doc.]]+7</f>
        <v>45315</v>
      </c>
      <c r="Q2421" s="66" t="str">
        <f ca="1">IF(TODAY()&gt;BD[[#This Row],[Fecha Venc.]],"VENCIDO","")</f>
        <v>VENCIDO</v>
      </c>
      <c r="R2421" s="83"/>
    </row>
    <row r="2422" spans="3:18" s="4" customFormat="1" hidden="1" x14ac:dyDescent="0.25">
      <c r="C2422" s="77" t="s">
        <v>1253</v>
      </c>
      <c r="D2422" s="78">
        <v>45308</v>
      </c>
      <c r="E2422" s="79" t="s">
        <v>89</v>
      </c>
      <c r="F2422" s="80" t="s">
        <v>47</v>
      </c>
      <c r="G2422" s="79" t="s">
        <v>89</v>
      </c>
      <c r="H2422" s="81" t="s">
        <v>872</v>
      </c>
      <c r="I2422" s="120">
        <v>20274.7</v>
      </c>
      <c r="J2422" s="120">
        <v>20295.2</v>
      </c>
      <c r="K2422" s="82">
        <v>1.7</v>
      </c>
      <c r="L2422" s="105">
        <f>+BD[[#This Row],[Kg. Recibidos]]*BD[[#This Row],[Precio]]</f>
        <v>34501.840000000004</v>
      </c>
      <c r="M2422" s="82">
        <v>34501.840000000004</v>
      </c>
      <c r="N2422" s="91">
        <f>+BD[[#This Row],[Monto Total]]-BD[[#This Row],[Abonos]]</f>
        <v>0</v>
      </c>
      <c r="O2422" s="92" t="str">
        <f>IF(BD[[#This Row],[Saldo Actual]]=0,"PAGADO",IF(BD[[#This Row],[Saldo Actual]]&lt;0,"A Favor","Pendiente"))</f>
        <v>PAGADO</v>
      </c>
      <c r="P2422" s="95">
        <f>+BD[[#This Row],[Fecha Doc.]]+7</f>
        <v>45315</v>
      </c>
      <c r="Q2422" s="66" t="str">
        <f ca="1">IF(TODAY()&gt;BD[[#This Row],[Fecha Venc.]],"VENCIDO","")</f>
        <v>VENCIDO</v>
      </c>
      <c r="R2422" s="83"/>
    </row>
    <row r="2423" spans="3:18" s="4" customFormat="1" hidden="1" x14ac:dyDescent="0.25">
      <c r="C2423" s="77" t="s">
        <v>1244</v>
      </c>
      <c r="D2423" s="78">
        <v>45308</v>
      </c>
      <c r="E2423" s="79" t="s">
        <v>91</v>
      </c>
      <c r="F2423" s="80" t="s">
        <v>49</v>
      </c>
      <c r="G2423" s="79" t="s">
        <v>91</v>
      </c>
      <c r="H2423" s="81" t="s">
        <v>11</v>
      </c>
      <c r="I2423" s="120">
        <v>24.2</v>
      </c>
      <c r="J2423" s="120">
        <v>24.2</v>
      </c>
      <c r="K2423" s="82">
        <v>1.6</v>
      </c>
      <c r="L2423" s="105">
        <f>+BD[[#This Row],[Kg. Recibidos]]*BD[[#This Row],[Precio]]</f>
        <v>38.72</v>
      </c>
      <c r="M2423" s="82">
        <v>38.72</v>
      </c>
      <c r="N2423" s="91">
        <f>+BD[[#This Row],[Monto Total]]-BD[[#This Row],[Abonos]]</f>
        <v>0</v>
      </c>
      <c r="O2423" s="92" t="str">
        <f>IF(BD[[#This Row],[Saldo Actual]]=0,"PAGADO",IF(BD[[#This Row],[Saldo Actual]]&lt;0,"A Favor","Pendiente"))</f>
        <v>PAGADO</v>
      </c>
      <c r="P2423" s="95">
        <f>+BD[[#This Row],[Fecha Doc.]]+7</f>
        <v>45315</v>
      </c>
      <c r="Q2423" s="66" t="str">
        <f ca="1">IF(TODAY()&gt;BD[[#This Row],[Fecha Venc.]],"VENCIDO","")</f>
        <v>VENCIDO</v>
      </c>
      <c r="R2423" s="83"/>
    </row>
    <row r="2424" spans="3:18" s="4" customFormat="1" hidden="1" x14ac:dyDescent="0.25">
      <c r="C2424" s="77" t="s">
        <v>1244</v>
      </c>
      <c r="D2424" s="78">
        <v>45308</v>
      </c>
      <c r="E2424" s="79" t="s">
        <v>91</v>
      </c>
      <c r="F2424" s="80" t="s">
        <v>49</v>
      </c>
      <c r="G2424" s="79" t="s">
        <v>91</v>
      </c>
      <c r="H2424" s="81" t="s">
        <v>12</v>
      </c>
      <c r="I2424" s="120">
        <v>87.4</v>
      </c>
      <c r="J2424" s="120">
        <v>87.4</v>
      </c>
      <c r="K2424" s="82">
        <v>1</v>
      </c>
      <c r="L2424" s="105">
        <f>+BD[[#This Row],[Kg. Recibidos]]*BD[[#This Row],[Precio]]</f>
        <v>87.4</v>
      </c>
      <c r="M2424" s="82">
        <v>87.4</v>
      </c>
      <c r="N2424" s="91">
        <f>+BD[[#This Row],[Monto Total]]-BD[[#This Row],[Abonos]]</f>
        <v>0</v>
      </c>
      <c r="O2424" s="92" t="str">
        <f>IF(BD[[#This Row],[Saldo Actual]]=0,"PAGADO",IF(BD[[#This Row],[Saldo Actual]]&lt;0,"A Favor","Pendiente"))</f>
        <v>PAGADO</v>
      </c>
      <c r="P2424" s="95">
        <f>+BD[[#This Row],[Fecha Doc.]]+7</f>
        <v>45315</v>
      </c>
      <c r="Q2424" s="66" t="str">
        <f ca="1">IF(TODAY()&gt;BD[[#This Row],[Fecha Venc.]],"VENCIDO","")</f>
        <v>VENCIDO</v>
      </c>
      <c r="R2424" s="83"/>
    </row>
    <row r="2425" spans="3:18" s="4" customFormat="1" hidden="1" x14ac:dyDescent="0.25">
      <c r="C2425" s="77" t="s">
        <v>1244</v>
      </c>
      <c r="D2425" s="78">
        <v>45308</v>
      </c>
      <c r="E2425" s="79" t="s">
        <v>91</v>
      </c>
      <c r="F2425" s="80" t="s">
        <v>49</v>
      </c>
      <c r="G2425" s="79" t="s">
        <v>91</v>
      </c>
      <c r="H2425" s="81" t="s">
        <v>13</v>
      </c>
      <c r="I2425" s="120">
        <v>66.7</v>
      </c>
      <c r="J2425" s="120">
        <v>66.7</v>
      </c>
      <c r="K2425" s="82">
        <v>1</v>
      </c>
      <c r="L2425" s="105">
        <f>+BD[[#This Row],[Kg. Recibidos]]*BD[[#This Row],[Precio]]</f>
        <v>66.7</v>
      </c>
      <c r="M2425" s="82">
        <v>66.7</v>
      </c>
      <c r="N2425" s="91">
        <f>+BD[[#This Row],[Monto Total]]-BD[[#This Row],[Abonos]]</f>
        <v>0</v>
      </c>
      <c r="O2425" s="92" t="str">
        <f>IF(BD[[#This Row],[Saldo Actual]]=0,"PAGADO",IF(BD[[#This Row],[Saldo Actual]]&lt;0,"A Favor","Pendiente"))</f>
        <v>PAGADO</v>
      </c>
      <c r="P2425" s="95">
        <f>+BD[[#This Row],[Fecha Doc.]]+7</f>
        <v>45315</v>
      </c>
      <c r="Q2425" s="66" t="str">
        <f ca="1">IF(TODAY()&gt;BD[[#This Row],[Fecha Venc.]],"VENCIDO","")</f>
        <v>VENCIDO</v>
      </c>
      <c r="R2425" s="83"/>
    </row>
    <row r="2426" spans="3:18" s="4" customFormat="1" hidden="1" x14ac:dyDescent="0.25">
      <c r="C2426" s="77" t="s">
        <v>1238</v>
      </c>
      <c r="D2426" s="78">
        <v>45308</v>
      </c>
      <c r="E2426" s="79" t="s">
        <v>104</v>
      </c>
      <c r="F2426" s="80" t="s">
        <v>57</v>
      </c>
      <c r="G2426" s="79" t="s">
        <v>104</v>
      </c>
      <c r="H2426" s="81" t="s">
        <v>12</v>
      </c>
      <c r="I2426" s="120">
        <v>619.20000000000005</v>
      </c>
      <c r="J2426" s="120">
        <v>619.20000000000005</v>
      </c>
      <c r="K2426" s="82">
        <v>1.3</v>
      </c>
      <c r="L2426" s="105">
        <f>+BD[[#This Row],[Kg. Recibidos]]*BD[[#This Row],[Precio]]</f>
        <v>804.96</v>
      </c>
      <c r="M2426" s="82">
        <v>804.96</v>
      </c>
      <c r="N2426" s="91">
        <f>+BD[[#This Row],[Monto Total]]-BD[[#This Row],[Abonos]]</f>
        <v>0</v>
      </c>
      <c r="O2426" s="92" t="str">
        <f>IF(BD[[#This Row],[Saldo Actual]]=0,"PAGADO",IF(BD[[#This Row],[Saldo Actual]]&lt;0,"A Favor","Pendiente"))</f>
        <v>PAGADO</v>
      </c>
      <c r="P2426" s="95">
        <f>+BD[[#This Row],[Fecha Doc.]]+7</f>
        <v>45315</v>
      </c>
      <c r="Q2426" s="66" t="str">
        <f ca="1">IF(TODAY()&gt;BD[[#This Row],[Fecha Venc.]],"VENCIDO","")</f>
        <v>VENCIDO</v>
      </c>
      <c r="R2426" s="83"/>
    </row>
    <row r="2427" spans="3:18" s="4" customFormat="1" hidden="1" x14ac:dyDescent="0.25">
      <c r="C2427" s="77" t="s">
        <v>1289</v>
      </c>
      <c r="D2427" s="78">
        <v>45308</v>
      </c>
      <c r="E2427" s="79" t="s">
        <v>93</v>
      </c>
      <c r="F2427" s="80" t="s">
        <v>50</v>
      </c>
      <c r="G2427" s="79" t="s">
        <v>93</v>
      </c>
      <c r="H2427" s="81" t="s">
        <v>3</v>
      </c>
      <c r="I2427" s="120">
        <v>25000</v>
      </c>
      <c r="J2427" s="120">
        <v>25000</v>
      </c>
      <c r="K2427" s="82">
        <v>2</v>
      </c>
      <c r="L2427" s="105">
        <f>+BD[[#This Row],[Kg. Recibidos]]*BD[[#This Row],[Precio]]</f>
        <v>50000</v>
      </c>
      <c r="M2427" s="82">
        <v>50000</v>
      </c>
      <c r="N2427" s="91">
        <f>+BD[[#This Row],[Monto Total]]-BD[[#This Row],[Abonos]]</f>
        <v>0</v>
      </c>
      <c r="O2427" s="92" t="str">
        <f>IF(BD[[#This Row],[Saldo Actual]]=0,"PAGADO",IF(BD[[#This Row],[Saldo Actual]]&lt;0,"A Favor","Pendiente"))</f>
        <v>PAGADO</v>
      </c>
      <c r="P2427" s="95">
        <f>+BD[[#This Row],[Fecha Doc.]]+7</f>
        <v>45315</v>
      </c>
      <c r="Q2427" s="66" t="str">
        <f ca="1">IF(TODAY()&gt;BD[[#This Row],[Fecha Venc.]],"VENCIDO","")</f>
        <v>VENCIDO</v>
      </c>
      <c r="R2427" s="83"/>
    </row>
    <row r="2428" spans="3:18" s="4" customFormat="1" hidden="1" x14ac:dyDescent="0.25">
      <c r="C2428" s="77" t="s">
        <v>1252</v>
      </c>
      <c r="D2428" s="78">
        <v>45308</v>
      </c>
      <c r="E2428" s="79" t="s">
        <v>9</v>
      </c>
      <c r="F2428" s="80" t="s">
        <v>19</v>
      </c>
      <c r="G2428" s="79" t="s">
        <v>169</v>
      </c>
      <c r="H2428" s="81" t="s">
        <v>15</v>
      </c>
      <c r="I2428" s="120">
        <v>10052.1</v>
      </c>
      <c r="J2428" s="120">
        <v>9805.7999999999993</v>
      </c>
      <c r="K2428" s="82">
        <v>2.35</v>
      </c>
      <c r="L2428" s="105">
        <f>+BD[[#This Row],[Kg. Recibidos]]*BD[[#This Row],[Precio]]</f>
        <v>23043.629999999997</v>
      </c>
      <c r="M2428" s="82">
        <v>23043.629999999997</v>
      </c>
      <c r="N2428" s="91">
        <f>+BD[[#This Row],[Monto Total]]-BD[[#This Row],[Abonos]]</f>
        <v>0</v>
      </c>
      <c r="O2428" s="92" t="str">
        <f>IF(BD[[#This Row],[Saldo Actual]]=0,"PAGADO",IF(BD[[#This Row],[Saldo Actual]]&lt;0,"A Favor","Pendiente"))</f>
        <v>PAGADO</v>
      </c>
      <c r="P2428" s="95">
        <f>+BD[[#This Row],[Fecha Doc.]]+7</f>
        <v>45315</v>
      </c>
      <c r="Q2428" s="66" t="str">
        <f ca="1">IF(TODAY()&gt;BD[[#This Row],[Fecha Venc.]],"VENCIDO","")</f>
        <v>VENCIDO</v>
      </c>
      <c r="R2428" s="83"/>
    </row>
    <row r="2429" spans="3:18" s="4" customFormat="1" hidden="1" x14ac:dyDescent="0.25">
      <c r="C2429" s="77" t="s">
        <v>1242</v>
      </c>
      <c r="D2429" s="78">
        <v>45308</v>
      </c>
      <c r="E2429" s="79" t="s">
        <v>9</v>
      </c>
      <c r="F2429" s="80" t="s">
        <v>19</v>
      </c>
      <c r="G2429" s="79" t="s">
        <v>169</v>
      </c>
      <c r="H2429" s="81" t="s">
        <v>15</v>
      </c>
      <c r="I2429" s="120">
        <v>10275.299999999999</v>
      </c>
      <c r="J2429" s="120">
        <v>10077.4</v>
      </c>
      <c r="K2429" s="82">
        <v>2.35</v>
      </c>
      <c r="L2429" s="105">
        <f>+BD[[#This Row],[Kg. Recibidos]]*BD[[#This Row],[Precio]]</f>
        <v>23681.89</v>
      </c>
      <c r="M2429" s="82">
        <v>23681.89</v>
      </c>
      <c r="N2429" s="91">
        <f>+BD[[#This Row],[Monto Total]]-BD[[#This Row],[Abonos]]</f>
        <v>0</v>
      </c>
      <c r="O2429" s="92" t="str">
        <f>IF(BD[[#This Row],[Saldo Actual]]=0,"PAGADO",IF(BD[[#This Row],[Saldo Actual]]&lt;0,"A Favor","Pendiente"))</f>
        <v>PAGADO</v>
      </c>
      <c r="P2429" s="95">
        <f>+BD[[#This Row],[Fecha Doc.]]+7</f>
        <v>45315</v>
      </c>
      <c r="Q2429" s="66" t="str">
        <f ca="1">IF(TODAY()&gt;BD[[#This Row],[Fecha Venc.]],"VENCIDO","")</f>
        <v>VENCIDO</v>
      </c>
      <c r="R2429" s="83"/>
    </row>
    <row r="2430" spans="3:18" s="4" customFormat="1" hidden="1" x14ac:dyDescent="0.25">
      <c r="C2430" s="77" t="s">
        <v>1243</v>
      </c>
      <c r="D2430" s="78">
        <v>45308</v>
      </c>
      <c r="E2430" s="79" t="s">
        <v>81</v>
      </c>
      <c r="F2430" s="80" t="s">
        <v>40</v>
      </c>
      <c r="G2430" s="79" t="s">
        <v>218</v>
      </c>
      <c r="H2430" s="81" t="s">
        <v>15</v>
      </c>
      <c r="I2430" s="120">
        <v>10426.200000000001</v>
      </c>
      <c r="J2430" s="120">
        <v>9882.4</v>
      </c>
      <c r="K2430" s="82">
        <v>2.4700000000000002</v>
      </c>
      <c r="L2430" s="105">
        <f>+BD[[#This Row],[Kg. Recibidos]]*BD[[#This Row],[Precio]]</f>
        <v>24409.528000000002</v>
      </c>
      <c r="M2430" s="82">
        <v>24409.528000000002</v>
      </c>
      <c r="N2430" s="91">
        <f>+BD[[#This Row],[Monto Total]]-BD[[#This Row],[Abonos]]</f>
        <v>0</v>
      </c>
      <c r="O2430" s="92" t="str">
        <f>IF(BD[[#This Row],[Saldo Actual]]=0,"PAGADO",IF(BD[[#This Row],[Saldo Actual]]&lt;0,"A Favor","Pendiente"))</f>
        <v>PAGADO</v>
      </c>
      <c r="P2430" s="95">
        <f>+BD[[#This Row],[Fecha Doc.]]+7</f>
        <v>45315</v>
      </c>
      <c r="Q2430" s="66" t="str">
        <f ca="1">IF(TODAY()&gt;BD[[#This Row],[Fecha Venc.]],"VENCIDO","")</f>
        <v>VENCIDO</v>
      </c>
      <c r="R2430" s="83"/>
    </row>
    <row r="2431" spans="3:18" s="4" customFormat="1" hidden="1" x14ac:dyDescent="0.25">
      <c r="C2431" s="77" t="s">
        <v>1247</v>
      </c>
      <c r="D2431" s="78">
        <v>45308</v>
      </c>
      <c r="E2431" s="79" t="s">
        <v>1887</v>
      </c>
      <c r="F2431" s="80" t="s">
        <v>1886</v>
      </c>
      <c r="G2431" s="79" t="s">
        <v>149</v>
      </c>
      <c r="H2431" s="81" t="s">
        <v>14</v>
      </c>
      <c r="I2431" s="120">
        <v>126.1</v>
      </c>
      <c r="J2431" s="120">
        <v>126.1</v>
      </c>
      <c r="K2431" s="82">
        <v>0.55000000000000004</v>
      </c>
      <c r="L2431" s="105">
        <f>+BD[[#This Row],[Kg. Recibidos]]*BD[[#This Row],[Precio]]</f>
        <v>69.355000000000004</v>
      </c>
      <c r="M2431" s="82">
        <v>69.355000000000004</v>
      </c>
      <c r="N2431" s="91">
        <f>+BD[[#This Row],[Monto Total]]-BD[[#This Row],[Abonos]]</f>
        <v>0</v>
      </c>
      <c r="O2431" s="92" t="str">
        <f>IF(BD[[#This Row],[Saldo Actual]]=0,"PAGADO",IF(BD[[#This Row],[Saldo Actual]]&lt;0,"A Favor","Pendiente"))</f>
        <v>PAGADO</v>
      </c>
      <c r="P2431" s="95">
        <f>+BD[[#This Row],[Fecha Doc.]]+7</f>
        <v>45315</v>
      </c>
      <c r="Q2431" s="66" t="str">
        <f ca="1">IF(TODAY()&gt;BD[[#This Row],[Fecha Venc.]],"VENCIDO","")</f>
        <v>VENCIDO</v>
      </c>
      <c r="R2431" s="83"/>
    </row>
    <row r="2432" spans="3:18" s="4" customFormat="1" hidden="1" x14ac:dyDescent="0.25">
      <c r="C2432" s="77" t="s">
        <v>1232</v>
      </c>
      <c r="D2432" s="78">
        <v>45307</v>
      </c>
      <c r="E2432" s="79" t="s">
        <v>843</v>
      </c>
      <c r="F2432" s="80" t="s">
        <v>463</v>
      </c>
      <c r="G2432" s="79" t="s">
        <v>843</v>
      </c>
      <c r="H2432" s="81" t="s">
        <v>16</v>
      </c>
      <c r="I2432" s="120">
        <v>22614.7</v>
      </c>
      <c r="J2432" s="120">
        <v>22614.7</v>
      </c>
      <c r="K2432" s="82">
        <v>2.15</v>
      </c>
      <c r="L2432" s="105">
        <f>+BD[[#This Row],[Kg. Recibidos]]*BD[[#This Row],[Precio]]</f>
        <v>48621.604999999996</v>
      </c>
      <c r="M2432" s="82">
        <v>48621.604999999996</v>
      </c>
      <c r="N2432" s="91">
        <f>+BD[[#This Row],[Monto Total]]-BD[[#This Row],[Abonos]]</f>
        <v>0</v>
      </c>
      <c r="O2432" s="92" t="str">
        <f>IF(BD[[#This Row],[Saldo Actual]]=0,"PAGADO",IF(BD[[#This Row],[Saldo Actual]]&lt;0,"A Favor","Pendiente"))</f>
        <v>PAGADO</v>
      </c>
      <c r="P2432" s="95">
        <f>+BD[[#This Row],[Fecha Doc.]]+7</f>
        <v>45314</v>
      </c>
      <c r="Q2432" s="66" t="str">
        <f ca="1">IF(TODAY()&gt;BD[[#This Row],[Fecha Venc.]],"VENCIDO","")</f>
        <v>VENCIDO</v>
      </c>
      <c r="R2432" s="83" t="s">
        <v>491</v>
      </c>
    </row>
    <row r="2433" spans="3:18" s="4" customFormat="1" hidden="1" x14ac:dyDescent="0.25">
      <c r="C2433" s="77" t="s">
        <v>1226</v>
      </c>
      <c r="D2433" s="78">
        <v>45307</v>
      </c>
      <c r="E2433" s="79" t="s">
        <v>1887</v>
      </c>
      <c r="F2433" s="80" t="s">
        <v>1886</v>
      </c>
      <c r="G2433" s="79" t="s">
        <v>200</v>
      </c>
      <c r="H2433" s="81" t="s">
        <v>872</v>
      </c>
      <c r="I2433" s="120">
        <v>240.2</v>
      </c>
      <c r="J2433" s="120">
        <v>240.2</v>
      </c>
      <c r="K2433" s="82">
        <v>2.35</v>
      </c>
      <c r="L2433" s="105">
        <f>+BD[[#This Row],[Kg. Recibidos]]*BD[[#This Row],[Precio]]</f>
        <v>564.47</v>
      </c>
      <c r="M2433" s="82">
        <v>564.47</v>
      </c>
      <c r="N2433" s="91">
        <f>+BD[[#This Row],[Monto Total]]-BD[[#This Row],[Abonos]]</f>
        <v>0</v>
      </c>
      <c r="O2433" s="92" t="str">
        <f>IF(BD[[#This Row],[Saldo Actual]]=0,"PAGADO",IF(BD[[#This Row],[Saldo Actual]]&lt;0,"A Favor","Pendiente"))</f>
        <v>PAGADO</v>
      </c>
      <c r="P2433" s="95">
        <f>+BD[[#This Row],[Fecha Doc.]]+7</f>
        <v>45314</v>
      </c>
      <c r="Q2433" s="66" t="str">
        <f ca="1">IF(TODAY()&gt;BD[[#This Row],[Fecha Venc.]],"VENCIDO","")</f>
        <v>VENCIDO</v>
      </c>
      <c r="R2433" s="83"/>
    </row>
    <row r="2434" spans="3:18" s="4" customFormat="1" hidden="1" x14ac:dyDescent="0.25">
      <c r="C2434" s="77" t="s">
        <v>1227</v>
      </c>
      <c r="D2434" s="78">
        <v>45307</v>
      </c>
      <c r="E2434" s="79" t="s">
        <v>1887</v>
      </c>
      <c r="F2434" s="80" t="s">
        <v>1886</v>
      </c>
      <c r="G2434" s="79" t="s">
        <v>200</v>
      </c>
      <c r="H2434" s="81" t="s">
        <v>12</v>
      </c>
      <c r="I2434" s="120">
        <v>28</v>
      </c>
      <c r="J2434" s="120">
        <v>28</v>
      </c>
      <c r="K2434" s="82">
        <v>1.3</v>
      </c>
      <c r="L2434" s="105">
        <f>+BD[[#This Row],[Kg. Recibidos]]*BD[[#This Row],[Precio]]</f>
        <v>36.4</v>
      </c>
      <c r="M2434" s="82">
        <v>36.4</v>
      </c>
      <c r="N2434" s="91">
        <f>+BD[[#This Row],[Monto Total]]-BD[[#This Row],[Abonos]]</f>
        <v>0</v>
      </c>
      <c r="O2434" s="92" t="str">
        <f>IF(BD[[#This Row],[Saldo Actual]]=0,"PAGADO",IF(BD[[#This Row],[Saldo Actual]]&lt;0,"A Favor","Pendiente"))</f>
        <v>PAGADO</v>
      </c>
      <c r="P2434" s="95">
        <f>+BD[[#This Row],[Fecha Doc.]]+7</f>
        <v>45314</v>
      </c>
      <c r="Q2434" s="66" t="str">
        <f ca="1">IF(TODAY()&gt;BD[[#This Row],[Fecha Venc.]],"VENCIDO","")</f>
        <v>VENCIDO</v>
      </c>
      <c r="R2434" s="83"/>
    </row>
    <row r="2435" spans="3:18" s="4" customFormat="1" hidden="1" x14ac:dyDescent="0.25">
      <c r="C2435" s="77" t="s">
        <v>1228</v>
      </c>
      <c r="D2435" s="78">
        <v>45307</v>
      </c>
      <c r="E2435" s="79" t="s">
        <v>8</v>
      </c>
      <c r="F2435" s="80" t="s">
        <v>20</v>
      </c>
      <c r="G2435" s="79" t="s">
        <v>173</v>
      </c>
      <c r="H2435" s="81" t="s">
        <v>3</v>
      </c>
      <c r="I2435" s="120">
        <v>2987.5</v>
      </c>
      <c r="J2435" s="120">
        <v>2962.6</v>
      </c>
      <c r="K2435" s="82">
        <v>2.1</v>
      </c>
      <c r="L2435" s="105">
        <f>+BD[[#This Row],[Kg. Recibidos]]*BD[[#This Row],[Precio]]</f>
        <v>6221.46</v>
      </c>
      <c r="M2435" s="82">
        <v>6221.46</v>
      </c>
      <c r="N2435" s="91">
        <f>+BD[[#This Row],[Monto Total]]-BD[[#This Row],[Abonos]]</f>
        <v>0</v>
      </c>
      <c r="O2435" s="92" t="str">
        <f>IF(BD[[#This Row],[Saldo Actual]]=0,"PAGADO",IF(BD[[#This Row],[Saldo Actual]]&lt;0,"A Favor","Pendiente"))</f>
        <v>PAGADO</v>
      </c>
      <c r="P2435" s="95">
        <f>+BD[[#This Row],[Fecha Doc.]]+7</f>
        <v>45314</v>
      </c>
      <c r="Q2435" s="66" t="str">
        <f ca="1">IF(TODAY()&gt;BD[[#This Row],[Fecha Venc.]],"VENCIDO","")</f>
        <v>VENCIDO</v>
      </c>
      <c r="R2435" s="83"/>
    </row>
    <row r="2436" spans="3:18" s="4" customFormat="1" hidden="1" x14ac:dyDescent="0.25">
      <c r="C2436" s="77" t="s">
        <v>1228</v>
      </c>
      <c r="D2436" s="78">
        <v>45307</v>
      </c>
      <c r="E2436" s="79" t="s">
        <v>8</v>
      </c>
      <c r="F2436" s="80" t="s">
        <v>20</v>
      </c>
      <c r="G2436" s="79" t="s">
        <v>173</v>
      </c>
      <c r="H2436" s="81" t="s">
        <v>15</v>
      </c>
      <c r="I2436" s="120">
        <v>1232</v>
      </c>
      <c r="J2436" s="120">
        <v>1190.8</v>
      </c>
      <c r="K2436" s="82">
        <v>2.4</v>
      </c>
      <c r="L2436" s="105">
        <f>+BD[[#This Row],[Kg. Recibidos]]*BD[[#This Row],[Precio]]</f>
        <v>2857.9199999999996</v>
      </c>
      <c r="M2436" s="82">
        <v>2857.9199999999996</v>
      </c>
      <c r="N2436" s="91">
        <f>+BD[[#This Row],[Monto Total]]-BD[[#This Row],[Abonos]]</f>
        <v>0</v>
      </c>
      <c r="O2436" s="92" t="str">
        <f>IF(BD[[#This Row],[Saldo Actual]]=0,"PAGADO",IF(BD[[#This Row],[Saldo Actual]]&lt;0,"A Favor","Pendiente"))</f>
        <v>PAGADO</v>
      </c>
      <c r="P2436" s="95">
        <f>+BD[[#This Row],[Fecha Doc.]]+7</f>
        <v>45314</v>
      </c>
      <c r="Q2436" s="66" t="str">
        <f ca="1">IF(TODAY()&gt;BD[[#This Row],[Fecha Venc.]],"VENCIDO","")</f>
        <v>VENCIDO</v>
      </c>
      <c r="R2436" s="83"/>
    </row>
    <row r="2437" spans="3:18" s="4" customFormat="1" hidden="1" x14ac:dyDescent="0.25">
      <c r="C2437" s="77" t="s">
        <v>1231</v>
      </c>
      <c r="D2437" s="78">
        <v>45307</v>
      </c>
      <c r="E2437" s="79" t="s">
        <v>670</v>
      </c>
      <c r="F2437" s="80" t="s">
        <v>883</v>
      </c>
      <c r="G2437" s="79" t="s">
        <v>670</v>
      </c>
      <c r="H2437" s="81" t="s">
        <v>15</v>
      </c>
      <c r="I2437" s="120">
        <v>10067.5</v>
      </c>
      <c r="J2437" s="120">
        <v>9833.7999999999993</v>
      </c>
      <c r="K2437" s="82">
        <v>2.4</v>
      </c>
      <c r="L2437" s="105">
        <f>+BD[[#This Row],[Kg. Recibidos]]*BD[[#This Row],[Precio]]</f>
        <v>23601.119999999999</v>
      </c>
      <c r="M2437" s="82">
        <v>23601.119999999999</v>
      </c>
      <c r="N2437" s="91">
        <f>+BD[[#This Row],[Monto Total]]-BD[[#This Row],[Abonos]]</f>
        <v>0</v>
      </c>
      <c r="O2437" s="92" t="str">
        <f>IF(BD[[#This Row],[Saldo Actual]]=0,"PAGADO",IF(BD[[#This Row],[Saldo Actual]]&lt;0,"A Favor","Pendiente"))</f>
        <v>PAGADO</v>
      </c>
      <c r="P2437" s="95">
        <f>+BD[[#This Row],[Fecha Doc.]]+7</f>
        <v>45314</v>
      </c>
      <c r="Q2437" s="66" t="str">
        <f ca="1">IF(TODAY()&gt;BD[[#This Row],[Fecha Venc.]],"VENCIDO","")</f>
        <v>VENCIDO</v>
      </c>
      <c r="R2437" s="83"/>
    </row>
    <row r="2438" spans="3:18" s="4" customFormat="1" hidden="1" x14ac:dyDescent="0.25">
      <c r="C2438" s="77" t="s">
        <v>1248</v>
      </c>
      <c r="D2438" s="78">
        <v>45307</v>
      </c>
      <c r="E2438" s="79" t="s">
        <v>89</v>
      </c>
      <c r="F2438" s="80" t="s">
        <v>47</v>
      </c>
      <c r="G2438" s="79" t="s">
        <v>89</v>
      </c>
      <c r="H2438" s="81" t="s">
        <v>872</v>
      </c>
      <c r="I2438" s="120">
        <v>20172.599999999999</v>
      </c>
      <c r="J2438" s="120">
        <v>20241.099999999999</v>
      </c>
      <c r="K2438" s="82">
        <v>1.7</v>
      </c>
      <c r="L2438" s="105">
        <f>+BD[[#This Row],[Kg. Recibidos]]*BD[[#This Row],[Precio]]</f>
        <v>34409.869999999995</v>
      </c>
      <c r="M2438" s="82">
        <v>34409.869999999995</v>
      </c>
      <c r="N2438" s="91">
        <f>+BD[[#This Row],[Monto Total]]-BD[[#This Row],[Abonos]]</f>
        <v>0</v>
      </c>
      <c r="O2438" s="92" t="str">
        <f>IF(BD[[#This Row],[Saldo Actual]]=0,"PAGADO",IF(BD[[#This Row],[Saldo Actual]]&lt;0,"A Favor","Pendiente"))</f>
        <v>PAGADO</v>
      </c>
      <c r="P2438" s="95">
        <f>+BD[[#This Row],[Fecha Doc.]]+7</f>
        <v>45314</v>
      </c>
      <c r="Q2438" s="66" t="str">
        <f ca="1">IF(TODAY()&gt;BD[[#This Row],[Fecha Venc.]],"VENCIDO","")</f>
        <v>VENCIDO</v>
      </c>
      <c r="R2438" s="83"/>
    </row>
    <row r="2439" spans="3:18" s="4" customFormat="1" hidden="1" x14ac:dyDescent="0.25">
      <c r="C2439" s="77" t="s">
        <v>1229</v>
      </c>
      <c r="D2439" s="78">
        <v>45307</v>
      </c>
      <c r="E2439" s="79" t="s">
        <v>1887</v>
      </c>
      <c r="F2439" s="80" t="s">
        <v>1886</v>
      </c>
      <c r="G2439" s="79" t="s">
        <v>1134</v>
      </c>
      <c r="H2439" s="81" t="s">
        <v>3</v>
      </c>
      <c r="I2439" s="120">
        <v>437.5</v>
      </c>
      <c r="J2439" s="120">
        <v>437.5</v>
      </c>
      <c r="K2439" s="82">
        <v>2.15</v>
      </c>
      <c r="L2439" s="105">
        <f>+BD[[#This Row],[Kg. Recibidos]]*BD[[#This Row],[Precio]]</f>
        <v>940.625</v>
      </c>
      <c r="M2439" s="82">
        <v>940.625</v>
      </c>
      <c r="N2439" s="91">
        <f>+BD[[#This Row],[Monto Total]]-BD[[#This Row],[Abonos]]</f>
        <v>0</v>
      </c>
      <c r="O2439" s="92" t="str">
        <f>IF(BD[[#This Row],[Saldo Actual]]=0,"PAGADO",IF(BD[[#This Row],[Saldo Actual]]&lt;0,"A Favor","Pendiente"))</f>
        <v>PAGADO</v>
      </c>
      <c r="P2439" s="95">
        <f>+BD[[#This Row],[Fecha Doc.]]+7</f>
        <v>45314</v>
      </c>
      <c r="Q2439" s="66" t="str">
        <f ca="1">IF(TODAY()&gt;BD[[#This Row],[Fecha Venc.]],"VENCIDO","")</f>
        <v>VENCIDO</v>
      </c>
      <c r="R2439" s="83"/>
    </row>
    <row r="2440" spans="3:18" s="4" customFormat="1" hidden="1" x14ac:dyDescent="0.25">
      <c r="C2440" s="77" t="s">
        <v>1250</v>
      </c>
      <c r="D2440" s="78">
        <v>45307</v>
      </c>
      <c r="E2440" s="79" t="s">
        <v>93</v>
      </c>
      <c r="F2440" s="80" t="s">
        <v>50</v>
      </c>
      <c r="G2440" s="79" t="s">
        <v>93</v>
      </c>
      <c r="H2440" s="81" t="s">
        <v>3</v>
      </c>
      <c r="I2440" s="120">
        <v>11165.3</v>
      </c>
      <c r="J2440" s="120">
        <v>11165.3</v>
      </c>
      <c r="K2440" s="82">
        <v>2</v>
      </c>
      <c r="L2440" s="105">
        <f>+BD[[#This Row],[Kg. Recibidos]]*BD[[#This Row],[Precio]]</f>
        <v>22330.6</v>
      </c>
      <c r="M2440" s="82">
        <v>22330.6</v>
      </c>
      <c r="N2440" s="91">
        <f>+BD[[#This Row],[Monto Total]]-BD[[#This Row],[Abonos]]</f>
        <v>0</v>
      </c>
      <c r="O2440" s="92" t="str">
        <f>IF(BD[[#This Row],[Saldo Actual]]=0,"PAGADO",IF(BD[[#This Row],[Saldo Actual]]&lt;0,"A Favor","Pendiente"))</f>
        <v>PAGADO</v>
      </c>
      <c r="P2440" s="95">
        <f>+BD[[#This Row],[Fecha Doc.]]+7</f>
        <v>45314</v>
      </c>
      <c r="Q2440" s="66" t="str">
        <f ca="1">IF(TODAY()&gt;BD[[#This Row],[Fecha Venc.]],"VENCIDO","")</f>
        <v>VENCIDO</v>
      </c>
      <c r="R2440" s="83"/>
    </row>
    <row r="2441" spans="3:18" s="4" customFormat="1" hidden="1" x14ac:dyDescent="0.25">
      <c r="C2441" s="77" t="s">
        <v>1223</v>
      </c>
      <c r="D2441" s="78">
        <v>45307</v>
      </c>
      <c r="E2441" s="79" t="s">
        <v>93</v>
      </c>
      <c r="F2441" s="80" t="s">
        <v>50</v>
      </c>
      <c r="G2441" s="79" t="s">
        <v>93</v>
      </c>
      <c r="H2441" s="81" t="s">
        <v>3</v>
      </c>
      <c r="I2441" s="120">
        <v>12864.5</v>
      </c>
      <c r="J2441" s="120">
        <v>12864.5</v>
      </c>
      <c r="K2441" s="82">
        <v>2</v>
      </c>
      <c r="L2441" s="105">
        <f>+BD[[#This Row],[Kg. Recibidos]]*BD[[#This Row],[Precio]]</f>
        <v>25729</v>
      </c>
      <c r="M2441" s="82">
        <v>25729</v>
      </c>
      <c r="N2441" s="91">
        <f>+BD[[#This Row],[Monto Total]]-BD[[#This Row],[Abonos]]</f>
        <v>0</v>
      </c>
      <c r="O2441" s="92" t="str">
        <f>IF(BD[[#This Row],[Saldo Actual]]=0,"PAGADO",IF(BD[[#This Row],[Saldo Actual]]&lt;0,"A Favor","Pendiente"))</f>
        <v>PAGADO</v>
      </c>
      <c r="P2441" s="95">
        <f>+BD[[#This Row],[Fecha Doc.]]+7</f>
        <v>45314</v>
      </c>
      <c r="Q2441" s="66" t="str">
        <f ca="1">IF(TODAY()&gt;BD[[#This Row],[Fecha Venc.]],"VENCIDO","")</f>
        <v>VENCIDO</v>
      </c>
      <c r="R2441" s="83"/>
    </row>
    <row r="2442" spans="3:18" s="4" customFormat="1" hidden="1" x14ac:dyDescent="0.25">
      <c r="C2442" s="77" t="s">
        <v>1224</v>
      </c>
      <c r="D2442" s="78">
        <v>45307</v>
      </c>
      <c r="E2442" s="79" t="s">
        <v>93</v>
      </c>
      <c r="F2442" s="80" t="s">
        <v>50</v>
      </c>
      <c r="G2442" s="79" t="s">
        <v>93</v>
      </c>
      <c r="H2442" s="81" t="s">
        <v>18</v>
      </c>
      <c r="I2442" s="120">
        <v>1597.98</v>
      </c>
      <c r="J2442" s="120">
        <v>1597.98</v>
      </c>
      <c r="K2442" s="82">
        <v>1.85</v>
      </c>
      <c r="L2442" s="105">
        <f>+BD[[#This Row],[Kg. Recibidos]]*BD[[#This Row],[Precio]]</f>
        <v>2956.2630000000004</v>
      </c>
      <c r="M2442" s="82">
        <v>2956.2630000000004</v>
      </c>
      <c r="N2442" s="91">
        <f>+BD[[#This Row],[Monto Total]]-BD[[#This Row],[Abonos]]</f>
        <v>0</v>
      </c>
      <c r="O2442" s="92" t="str">
        <f>IF(BD[[#This Row],[Saldo Actual]]=0,"PAGADO",IF(BD[[#This Row],[Saldo Actual]]&lt;0,"A Favor","Pendiente"))</f>
        <v>PAGADO</v>
      </c>
      <c r="P2442" s="95">
        <f>+BD[[#This Row],[Fecha Doc.]]+7</f>
        <v>45314</v>
      </c>
      <c r="Q2442" s="66" t="str">
        <f ca="1">IF(TODAY()&gt;BD[[#This Row],[Fecha Venc.]],"VENCIDO","")</f>
        <v>VENCIDO</v>
      </c>
      <c r="R2442" s="83"/>
    </row>
    <row r="2443" spans="3:18" s="4" customFormat="1" hidden="1" x14ac:dyDescent="0.25">
      <c r="C2443" s="77" t="s">
        <v>1288</v>
      </c>
      <c r="D2443" s="78">
        <v>45307</v>
      </c>
      <c r="E2443" s="79" t="s">
        <v>93</v>
      </c>
      <c r="F2443" s="80" t="s">
        <v>50</v>
      </c>
      <c r="G2443" s="79" t="s">
        <v>93</v>
      </c>
      <c r="H2443" s="81" t="s">
        <v>3</v>
      </c>
      <c r="I2443" s="120">
        <v>25000</v>
      </c>
      <c r="J2443" s="120">
        <v>25000</v>
      </c>
      <c r="K2443" s="82">
        <v>2</v>
      </c>
      <c r="L2443" s="105">
        <f>+BD[[#This Row],[Kg. Recibidos]]*BD[[#This Row],[Precio]]</f>
        <v>50000</v>
      </c>
      <c r="M2443" s="82">
        <v>50000</v>
      </c>
      <c r="N2443" s="91">
        <f>+BD[[#This Row],[Monto Total]]-BD[[#This Row],[Abonos]]</f>
        <v>0</v>
      </c>
      <c r="O2443" s="92" t="str">
        <f>IF(BD[[#This Row],[Saldo Actual]]=0,"PAGADO",IF(BD[[#This Row],[Saldo Actual]]&lt;0,"A Favor","Pendiente"))</f>
        <v>PAGADO</v>
      </c>
      <c r="P2443" s="95">
        <f>+BD[[#This Row],[Fecha Doc.]]+7</f>
        <v>45314</v>
      </c>
      <c r="Q2443" s="66" t="str">
        <f ca="1">IF(TODAY()&gt;BD[[#This Row],[Fecha Venc.]],"VENCIDO","")</f>
        <v>VENCIDO</v>
      </c>
      <c r="R2443" s="83"/>
    </row>
    <row r="2444" spans="3:18" s="4" customFormat="1" hidden="1" x14ac:dyDescent="0.25">
      <c r="C2444" s="77" t="s">
        <v>1213</v>
      </c>
      <c r="D2444" s="78">
        <v>45307</v>
      </c>
      <c r="E2444" s="79" t="s">
        <v>8</v>
      </c>
      <c r="F2444" s="80" t="s">
        <v>20</v>
      </c>
      <c r="G2444" s="79" t="s">
        <v>182</v>
      </c>
      <c r="H2444" s="81" t="s">
        <v>15</v>
      </c>
      <c r="I2444" s="120">
        <v>4556.2</v>
      </c>
      <c r="J2444" s="120">
        <v>4443</v>
      </c>
      <c r="K2444" s="82">
        <v>2.2999999999999998</v>
      </c>
      <c r="L2444" s="105">
        <f>+BD[[#This Row],[Kg. Recibidos]]*BD[[#This Row],[Precio]]</f>
        <v>10218.9</v>
      </c>
      <c r="M2444" s="82">
        <v>10218.9</v>
      </c>
      <c r="N2444" s="91">
        <f>+BD[[#This Row],[Monto Total]]-BD[[#This Row],[Abonos]]</f>
        <v>0</v>
      </c>
      <c r="O2444" s="92" t="str">
        <f>IF(BD[[#This Row],[Saldo Actual]]=0,"PAGADO",IF(BD[[#This Row],[Saldo Actual]]&lt;0,"A Favor","Pendiente"))</f>
        <v>PAGADO</v>
      </c>
      <c r="P2444" s="95">
        <f>+BD[[#This Row],[Fecha Doc.]]+7</f>
        <v>45314</v>
      </c>
      <c r="Q2444" s="66" t="str">
        <f ca="1">IF(TODAY()&gt;BD[[#This Row],[Fecha Venc.]],"VENCIDO","")</f>
        <v>VENCIDO</v>
      </c>
      <c r="R2444" s="83"/>
    </row>
    <row r="2445" spans="3:18" s="4" customFormat="1" hidden="1" x14ac:dyDescent="0.25">
      <c r="C2445" s="77" t="s">
        <v>1218</v>
      </c>
      <c r="D2445" s="78">
        <v>45307</v>
      </c>
      <c r="E2445" s="79" t="s">
        <v>8</v>
      </c>
      <c r="F2445" s="80" t="s">
        <v>20</v>
      </c>
      <c r="G2445" s="79" t="s">
        <v>182</v>
      </c>
      <c r="H2445" s="81" t="s">
        <v>12</v>
      </c>
      <c r="I2445" s="120">
        <v>1437.1</v>
      </c>
      <c r="J2445" s="120">
        <v>1406.8</v>
      </c>
      <c r="K2445" s="82">
        <v>0.45</v>
      </c>
      <c r="L2445" s="105">
        <f>+BD[[#This Row],[Kg. Recibidos]]*BD[[#This Row],[Precio]]</f>
        <v>633.05999999999995</v>
      </c>
      <c r="M2445" s="82">
        <v>633.05999999999995</v>
      </c>
      <c r="N2445" s="91">
        <f>+BD[[#This Row],[Monto Total]]-BD[[#This Row],[Abonos]]</f>
        <v>0</v>
      </c>
      <c r="O2445" s="92" t="str">
        <f>IF(BD[[#This Row],[Saldo Actual]]=0,"PAGADO",IF(BD[[#This Row],[Saldo Actual]]&lt;0,"A Favor","Pendiente"))</f>
        <v>PAGADO</v>
      </c>
      <c r="P2445" s="95">
        <f>+BD[[#This Row],[Fecha Doc.]]+7</f>
        <v>45314</v>
      </c>
      <c r="Q2445" s="66" t="str">
        <f ca="1">IF(TODAY()&gt;BD[[#This Row],[Fecha Venc.]],"VENCIDO","")</f>
        <v>VENCIDO</v>
      </c>
      <c r="R2445" s="83"/>
    </row>
    <row r="2446" spans="3:18" s="4" customFormat="1" hidden="1" x14ac:dyDescent="0.25">
      <c r="C2446" s="77" t="s">
        <v>1219</v>
      </c>
      <c r="D2446" s="78">
        <v>45307</v>
      </c>
      <c r="E2446" s="79" t="s">
        <v>8</v>
      </c>
      <c r="F2446" s="80" t="s">
        <v>20</v>
      </c>
      <c r="G2446" s="79" t="s">
        <v>182</v>
      </c>
      <c r="H2446" s="81" t="s">
        <v>13</v>
      </c>
      <c r="I2446" s="120">
        <v>2290.1999999999998</v>
      </c>
      <c r="J2446" s="120">
        <v>2281.7199999999998</v>
      </c>
      <c r="K2446" s="82">
        <v>0.45</v>
      </c>
      <c r="L2446" s="105">
        <f>+BD[[#This Row],[Kg. Recibidos]]*BD[[#This Row],[Precio]]</f>
        <v>1026.7739999999999</v>
      </c>
      <c r="M2446" s="82">
        <v>1026.7739999999999</v>
      </c>
      <c r="N2446" s="91">
        <f>+BD[[#This Row],[Monto Total]]-BD[[#This Row],[Abonos]]</f>
        <v>0</v>
      </c>
      <c r="O2446" s="92" t="str">
        <f>IF(BD[[#This Row],[Saldo Actual]]=0,"PAGADO",IF(BD[[#This Row],[Saldo Actual]]&lt;0,"A Favor","Pendiente"))</f>
        <v>PAGADO</v>
      </c>
      <c r="P2446" s="95">
        <f>+BD[[#This Row],[Fecha Doc.]]+7</f>
        <v>45314</v>
      </c>
      <c r="Q2446" s="66" t="str">
        <f ca="1">IF(TODAY()&gt;BD[[#This Row],[Fecha Venc.]],"VENCIDO","")</f>
        <v>VENCIDO</v>
      </c>
      <c r="R2446" s="83"/>
    </row>
    <row r="2447" spans="3:18" s="4" customFormat="1" hidden="1" x14ac:dyDescent="0.25">
      <c r="C2447" s="77" t="s">
        <v>1219</v>
      </c>
      <c r="D2447" s="78">
        <v>45307</v>
      </c>
      <c r="E2447" s="79" t="s">
        <v>8</v>
      </c>
      <c r="F2447" s="80" t="s">
        <v>20</v>
      </c>
      <c r="G2447" s="79" t="s">
        <v>182</v>
      </c>
      <c r="H2447" s="81" t="s">
        <v>11</v>
      </c>
      <c r="I2447" s="120">
        <v>210.4</v>
      </c>
      <c r="J2447" s="120">
        <v>210.52</v>
      </c>
      <c r="K2447" s="82">
        <v>0.6</v>
      </c>
      <c r="L2447" s="105">
        <f>+BD[[#This Row],[Kg. Recibidos]]*BD[[#This Row],[Precio]]</f>
        <v>126.312</v>
      </c>
      <c r="M2447" s="82">
        <v>126.312</v>
      </c>
      <c r="N2447" s="91">
        <f>+BD[[#This Row],[Monto Total]]-BD[[#This Row],[Abonos]]</f>
        <v>0</v>
      </c>
      <c r="O2447" s="92" t="str">
        <f>IF(BD[[#This Row],[Saldo Actual]]=0,"PAGADO",IF(BD[[#This Row],[Saldo Actual]]&lt;0,"A Favor","Pendiente"))</f>
        <v>PAGADO</v>
      </c>
      <c r="P2447" s="95">
        <f>+BD[[#This Row],[Fecha Doc.]]+7</f>
        <v>45314</v>
      </c>
      <c r="Q2447" s="66" t="str">
        <f ca="1">IF(TODAY()&gt;BD[[#This Row],[Fecha Venc.]],"VENCIDO","")</f>
        <v>VENCIDO</v>
      </c>
      <c r="R2447" s="83"/>
    </row>
    <row r="2448" spans="3:18" s="4" customFormat="1" hidden="1" x14ac:dyDescent="0.25">
      <c r="C2448" s="77" t="s">
        <v>1219</v>
      </c>
      <c r="D2448" s="78">
        <v>45307</v>
      </c>
      <c r="E2448" s="79" t="s">
        <v>8</v>
      </c>
      <c r="F2448" s="80" t="s">
        <v>20</v>
      </c>
      <c r="G2448" s="79" t="s">
        <v>182</v>
      </c>
      <c r="H2448" s="81" t="s">
        <v>12</v>
      </c>
      <c r="I2448" s="120">
        <v>2653.6</v>
      </c>
      <c r="J2448" s="120">
        <v>2660.44</v>
      </c>
      <c r="K2448" s="82">
        <v>0.45</v>
      </c>
      <c r="L2448" s="105">
        <f>+BD[[#This Row],[Kg. Recibidos]]*BD[[#This Row],[Precio]]</f>
        <v>1197.1980000000001</v>
      </c>
      <c r="M2448" s="82">
        <v>1197.1980000000001</v>
      </c>
      <c r="N2448" s="91">
        <f>+BD[[#This Row],[Monto Total]]-BD[[#This Row],[Abonos]]</f>
        <v>0</v>
      </c>
      <c r="O2448" s="92" t="str">
        <f>IF(BD[[#This Row],[Saldo Actual]]=0,"PAGADO",IF(BD[[#This Row],[Saldo Actual]]&lt;0,"A Favor","Pendiente"))</f>
        <v>PAGADO</v>
      </c>
      <c r="P2448" s="95">
        <f>+BD[[#This Row],[Fecha Doc.]]+7</f>
        <v>45314</v>
      </c>
      <c r="Q2448" s="66" t="str">
        <f ca="1">IF(TODAY()&gt;BD[[#This Row],[Fecha Venc.]],"VENCIDO","")</f>
        <v>VENCIDO</v>
      </c>
      <c r="R2448" s="83"/>
    </row>
    <row r="2449" spans="3:18" s="4" customFormat="1" hidden="1" x14ac:dyDescent="0.25">
      <c r="C2449" s="77" t="s">
        <v>1225</v>
      </c>
      <c r="D2449" s="78">
        <v>45307</v>
      </c>
      <c r="E2449" s="79" t="s">
        <v>8</v>
      </c>
      <c r="F2449" s="80" t="s">
        <v>20</v>
      </c>
      <c r="G2449" s="79" t="s">
        <v>182</v>
      </c>
      <c r="H2449" s="81" t="s">
        <v>3</v>
      </c>
      <c r="I2449" s="120">
        <v>2361.4</v>
      </c>
      <c r="J2449" s="120">
        <v>2303.8000000000002</v>
      </c>
      <c r="K2449" s="82">
        <v>2.1</v>
      </c>
      <c r="L2449" s="105">
        <f>+BD[[#This Row],[Kg. Recibidos]]*BD[[#This Row],[Precio]]</f>
        <v>4837.9800000000005</v>
      </c>
      <c r="M2449" s="82">
        <v>4837.9800000000005</v>
      </c>
      <c r="N2449" s="91">
        <f>+BD[[#This Row],[Monto Total]]-BD[[#This Row],[Abonos]]</f>
        <v>0</v>
      </c>
      <c r="O2449" s="92" t="str">
        <f>IF(BD[[#This Row],[Saldo Actual]]=0,"PAGADO",IF(BD[[#This Row],[Saldo Actual]]&lt;0,"A Favor","Pendiente"))</f>
        <v>PAGADO</v>
      </c>
      <c r="P2449" s="95">
        <f>+BD[[#This Row],[Fecha Doc.]]+7</f>
        <v>45314</v>
      </c>
      <c r="Q2449" s="66" t="str">
        <f ca="1">IF(TODAY()&gt;BD[[#This Row],[Fecha Venc.]],"VENCIDO","")</f>
        <v>VENCIDO</v>
      </c>
      <c r="R2449" s="83"/>
    </row>
    <row r="2450" spans="3:18" s="4" customFormat="1" hidden="1" x14ac:dyDescent="0.25">
      <c r="C2450" s="77" t="s">
        <v>1225</v>
      </c>
      <c r="D2450" s="78">
        <v>45307</v>
      </c>
      <c r="E2450" s="79" t="s">
        <v>8</v>
      </c>
      <c r="F2450" s="80" t="s">
        <v>20</v>
      </c>
      <c r="G2450" s="79" t="s">
        <v>182</v>
      </c>
      <c r="H2450" s="81" t="s">
        <v>15</v>
      </c>
      <c r="I2450" s="120">
        <v>4222.3</v>
      </c>
      <c r="J2450" s="120">
        <v>4044.9</v>
      </c>
      <c r="K2450" s="82">
        <v>2.4</v>
      </c>
      <c r="L2450" s="105">
        <f>+BD[[#This Row],[Kg. Recibidos]]*BD[[#This Row],[Precio]]</f>
        <v>9707.76</v>
      </c>
      <c r="M2450" s="82">
        <v>9707.76</v>
      </c>
      <c r="N2450" s="91">
        <f>+BD[[#This Row],[Monto Total]]-BD[[#This Row],[Abonos]]</f>
        <v>0</v>
      </c>
      <c r="O2450" s="92" t="str">
        <f>IF(BD[[#This Row],[Saldo Actual]]=0,"PAGADO",IF(BD[[#This Row],[Saldo Actual]]&lt;0,"A Favor","Pendiente"))</f>
        <v>PAGADO</v>
      </c>
      <c r="P2450" s="95">
        <f>+BD[[#This Row],[Fecha Doc.]]+7</f>
        <v>45314</v>
      </c>
      <c r="Q2450" s="66" t="str">
        <f ca="1">IF(TODAY()&gt;BD[[#This Row],[Fecha Venc.]],"VENCIDO","")</f>
        <v>VENCIDO</v>
      </c>
      <c r="R2450" s="83"/>
    </row>
    <row r="2451" spans="3:18" s="4" customFormat="1" hidden="1" x14ac:dyDescent="0.25">
      <c r="C2451" s="77" t="s">
        <v>1230</v>
      </c>
      <c r="D2451" s="78">
        <v>45307</v>
      </c>
      <c r="E2451" s="79" t="s">
        <v>1887</v>
      </c>
      <c r="F2451" s="80" t="s">
        <v>1886</v>
      </c>
      <c r="G2451" s="79" t="s">
        <v>149</v>
      </c>
      <c r="H2451" s="81" t="s">
        <v>14</v>
      </c>
      <c r="I2451" s="120">
        <v>156</v>
      </c>
      <c r="J2451" s="120">
        <v>156</v>
      </c>
      <c r="K2451" s="82">
        <v>0.55000000000000004</v>
      </c>
      <c r="L2451" s="105">
        <f>+BD[[#This Row],[Kg. Recibidos]]*BD[[#This Row],[Precio]]</f>
        <v>85.800000000000011</v>
      </c>
      <c r="M2451" s="82">
        <v>85.800000000000011</v>
      </c>
      <c r="N2451" s="91">
        <f>+BD[[#This Row],[Monto Total]]-BD[[#This Row],[Abonos]]</f>
        <v>0</v>
      </c>
      <c r="O2451" s="92" t="str">
        <f>IF(BD[[#This Row],[Saldo Actual]]=0,"PAGADO",IF(BD[[#This Row],[Saldo Actual]]&lt;0,"A Favor","Pendiente"))</f>
        <v>PAGADO</v>
      </c>
      <c r="P2451" s="95">
        <f>+BD[[#This Row],[Fecha Doc.]]+7</f>
        <v>45314</v>
      </c>
      <c r="Q2451" s="66" t="str">
        <f ca="1">IF(TODAY()&gt;BD[[#This Row],[Fecha Venc.]],"VENCIDO","")</f>
        <v>VENCIDO</v>
      </c>
      <c r="R2451" s="83"/>
    </row>
    <row r="2452" spans="3:18" s="4" customFormat="1" hidden="1" x14ac:dyDescent="0.25">
      <c r="C2452" s="77" t="s">
        <v>1222</v>
      </c>
      <c r="D2452" s="78">
        <v>45306</v>
      </c>
      <c r="E2452" s="79" t="s">
        <v>1887</v>
      </c>
      <c r="F2452" s="80" t="s">
        <v>1886</v>
      </c>
      <c r="G2452" s="79" t="s">
        <v>194</v>
      </c>
      <c r="H2452" s="81" t="s">
        <v>11</v>
      </c>
      <c r="I2452" s="120">
        <v>23.1</v>
      </c>
      <c r="J2452" s="120">
        <v>23.1</v>
      </c>
      <c r="K2452" s="82">
        <v>2</v>
      </c>
      <c r="L2452" s="105">
        <f>+BD[[#This Row],[Kg. Recibidos]]*BD[[#This Row],[Precio]]</f>
        <v>46.2</v>
      </c>
      <c r="M2452" s="82">
        <v>46.2</v>
      </c>
      <c r="N2452" s="91">
        <f>+BD[[#This Row],[Monto Total]]-BD[[#This Row],[Abonos]]</f>
        <v>0</v>
      </c>
      <c r="O2452" s="92" t="str">
        <f>IF(BD[[#This Row],[Saldo Actual]]=0,"PAGADO",IF(BD[[#This Row],[Saldo Actual]]&lt;0,"A Favor","Pendiente"))</f>
        <v>PAGADO</v>
      </c>
      <c r="P2452" s="95">
        <f>+BD[[#This Row],[Fecha Doc.]]+7</f>
        <v>45313</v>
      </c>
      <c r="Q2452" s="66" t="str">
        <f ca="1">IF(TODAY()&gt;BD[[#This Row],[Fecha Venc.]],"VENCIDO","")</f>
        <v>VENCIDO</v>
      </c>
      <c r="R2452" s="83"/>
    </row>
    <row r="2453" spans="3:18" s="4" customFormat="1" hidden="1" x14ac:dyDescent="0.25">
      <c r="C2453" s="77" t="s">
        <v>1222</v>
      </c>
      <c r="D2453" s="78">
        <v>45306</v>
      </c>
      <c r="E2453" s="79" t="s">
        <v>1887</v>
      </c>
      <c r="F2453" s="80" t="s">
        <v>1886</v>
      </c>
      <c r="G2453" s="79" t="s">
        <v>194</v>
      </c>
      <c r="H2453" s="81" t="s">
        <v>12</v>
      </c>
      <c r="I2453" s="120">
        <v>29.8</v>
      </c>
      <c r="J2453" s="120">
        <v>29.8</v>
      </c>
      <c r="K2453" s="82">
        <v>1.3</v>
      </c>
      <c r="L2453" s="105">
        <f>+BD[[#This Row],[Kg. Recibidos]]*BD[[#This Row],[Precio]]</f>
        <v>38.74</v>
      </c>
      <c r="M2453" s="82">
        <v>38.74</v>
      </c>
      <c r="N2453" s="91">
        <f>+BD[[#This Row],[Monto Total]]-BD[[#This Row],[Abonos]]</f>
        <v>0</v>
      </c>
      <c r="O2453" s="92" t="str">
        <f>IF(BD[[#This Row],[Saldo Actual]]=0,"PAGADO",IF(BD[[#This Row],[Saldo Actual]]&lt;0,"A Favor","Pendiente"))</f>
        <v>PAGADO</v>
      </c>
      <c r="P2453" s="95">
        <f>+BD[[#This Row],[Fecha Doc.]]+7</f>
        <v>45313</v>
      </c>
      <c r="Q2453" s="66" t="str">
        <f ca="1">IF(TODAY()&gt;BD[[#This Row],[Fecha Venc.]],"VENCIDO","")</f>
        <v>VENCIDO</v>
      </c>
      <c r="R2453" s="83"/>
    </row>
    <row r="2454" spans="3:18" s="4" customFormat="1" hidden="1" x14ac:dyDescent="0.25">
      <c r="C2454" s="77" t="s">
        <v>1222</v>
      </c>
      <c r="D2454" s="78">
        <v>45306</v>
      </c>
      <c r="E2454" s="79" t="s">
        <v>1887</v>
      </c>
      <c r="F2454" s="80" t="s">
        <v>1886</v>
      </c>
      <c r="G2454" s="79" t="s">
        <v>194</v>
      </c>
      <c r="H2454" s="81" t="s">
        <v>13</v>
      </c>
      <c r="I2454" s="120">
        <v>102.8</v>
      </c>
      <c r="J2454" s="120">
        <v>102.8</v>
      </c>
      <c r="K2454" s="82">
        <v>1.4</v>
      </c>
      <c r="L2454" s="105">
        <f>+BD[[#This Row],[Kg. Recibidos]]*BD[[#This Row],[Precio]]</f>
        <v>143.91999999999999</v>
      </c>
      <c r="M2454" s="82">
        <v>143.91999999999999</v>
      </c>
      <c r="N2454" s="91">
        <f>+BD[[#This Row],[Monto Total]]-BD[[#This Row],[Abonos]]</f>
        <v>0</v>
      </c>
      <c r="O2454" s="92" t="str">
        <f>IF(BD[[#This Row],[Saldo Actual]]=0,"PAGADO",IF(BD[[#This Row],[Saldo Actual]]&lt;0,"A Favor","Pendiente"))</f>
        <v>PAGADO</v>
      </c>
      <c r="P2454" s="95">
        <f>+BD[[#This Row],[Fecha Doc.]]+7</f>
        <v>45313</v>
      </c>
      <c r="Q2454" s="66" t="str">
        <f ca="1">IF(TODAY()&gt;BD[[#This Row],[Fecha Venc.]],"VENCIDO","")</f>
        <v>VENCIDO</v>
      </c>
      <c r="R2454" s="83"/>
    </row>
    <row r="2455" spans="3:18" s="4" customFormat="1" hidden="1" x14ac:dyDescent="0.25">
      <c r="C2455" s="77" t="s">
        <v>1217</v>
      </c>
      <c r="D2455" s="78">
        <v>45306</v>
      </c>
      <c r="E2455" s="79" t="s">
        <v>670</v>
      </c>
      <c r="F2455" s="80" t="s">
        <v>883</v>
      </c>
      <c r="G2455" s="79" t="s">
        <v>670</v>
      </c>
      <c r="H2455" s="81" t="s">
        <v>872</v>
      </c>
      <c r="I2455" s="120">
        <v>7381.9</v>
      </c>
      <c r="J2455" s="120">
        <v>7058.9</v>
      </c>
      <c r="K2455" s="82">
        <v>2.1</v>
      </c>
      <c r="L2455" s="105">
        <f>+BD[[#This Row],[Kg. Recibidos]]*BD[[#This Row],[Precio]]</f>
        <v>14823.69</v>
      </c>
      <c r="M2455" s="82">
        <v>14823.69</v>
      </c>
      <c r="N2455" s="91">
        <f>+BD[[#This Row],[Monto Total]]-BD[[#This Row],[Abonos]]</f>
        <v>0</v>
      </c>
      <c r="O2455" s="92" t="str">
        <f>IF(BD[[#This Row],[Saldo Actual]]=0,"PAGADO",IF(BD[[#This Row],[Saldo Actual]]&lt;0,"A Favor","Pendiente"))</f>
        <v>PAGADO</v>
      </c>
      <c r="P2455" s="95">
        <f>+BD[[#This Row],[Fecha Doc.]]+7</f>
        <v>45313</v>
      </c>
      <c r="Q2455" s="66" t="str">
        <f ca="1">IF(TODAY()&gt;BD[[#This Row],[Fecha Venc.]],"VENCIDO","")</f>
        <v>VENCIDO</v>
      </c>
      <c r="R2455" s="83"/>
    </row>
    <row r="2456" spans="3:18" s="4" customFormat="1" hidden="1" x14ac:dyDescent="0.25">
      <c r="C2456" s="77" t="s">
        <v>1197</v>
      </c>
      <c r="D2456" s="78">
        <v>45306</v>
      </c>
      <c r="E2456" s="79" t="s">
        <v>1082</v>
      </c>
      <c r="F2456" s="80" t="s">
        <v>885</v>
      </c>
      <c r="G2456" s="79" t="s">
        <v>1082</v>
      </c>
      <c r="H2456" s="81" t="s">
        <v>3</v>
      </c>
      <c r="I2456" s="120">
        <v>1497.7</v>
      </c>
      <c r="J2456" s="120">
        <v>1497.7</v>
      </c>
      <c r="K2456" s="82">
        <v>2.15</v>
      </c>
      <c r="L2456" s="105">
        <f>+BD[[#This Row],[Kg. Recibidos]]*BD[[#This Row],[Precio]]</f>
        <v>3220.0549999999998</v>
      </c>
      <c r="M2456" s="82">
        <v>3220.0549999999998</v>
      </c>
      <c r="N2456" s="91">
        <f>+BD[[#This Row],[Monto Total]]-BD[[#This Row],[Abonos]]</f>
        <v>0</v>
      </c>
      <c r="O2456" s="92" t="str">
        <f>IF(BD[[#This Row],[Saldo Actual]]=0,"PAGADO",IF(BD[[#This Row],[Saldo Actual]]&lt;0,"A Favor","Pendiente"))</f>
        <v>PAGADO</v>
      </c>
      <c r="P2456" s="95">
        <f>+BD[[#This Row],[Fecha Doc.]]+7</f>
        <v>45313</v>
      </c>
      <c r="Q2456" s="66" t="str">
        <f ca="1">IF(TODAY()&gt;BD[[#This Row],[Fecha Venc.]],"VENCIDO","")</f>
        <v>VENCIDO</v>
      </c>
      <c r="R2456" s="83"/>
    </row>
    <row r="2457" spans="3:18" s="4" customFormat="1" hidden="1" x14ac:dyDescent="0.25">
      <c r="C2457" s="77" t="s">
        <v>1221</v>
      </c>
      <c r="D2457" s="78">
        <v>45306</v>
      </c>
      <c r="E2457" s="79" t="s">
        <v>1887</v>
      </c>
      <c r="F2457" s="80" t="s">
        <v>1886</v>
      </c>
      <c r="G2457" s="79" t="s">
        <v>1134</v>
      </c>
      <c r="H2457" s="81" t="s">
        <v>3</v>
      </c>
      <c r="I2457" s="120">
        <v>341.2</v>
      </c>
      <c r="J2457" s="120">
        <v>341.2</v>
      </c>
      <c r="K2457" s="82">
        <v>2.15</v>
      </c>
      <c r="L2457" s="105">
        <f>+BD[[#This Row],[Kg. Recibidos]]*BD[[#This Row],[Precio]]</f>
        <v>733.57999999999993</v>
      </c>
      <c r="M2457" s="82">
        <v>733.57999999999993</v>
      </c>
      <c r="N2457" s="91">
        <f>+BD[[#This Row],[Monto Total]]-BD[[#This Row],[Abonos]]</f>
        <v>0</v>
      </c>
      <c r="O2457" s="92" t="str">
        <f>IF(BD[[#This Row],[Saldo Actual]]=0,"PAGADO",IF(BD[[#This Row],[Saldo Actual]]&lt;0,"A Favor","Pendiente"))</f>
        <v>PAGADO</v>
      </c>
      <c r="P2457" s="95">
        <f>+BD[[#This Row],[Fecha Doc.]]+7</f>
        <v>45313</v>
      </c>
      <c r="Q2457" s="66" t="str">
        <f ca="1">IF(TODAY()&gt;BD[[#This Row],[Fecha Venc.]],"VENCIDO","")</f>
        <v>VENCIDO</v>
      </c>
      <c r="R2457" s="83"/>
    </row>
    <row r="2458" spans="3:18" s="4" customFormat="1" hidden="1" x14ac:dyDescent="0.25">
      <c r="C2458" s="77" t="s">
        <v>1194</v>
      </c>
      <c r="D2458" s="78">
        <v>45306</v>
      </c>
      <c r="E2458" s="79" t="s">
        <v>86</v>
      </c>
      <c r="F2458" s="80" t="s">
        <v>45</v>
      </c>
      <c r="G2458" s="79" t="s">
        <v>1419</v>
      </c>
      <c r="H2458" s="81" t="s">
        <v>3</v>
      </c>
      <c r="I2458" s="120">
        <v>1304.7</v>
      </c>
      <c r="J2458" s="120">
        <v>1304.7</v>
      </c>
      <c r="K2458" s="82">
        <v>2.2999999999999998</v>
      </c>
      <c r="L2458" s="105">
        <f>+BD[[#This Row],[Kg. Recibidos]]*BD[[#This Row],[Precio]]</f>
        <v>3000.81</v>
      </c>
      <c r="M2458" s="82">
        <v>3000.81</v>
      </c>
      <c r="N2458" s="91">
        <f>+BD[[#This Row],[Monto Total]]-BD[[#This Row],[Abonos]]</f>
        <v>0</v>
      </c>
      <c r="O2458" s="92" t="str">
        <f>IF(BD[[#This Row],[Saldo Actual]]=0,"PAGADO",IF(BD[[#This Row],[Saldo Actual]]&lt;0,"A Favor","Pendiente"))</f>
        <v>PAGADO</v>
      </c>
      <c r="P2458" s="95">
        <f>+BD[[#This Row],[Fecha Doc.]]+7</f>
        <v>45313</v>
      </c>
      <c r="Q2458" s="66" t="str">
        <f ca="1">IF(TODAY()&gt;BD[[#This Row],[Fecha Venc.]],"VENCIDO","")</f>
        <v>VENCIDO</v>
      </c>
      <c r="R2458" s="83" t="s">
        <v>1454</v>
      </c>
    </row>
    <row r="2459" spans="3:18" s="4" customFormat="1" hidden="1" x14ac:dyDescent="0.25">
      <c r="C2459" s="77" t="s">
        <v>1212</v>
      </c>
      <c r="D2459" s="78">
        <v>45306</v>
      </c>
      <c r="E2459" s="79" t="s">
        <v>86</v>
      </c>
      <c r="F2459" s="80" t="s">
        <v>45</v>
      </c>
      <c r="G2459" s="79" t="s">
        <v>1419</v>
      </c>
      <c r="H2459" s="81" t="s">
        <v>13</v>
      </c>
      <c r="I2459" s="120">
        <v>44.3</v>
      </c>
      <c r="J2459" s="120">
        <v>44.3</v>
      </c>
      <c r="K2459" s="82">
        <v>1.4</v>
      </c>
      <c r="L2459" s="105">
        <f>+BD[[#This Row],[Kg. Recibidos]]*BD[[#This Row],[Precio]]</f>
        <v>62.019999999999989</v>
      </c>
      <c r="M2459" s="82">
        <v>62.019999999999989</v>
      </c>
      <c r="N2459" s="91">
        <f>+BD[[#This Row],[Monto Total]]-BD[[#This Row],[Abonos]]</f>
        <v>0</v>
      </c>
      <c r="O2459" s="92" t="str">
        <f>IF(BD[[#This Row],[Saldo Actual]]=0,"PAGADO",IF(BD[[#This Row],[Saldo Actual]]&lt;0,"A Favor","Pendiente"))</f>
        <v>PAGADO</v>
      </c>
      <c r="P2459" s="95">
        <f>+BD[[#This Row],[Fecha Doc.]]+7</f>
        <v>45313</v>
      </c>
      <c r="Q2459" s="66" t="str">
        <f ca="1">IF(TODAY()&gt;BD[[#This Row],[Fecha Venc.]],"VENCIDO","")</f>
        <v>VENCIDO</v>
      </c>
      <c r="R2459" s="83" t="s">
        <v>1454</v>
      </c>
    </row>
    <row r="2460" spans="3:18" s="4" customFormat="1" hidden="1" x14ac:dyDescent="0.25">
      <c r="C2460" s="77" t="s">
        <v>1212</v>
      </c>
      <c r="D2460" s="78">
        <v>45306</v>
      </c>
      <c r="E2460" s="79" t="s">
        <v>86</v>
      </c>
      <c r="F2460" s="80" t="s">
        <v>45</v>
      </c>
      <c r="G2460" s="79" t="s">
        <v>1419</v>
      </c>
      <c r="H2460" s="81" t="s">
        <v>12</v>
      </c>
      <c r="I2460" s="120">
        <v>59.7</v>
      </c>
      <c r="J2460" s="120">
        <v>59.7</v>
      </c>
      <c r="K2460" s="82">
        <v>1.3</v>
      </c>
      <c r="L2460" s="105">
        <f>+BD[[#This Row],[Kg. Recibidos]]*BD[[#This Row],[Precio]]</f>
        <v>77.61</v>
      </c>
      <c r="M2460" s="82">
        <v>77.61</v>
      </c>
      <c r="N2460" s="91">
        <f>+BD[[#This Row],[Monto Total]]-BD[[#This Row],[Abonos]]</f>
        <v>0</v>
      </c>
      <c r="O2460" s="92" t="str">
        <f>IF(BD[[#This Row],[Saldo Actual]]=0,"PAGADO",IF(BD[[#This Row],[Saldo Actual]]&lt;0,"A Favor","Pendiente"))</f>
        <v>PAGADO</v>
      </c>
      <c r="P2460" s="95">
        <f>+BD[[#This Row],[Fecha Doc.]]+7</f>
        <v>45313</v>
      </c>
      <c r="Q2460" s="66" t="str">
        <f ca="1">IF(TODAY()&gt;BD[[#This Row],[Fecha Venc.]],"VENCIDO","")</f>
        <v>VENCIDO</v>
      </c>
      <c r="R2460" s="83" t="s">
        <v>1454</v>
      </c>
    </row>
    <row r="2461" spans="3:18" s="4" customFormat="1" hidden="1" x14ac:dyDescent="0.25">
      <c r="C2461" s="77" t="s">
        <v>1201</v>
      </c>
      <c r="D2461" s="78">
        <v>45306</v>
      </c>
      <c r="E2461" s="79" t="s">
        <v>93</v>
      </c>
      <c r="F2461" s="80" t="s">
        <v>50</v>
      </c>
      <c r="G2461" s="79" t="s">
        <v>93</v>
      </c>
      <c r="H2461" s="81" t="s">
        <v>3</v>
      </c>
      <c r="I2461" s="120">
        <v>25022</v>
      </c>
      <c r="J2461" s="120">
        <v>25023.3</v>
      </c>
      <c r="K2461" s="82">
        <v>2</v>
      </c>
      <c r="L2461" s="105">
        <f>+BD[[#This Row],[Kg. Recibidos]]*BD[[#This Row],[Precio]]</f>
        <v>50046.6</v>
      </c>
      <c r="M2461" s="82">
        <v>50046.6</v>
      </c>
      <c r="N2461" s="91">
        <f>+BD[[#This Row],[Monto Total]]-BD[[#This Row],[Abonos]]</f>
        <v>0</v>
      </c>
      <c r="O2461" s="92" t="str">
        <f>IF(BD[[#This Row],[Saldo Actual]]=0,"PAGADO",IF(BD[[#This Row],[Saldo Actual]]&lt;0,"A Favor","Pendiente"))</f>
        <v>PAGADO</v>
      </c>
      <c r="P2461" s="95">
        <f>+BD[[#This Row],[Fecha Doc.]]+7</f>
        <v>45313</v>
      </c>
      <c r="Q2461" s="66" t="str">
        <f ca="1">IF(TODAY()&gt;BD[[#This Row],[Fecha Venc.]],"VENCIDO","")</f>
        <v>VENCIDO</v>
      </c>
      <c r="R2461" s="83"/>
    </row>
    <row r="2462" spans="3:18" s="4" customFormat="1" hidden="1" x14ac:dyDescent="0.25">
      <c r="C2462" s="77" t="s">
        <v>1241</v>
      </c>
      <c r="D2462" s="78">
        <v>45306</v>
      </c>
      <c r="E2462" s="79" t="s">
        <v>93</v>
      </c>
      <c r="F2462" s="80" t="s">
        <v>50</v>
      </c>
      <c r="G2462" s="79" t="s">
        <v>93</v>
      </c>
      <c r="H2462" s="81" t="s">
        <v>3</v>
      </c>
      <c r="I2462" s="120">
        <v>25061</v>
      </c>
      <c r="J2462" s="120">
        <v>25061</v>
      </c>
      <c r="K2462" s="82">
        <v>2</v>
      </c>
      <c r="L2462" s="105">
        <f>+BD[[#This Row],[Kg. Recibidos]]*BD[[#This Row],[Precio]]</f>
        <v>50122</v>
      </c>
      <c r="M2462" s="82">
        <v>50122</v>
      </c>
      <c r="N2462" s="91">
        <f>+BD[[#This Row],[Monto Total]]-BD[[#This Row],[Abonos]]</f>
        <v>0</v>
      </c>
      <c r="O2462" s="92" t="str">
        <f>IF(BD[[#This Row],[Saldo Actual]]=0,"PAGADO",IF(BD[[#This Row],[Saldo Actual]]&lt;0,"A Favor","Pendiente"))</f>
        <v>PAGADO</v>
      </c>
      <c r="P2462" s="95">
        <f>+BD[[#This Row],[Fecha Doc.]]+7</f>
        <v>45313</v>
      </c>
      <c r="Q2462" s="66" t="str">
        <f ca="1">IF(TODAY()&gt;BD[[#This Row],[Fecha Venc.]],"VENCIDO","")</f>
        <v>VENCIDO</v>
      </c>
      <c r="R2462" s="83"/>
    </row>
    <row r="2463" spans="3:18" s="4" customFormat="1" hidden="1" x14ac:dyDescent="0.25">
      <c r="C2463" s="77" t="s">
        <v>1215</v>
      </c>
      <c r="D2463" s="78">
        <v>45306</v>
      </c>
      <c r="E2463" s="79" t="s">
        <v>24</v>
      </c>
      <c r="F2463" s="80" t="s">
        <v>23</v>
      </c>
      <c r="G2463" s="79" t="s">
        <v>192</v>
      </c>
      <c r="H2463" s="81" t="s">
        <v>3</v>
      </c>
      <c r="I2463" s="120">
        <v>7464.8</v>
      </c>
      <c r="J2463" s="120">
        <v>7464.8</v>
      </c>
      <c r="K2463" s="82">
        <v>2.0499999999999998</v>
      </c>
      <c r="L2463" s="105">
        <f>+BD[[#This Row],[Kg. Recibidos]]*BD[[#This Row],[Precio]]</f>
        <v>15302.839999999998</v>
      </c>
      <c r="M2463" s="82">
        <v>15302.839999999998</v>
      </c>
      <c r="N2463" s="91">
        <f>+BD[[#This Row],[Monto Total]]-BD[[#This Row],[Abonos]]</f>
        <v>0</v>
      </c>
      <c r="O2463" s="92" t="str">
        <f>IF(BD[[#This Row],[Saldo Actual]]=0,"PAGADO",IF(BD[[#This Row],[Saldo Actual]]&lt;0,"A Favor","Pendiente"))</f>
        <v>PAGADO</v>
      </c>
      <c r="P2463" s="95">
        <f>+BD[[#This Row],[Fecha Doc.]]+7</f>
        <v>45313</v>
      </c>
      <c r="Q2463" s="66" t="str">
        <f ca="1">IF(TODAY()&gt;BD[[#This Row],[Fecha Venc.]],"VENCIDO","")</f>
        <v>VENCIDO</v>
      </c>
      <c r="R2463" s="83"/>
    </row>
    <row r="2464" spans="3:18" s="4" customFormat="1" hidden="1" x14ac:dyDescent="0.25">
      <c r="C2464" s="77" t="s">
        <v>1214</v>
      </c>
      <c r="D2464" s="78">
        <v>45306</v>
      </c>
      <c r="E2464" s="79" t="s">
        <v>24</v>
      </c>
      <c r="F2464" s="80" t="s">
        <v>23</v>
      </c>
      <c r="G2464" s="79" t="s">
        <v>192</v>
      </c>
      <c r="H2464" s="81" t="s">
        <v>3</v>
      </c>
      <c r="I2464" s="120">
        <v>7589.85</v>
      </c>
      <c r="J2464" s="120">
        <v>7589.85</v>
      </c>
      <c r="K2464" s="82">
        <v>2.0499999999999998</v>
      </c>
      <c r="L2464" s="105">
        <f>+BD[[#This Row],[Kg. Recibidos]]*BD[[#This Row],[Precio]]</f>
        <v>15559.192499999999</v>
      </c>
      <c r="M2464" s="82">
        <v>15559.192499999999</v>
      </c>
      <c r="N2464" s="91">
        <f>+BD[[#This Row],[Monto Total]]-BD[[#This Row],[Abonos]]</f>
        <v>0</v>
      </c>
      <c r="O2464" s="92" t="str">
        <f>IF(BD[[#This Row],[Saldo Actual]]=0,"PAGADO",IF(BD[[#This Row],[Saldo Actual]]&lt;0,"A Favor","Pendiente"))</f>
        <v>PAGADO</v>
      </c>
      <c r="P2464" s="95">
        <f>+BD[[#This Row],[Fecha Doc.]]+7</f>
        <v>45313</v>
      </c>
      <c r="Q2464" s="66" t="str">
        <f ca="1">IF(TODAY()&gt;BD[[#This Row],[Fecha Venc.]],"VENCIDO","")</f>
        <v>VENCIDO</v>
      </c>
      <c r="R2464" s="83"/>
    </row>
    <row r="2465" spans="3:18" s="4" customFormat="1" hidden="1" x14ac:dyDescent="0.25">
      <c r="C2465" s="77" t="s">
        <v>1216</v>
      </c>
      <c r="D2465" s="78">
        <v>45306</v>
      </c>
      <c r="E2465" s="79" t="s">
        <v>24</v>
      </c>
      <c r="F2465" s="80" t="s">
        <v>23</v>
      </c>
      <c r="G2465" s="79" t="s">
        <v>192</v>
      </c>
      <c r="H2465" s="81" t="s">
        <v>3</v>
      </c>
      <c r="I2465" s="120">
        <v>9326.15</v>
      </c>
      <c r="J2465" s="120">
        <v>9326.15</v>
      </c>
      <c r="K2465" s="82">
        <v>2.0499999999999998</v>
      </c>
      <c r="L2465" s="105">
        <f>+BD[[#This Row],[Kg. Recibidos]]*BD[[#This Row],[Precio]]</f>
        <v>19118.607499999998</v>
      </c>
      <c r="M2465" s="82">
        <v>19118.607499999998</v>
      </c>
      <c r="N2465" s="91">
        <f>+BD[[#This Row],[Monto Total]]-BD[[#This Row],[Abonos]]</f>
        <v>0</v>
      </c>
      <c r="O2465" s="92" t="str">
        <f>IF(BD[[#This Row],[Saldo Actual]]=0,"PAGADO",IF(BD[[#This Row],[Saldo Actual]]&lt;0,"A Favor","Pendiente"))</f>
        <v>PAGADO</v>
      </c>
      <c r="P2465" s="95">
        <f>+BD[[#This Row],[Fecha Doc.]]+7</f>
        <v>45313</v>
      </c>
      <c r="Q2465" s="66" t="str">
        <f ca="1">IF(TODAY()&gt;BD[[#This Row],[Fecha Venc.]],"VENCIDO","")</f>
        <v>VENCIDO</v>
      </c>
      <c r="R2465" s="83"/>
    </row>
    <row r="2466" spans="3:18" s="4" customFormat="1" hidden="1" x14ac:dyDescent="0.25">
      <c r="C2466" s="77" t="s">
        <v>1195</v>
      </c>
      <c r="D2466" s="78">
        <v>45306</v>
      </c>
      <c r="E2466" s="79" t="s">
        <v>9</v>
      </c>
      <c r="F2466" s="80" t="s">
        <v>19</v>
      </c>
      <c r="G2466" s="79" t="s">
        <v>169</v>
      </c>
      <c r="H2466" s="81" t="s">
        <v>3</v>
      </c>
      <c r="I2466" s="120">
        <v>4603</v>
      </c>
      <c r="J2466" s="120">
        <v>4618</v>
      </c>
      <c r="K2466" s="82">
        <v>1.9</v>
      </c>
      <c r="L2466" s="105">
        <f>+BD[[#This Row],[Kg. Recibidos]]*BD[[#This Row],[Precio]]</f>
        <v>8774.1999999999989</v>
      </c>
      <c r="M2466" s="82">
        <v>8774.1999999999989</v>
      </c>
      <c r="N2466" s="91">
        <f>+BD[[#This Row],[Monto Total]]-BD[[#This Row],[Abonos]]</f>
        <v>0</v>
      </c>
      <c r="O2466" s="92" t="str">
        <f>IF(BD[[#This Row],[Saldo Actual]]=0,"PAGADO",IF(BD[[#This Row],[Saldo Actual]]&lt;0,"A Favor","Pendiente"))</f>
        <v>PAGADO</v>
      </c>
      <c r="P2466" s="95">
        <f>+BD[[#This Row],[Fecha Doc.]]+7</f>
        <v>45313</v>
      </c>
      <c r="Q2466" s="66" t="str">
        <f ca="1">IF(TODAY()&gt;BD[[#This Row],[Fecha Venc.]],"VENCIDO","")</f>
        <v>VENCIDO</v>
      </c>
      <c r="R2466" s="83"/>
    </row>
    <row r="2467" spans="3:18" s="4" customFormat="1" hidden="1" x14ac:dyDescent="0.25">
      <c r="C2467" s="77" t="s">
        <v>1196</v>
      </c>
      <c r="D2467" s="78">
        <v>45306</v>
      </c>
      <c r="E2467" s="79" t="s">
        <v>9</v>
      </c>
      <c r="F2467" s="80" t="s">
        <v>19</v>
      </c>
      <c r="G2467" s="79" t="s">
        <v>169</v>
      </c>
      <c r="H2467" s="81" t="s">
        <v>15</v>
      </c>
      <c r="I2467" s="120">
        <v>8522.7999999999993</v>
      </c>
      <c r="J2467" s="120">
        <v>8214.6</v>
      </c>
      <c r="K2467" s="82">
        <v>2.25</v>
      </c>
      <c r="L2467" s="105">
        <f>+BD[[#This Row],[Kg. Recibidos]]*BD[[#This Row],[Precio]]</f>
        <v>18482.850000000002</v>
      </c>
      <c r="M2467" s="105">
        <f>+BD[[#This Row],[Kg. Recibidos]]*BD[[#This Row],[Precio]]</f>
        <v>18482.850000000002</v>
      </c>
      <c r="N2467" s="91">
        <f>+BD[[#This Row],[Monto Total]]-BD[[#This Row],[Abonos]]</f>
        <v>0</v>
      </c>
      <c r="O2467" s="92" t="str">
        <f>IF(BD[[#This Row],[Saldo Actual]]=0,"PAGADO",IF(BD[[#This Row],[Saldo Actual]]&lt;0,"A Favor","Pendiente"))</f>
        <v>PAGADO</v>
      </c>
      <c r="P2467" s="95">
        <f>+BD[[#This Row],[Fecha Doc.]]+7</f>
        <v>45313</v>
      </c>
      <c r="Q2467" s="66" t="str">
        <f ca="1">IF(TODAY()&gt;BD[[#This Row],[Fecha Venc.]],"VENCIDO","")</f>
        <v>VENCIDO</v>
      </c>
      <c r="R2467" s="83"/>
    </row>
    <row r="2468" spans="3:18" s="4" customFormat="1" hidden="1" x14ac:dyDescent="0.25">
      <c r="C2468" s="77" t="s">
        <v>1208</v>
      </c>
      <c r="D2468" s="78">
        <v>45306</v>
      </c>
      <c r="E2468" s="79" t="s">
        <v>1207</v>
      </c>
      <c r="F2468" s="80" t="s">
        <v>886</v>
      </c>
      <c r="G2468" s="79" t="s">
        <v>1207</v>
      </c>
      <c r="H2468" s="81" t="s">
        <v>3</v>
      </c>
      <c r="I2468" s="120">
        <v>448.85</v>
      </c>
      <c r="J2468" s="120">
        <v>448.85</v>
      </c>
      <c r="K2468" s="82">
        <v>2.15</v>
      </c>
      <c r="L2468" s="105">
        <f>+BD[[#This Row],[Kg. Recibidos]]*BD[[#This Row],[Precio]]</f>
        <v>965.02750000000003</v>
      </c>
      <c r="M2468" s="82">
        <v>965.02750000000003</v>
      </c>
      <c r="N2468" s="91">
        <f>+BD[[#This Row],[Monto Total]]-BD[[#This Row],[Abonos]]</f>
        <v>0</v>
      </c>
      <c r="O2468" s="92" t="str">
        <f>IF(BD[[#This Row],[Saldo Actual]]=0,"PAGADO",IF(BD[[#This Row],[Saldo Actual]]&lt;0,"A Favor","Pendiente"))</f>
        <v>PAGADO</v>
      </c>
      <c r="P2468" s="95">
        <f>+BD[[#This Row],[Fecha Doc.]]+7</f>
        <v>45313</v>
      </c>
      <c r="Q2468" s="66" t="str">
        <f ca="1">IF(TODAY()&gt;BD[[#This Row],[Fecha Venc.]],"VENCIDO","")</f>
        <v>VENCIDO</v>
      </c>
      <c r="R2468" s="83"/>
    </row>
    <row r="2469" spans="3:18" s="4" customFormat="1" hidden="1" x14ac:dyDescent="0.25">
      <c r="C2469" s="77" t="s">
        <v>1220</v>
      </c>
      <c r="D2469" s="78">
        <v>45306</v>
      </c>
      <c r="E2469" s="79" t="s">
        <v>1887</v>
      </c>
      <c r="F2469" s="80" t="s">
        <v>1886</v>
      </c>
      <c r="G2469" s="79" t="s">
        <v>149</v>
      </c>
      <c r="H2469" s="81" t="s">
        <v>14</v>
      </c>
      <c r="I2469" s="120">
        <v>98.1</v>
      </c>
      <c r="J2469" s="120">
        <v>98.1</v>
      </c>
      <c r="K2469" s="82">
        <v>0.55000000000000004</v>
      </c>
      <c r="L2469" s="105">
        <f>+BD[[#This Row],[Kg. Recibidos]]*BD[[#This Row],[Precio]]</f>
        <v>53.954999999999998</v>
      </c>
      <c r="M2469" s="82">
        <v>53.954999999999998</v>
      </c>
      <c r="N2469" s="91">
        <f>+BD[[#This Row],[Monto Total]]-BD[[#This Row],[Abonos]]</f>
        <v>0</v>
      </c>
      <c r="O2469" s="92" t="str">
        <f>IF(BD[[#This Row],[Saldo Actual]]=0,"PAGADO",IF(BD[[#This Row],[Saldo Actual]]&lt;0,"A Favor","Pendiente"))</f>
        <v>PAGADO</v>
      </c>
      <c r="P2469" s="95">
        <f>+BD[[#This Row],[Fecha Doc.]]+7</f>
        <v>45313</v>
      </c>
      <c r="Q2469" s="66" t="str">
        <f ca="1">IF(TODAY()&gt;BD[[#This Row],[Fecha Venc.]],"VENCIDO","")</f>
        <v>VENCIDO</v>
      </c>
      <c r="R2469" s="83"/>
    </row>
    <row r="2470" spans="3:18" s="4" customFormat="1" hidden="1" x14ac:dyDescent="0.25">
      <c r="C2470" s="77" t="s">
        <v>1191</v>
      </c>
      <c r="D2470" s="78">
        <v>45304</v>
      </c>
      <c r="E2470" s="79" t="s">
        <v>69</v>
      </c>
      <c r="F2470" s="80" t="s">
        <v>31</v>
      </c>
      <c r="G2470" s="79" t="s">
        <v>69</v>
      </c>
      <c r="H2470" s="81" t="s">
        <v>872</v>
      </c>
      <c r="I2470" s="120">
        <v>7781.9</v>
      </c>
      <c r="J2470" s="120">
        <v>7766.1</v>
      </c>
      <c r="K2470" s="82">
        <v>2</v>
      </c>
      <c r="L2470" s="105">
        <f>+BD[[#This Row],[Kg. Recibidos]]*BD[[#This Row],[Precio]]</f>
        <v>15532.2</v>
      </c>
      <c r="M2470" s="105">
        <f>+BD[[#This Row],[Kg. Recibidos]]*BD[[#This Row],[Precio]]</f>
        <v>15532.2</v>
      </c>
      <c r="N2470" s="91">
        <f>+BD[[#This Row],[Monto Total]]-BD[[#This Row],[Abonos]]</f>
        <v>0</v>
      </c>
      <c r="O2470" s="92" t="str">
        <f>IF(BD[[#This Row],[Saldo Actual]]=0,"PAGADO",IF(BD[[#This Row],[Saldo Actual]]&lt;0,"A Favor","Pendiente"))</f>
        <v>PAGADO</v>
      </c>
      <c r="P2470" s="95">
        <f>+BD[[#This Row],[Fecha Doc.]]+7</f>
        <v>45311</v>
      </c>
      <c r="Q2470" s="66" t="str">
        <f ca="1">IF(TODAY()&gt;BD[[#This Row],[Fecha Venc.]],"VENCIDO","")</f>
        <v>VENCIDO</v>
      </c>
      <c r="R2470" s="83"/>
    </row>
    <row r="2471" spans="3:18" s="4" customFormat="1" hidden="1" x14ac:dyDescent="0.25">
      <c r="C2471" s="77" t="s">
        <v>1189</v>
      </c>
      <c r="D2471" s="78">
        <v>45304</v>
      </c>
      <c r="E2471" s="79" t="s">
        <v>69</v>
      </c>
      <c r="F2471" s="80" t="s">
        <v>31</v>
      </c>
      <c r="G2471" s="79" t="s">
        <v>69</v>
      </c>
      <c r="H2471" s="81" t="s">
        <v>872</v>
      </c>
      <c r="I2471" s="120">
        <v>2794.3</v>
      </c>
      <c r="J2471" s="120">
        <v>2794.6</v>
      </c>
      <c r="K2471" s="82">
        <v>2</v>
      </c>
      <c r="L2471" s="105">
        <f>+BD[[#This Row],[Kg. Recibidos]]*BD[[#This Row],[Precio]]</f>
        <v>5589.2</v>
      </c>
      <c r="M2471" s="105">
        <f>+BD[[#This Row],[Kg. Recibidos]]*BD[[#This Row],[Precio]]</f>
        <v>5589.2</v>
      </c>
      <c r="N2471" s="91">
        <f>+BD[[#This Row],[Monto Total]]-BD[[#This Row],[Abonos]]</f>
        <v>0</v>
      </c>
      <c r="O2471" s="92" t="str">
        <f>IF(BD[[#This Row],[Saldo Actual]]=0,"PAGADO",IF(BD[[#This Row],[Saldo Actual]]&lt;0,"A Favor","Pendiente"))</f>
        <v>PAGADO</v>
      </c>
      <c r="P2471" s="95">
        <f>+BD[[#This Row],[Fecha Doc.]]+7</f>
        <v>45311</v>
      </c>
      <c r="Q2471" s="66" t="str">
        <f ca="1">IF(TODAY()&gt;BD[[#This Row],[Fecha Venc.]],"VENCIDO","")</f>
        <v>VENCIDO</v>
      </c>
      <c r="R2471" s="83"/>
    </row>
    <row r="2472" spans="3:18" s="4" customFormat="1" hidden="1" x14ac:dyDescent="0.25">
      <c r="C2472" s="77" t="s">
        <v>1192</v>
      </c>
      <c r="D2472" s="78">
        <v>45304</v>
      </c>
      <c r="E2472" s="79" t="s">
        <v>1887</v>
      </c>
      <c r="F2472" s="80" t="s">
        <v>1886</v>
      </c>
      <c r="G2472" s="79" t="s">
        <v>130</v>
      </c>
      <c r="H2472" s="81" t="s">
        <v>12</v>
      </c>
      <c r="I2472" s="120">
        <v>49.6</v>
      </c>
      <c r="J2472" s="120">
        <v>49.6</v>
      </c>
      <c r="K2472" s="82">
        <v>1.3</v>
      </c>
      <c r="L2472" s="105">
        <f>+BD[[#This Row],[Kg. Recibidos]]*BD[[#This Row],[Precio]]</f>
        <v>64.48</v>
      </c>
      <c r="M2472" s="82">
        <v>64.48</v>
      </c>
      <c r="N2472" s="91">
        <f>+BD[[#This Row],[Monto Total]]-BD[[#This Row],[Abonos]]</f>
        <v>0</v>
      </c>
      <c r="O2472" s="92" t="str">
        <f>IF(BD[[#This Row],[Saldo Actual]]=0,"PAGADO",IF(BD[[#This Row],[Saldo Actual]]&lt;0,"A Favor","Pendiente"))</f>
        <v>PAGADO</v>
      </c>
      <c r="P2472" s="95">
        <f>+BD[[#This Row],[Fecha Doc.]]+7</f>
        <v>45311</v>
      </c>
      <c r="Q2472" s="66" t="str">
        <f ca="1">IF(TODAY()&gt;BD[[#This Row],[Fecha Venc.]],"VENCIDO","")</f>
        <v>VENCIDO</v>
      </c>
      <c r="R2472" s="83"/>
    </row>
    <row r="2473" spans="3:18" s="4" customFormat="1" hidden="1" x14ac:dyDescent="0.25">
      <c r="C2473" s="77" t="s">
        <v>1192</v>
      </c>
      <c r="D2473" s="78">
        <v>45304</v>
      </c>
      <c r="E2473" s="79" t="s">
        <v>1887</v>
      </c>
      <c r="F2473" s="80" t="s">
        <v>1886</v>
      </c>
      <c r="G2473" s="79" t="s">
        <v>130</v>
      </c>
      <c r="H2473" s="81" t="s">
        <v>13</v>
      </c>
      <c r="I2473" s="120">
        <v>49.6</v>
      </c>
      <c r="J2473" s="120">
        <v>49.6</v>
      </c>
      <c r="K2473" s="82">
        <v>1.4</v>
      </c>
      <c r="L2473" s="105">
        <f>+BD[[#This Row],[Kg. Recibidos]]*BD[[#This Row],[Precio]]</f>
        <v>69.44</v>
      </c>
      <c r="M2473" s="82">
        <v>69.44</v>
      </c>
      <c r="N2473" s="91">
        <f>+BD[[#This Row],[Monto Total]]-BD[[#This Row],[Abonos]]</f>
        <v>0</v>
      </c>
      <c r="O2473" s="92" t="str">
        <f>IF(BD[[#This Row],[Saldo Actual]]=0,"PAGADO",IF(BD[[#This Row],[Saldo Actual]]&lt;0,"A Favor","Pendiente"))</f>
        <v>PAGADO</v>
      </c>
      <c r="P2473" s="95">
        <f>+BD[[#This Row],[Fecha Doc.]]+7</f>
        <v>45311</v>
      </c>
      <c r="Q2473" s="66" t="str">
        <f ca="1">IF(TODAY()&gt;BD[[#This Row],[Fecha Venc.]],"VENCIDO","")</f>
        <v>VENCIDO</v>
      </c>
      <c r="R2473" s="83"/>
    </row>
    <row r="2474" spans="3:18" s="4" customFormat="1" hidden="1" x14ac:dyDescent="0.25">
      <c r="C2474" s="77" t="s">
        <v>1188</v>
      </c>
      <c r="D2474" s="78">
        <v>45304</v>
      </c>
      <c r="E2474" s="79" t="s">
        <v>1887</v>
      </c>
      <c r="F2474" s="80" t="s">
        <v>1886</v>
      </c>
      <c r="G2474" s="79" t="s">
        <v>198</v>
      </c>
      <c r="H2474" s="81" t="s">
        <v>3</v>
      </c>
      <c r="I2474" s="120">
        <v>4.5</v>
      </c>
      <c r="J2474" s="120">
        <v>4.5</v>
      </c>
      <c r="K2474" s="82">
        <v>2.35</v>
      </c>
      <c r="L2474" s="105">
        <f>+BD[[#This Row],[Kg. Recibidos]]*BD[[#This Row],[Precio]]</f>
        <v>10.575000000000001</v>
      </c>
      <c r="M2474" s="82">
        <v>10.575000000000001</v>
      </c>
      <c r="N2474" s="91">
        <f>+BD[[#This Row],[Monto Total]]-BD[[#This Row],[Abonos]]</f>
        <v>0</v>
      </c>
      <c r="O2474" s="92" t="str">
        <f>IF(BD[[#This Row],[Saldo Actual]]=0,"PAGADO",IF(BD[[#This Row],[Saldo Actual]]&lt;0,"A Favor","Pendiente"))</f>
        <v>PAGADO</v>
      </c>
      <c r="P2474" s="95">
        <f>+BD[[#This Row],[Fecha Doc.]]+7</f>
        <v>45311</v>
      </c>
      <c r="Q2474" s="66" t="str">
        <f ca="1">IF(TODAY()&gt;BD[[#This Row],[Fecha Venc.]],"VENCIDO","")</f>
        <v>VENCIDO</v>
      </c>
      <c r="R2474" s="83"/>
    </row>
    <row r="2475" spans="3:18" s="4" customFormat="1" hidden="1" x14ac:dyDescent="0.25">
      <c r="C2475" s="77" t="s">
        <v>1190</v>
      </c>
      <c r="D2475" s="78">
        <v>45304</v>
      </c>
      <c r="E2475" s="79" t="s">
        <v>1887</v>
      </c>
      <c r="F2475" s="80" t="s">
        <v>1886</v>
      </c>
      <c r="G2475" s="79" t="s">
        <v>125</v>
      </c>
      <c r="H2475" s="81" t="s">
        <v>872</v>
      </c>
      <c r="I2475" s="120">
        <v>66</v>
      </c>
      <c r="J2475" s="120">
        <v>66</v>
      </c>
      <c r="K2475" s="82">
        <v>2.35</v>
      </c>
      <c r="L2475" s="105">
        <f>+BD[[#This Row],[Kg. Recibidos]]*BD[[#This Row],[Precio]]</f>
        <v>155.1</v>
      </c>
      <c r="M2475" s="82">
        <v>155.1</v>
      </c>
      <c r="N2475" s="91">
        <f>+BD[[#This Row],[Monto Total]]-BD[[#This Row],[Abonos]]</f>
        <v>0</v>
      </c>
      <c r="O2475" s="92" t="str">
        <f>IF(BD[[#This Row],[Saldo Actual]]=0,"PAGADO",IF(BD[[#This Row],[Saldo Actual]]&lt;0,"A Favor","Pendiente"))</f>
        <v>PAGADO</v>
      </c>
      <c r="P2475" s="95">
        <f>+BD[[#This Row],[Fecha Doc.]]+7</f>
        <v>45311</v>
      </c>
      <c r="Q2475" s="66" t="str">
        <f ca="1">IF(TODAY()&gt;BD[[#This Row],[Fecha Venc.]],"VENCIDO","")</f>
        <v>VENCIDO</v>
      </c>
      <c r="R2475" s="83"/>
    </row>
    <row r="2476" spans="3:18" s="4" customFormat="1" hidden="1" x14ac:dyDescent="0.25">
      <c r="C2476" s="77" t="s">
        <v>1190</v>
      </c>
      <c r="D2476" s="78">
        <v>45304</v>
      </c>
      <c r="E2476" s="79" t="s">
        <v>1887</v>
      </c>
      <c r="F2476" s="80" t="s">
        <v>1886</v>
      </c>
      <c r="G2476" s="79" t="s">
        <v>125</v>
      </c>
      <c r="H2476" s="81" t="s">
        <v>13</v>
      </c>
      <c r="I2476" s="120">
        <v>22.6</v>
      </c>
      <c r="J2476" s="120">
        <v>22.6</v>
      </c>
      <c r="K2476" s="82">
        <v>1.4</v>
      </c>
      <c r="L2476" s="105">
        <f>+BD[[#This Row],[Kg. Recibidos]]*BD[[#This Row],[Precio]]</f>
        <v>31.64</v>
      </c>
      <c r="M2476" s="82">
        <v>31.64</v>
      </c>
      <c r="N2476" s="91">
        <f>+BD[[#This Row],[Monto Total]]-BD[[#This Row],[Abonos]]</f>
        <v>0</v>
      </c>
      <c r="O2476" s="92" t="str">
        <f>IF(BD[[#This Row],[Saldo Actual]]=0,"PAGADO",IF(BD[[#This Row],[Saldo Actual]]&lt;0,"A Favor","Pendiente"))</f>
        <v>PAGADO</v>
      </c>
      <c r="P2476" s="95">
        <f>+BD[[#This Row],[Fecha Doc.]]+7</f>
        <v>45311</v>
      </c>
      <c r="Q2476" s="66" t="str">
        <f ca="1">IF(TODAY()&gt;BD[[#This Row],[Fecha Venc.]],"VENCIDO","")</f>
        <v>VENCIDO</v>
      </c>
      <c r="R2476" s="83"/>
    </row>
    <row r="2477" spans="3:18" s="4" customFormat="1" hidden="1" x14ac:dyDescent="0.25">
      <c r="C2477" s="77" t="s">
        <v>1193</v>
      </c>
      <c r="D2477" s="78">
        <v>45303</v>
      </c>
      <c r="E2477" s="79" t="s">
        <v>843</v>
      </c>
      <c r="F2477" s="80" t="s">
        <v>463</v>
      </c>
      <c r="G2477" s="79" t="s">
        <v>843</v>
      </c>
      <c r="H2477" s="81" t="s">
        <v>16</v>
      </c>
      <c r="I2477" s="120">
        <v>22789.3</v>
      </c>
      <c r="J2477" s="120">
        <v>22789.3</v>
      </c>
      <c r="K2477" s="82">
        <v>2.15</v>
      </c>
      <c r="L2477" s="105">
        <f>+BD[[#This Row],[Kg. Recibidos]]*BD[[#This Row],[Precio]]</f>
        <v>48996.994999999995</v>
      </c>
      <c r="M2477" s="82">
        <v>48996.994999999995</v>
      </c>
      <c r="N2477" s="91">
        <f>+BD[[#This Row],[Monto Total]]-BD[[#This Row],[Abonos]]</f>
        <v>0</v>
      </c>
      <c r="O2477" s="92" t="str">
        <f>IF(BD[[#This Row],[Saldo Actual]]=0,"PAGADO",IF(BD[[#This Row],[Saldo Actual]]&lt;0,"A Favor","Pendiente"))</f>
        <v>PAGADO</v>
      </c>
      <c r="P2477" s="95">
        <f>+BD[[#This Row],[Fecha Doc.]]+7</f>
        <v>45310</v>
      </c>
      <c r="Q2477" s="66" t="str">
        <f ca="1">IF(TODAY()&gt;BD[[#This Row],[Fecha Venc.]],"VENCIDO","")</f>
        <v>VENCIDO</v>
      </c>
      <c r="R2477" s="83" t="s">
        <v>491</v>
      </c>
    </row>
    <row r="2478" spans="3:18" s="4" customFormat="1" hidden="1" x14ac:dyDescent="0.25">
      <c r="C2478" s="77" t="s">
        <v>1204</v>
      </c>
      <c r="D2478" s="78">
        <v>45303</v>
      </c>
      <c r="E2478" s="79" t="s">
        <v>69</v>
      </c>
      <c r="F2478" s="80" t="s">
        <v>31</v>
      </c>
      <c r="G2478" s="79" t="s">
        <v>69</v>
      </c>
      <c r="H2478" s="81" t="s">
        <v>872</v>
      </c>
      <c r="I2478" s="120">
        <v>4326</v>
      </c>
      <c r="J2478" s="120">
        <v>4295.8</v>
      </c>
      <c r="K2478" s="82">
        <v>2</v>
      </c>
      <c r="L2478" s="105">
        <f>+BD[[#This Row],[Kg. Recibidos]]*BD[[#This Row],[Precio]]</f>
        <v>8591.6</v>
      </c>
      <c r="M2478" s="105">
        <f>+BD[[#This Row],[Kg. Recibidos]]*BD[[#This Row],[Precio]]</f>
        <v>8591.6</v>
      </c>
      <c r="N2478" s="91">
        <f>+BD[[#This Row],[Monto Total]]-BD[[#This Row],[Abonos]]</f>
        <v>0</v>
      </c>
      <c r="O2478" s="92" t="str">
        <f>IF(BD[[#This Row],[Saldo Actual]]=0,"PAGADO",IF(BD[[#This Row],[Saldo Actual]]&lt;0,"A Favor","Pendiente"))</f>
        <v>PAGADO</v>
      </c>
      <c r="P2478" s="95">
        <f>+BD[[#This Row],[Fecha Doc.]]+7</f>
        <v>45310</v>
      </c>
      <c r="Q2478" s="66" t="str">
        <f ca="1">IF(TODAY()&gt;BD[[#This Row],[Fecha Venc.]],"VENCIDO","")</f>
        <v>VENCIDO</v>
      </c>
      <c r="R2478" s="83"/>
    </row>
    <row r="2479" spans="3:18" s="4" customFormat="1" hidden="1" x14ac:dyDescent="0.25">
      <c r="C2479" s="77" t="s">
        <v>1186</v>
      </c>
      <c r="D2479" s="78">
        <v>45303</v>
      </c>
      <c r="E2479" s="79" t="s">
        <v>9</v>
      </c>
      <c r="F2479" s="80" t="s">
        <v>19</v>
      </c>
      <c r="G2479" s="79" t="s">
        <v>167</v>
      </c>
      <c r="H2479" s="81" t="s">
        <v>3</v>
      </c>
      <c r="I2479" s="120">
        <v>4032</v>
      </c>
      <c r="J2479" s="120">
        <v>4056</v>
      </c>
      <c r="K2479" s="82">
        <v>1.9</v>
      </c>
      <c r="L2479" s="105">
        <f>+BD[[#This Row],[Kg. Recibidos]]*BD[[#This Row],[Precio]]</f>
        <v>7706.4</v>
      </c>
      <c r="M2479" s="82">
        <v>7706.4</v>
      </c>
      <c r="N2479" s="91">
        <f>+BD[[#This Row],[Monto Total]]-BD[[#This Row],[Abonos]]</f>
        <v>0</v>
      </c>
      <c r="O2479" s="92" t="str">
        <f>IF(BD[[#This Row],[Saldo Actual]]=0,"PAGADO",IF(BD[[#This Row],[Saldo Actual]]&lt;0,"A Favor","Pendiente"))</f>
        <v>PAGADO</v>
      </c>
      <c r="P2479" s="95">
        <f>+BD[[#This Row],[Fecha Doc.]]+7</f>
        <v>45310</v>
      </c>
      <c r="Q2479" s="66" t="str">
        <f ca="1">IF(TODAY()&gt;BD[[#This Row],[Fecha Venc.]],"VENCIDO","")</f>
        <v>VENCIDO</v>
      </c>
      <c r="R2479" s="83"/>
    </row>
    <row r="2480" spans="3:18" s="4" customFormat="1" hidden="1" x14ac:dyDescent="0.25">
      <c r="C2480" s="77" t="s">
        <v>1182</v>
      </c>
      <c r="D2480" s="78">
        <v>45303</v>
      </c>
      <c r="E2480" s="79" t="s">
        <v>9</v>
      </c>
      <c r="F2480" s="80" t="s">
        <v>19</v>
      </c>
      <c r="G2480" s="79" t="s">
        <v>1183</v>
      </c>
      <c r="H2480" s="81" t="s">
        <v>3</v>
      </c>
      <c r="I2480" s="120">
        <v>1005</v>
      </c>
      <c r="J2480" s="120">
        <v>998.4</v>
      </c>
      <c r="K2480" s="82">
        <v>1.9</v>
      </c>
      <c r="L2480" s="105">
        <f>+BD[[#This Row],[Kg. Recibidos]]*BD[[#This Row],[Precio]]</f>
        <v>1896.9599999999998</v>
      </c>
      <c r="M2480" s="82">
        <v>1896.9599999999998</v>
      </c>
      <c r="N2480" s="91">
        <f>+BD[[#This Row],[Monto Total]]-BD[[#This Row],[Abonos]]</f>
        <v>0</v>
      </c>
      <c r="O2480" s="92" t="str">
        <f>IF(BD[[#This Row],[Saldo Actual]]=0,"PAGADO",IF(BD[[#This Row],[Saldo Actual]]&lt;0,"A Favor","Pendiente"))</f>
        <v>PAGADO</v>
      </c>
      <c r="P2480" s="95">
        <f>+BD[[#This Row],[Fecha Doc.]]+7</f>
        <v>45310</v>
      </c>
      <c r="Q2480" s="66" t="str">
        <f ca="1">IF(TODAY()&gt;BD[[#This Row],[Fecha Venc.]],"VENCIDO","")</f>
        <v>VENCIDO</v>
      </c>
      <c r="R2480" s="83"/>
    </row>
    <row r="2481" spans="3:18" s="4" customFormat="1" hidden="1" x14ac:dyDescent="0.25">
      <c r="C2481" s="77" t="s">
        <v>1187</v>
      </c>
      <c r="D2481" s="78">
        <v>45303</v>
      </c>
      <c r="E2481" s="79" t="s">
        <v>9</v>
      </c>
      <c r="F2481" s="80" t="s">
        <v>19</v>
      </c>
      <c r="G2481" s="79" t="s">
        <v>170</v>
      </c>
      <c r="H2481" s="81" t="s">
        <v>3</v>
      </c>
      <c r="I2481" s="120">
        <v>3172</v>
      </c>
      <c r="J2481" s="120">
        <v>3176.4</v>
      </c>
      <c r="K2481" s="82">
        <v>1.9</v>
      </c>
      <c r="L2481" s="105">
        <f>+BD[[#This Row],[Kg. Recibidos]]*BD[[#This Row],[Precio]]</f>
        <v>6035.16</v>
      </c>
      <c r="M2481" s="82">
        <v>6035.16</v>
      </c>
      <c r="N2481" s="91">
        <f>+BD[[#This Row],[Monto Total]]-BD[[#This Row],[Abonos]]</f>
        <v>0</v>
      </c>
      <c r="O2481" s="92" t="str">
        <f>IF(BD[[#This Row],[Saldo Actual]]=0,"PAGADO",IF(BD[[#This Row],[Saldo Actual]]&lt;0,"A Favor","Pendiente"))</f>
        <v>PAGADO</v>
      </c>
      <c r="P2481" s="95">
        <f>+BD[[#This Row],[Fecha Doc.]]+7</f>
        <v>45310</v>
      </c>
      <c r="Q2481" s="66" t="str">
        <f ca="1">IF(TODAY()&gt;BD[[#This Row],[Fecha Venc.]],"VENCIDO","")</f>
        <v>VENCIDO</v>
      </c>
      <c r="R2481" s="83"/>
    </row>
    <row r="2482" spans="3:18" s="4" customFormat="1" hidden="1" x14ac:dyDescent="0.25">
      <c r="C2482" s="77" t="s">
        <v>1184</v>
      </c>
      <c r="D2482" s="78">
        <v>45303</v>
      </c>
      <c r="E2482" s="79" t="s">
        <v>9</v>
      </c>
      <c r="F2482" s="80" t="s">
        <v>19</v>
      </c>
      <c r="G2482" s="79" t="s">
        <v>168</v>
      </c>
      <c r="H2482" s="81" t="s">
        <v>3</v>
      </c>
      <c r="I2482" s="120">
        <v>1142.5</v>
      </c>
      <c r="J2482" s="120">
        <v>1166</v>
      </c>
      <c r="K2482" s="82">
        <v>1.9</v>
      </c>
      <c r="L2482" s="105">
        <f>+BD[[#This Row],[Kg. Recibidos]]*BD[[#This Row],[Precio]]</f>
        <v>2215.4</v>
      </c>
      <c r="M2482" s="105">
        <f>+BD[[#This Row],[Kg. Recibidos]]*BD[[#This Row],[Precio]]</f>
        <v>2215.4</v>
      </c>
      <c r="N2482" s="91">
        <f>+BD[[#This Row],[Monto Total]]-BD[[#This Row],[Abonos]]</f>
        <v>0</v>
      </c>
      <c r="O2482" s="92" t="str">
        <f>IF(BD[[#This Row],[Saldo Actual]]=0,"PAGADO",IF(BD[[#This Row],[Saldo Actual]]&lt;0,"A Favor","Pendiente"))</f>
        <v>PAGADO</v>
      </c>
      <c r="P2482" s="95">
        <f>+BD[[#This Row],[Fecha Doc.]]+7</f>
        <v>45310</v>
      </c>
      <c r="Q2482" s="66" t="str">
        <f ca="1">IF(TODAY()&gt;BD[[#This Row],[Fecha Venc.]],"VENCIDO","")</f>
        <v>VENCIDO</v>
      </c>
      <c r="R2482" s="83"/>
    </row>
    <row r="2483" spans="3:18" s="4" customFormat="1" hidden="1" x14ac:dyDescent="0.25">
      <c r="C2483" s="77" t="s">
        <v>1209</v>
      </c>
      <c r="D2483" s="78">
        <v>45303</v>
      </c>
      <c r="E2483" s="79" t="s">
        <v>1887</v>
      </c>
      <c r="F2483" s="80" t="s">
        <v>1886</v>
      </c>
      <c r="G2483" s="79" t="s">
        <v>1210</v>
      </c>
      <c r="H2483" s="81" t="s">
        <v>13</v>
      </c>
      <c r="I2483" s="120">
        <v>110.1</v>
      </c>
      <c r="J2483" s="120">
        <v>110.1</v>
      </c>
      <c r="K2483" s="82">
        <v>1.4</v>
      </c>
      <c r="L2483" s="105">
        <f>+BD[[#This Row],[Kg. Recibidos]]*BD[[#This Row],[Precio]]</f>
        <v>154.13999999999999</v>
      </c>
      <c r="M2483" s="82">
        <v>154.13999999999999</v>
      </c>
      <c r="N2483" s="91">
        <f>+BD[[#This Row],[Monto Total]]-BD[[#This Row],[Abonos]]</f>
        <v>0</v>
      </c>
      <c r="O2483" s="92" t="str">
        <f>IF(BD[[#This Row],[Saldo Actual]]=0,"PAGADO",IF(BD[[#This Row],[Saldo Actual]]&lt;0,"A Favor","Pendiente"))</f>
        <v>PAGADO</v>
      </c>
      <c r="P2483" s="95">
        <f>+BD[[#This Row],[Fecha Doc.]]+7</f>
        <v>45310</v>
      </c>
      <c r="Q2483" s="66" t="str">
        <f ca="1">IF(TODAY()&gt;BD[[#This Row],[Fecha Venc.]],"VENCIDO","")</f>
        <v>VENCIDO</v>
      </c>
      <c r="R2483" s="83"/>
    </row>
    <row r="2484" spans="3:18" s="4" customFormat="1" hidden="1" x14ac:dyDescent="0.25">
      <c r="C2484" s="77" t="s">
        <v>1209</v>
      </c>
      <c r="D2484" s="78">
        <v>45303</v>
      </c>
      <c r="E2484" s="79" t="s">
        <v>1887</v>
      </c>
      <c r="F2484" s="80" t="s">
        <v>1886</v>
      </c>
      <c r="G2484" s="79" t="s">
        <v>1210</v>
      </c>
      <c r="H2484" s="81" t="s">
        <v>12</v>
      </c>
      <c r="I2484" s="120">
        <v>57.1</v>
      </c>
      <c r="J2484" s="120">
        <v>57.1</v>
      </c>
      <c r="K2484" s="82">
        <v>1.3</v>
      </c>
      <c r="L2484" s="105">
        <f>+BD[[#This Row],[Kg. Recibidos]]*BD[[#This Row],[Precio]]</f>
        <v>74.23</v>
      </c>
      <c r="M2484" s="82">
        <v>74.23</v>
      </c>
      <c r="N2484" s="91">
        <f>+BD[[#This Row],[Monto Total]]-BD[[#This Row],[Abonos]]</f>
        <v>0</v>
      </c>
      <c r="O2484" s="92" t="str">
        <f>IF(BD[[#This Row],[Saldo Actual]]=0,"PAGADO",IF(BD[[#This Row],[Saldo Actual]]&lt;0,"A Favor","Pendiente"))</f>
        <v>PAGADO</v>
      </c>
      <c r="P2484" s="95">
        <f>+BD[[#This Row],[Fecha Doc.]]+7</f>
        <v>45310</v>
      </c>
      <c r="Q2484" s="66" t="str">
        <f ca="1">IF(TODAY()&gt;BD[[#This Row],[Fecha Venc.]],"VENCIDO","")</f>
        <v>VENCIDO</v>
      </c>
      <c r="R2484" s="83"/>
    </row>
    <row r="2485" spans="3:18" s="4" customFormat="1" hidden="1" x14ac:dyDescent="0.25">
      <c r="C2485" s="77" t="s">
        <v>1180</v>
      </c>
      <c r="D2485" s="78">
        <v>45303</v>
      </c>
      <c r="E2485" s="79" t="s">
        <v>87</v>
      </c>
      <c r="F2485" s="80" t="s">
        <v>116</v>
      </c>
      <c r="G2485" s="79" t="s">
        <v>87</v>
      </c>
      <c r="H2485" s="81" t="s">
        <v>872</v>
      </c>
      <c r="I2485" s="120">
        <v>522.9</v>
      </c>
      <c r="J2485" s="120">
        <v>522.9</v>
      </c>
      <c r="K2485" s="82">
        <v>2.2999999999999998</v>
      </c>
      <c r="L2485" s="105">
        <f>+BD[[#This Row],[Kg. Recibidos]]*BD[[#This Row],[Precio]]</f>
        <v>1202.6699999999998</v>
      </c>
      <c r="M2485" s="82">
        <v>1202.6699999999998</v>
      </c>
      <c r="N2485" s="91">
        <f>+BD[[#This Row],[Monto Total]]-BD[[#This Row],[Abonos]]</f>
        <v>0</v>
      </c>
      <c r="O2485" s="92" t="str">
        <f>IF(BD[[#This Row],[Saldo Actual]]=0,"PAGADO",IF(BD[[#This Row],[Saldo Actual]]&lt;0,"A Favor","Pendiente"))</f>
        <v>PAGADO</v>
      </c>
      <c r="P2485" s="95">
        <f>+BD[[#This Row],[Fecha Doc.]]+7</f>
        <v>45310</v>
      </c>
      <c r="Q2485" s="66" t="str">
        <f ca="1">IF(TODAY()&gt;BD[[#This Row],[Fecha Venc.]],"VENCIDO","")</f>
        <v>VENCIDO</v>
      </c>
      <c r="R2485" s="83"/>
    </row>
    <row r="2486" spans="3:18" s="4" customFormat="1" hidden="1" x14ac:dyDescent="0.25">
      <c r="C2486" s="77" t="s">
        <v>1181</v>
      </c>
      <c r="D2486" s="78">
        <v>45303</v>
      </c>
      <c r="E2486" s="79" t="s">
        <v>87</v>
      </c>
      <c r="F2486" s="80" t="s">
        <v>116</v>
      </c>
      <c r="G2486" s="79" t="s">
        <v>87</v>
      </c>
      <c r="H2486" s="81" t="s">
        <v>11</v>
      </c>
      <c r="I2486" s="120">
        <v>94.6</v>
      </c>
      <c r="J2486" s="120">
        <v>94.6</v>
      </c>
      <c r="K2486" s="82">
        <v>1.8</v>
      </c>
      <c r="L2486" s="105">
        <f>+BD[[#This Row],[Kg. Recibidos]]*BD[[#This Row],[Precio]]</f>
        <v>170.28</v>
      </c>
      <c r="M2486" s="82">
        <v>170.28</v>
      </c>
      <c r="N2486" s="91">
        <f>+BD[[#This Row],[Monto Total]]-BD[[#This Row],[Abonos]]</f>
        <v>0</v>
      </c>
      <c r="O2486" s="92" t="str">
        <f>IF(BD[[#This Row],[Saldo Actual]]=0,"PAGADO",IF(BD[[#This Row],[Saldo Actual]]&lt;0,"A Favor","Pendiente"))</f>
        <v>PAGADO</v>
      </c>
      <c r="P2486" s="95">
        <f>+BD[[#This Row],[Fecha Doc.]]+7</f>
        <v>45310</v>
      </c>
      <c r="Q2486" s="66" t="str">
        <f ca="1">IF(TODAY()&gt;BD[[#This Row],[Fecha Venc.]],"VENCIDO","")</f>
        <v>VENCIDO</v>
      </c>
      <c r="R2486" s="83"/>
    </row>
    <row r="2487" spans="3:18" s="4" customFormat="1" hidden="1" x14ac:dyDescent="0.25">
      <c r="C2487" s="77" t="s">
        <v>1181</v>
      </c>
      <c r="D2487" s="78">
        <v>45303</v>
      </c>
      <c r="E2487" s="79" t="s">
        <v>87</v>
      </c>
      <c r="F2487" s="80" t="s">
        <v>116</v>
      </c>
      <c r="G2487" s="79" t="s">
        <v>87</v>
      </c>
      <c r="H2487" s="81" t="s">
        <v>12</v>
      </c>
      <c r="I2487" s="120">
        <v>200.7</v>
      </c>
      <c r="J2487" s="120">
        <v>200.7</v>
      </c>
      <c r="K2487" s="82">
        <v>1.3</v>
      </c>
      <c r="L2487" s="105">
        <f>+BD[[#This Row],[Kg. Recibidos]]*BD[[#This Row],[Precio]]</f>
        <v>260.90999999999997</v>
      </c>
      <c r="M2487" s="82">
        <v>260.90999999999997</v>
      </c>
      <c r="N2487" s="91">
        <f>+BD[[#This Row],[Monto Total]]-BD[[#This Row],[Abonos]]</f>
        <v>0</v>
      </c>
      <c r="O2487" s="92" t="str">
        <f>IF(BD[[#This Row],[Saldo Actual]]=0,"PAGADO",IF(BD[[#This Row],[Saldo Actual]]&lt;0,"A Favor","Pendiente"))</f>
        <v>PAGADO</v>
      </c>
      <c r="P2487" s="95">
        <f>+BD[[#This Row],[Fecha Doc.]]+7</f>
        <v>45310</v>
      </c>
      <c r="Q2487" s="66" t="str">
        <f ca="1">IF(TODAY()&gt;BD[[#This Row],[Fecha Venc.]],"VENCIDO","")</f>
        <v>VENCIDO</v>
      </c>
      <c r="R2487" s="83"/>
    </row>
    <row r="2488" spans="3:18" s="4" customFormat="1" hidden="1" x14ac:dyDescent="0.25">
      <c r="C2488" s="77" t="s">
        <v>1181</v>
      </c>
      <c r="D2488" s="78">
        <v>45303</v>
      </c>
      <c r="E2488" s="79" t="s">
        <v>87</v>
      </c>
      <c r="F2488" s="80" t="s">
        <v>116</v>
      </c>
      <c r="G2488" s="79" t="s">
        <v>87</v>
      </c>
      <c r="H2488" s="81" t="s">
        <v>13</v>
      </c>
      <c r="I2488" s="120">
        <v>66.5</v>
      </c>
      <c r="J2488" s="120">
        <v>66.5</v>
      </c>
      <c r="K2488" s="82">
        <v>1.4</v>
      </c>
      <c r="L2488" s="105">
        <f>+BD[[#This Row],[Kg. Recibidos]]*BD[[#This Row],[Precio]]</f>
        <v>93.1</v>
      </c>
      <c r="M2488" s="82">
        <v>93.1</v>
      </c>
      <c r="N2488" s="91">
        <f>+BD[[#This Row],[Monto Total]]-BD[[#This Row],[Abonos]]</f>
        <v>0</v>
      </c>
      <c r="O2488" s="92" t="str">
        <f>IF(BD[[#This Row],[Saldo Actual]]=0,"PAGADO",IF(BD[[#This Row],[Saldo Actual]]&lt;0,"A Favor","Pendiente"))</f>
        <v>PAGADO</v>
      </c>
      <c r="P2488" s="95">
        <f>+BD[[#This Row],[Fecha Doc.]]+7</f>
        <v>45310</v>
      </c>
      <c r="Q2488" s="66" t="str">
        <f ca="1">IF(TODAY()&gt;BD[[#This Row],[Fecha Venc.]],"VENCIDO","")</f>
        <v>VENCIDO</v>
      </c>
      <c r="R2488" s="83"/>
    </row>
    <row r="2489" spans="3:18" s="4" customFormat="1" hidden="1" x14ac:dyDescent="0.25">
      <c r="C2489" s="77" t="s">
        <v>1185</v>
      </c>
      <c r="D2489" s="78">
        <v>45303</v>
      </c>
      <c r="E2489" s="79" t="s">
        <v>8</v>
      </c>
      <c r="F2489" s="80" t="s">
        <v>20</v>
      </c>
      <c r="G2489" s="79" t="s">
        <v>182</v>
      </c>
      <c r="H2489" s="81" t="s">
        <v>12</v>
      </c>
      <c r="I2489" s="120">
        <v>2557.4</v>
      </c>
      <c r="J2489" s="120">
        <v>2538.6</v>
      </c>
      <c r="K2489" s="82">
        <v>0.45</v>
      </c>
      <c r="L2489" s="105">
        <f>+BD[[#This Row],[Kg. Recibidos]]*BD[[#This Row],[Precio]]</f>
        <v>1142.3699999999999</v>
      </c>
      <c r="M2489" s="82">
        <v>1142.3699999999999</v>
      </c>
      <c r="N2489" s="91">
        <f>+BD[[#This Row],[Monto Total]]-BD[[#This Row],[Abonos]]</f>
        <v>0</v>
      </c>
      <c r="O2489" s="92" t="str">
        <f>IF(BD[[#This Row],[Saldo Actual]]=0,"PAGADO",IF(BD[[#This Row],[Saldo Actual]]&lt;0,"A Favor","Pendiente"))</f>
        <v>PAGADO</v>
      </c>
      <c r="P2489" s="95">
        <f>+BD[[#This Row],[Fecha Doc.]]+7</f>
        <v>45310</v>
      </c>
      <c r="Q2489" s="66" t="str">
        <f ca="1">IF(TODAY()&gt;BD[[#This Row],[Fecha Venc.]],"VENCIDO","")</f>
        <v>VENCIDO</v>
      </c>
      <c r="R2489" s="83"/>
    </row>
    <row r="2490" spans="3:18" s="4" customFormat="1" hidden="1" x14ac:dyDescent="0.25">
      <c r="C2490" s="77" t="s">
        <v>1185</v>
      </c>
      <c r="D2490" s="78">
        <v>45303</v>
      </c>
      <c r="E2490" s="79" t="s">
        <v>8</v>
      </c>
      <c r="F2490" s="80" t="s">
        <v>20</v>
      </c>
      <c r="G2490" s="79" t="s">
        <v>182</v>
      </c>
      <c r="H2490" s="81" t="s">
        <v>13</v>
      </c>
      <c r="I2490" s="120">
        <v>2382.8000000000002</v>
      </c>
      <c r="J2490" s="120">
        <v>2360.5</v>
      </c>
      <c r="K2490" s="82">
        <v>0.45</v>
      </c>
      <c r="L2490" s="105">
        <f>+BD[[#This Row],[Kg. Recibidos]]*BD[[#This Row],[Precio]]</f>
        <v>1062.2250000000001</v>
      </c>
      <c r="M2490" s="82">
        <v>1062.2250000000001</v>
      </c>
      <c r="N2490" s="91">
        <f>+BD[[#This Row],[Monto Total]]-BD[[#This Row],[Abonos]]</f>
        <v>0</v>
      </c>
      <c r="O2490" s="92" t="str">
        <f>IF(BD[[#This Row],[Saldo Actual]]=0,"PAGADO",IF(BD[[#This Row],[Saldo Actual]]&lt;0,"A Favor","Pendiente"))</f>
        <v>PAGADO</v>
      </c>
      <c r="P2490" s="95">
        <f>+BD[[#This Row],[Fecha Doc.]]+7</f>
        <v>45310</v>
      </c>
      <c r="Q2490" s="66" t="str">
        <f ca="1">IF(TODAY()&gt;BD[[#This Row],[Fecha Venc.]],"VENCIDO","")</f>
        <v>VENCIDO</v>
      </c>
      <c r="R2490" s="83"/>
    </row>
    <row r="2491" spans="3:18" s="4" customFormat="1" hidden="1" x14ac:dyDescent="0.25">
      <c r="C2491" s="77" t="s">
        <v>1211</v>
      </c>
      <c r="D2491" s="78">
        <v>45303</v>
      </c>
      <c r="E2491" s="79" t="s">
        <v>1887</v>
      </c>
      <c r="F2491" s="80" t="s">
        <v>1886</v>
      </c>
      <c r="G2491" s="79" t="s">
        <v>149</v>
      </c>
      <c r="H2491" s="81" t="s">
        <v>14</v>
      </c>
      <c r="I2491" s="120">
        <v>146.19999999999999</v>
      </c>
      <c r="J2491" s="120">
        <v>146.19999999999999</v>
      </c>
      <c r="K2491" s="82">
        <v>0.55000000000000004</v>
      </c>
      <c r="L2491" s="105">
        <f>+BD[[#This Row],[Kg. Recibidos]]*BD[[#This Row],[Precio]]</f>
        <v>80.41</v>
      </c>
      <c r="M2491" s="82">
        <v>80.41</v>
      </c>
      <c r="N2491" s="91">
        <f>+BD[[#This Row],[Monto Total]]-BD[[#This Row],[Abonos]]</f>
        <v>0</v>
      </c>
      <c r="O2491" s="92" t="str">
        <f>IF(BD[[#This Row],[Saldo Actual]]=0,"PAGADO",IF(BD[[#This Row],[Saldo Actual]]&lt;0,"A Favor","Pendiente"))</f>
        <v>PAGADO</v>
      </c>
      <c r="P2491" s="95">
        <f>+BD[[#This Row],[Fecha Doc.]]+7</f>
        <v>45310</v>
      </c>
      <c r="Q2491" s="66" t="str">
        <f ca="1">IF(TODAY()&gt;BD[[#This Row],[Fecha Venc.]],"VENCIDO","")</f>
        <v>VENCIDO</v>
      </c>
      <c r="R2491" s="83"/>
    </row>
    <row r="2492" spans="3:18" s="4" customFormat="1" hidden="1" x14ac:dyDescent="0.25">
      <c r="C2492" s="77" t="s">
        <v>1176</v>
      </c>
      <c r="D2492" s="78">
        <v>45302</v>
      </c>
      <c r="E2492" s="79" t="s">
        <v>843</v>
      </c>
      <c r="F2492" s="80" t="s">
        <v>463</v>
      </c>
      <c r="G2492" s="79" t="s">
        <v>843</v>
      </c>
      <c r="H2492" s="81" t="s">
        <v>16</v>
      </c>
      <c r="I2492" s="120">
        <v>28851.200000000001</v>
      </c>
      <c r="J2492" s="120">
        <v>28851.200000000001</v>
      </c>
      <c r="K2492" s="82">
        <v>2.15</v>
      </c>
      <c r="L2492" s="105">
        <f>+BD[[#This Row],[Kg. Recibidos]]*BD[[#This Row],[Precio]]</f>
        <v>62030.080000000002</v>
      </c>
      <c r="M2492" s="82">
        <v>62030.080000000002</v>
      </c>
      <c r="N2492" s="91">
        <f>+BD[[#This Row],[Monto Total]]-BD[[#This Row],[Abonos]]</f>
        <v>0</v>
      </c>
      <c r="O2492" s="92" t="str">
        <f>IF(BD[[#This Row],[Saldo Actual]]=0,"PAGADO",IF(BD[[#This Row],[Saldo Actual]]&lt;0,"A Favor","Pendiente"))</f>
        <v>PAGADO</v>
      </c>
      <c r="P2492" s="95">
        <f>+BD[[#This Row],[Fecha Doc.]]+7</f>
        <v>45309</v>
      </c>
      <c r="Q2492" s="66" t="str">
        <f ca="1">IF(TODAY()&gt;BD[[#This Row],[Fecha Venc.]],"VENCIDO","")</f>
        <v>VENCIDO</v>
      </c>
      <c r="R2492" s="83" t="s">
        <v>491</v>
      </c>
    </row>
    <row r="2493" spans="3:18" s="4" customFormat="1" hidden="1" x14ac:dyDescent="0.25">
      <c r="C2493" s="77" t="s">
        <v>1171</v>
      </c>
      <c r="D2493" s="78">
        <v>45302</v>
      </c>
      <c r="E2493" s="79" t="s">
        <v>69</v>
      </c>
      <c r="F2493" s="80" t="s">
        <v>31</v>
      </c>
      <c r="G2493" s="79" t="s">
        <v>69</v>
      </c>
      <c r="H2493" s="81" t="s">
        <v>872</v>
      </c>
      <c r="I2493" s="120">
        <v>10296.200000000001</v>
      </c>
      <c r="J2493" s="120">
        <v>10286.700000000001</v>
      </c>
      <c r="K2493" s="82">
        <v>2</v>
      </c>
      <c r="L2493" s="105">
        <f>+BD[[#This Row],[Kg. Recibidos]]*BD[[#This Row],[Precio]]</f>
        <v>20573.400000000001</v>
      </c>
      <c r="M2493" s="105">
        <f>+BD[[#This Row],[Kg. Recibidos]]*BD[[#This Row],[Precio]]</f>
        <v>20573.400000000001</v>
      </c>
      <c r="N2493" s="91">
        <f>+BD[[#This Row],[Monto Total]]-BD[[#This Row],[Abonos]]</f>
        <v>0</v>
      </c>
      <c r="O2493" s="92" t="str">
        <f>IF(BD[[#This Row],[Saldo Actual]]=0,"PAGADO",IF(BD[[#This Row],[Saldo Actual]]&lt;0,"A Favor","Pendiente"))</f>
        <v>PAGADO</v>
      </c>
      <c r="P2493" s="95">
        <f>+BD[[#This Row],[Fecha Doc.]]+7</f>
        <v>45309</v>
      </c>
      <c r="Q2493" s="66" t="str">
        <f ca="1">IF(TODAY()&gt;BD[[#This Row],[Fecha Venc.]],"VENCIDO","")</f>
        <v>VENCIDO</v>
      </c>
      <c r="R2493" s="83"/>
    </row>
    <row r="2494" spans="3:18" s="4" customFormat="1" hidden="1" x14ac:dyDescent="0.25">
      <c r="C2494" s="77" t="s">
        <v>1177</v>
      </c>
      <c r="D2494" s="78">
        <v>45302</v>
      </c>
      <c r="E2494" s="79" t="s">
        <v>69</v>
      </c>
      <c r="F2494" s="80" t="s">
        <v>31</v>
      </c>
      <c r="G2494" s="79" t="s">
        <v>69</v>
      </c>
      <c r="H2494" s="81" t="s">
        <v>872</v>
      </c>
      <c r="I2494" s="120">
        <v>5021</v>
      </c>
      <c r="J2494" s="120">
        <v>5020</v>
      </c>
      <c r="K2494" s="82">
        <v>2</v>
      </c>
      <c r="L2494" s="105">
        <f>+BD[[#This Row],[Kg. Recibidos]]*BD[[#This Row],[Precio]]</f>
        <v>10040</v>
      </c>
      <c r="M2494" s="105">
        <f>+BD[[#This Row],[Kg. Recibidos]]*BD[[#This Row],[Precio]]</f>
        <v>10040</v>
      </c>
      <c r="N2494" s="91">
        <f>+BD[[#This Row],[Monto Total]]-BD[[#This Row],[Abonos]]</f>
        <v>0</v>
      </c>
      <c r="O2494" s="92" t="str">
        <f>IF(BD[[#This Row],[Saldo Actual]]=0,"PAGADO",IF(BD[[#This Row],[Saldo Actual]]&lt;0,"A Favor","Pendiente"))</f>
        <v>PAGADO</v>
      </c>
      <c r="P2494" s="95">
        <f>+BD[[#This Row],[Fecha Doc.]]+7</f>
        <v>45309</v>
      </c>
      <c r="Q2494" s="66" t="str">
        <f ca="1">IF(TODAY()&gt;BD[[#This Row],[Fecha Venc.]],"VENCIDO","")</f>
        <v>VENCIDO</v>
      </c>
      <c r="R2494" s="83"/>
    </row>
    <row r="2495" spans="3:18" s="4" customFormat="1" hidden="1" x14ac:dyDescent="0.25">
      <c r="C2495" s="77" t="s">
        <v>1165</v>
      </c>
      <c r="D2495" s="78">
        <v>45302</v>
      </c>
      <c r="E2495" s="79" t="s">
        <v>8</v>
      </c>
      <c r="F2495" s="80" t="s">
        <v>20</v>
      </c>
      <c r="G2495" s="79" t="s">
        <v>173</v>
      </c>
      <c r="H2495" s="81" t="s">
        <v>3</v>
      </c>
      <c r="I2495" s="120">
        <v>1637.5</v>
      </c>
      <c r="J2495" s="120">
        <v>1640.4</v>
      </c>
      <c r="K2495" s="82">
        <v>2.2000000000000002</v>
      </c>
      <c r="L2495" s="105">
        <f>+BD[[#This Row],[Kg. Recibidos]]*BD[[#This Row],[Precio]]</f>
        <v>3608.8800000000006</v>
      </c>
      <c r="M2495" s="82">
        <v>3608.8800000000006</v>
      </c>
      <c r="N2495" s="91">
        <f>+BD[[#This Row],[Monto Total]]-BD[[#This Row],[Abonos]]</f>
        <v>0</v>
      </c>
      <c r="O2495" s="92" t="str">
        <f>IF(BD[[#This Row],[Saldo Actual]]=0,"PAGADO",IF(BD[[#This Row],[Saldo Actual]]&lt;0,"A Favor","Pendiente"))</f>
        <v>PAGADO</v>
      </c>
      <c r="P2495" s="95">
        <f>+BD[[#This Row],[Fecha Doc.]]+7</f>
        <v>45309</v>
      </c>
      <c r="Q2495" s="66" t="str">
        <f ca="1">IF(TODAY()&gt;BD[[#This Row],[Fecha Venc.]],"VENCIDO","")</f>
        <v>VENCIDO</v>
      </c>
      <c r="R2495" s="83"/>
    </row>
    <row r="2496" spans="3:18" s="4" customFormat="1" hidden="1" x14ac:dyDescent="0.25">
      <c r="C2496" s="77" t="s">
        <v>1165</v>
      </c>
      <c r="D2496" s="78">
        <v>45302</v>
      </c>
      <c r="E2496" s="79" t="s">
        <v>8</v>
      </c>
      <c r="F2496" s="80" t="s">
        <v>20</v>
      </c>
      <c r="G2496" s="79" t="s">
        <v>173</v>
      </c>
      <c r="H2496" s="81" t="s">
        <v>15</v>
      </c>
      <c r="I2496" s="120">
        <v>2818</v>
      </c>
      <c r="J2496" s="120">
        <v>2780.2</v>
      </c>
      <c r="K2496" s="82">
        <v>2.4700000000000002</v>
      </c>
      <c r="L2496" s="105">
        <f>+BD[[#This Row],[Kg. Recibidos]]*BD[[#This Row],[Precio]]</f>
        <v>6867.0940000000001</v>
      </c>
      <c r="M2496" s="82">
        <v>6867.0940000000001</v>
      </c>
      <c r="N2496" s="91">
        <f>+BD[[#This Row],[Monto Total]]-BD[[#This Row],[Abonos]]</f>
        <v>0</v>
      </c>
      <c r="O2496" s="92" t="str">
        <f>IF(BD[[#This Row],[Saldo Actual]]=0,"PAGADO",IF(BD[[#This Row],[Saldo Actual]]&lt;0,"A Favor","Pendiente"))</f>
        <v>PAGADO</v>
      </c>
      <c r="P2496" s="95">
        <f>+BD[[#This Row],[Fecha Doc.]]+7</f>
        <v>45309</v>
      </c>
      <c r="Q2496" s="66" t="str">
        <f ca="1">IF(TODAY()&gt;BD[[#This Row],[Fecha Venc.]],"VENCIDO","")</f>
        <v>VENCIDO</v>
      </c>
      <c r="R2496" s="83"/>
    </row>
    <row r="2497" spans="3:18" s="4" customFormat="1" hidden="1" x14ac:dyDescent="0.25">
      <c r="C2497" s="77" t="s">
        <v>1166</v>
      </c>
      <c r="D2497" s="78">
        <v>45302</v>
      </c>
      <c r="E2497" s="79" t="s">
        <v>8</v>
      </c>
      <c r="F2497" s="80" t="s">
        <v>20</v>
      </c>
      <c r="G2497" s="79" t="s">
        <v>689</v>
      </c>
      <c r="H2497" s="81" t="s">
        <v>3</v>
      </c>
      <c r="I2497" s="120">
        <v>1997</v>
      </c>
      <c r="J2497" s="120">
        <v>1999.5</v>
      </c>
      <c r="K2497" s="82">
        <v>2.2000000000000002</v>
      </c>
      <c r="L2497" s="105">
        <f>+BD[[#This Row],[Kg. Recibidos]]*BD[[#This Row],[Precio]]</f>
        <v>4398.9000000000005</v>
      </c>
      <c r="M2497" s="82">
        <v>4398.9000000000005</v>
      </c>
      <c r="N2497" s="91">
        <f>+BD[[#This Row],[Monto Total]]-BD[[#This Row],[Abonos]]</f>
        <v>0</v>
      </c>
      <c r="O2497" s="92" t="str">
        <f>IF(BD[[#This Row],[Saldo Actual]]=0,"PAGADO",IF(BD[[#This Row],[Saldo Actual]]&lt;0,"A Favor","Pendiente"))</f>
        <v>PAGADO</v>
      </c>
      <c r="P2497" s="95">
        <f>+BD[[#This Row],[Fecha Doc.]]+7</f>
        <v>45309</v>
      </c>
      <c r="Q2497" s="66" t="str">
        <f ca="1">IF(TODAY()&gt;BD[[#This Row],[Fecha Venc.]],"VENCIDO","")</f>
        <v>VENCIDO</v>
      </c>
      <c r="R2497" s="83"/>
    </row>
    <row r="2498" spans="3:18" s="4" customFormat="1" hidden="1" x14ac:dyDescent="0.25">
      <c r="C2498" s="77" t="s">
        <v>1166</v>
      </c>
      <c r="D2498" s="78">
        <v>45302</v>
      </c>
      <c r="E2498" s="79" t="s">
        <v>8</v>
      </c>
      <c r="F2498" s="80" t="s">
        <v>20</v>
      </c>
      <c r="G2498" s="79" t="s">
        <v>689</v>
      </c>
      <c r="H2498" s="81" t="s">
        <v>15</v>
      </c>
      <c r="I2498" s="120">
        <v>2267</v>
      </c>
      <c r="J2498" s="120">
        <v>2241.4</v>
      </c>
      <c r="K2498" s="82">
        <v>2.4700000000000002</v>
      </c>
      <c r="L2498" s="105">
        <f>+BD[[#This Row],[Kg. Recibidos]]*BD[[#This Row],[Precio]]</f>
        <v>5536.2580000000007</v>
      </c>
      <c r="M2498" s="82">
        <v>5536.2580000000007</v>
      </c>
      <c r="N2498" s="91">
        <f>+BD[[#This Row],[Monto Total]]-BD[[#This Row],[Abonos]]</f>
        <v>0</v>
      </c>
      <c r="O2498" s="92" t="str">
        <f>IF(BD[[#This Row],[Saldo Actual]]=0,"PAGADO",IF(BD[[#This Row],[Saldo Actual]]&lt;0,"A Favor","Pendiente"))</f>
        <v>PAGADO</v>
      </c>
      <c r="P2498" s="95">
        <f>+BD[[#This Row],[Fecha Doc.]]+7</f>
        <v>45309</v>
      </c>
      <c r="Q2498" s="66" t="str">
        <f ca="1">IF(TODAY()&gt;BD[[#This Row],[Fecha Venc.]],"VENCIDO","")</f>
        <v>VENCIDO</v>
      </c>
      <c r="R2498" s="83"/>
    </row>
    <row r="2499" spans="3:18" s="4" customFormat="1" hidden="1" x14ac:dyDescent="0.25">
      <c r="C2499" s="77" t="s">
        <v>1179</v>
      </c>
      <c r="D2499" s="78">
        <v>45302</v>
      </c>
      <c r="E2499" s="79" t="s">
        <v>1887</v>
      </c>
      <c r="F2499" s="80" t="s">
        <v>1886</v>
      </c>
      <c r="G2499" s="79" t="s">
        <v>195</v>
      </c>
      <c r="H2499" s="81" t="s">
        <v>3</v>
      </c>
      <c r="I2499" s="120">
        <v>350.7</v>
      </c>
      <c r="J2499" s="120">
        <v>350.7</v>
      </c>
      <c r="K2499" s="82">
        <v>2.2999999999999998</v>
      </c>
      <c r="L2499" s="105">
        <f>+BD[[#This Row],[Kg. Recibidos]]*BD[[#This Row],[Precio]]</f>
        <v>806.6099999999999</v>
      </c>
      <c r="M2499" s="82">
        <v>806.6099999999999</v>
      </c>
      <c r="N2499" s="91">
        <f>+BD[[#This Row],[Monto Total]]-BD[[#This Row],[Abonos]]</f>
        <v>0</v>
      </c>
      <c r="O2499" s="92" t="str">
        <f>IF(BD[[#This Row],[Saldo Actual]]=0,"PAGADO",IF(BD[[#This Row],[Saldo Actual]]&lt;0,"A Favor","Pendiente"))</f>
        <v>PAGADO</v>
      </c>
      <c r="P2499" s="95">
        <f>+BD[[#This Row],[Fecha Doc.]]+7</f>
        <v>45309</v>
      </c>
      <c r="Q2499" s="66" t="str">
        <f ca="1">IF(TODAY()&gt;BD[[#This Row],[Fecha Venc.]],"VENCIDO","")</f>
        <v>VENCIDO</v>
      </c>
      <c r="R2499" s="83"/>
    </row>
    <row r="2500" spans="3:18" s="4" customFormat="1" hidden="1" x14ac:dyDescent="0.25">
      <c r="C2500" s="77" t="s">
        <v>1178</v>
      </c>
      <c r="D2500" s="78">
        <v>45302</v>
      </c>
      <c r="E2500" s="79" t="s">
        <v>1887</v>
      </c>
      <c r="F2500" s="80" t="s">
        <v>1886</v>
      </c>
      <c r="G2500" s="79" t="s">
        <v>195</v>
      </c>
      <c r="H2500" s="81" t="s">
        <v>872</v>
      </c>
      <c r="I2500" s="120">
        <v>230.2</v>
      </c>
      <c r="J2500" s="120">
        <v>230.2</v>
      </c>
      <c r="K2500" s="82">
        <v>2.2999999999999998</v>
      </c>
      <c r="L2500" s="105">
        <f>+BD[[#This Row],[Kg. Recibidos]]*BD[[#This Row],[Precio]]</f>
        <v>529.45999999999992</v>
      </c>
      <c r="M2500" s="82">
        <v>529.45999999999992</v>
      </c>
      <c r="N2500" s="91">
        <f>+BD[[#This Row],[Monto Total]]-BD[[#This Row],[Abonos]]</f>
        <v>0</v>
      </c>
      <c r="O2500" s="92" t="str">
        <f>IF(BD[[#This Row],[Saldo Actual]]=0,"PAGADO",IF(BD[[#This Row],[Saldo Actual]]&lt;0,"A Favor","Pendiente"))</f>
        <v>PAGADO</v>
      </c>
      <c r="P2500" s="95">
        <f>+BD[[#This Row],[Fecha Doc.]]+7</f>
        <v>45309</v>
      </c>
      <c r="Q2500" s="66" t="str">
        <f ca="1">IF(TODAY()&gt;BD[[#This Row],[Fecha Venc.]],"VENCIDO","")</f>
        <v>VENCIDO</v>
      </c>
      <c r="R2500" s="83"/>
    </row>
    <row r="2501" spans="3:18" s="4" customFormat="1" hidden="1" x14ac:dyDescent="0.25">
      <c r="C2501" s="77" t="s">
        <v>1178</v>
      </c>
      <c r="D2501" s="78">
        <v>45302</v>
      </c>
      <c r="E2501" s="79" t="s">
        <v>1887</v>
      </c>
      <c r="F2501" s="80" t="s">
        <v>1886</v>
      </c>
      <c r="G2501" s="79" t="s">
        <v>195</v>
      </c>
      <c r="H2501" s="81" t="s">
        <v>13</v>
      </c>
      <c r="I2501" s="120">
        <v>245.7</v>
      </c>
      <c r="J2501" s="120">
        <v>245.7</v>
      </c>
      <c r="K2501" s="82">
        <v>1.2</v>
      </c>
      <c r="L2501" s="105">
        <f>+BD[[#This Row],[Kg. Recibidos]]*BD[[#This Row],[Precio]]</f>
        <v>294.83999999999997</v>
      </c>
      <c r="M2501" s="82">
        <v>294.83999999999997</v>
      </c>
      <c r="N2501" s="91">
        <f>+BD[[#This Row],[Monto Total]]-BD[[#This Row],[Abonos]]</f>
        <v>0</v>
      </c>
      <c r="O2501" s="92" t="str">
        <f>IF(BD[[#This Row],[Saldo Actual]]=0,"PAGADO",IF(BD[[#This Row],[Saldo Actual]]&lt;0,"A Favor","Pendiente"))</f>
        <v>PAGADO</v>
      </c>
      <c r="P2501" s="95">
        <f>+BD[[#This Row],[Fecha Doc.]]+7</f>
        <v>45309</v>
      </c>
      <c r="Q2501" s="66" t="str">
        <f ca="1">IF(TODAY()&gt;BD[[#This Row],[Fecha Venc.]],"VENCIDO","")</f>
        <v>VENCIDO</v>
      </c>
      <c r="R2501" s="83"/>
    </row>
    <row r="2502" spans="3:18" s="4" customFormat="1" hidden="1" x14ac:dyDescent="0.25">
      <c r="C2502" s="77" t="s">
        <v>1178</v>
      </c>
      <c r="D2502" s="78">
        <v>45302</v>
      </c>
      <c r="E2502" s="79" t="s">
        <v>1887</v>
      </c>
      <c r="F2502" s="80" t="s">
        <v>1886</v>
      </c>
      <c r="G2502" s="79" t="s">
        <v>195</v>
      </c>
      <c r="H2502" s="81" t="s">
        <v>11</v>
      </c>
      <c r="I2502" s="120">
        <v>121.9</v>
      </c>
      <c r="J2502" s="120">
        <v>121.9</v>
      </c>
      <c r="K2502" s="82">
        <v>1.6</v>
      </c>
      <c r="L2502" s="105">
        <f>+BD[[#This Row],[Kg. Recibidos]]*BD[[#This Row],[Precio]]</f>
        <v>195.04000000000002</v>
      </c>
      <c r="M2502" s="82">
        <v>195.04000000000002</v>
      </c>
      <c r="N2502" s="91">
        <f>+BD[[#This Row],[Monto Total]]-BD[[#This Row],[Abonos]]</f>
        <v>0</v>
      </c>
      <c r="O2502" s="92" t="str">
        <f>IF(BD[[#This Row],[Saldo Actual]]=0,"PAGADO",IF(BD[[#This Row],[Saldo Actual]]&lt;0,"A Favor","Pendiente"))</f>
        <v>PAGADO</v>
      </c>
      <c r="P2502" s="95">
        <f>+BD[[#This Row],[Fecha Doc.]]+7</f>
        <v>45309</v>
      </c>
      <c r="Q2502" s="66" t="str">
        <f ca="1">IF(TODAY()&gt;BD[[#This Row],[Fecha Venc.]],"VENCIDO","")</f>
        <v>VENCIDO</v>
      </c>
      <c r="R2502" s="83"/>
    </row>
    <row r="2503" spans="3:18" s="4" customFormat="1" hidden="1" x14ac:dyDescent="0.25">
      <c r="C2503" s="77" t="s">
        <v>1178</v>
      </c>
      <c r="D2503" s="78">
        <v>45302</v>
      </c>
      <c r="E2503" s="79" t="s">
        <v>1887</v>
      </c>
      <c r="F2503" s="80" t="s">
        <v>1886</v>
      </c>
      <c r="G2503" s="79" t="s">
        <v>195</v>
      </c>
      <c r="H2503" s="81" t="s">
        <v>12</v>
      </c>
      <c r="I2503" s="120">
        <v>314.39999999999998</v>
      </c>
      <c r="J2503" s="120">
        <v>314.39999999999998</v>
      </c>
      <c r="K2503" s="82">
        <v>1.2</v>
      </c>
      <c r="L2503" s="105">
        <f>+BD[[#This Row],[Kg. Recibidos]]*BD[[#This Row],[Precio]]</f>
        <v>377.28</v>
      </c>
      <c r="M2503" s="82">
        <v>377.28</v>
      </c>
      <c r="N2503" s="91">
        <f>+BD[[#This Row],[Monto Total]]-BD[[#This Row],[Abonos]]</f>
        <v>0</v>
      </c>
      <c r="O2503" s="92" t="str">
        <f>IF(BD[[#This Row],[Saldo Actual]]=0,"PAGADO",IF(BD[[#This Row],[Saldo Actual]]&lt;0,"A Favor","Pendiente"))</f>
        <v>PAGADO</v>
      </c>
      <c r="P2503" s="95">
        <f>+BD[[#This Row],[Fecha Doc.]]+7</f>
        <v>45309</v>
      </c>
      <c r="Q2503" s="66" t="str">
        <f ca="1">IF(TODAY()&gt;BD[[#This Row],[Fecha Venc.]],"VENCIDO","")</f>
        <v>VENCIDO</v>
      </c>
      <c r="R2503" s="83"/>
    </row>
    <row r="2504" spans="3:18" s="4" customFormat="1" hidden="1" x14ac:dyDescent="0.25">
      <c r="C2504" s="77" t="s">
        <v>1169</v>
      </c>
      <c r="D2504" s="78">
        <v>45302</v>
      </c>
      <c r="E2504" s="79" t="s">
        <v>8</v>
      </c>
      <c r="F2504" s="80" t="s">
        <v>20</v>
      </c>
      <c r="G2504" s="79" t="s">
        <v>178</v>
      </c>
      <c r="H2504" s="81" t="s">
        <v>3</v>
      </c>
      <c r="I2504" s="120">
        <v>1401</v>
      </c>
      <c r="J2504" s="120">
        <v>1395.3</v>
      </c>
      <c r="K2504" s="82">
        <v>2.2000000000000002</v>
      </c>
      <c r="L2504" s="105">
        <f>+BD[[#This Row],[Kg. Recibidos]]*BD[[#This Row],[Precio]]</f>
        <v>3069.6600000000003</v>
      </c>
      <c r="M2504" s="82">
        <v>3069.6600000000003</v>
      </c>
      <c r="N2504" s="91">
        <f>+BD[[#This Row],[Monto Total]]-BD[[#This Row],[Abonos]]</f>
        <v>0</v>
      </c>
      <c r="O2504" s="92" t="str">
        <f>IF(BD[[#This Row],[Saldo Actual]]=0,"PAGADO",IF(BD[[#This Row],[Saldo Actual]]&lt;0,"A Favor","Pendiente"))</f>
        <v>PAGADO</v>
      </c>
      <c r="P2504" s="95">
        <f>+BD[[#This Row],[Fecha Doc.]]+7</f>
        <v>45309</v>
      </c>
      <c r="Q2504" s="66" t="str">
        <f ca="1">IF(TODAY()&gt;BD[[#This Row],[Fecha Venc.]],"VENCIDO","")</f>
        <v>VENCIDO</v>
      </c>
      <c r="R2504" s="83"/>
    </row>
    <row r="2505" spans="3:18" s="4" customFormat="1" hidden="1" x14ac:dyDescent="0.25">
      <c r="C2505" s="77" t="s">
        <v>1169</v>
      </c>
      <c r="D2505" s="78">
        <v>45302</v>
      </c>
      <c r="E2505" s="79" t="s">
        <v>8</v>
      </c>
      <c r="F2505" s="80" t="s">
        <v>20</v>
      </c>
      <c r="G2505" s="79" t="s">
        <v>178</v>
      </c>
      <c r="H2505" s="81" t="s">
        <v>15</v>
      </c>
      <c r="I2505" s="120">
        <v>2816.9</v>
      </c>
      <c r="J2505" s="120">
        <v>2751.2</v>
      </c>
      <c r="K2505" s="82">
        <v>2.4700000000000002</v>
      </c>
      <c r="L2505" s="105">
        <f>+BD[[#This Row],[Kg. Recibidos]]*BD[[#This Row],[Precio]]</f>
        <v>6795.4639999999999</v>
      </c>
      <c r="M2505" s="82">
        <v>6795.4639999999999</v>
      </c>
      <c r="N2505" s="91">
        <f>+BD[[#This Row],[Monto Total]]-BD[[#This Row],[Abonos]]</f>
        <v>0</v>
      </c>
      <c r="O2505" s="92" t="str">
        <f>IF(BD[[#This Row],[Saldo Actual]]=0,"PAGADO",IF(BD[[#This Row],[Saldo Actual]]&lt;0,"A Favor","Pendiente"))</f>
        <v>PAGADO</v>
      </c>
      <c r="P2505" s="95">
        <f>+BD[[#This Row],[Fecha Doc.]]+7</f>
        <v>45309</v>
      </c>
      <c r="Q2505" s="66" t="str">
        <f ca="1">IF(TODAY()&gt;BD[[#This Row],[Fecha Venc.]],"VENCIDO","")</f>
        <v>VENCIDO</v>
      </c>
      <c r="R2505" s="83"/>
    </row>
    <row r="2506" spans="3:18" s="4" customFormat="1" hidden="1" x14ac:dyDescent="0.25">
      <c r="C2506" s="77" t="s">
        <v>1202</v>
      </c>
      <c r="D2506" s="78">
        <v>45302</v>
      </c>
      <c r="E2506" s="79" t="s">
        <v>85</v>
      </c>
      <c r="F2506" s="80" t="s">
        <v>44</v>
      </c>
      <c r="G2506" s="79" t="s">
        <v>85</v>
      </c>
      <c r="H2506" s="81" t="s">
        <v>3</v>
      </c>
      <c r="I2506" s="120">
        <v>25030</v>
      </c>
      <c r="J2506" s="120">
        <v>25030</v>
      </c>
      <c r="K2506" s="82">
        <v>2</v>
      </c>
      <c r="L2506" s="105">
        <f>+BD[[#This Row],[Kg. Recibidos]]*BD[[#This Row],[Precio]]</f>
        <v>50060</v>
      </c>
      <c r="M2506" s="82">
        <v>50060</v>
      </c>
      <c r="N2506" s="91">
        <f>+BD[[#This Row],[Monto Total]]-BD[[#This Row],[Abonos]]</f>
        <v>0</v>
      </c>
      <c r="O2506" s="92" t="str">
        <f>IF(BD[[#This Row],[Saldo Actual]]=0,"PAGADO",IF(BD[[#This Row],[Saldo Actual]]&lt;0,"A Favor","Pendiente"))</f>
        <v>PAGADO</v>
      </c>
      <c r="P2506" s="95">
        <f>+BD[[#This Row],[Fecha Doc.]]+7</f>
        <v>45309</v>
      </c>
      <c r="Q2506" s="66" t="str">
        <f ca="1">IF(TODAY()&gt;BD[[#This Row],[Fecha Venc.]],"VENCIDO","")</f>
        <v>VENCIDO</v>
      </c>
      <c r="R2506" s="83"/>
    </row>
    <row r="2507" spans="3:18" s="4" customFormat="1" hidden="1" x14ac:dyDescent="0.25">
      <c r="C2507" s="77" t="s">
        <v>1167</v>
      </c>
      <c r="D2507" s="78">
        <v>45302</v>
      </c>
      <c r="E2507" s="79" t="s">
        <v>8</v>
      </c>
      <c r="F2507" s="80" t="s">
        <v>20</v>
      </c>
      <c r="G2507" s="79" t="s">
        <v>179</v>
      </c>
      <c r="H2507" s="81" t="s">
        <v>3</v>
      </c>
      <c r="I2507" s="120">
        <v>2104</v>
      </c>
      <c r="J2507" s="120">
        <v>2096.4</v>
      </c>
      <c r="K2507" s="82">
        <v>2.2000000000000002</v>
      </c>
      <c r="L2507" s="105">
        <f>+BD[[#This Row],[Kg. Recibidos]]*BD[[#This Row],[Precio]]</f>
        <v>4612.0800000000008</v>
      </c>
      <c r="M2507" s="82">
        <v>4612.0800000000008</v>
      </c>
      <c r="N2507" s="91">
        <f>+BD[[#This Row],[Monto Total]]-BD[[#This Row],[Abonos]]</f>
        <v>0</v>
      </c>
      <c r="O2507" s="92" t="str">
        <f>IF(BD[[#This Row],[Saldo Actual]]=0,"PAGADO",IF(BD[[#This Row],[Saldo Actual]]&lt;0,"A Favor","Pendiente"))</f>
        <v>PAGADO</v>
      </c>
      <c r="P2507" s="95">
        <f>+BD[[#This Row],[Fecha Doc.]]+7</f>
        <v>45309</v>
      </c>
      <c r="Q2507" s="66" t="str">
        <f ca="1">IF(TODAY()&gt;BD[[#This Row],[Fecha Venc.]],"VENCIDO","")</f>
        <v>VENCIDO</v>
      </c>
      <c r="R2507" s="83"/>
    </row>
    <row r="2508" spans="3:18" s="4" customFormat="1" hidden="1" x14ac:dyDescent="0.25">
      <c r="C2508" s="77" t="s">
        <v>1170</v>
      </c>
      <c r="D2508" s="78">
        <v>45302</v>
      </c>
      <c r="E2508" s="79" t="s">
        <v>8</v>
      </c>
      <c r="F2508" s="80" t="s">
        <v>20</v>
      </c>
      <c r="G2508" s="79" t="s">
        <v>180</v>
      </c>
      <c r="H2508" s="81" t="s">
        <v>3</v>
      </c>
      <c r="I2508" s="120">
        <v>690.3</v>
      </c>
      <c r="J2508" s="120">
        <v>686.2</v>
      </c>
      <c r="K2508" s="82">
        <v>2.2000000000000002</v>
      </c>
      <c r="L2508" s="105">
        <f>+BD[[#This Row],[Kg. Recibidos]]*BD[[#This Row],[Precio]]</f>
        <v>1509.6400000000003</v>
      </c>
      <c r="M2508" s="82">
        <v>1509.6400000000003</v>
      </c>
      <c r="N2508" s="91">
        <f>+BD[[#This Row],[Monto Total]]-BD[[#This Row],[Abonos]]</f>
        <v>0</v>
      </c>
      <c r="O2508" s="92" t="str">
        <f>IF(BD[[#This Row],[Saldo Actual]]=0,"PAGADO",IF(BD[[#This Row],[Saldo Actual]]&lt;0,"A Favor","Pendiente"))</f>
        <v>PAGADO</v>
      </c>
      <c r="P2508" s="95">
        <f>+BD[[#This Row],[Fecha Doc.]]+7</f>
        <v>45309</v>
      </c>
      <c r="Q2508" s="66" t="str">
        <f ca="1">IF(TODAY()&gt;BD[[#This Row],[Fecha Venc.]],"VENCIDO","")</f>
        <v>VENCIDO</v>
      </c>
      <c r="R2508" s="83"/>
    </row>
    <row r="2509" spans="3:18" s="4" customFormat="1" hidden="1" x14ac:dyDescent="0.25">
      <c r="C2509" s="77" t="s">
        <v>1170</v>
      </c>
      <c r="D2509" s="78">
        <v>45302</v>
      </c>
      <c r="E2509" s="79" t="s">
        <v>8</v>
      </c>
      <c r="F2509" s="80" t="s">
        <v>20</v>
      </c>
      <c r="G2509" s="79" t="s">
        <v>180</v>
      </c>
      <c r="H2509" s="81" t="s">
        <v>15</v>
      </c>
      <c r="I2509" s="120">
        <v>838.3</v>
      </c>
      <c r="J2509" s="120">
        <v>836.2</v>
      </c>
      <c r="K2509" s="82">
        <v>2.4700000000000002</v>
      </c>
      <c r="L2509" s="105">
        <f>+BD[[#This Row],[Kg. Recibidos]]*BD[[#This Row],[Precio]]</f>
        <v>2065.4140000000002</v>
      </c>
      <c r="M2509" s="82">
        <v>2065.4140000000002</v>
      </c>
      <c r="N2509" s="91">
        <f>+BD[[#This Row],[Monto Total]]-BD[[#This Row],[Abonos]]</f>
        <v>0</v>
      </c>
      <c r="O2509" s="92" t="str">
        <f>IF(BD[[#This Row],[Saldo Actual]]=0,"PAGADO",IF(BD[[#This Row],[Saldo Actual]]&lt;0,"A Favor","Pendiente"))</f>
        <v>PAGADO</v>
      </c>
      <c r="P2509" s="95">
        <f>+BD[[#This Row],[Fecha Doc.]]+7</f>
        <v>45309</v>
      </c>
      <c r="Q2509" s="66" t="str">
        <f ca="1">IF(TODAY()&gt;BD[[#This Row],[Fecha Venc.]],"VENCIDO","")</f>
        <v>VENCIDO</v>
      </c>
      <c r="R2509" s="83"/>
    </row>
    <row r="2510" spans="3:18" s="4" customFormat="1" hidden="1" x14ac:dyDescent="0.25">
      <c r="C2510" s="77" t="s">
        <v>1168</v>
      </c>
      <c r="D2510" s="78">
        <v>45302</v>
      </c>
      <c r="E2510" s="79" t="s">
        <v>8</v>
      </c>
      <c r="F2510" s="80" t="s">
        <v>20</v>
      </c>
      <c r="G2510" s="79" t="s">
        <v>181</v>
      </c>
      <c r="H2510" s="81" t="s">
        <v>3</v>
      </c>
      <c r="I2510" s="120">
        <v>1719</v>
      </c>
      <c r="J2510" s="120">
        <v>1690.3</v>
      </c>
      <c r="K2510" s="82">
        <v>2.2000000000000002</v>
      </c>
      <c r="L2510" s="105">
        <f>+BD[[#This Row],[Kg. Recibidos]]*BD[[#This Row],[Precio]]</f>
        <v>3718.6600000000003</v>
      </c>
      <c r="M2510" s="82">
        <v>3718.6600000000003</v>
      </c>
      <c r="N2510" s="91">
        <f>+BD[[#This Row],[Monto Total]]-BD[[#This Row],[Abonos]]</f>
        <v>0</v>
      </c>
      <c r="O2510" s="92" t="str">
        <f>IF(BD[[#This Row],[Saldo Actual]]=0,"PAGADO",IF(BD[[#This Row],[Saldo Actual]]&lt;0,"A Favor","Pendiente"))</f>
        <v>PAGADO</v>
      </c>
      <c r="P2510" s="95">
        <f>+BD[[#This Row],[Fecha Doc.]]+7</f>
        <v>45309</v>
      </c>
      <c r="Q2510" s="66" t="str">
        <f ca="1">IF(TODAY()&gt;BD[[#This Row],[Fecha Venc.]],"VENCIDO","")</f>
        <v>VENCIDO</v>
      </c>
      <c r="R2510" s="83"/>
    </row>
    <row r="2511" spans="3:18" s="4" customFormat="1" hidden="1" x14ac:dyDescent="0.25">
      <c r="C2511" s="77" t="s">
        <v>1168</v>
      </c>
      <c r="D2511" s="78">
        <v>45302</v>
      </c>
      <c r="E2511" s="79" t="s">
        <v>8</v>
      </c>
      <c r="F2511" s="80" t="s">
        <v>20</v>
      </c>
      <c r="G2511" s="79" t="s">
        <v>181</v>
      </c>
      <c r="H2511" s="81" t="s">
        <v>15</v>
      </c>
      <c r="I2511" s="120">
        <v>288.7</v>
      </c>
      <c r="J2511" s="120">
        <v>280.8</v>
      </c>
      <c r="K2511" s="82">
        <v>2.4700000000000002</v>
      </c>
      <c r="L2511" s="105">
        <f>+BD[[#This Row],[Kg. Recibidos]]*BD[[#This Row],[Precio]]</f>
        <v>693.57600000000014</v>
      </c>
      <c r="M2511" s="82">
        <v>693.57600000000014</v>
      </c>
      <c r="N2511" s="91">
        <f>+BD[[#This Row],[Monto Total]]-BD[[#This Row],[Abonos]]</f>
        <v>0</v>
      </c>
      <c r="O2511" s="92" t="str">
        <f>IF(BD[[#This Row],[Saldo Actual]]=0,"PAGADO",IF(BD[[#This Row],[Saldo Actual]]&lt;0,"A Favor","Pendiente"))</f>
        <v>PAGADO</v>
      </c>
      <c r="P2511" s="95">
        <f>+BD[[#This Row],[Fecha Doc.]]+7</f>
        <v>45309</v>
      </c>
      <c r="Q2511" s="66" t="str">
        <f ca="1">IF(TODAY()&gt;BD[[#This Row],[Fecha Venc.]],"VENCIDO","")</f>
        <v>VENCIDO</v>
      </c>
      <c r="R2511" s="83"/>
    </row>
    <row r="2512" spans="3:18" s="4" customFormat="1" hidden="1" x14ac:dyDescent="0.25">
      <c r="C2512" s="77" t="s">
        <v>1175</v>
      </c>
      <c r="D2512" s="78">
        <v>45302</v>
      </c>
      <c r="E2512" s="79" t="s">
        <v>1887</v>
      </c>
      <c r="F2512" s="80" t="s">
        <v>1886</v>
      </c>
      <c r="G2512" s="79" t="s">
        <v>149</v>
      </c>
      <c r="H2512" s="81" t="s">
        <v>14</v>
      </c>
      <c r="I2512" s="120">
        <v>104.3</v>
      </c>
      <c r="J2512" s="120">
        <v>104.3</v>
      </c>
      <c r="K2512" s="82">
        <v>0.55000000000000004</v>
      </c>
      <c r="L2512" s="105">
        <f>+BD[[#This Row],[Kg. Recibidos]]*BD[[#This Row],[Precio]]</f>
        <v>57.365000000000002</v>
      </c>
      <c r="M2512" s="82">
        <v>57.365000000000002</v>
      </c>
      <c r="N2512" s="91">
        <f>+BD[[#This Row],[Monto Total]]-BD[[#This Row],[Abonos]]</f>
        <v>0</v>
      </c>
      <c r="O2512" s="92" t="str">
        <f>IF(BD[[#This Row],[Saldo Actual]]=0,"PAGADO",IF(BD[[#This Row],[Saldo Actual]]&lt;0,"A Favor","Pendiente"))</f>
        <v>PAGADO</v>
      </c>
      <c r="P2512" s="95">
        <f>+BD[[#This Row],[Fecha Doc.]]+7</f>
        <v>45309</v>
      </c>
      <c r="Q2512" s="66" t="str">
        <f ca="1">IF(TODAY()&gt;BD[[#This Row],[Fecha Venc.]],"VENCIDO","")</f>
        <v>VENCIDO</v>
      </c>
      <c r="R2512" s="83"/>
    </row>
    <row r="2513" spans="3:18" s="4" customFormat="1" hidden="1" x14ac:dyDescent="0.25">
      <c r="C2513" s="77" t="s">
        <v>1153</v>
      </c>
      <c r="D2513" s="78">
        <v>45301</v>
      </c>
      <c r="E2513" s="79" t="s">
        <v>66</v>
      </c>
      <c r="F2513" s="80" t="s">
        <v>21</v>
      </c>
      <c r="G2513" s="79" t="s">
        <v>183</v>
      </c>
      <c r="H2513" s="81" t="s">
        <v>15</v>
      </c>
      <c r="I2513" s="120">
        <v>2115.5</v>
      </c>
      <c r="J2513" s="120">
        <v>2067.4</v>
      </c>
      <c r="K2513" s="82">
        <v>2.4700000000000002</v>
      </c>
      <c r="L2513" s="105">
        <f>+BD[[#This Row],[Kg. Recibidos]]*BD[[#This Row],[Precio]]</f>
        <v>5106.478000000001</v>
      </c>
      <c r="M2513" s="82">
        <v>5106.478000000001</v>
      </c>
      <c r="N2513" s="91">
        <f>+BD[[#This Row],[Monto Total]]-BD[[#This Row],[Abonos]]</f>
        <v>0</v>
      </c>
      <c r="O2513" s="92" t="str">
        <f>IF(BD[[#This Row],[Saldo Actual]]=0,"PAGADO",IF(BD[[#This Row],[Saldo Actual]]&lt;0,"A Favor","Pendiente"))</f>
        <v>PAGADO</v>
      </c>
      <c r="P2513" s="95">
        <f>+BD[[#This Row],[Fecha Doc.]]+7</f>
        <v>45308</v>
      </c>
      <c r="Q2513" s="66" t="str">
        <f ca="1">IF(TODAY()&gt;BD[[#This Row],[Fecha Venc.]],"VENCIDO","")</f>
        <v>VENCIDO</v>
      </c>
      <c r="R2513" s="83"/>
    </row>
    <row r="2514" spans="3:18" s="4" customFormat="1" hidden="1" x14ac:dyDescent="0.25">
      <c r="C2514" s="77" t="s">
        <v>1146</v>
      </c>
      <c r="D2514" s="78">
        <v>45301</v>
      </c>
      <c r="E2514" s="79" t="s">
        <v>8</v>
      </c>
      <c r="F2514" s="80" t="s">
        <v>20</v>
      </c>
      <c r="G2514" s="79" t="s">
        <v>172</v>
      </c>
      <c r="H2514" s="81" t="s">
        <v>3</v>
      </c>
      <c r="I2514" s="120">
        <v>555.6</v>
      </c>
      <c r="J2514" s="120">
        <v>553</v>
      </c>
      <c r="K2514" s="82">
        <v>2.2000000000000002</v>
      </c>
      <c r="L2514" s="105">
        <f>+BD[[#This Row],[Kg. Recibidos]]*BD[[#This Row],[Precio]]</f>
        <v>1216.6000000000001</v>
      </c>
      <c r="M2514" s="105">
        <f>+BD[[#This Row],[Kg. Recibidos]]*BD[[#This Row],[Precio]]</f>
        <v>1216.6000000000001</v>
      </c>
      <c r="N2514" s="91">
        <f>+BD[[#This Row],[Monto Total]]-BD[[#This Row],[Abonos]]</f>
        <v>0</v>
      </c>
      <c r="O2514" s="92" t="str">
        <f>IF(BD[[#This Row],[Saldo Actual]]=0,"PAGADO",IF(BD[[#This Row],[Saldo Actual]]&lt;0,"A Favor","Pendiente"))</f>
        <v>PAGADO</v>
      </c>
      <c r="P2514" s="95">
        <f>+BD[[#This Row],[Fecha Doc.]]+7</f>
        <v>45308</v>
      </c>
      <c r="Q2514" s="66" t="str">
        <f ca="1">IF(TODAY()&gt;BD[[#This Row],[Fecha Venc.]],"VENCIDO","")</f>
        <v>VENCIDO</v>
      </c>
      <c r="R2514" s="83"/>
    </row>
    <row r="2515" spans="3:18" s="4" customFormat="1" hidden="1" x14ac:dyDescent="0.25">
      <c r="C2515" s="77" t="s">
        <v>1146</v>
      </c>
      <c r="D2515" s="78">
        <v>45301</v>
      </c>
      <c r="E2515" s="79" t="s">
        <v>8</v>
      </c>
      <c r="F2515" s="80" t="s">
        <v>20</v>
      </c>
      <c r="G2515" s="79" t="s">
        <v>172</v>
      </c>
      <c r="H2515" s="81" t="s">
        <v>15</v>
      </c>
      <c r="I2515" s="120">
        <v>475.1</v>
      </c>
      <c r="J2515" s="120">
        <v>470</v>
      </c>
      <c r="K2515" s="82">
        <v>2.4700000000000002</v>
      </c>
      <c r="L2515" s="105">
        <f>+BD[[#This Row],[Kg. Recibidos]]*BD[[#This Row],[Precio]]</f>
        <v>1160.9000000000001</v>
      </c>
      <c r="M2515" s="105">
        <f>+BD[[#This Row],[Kg. Recibidos]]*BD[[#This Row],[Precio]]</f>
        <v>1160.9000000000001</v>
      </c>
      <c r="N2515" s="91">
        <f>+BD[[#This Row],[Monto Total]]-BD[[#This Row],[Abonos]]</f>
        <v>0</v>
      </c>
      <c r="O2515" s="92" t="str">
        <f>IF(BD[[#This Row],[Saldo Actual]]=0,"PAGADO",IF(BD[[#This Row],[Saldo Actual]]&lt;0,"A Favor","Pendiente"))</f>
        <v>PAGADO</v>
      </c>
      <c r="P2515" s="95">
        <f>+BD[[#This Row],[Fecha Doc.]]+7</f>
        <v>45308</v>
      </c>
      <c r="Q2515" s="66" t="str">
        <f ca="1">IF(TODAY()&gt;BD[[#This Row],[Fecha Venc.]],"VENCIDO","")</f>
        <v>VENCIDO</v>
      </c>
      <c r="R2515" s="83"/>
    </row>
    <row r="2516" spans="3:18" s="4" customFormat="1" hidden="1" x14ac:dyDescent="0.25">
      <c r="C2516" s="77" t="s">
        <v>1157</v>
      </c>
      <c r="D2516" s="78">
        <v>45301</v>
      </c>
      <c r="E2516" s="79" t="s">
        <v>1887</v>
      </c>
      <c r="F2516" s="80" t="s">
        <v>1886</v>
      </c>
      <c r="G2516" s="79" t="s">
        <v>200</v>
      </c>
      <c r="H2516" s="81" t="s">
        <v>872</v>
      </c>
      <c r="I2516" s="120">
        <v>328.4</v>
      </c>
      <c r="J2516" s="120">
        <v>328.4</v>
      </c>
      <c r="K2516" s="82">
        <v>2.36</v>
      </c>
      <c r="L2516" s="105">
        <f>+BD[[#This Row],[Kg. Recibidos]]*BD[[#This Row],[Precio]]</f>
        <v>775.02399999999989</v>
      </c>
      <c r="M2516" s="82">
        <v>775.02399999999989</v>
      </c>
      <c r="N2516" s="91">
        <f>+BD[[#This Row],[Monto Total]]-BD[[#This Row],[Abonos]]</f>
        <v>0</v>
      </c>
      <c r="O2516" s="92" t="str">
        <f>IF(BD[[#This Row],[Saldo Actual]]=0,"PAGADO",IF(BD[[#This Row],[Saldo Actual]]&lt;0,"A Favor","Pendiente"))</f>
        <v>PAGADO</v>
      </c>
      <c r="P2516" s="95">
        <f>+BD[[#This Row],[Fecha Doc.]]+7</f>
        <v>45308</v>
      </c>
      <c r="Q2516" s="66" t="str">
        <f ca="1">IF(TODAY()&gt;BD[[#This Row],[Fecha Venc.]],"VENCIDO","")</f>
        <v>VENCIDO</v>
      </c>
      <c r="R2516" s="83"/>
    </row>
    <row r="2517" spans="3:18" s="4" customFormat="1" hidden="1" x14ac:dyDescent="0.25">
      <c r="C2517" s="77" t="s">
        <v>1154</v>
      </c>
      <c r="D2517" s="78">
        <v>45301</v>
      </c>
      <c r="E2517" s="79" t="s">
        <v>77</v>
      </c>
      <c r="F2517" s="80" t="s">
        <v>35</v>
      </c>
      <c r="G2517" s="79" t="s">
        <v>77</v>
      </c>
      <c r="H2517" s="81" t="s">
        <v>3</v>
      </c>
      <c r="I2517" s="120">
        <v>24733.4</v>
      </c>
      <c r="J2517" s="120">
        <v>24733.4</v>
      </c>
      <c r="K2517" s="82">
        <v>2.0499999999999998</v>
      </c>
      <c r="L2517" s="105">
        <f>+BD[[#This Row],[Kg. Recibidos]]*BD[[#This Row],[Precio]]</f>
        <v>50703.47</v>
      </c>
      <c r="M2517" s="82">
        <v>50703.47</v>
      </c>
      <c r="N2517" s="91">
        <f>+BD[[#This Row],[Monto Total]]-BD[[#This Row],[Abonos]]</f>
        <v>0</v>
      </c>
      <c r="O2517" s="92" t="str">
        <f>IF(BD[[#This Row],[Saldo Actual]]=0,"PAGADO",IF(BD[[#This Row],[Saldo Actual]]&lt;0,"A Favor","Pendiente"))</f>
        <v>PAGADO</v>
      </c>
      <c r="P2517" s="95">
        <f>+BD[[#This Row],[Fecha Doc.]]+7</f>
        <v>45308</v>
      </c>
      <c r="Q2517" s="66" t="str">
        <f ca="1">IF(TODAY()&gt;BD[[#This Row],[Fecha Venc.]],"VENCIDO","")</f>
        <v>VENCIDO</v>
      </c>
      <c r="R2517" s="83"/>
    </row>
    <row r="2518" spans="3:18" s="4" customFormat="1" hidden="1" x14ac:dyDescent="0.25">
      <c r="C2518" s="77" t="s">
        <v>1141</v>
      </c>
      <c r="D2518" s="78">
        <v>45301</v>
      </c>
      <c r="E2518" s="79" t="s">
        <v>8</v>
      </c>
      <c r="F2518" s="80" t="s">
        <v>20</v>
      </c>
      <c r="G2518" s="79" t="s">
        <v>178</v>
      </c>
      <c r="H2518" s="81" t="s">
        <v>13</v>
      </c>
      <c r="I2518" s="120">
        <v>849.8</v>
      </c>
      <c r="J2518" s="120">
        <v>849.8</v>
      </c>
      <c r="K2518" s="82">
        <v>0.45</v>
      </c>
      <c r="L2518" s="105">
        <f>+BD[[#This Row],[Kg. Recibidos]]*BD[[#This Row],[Precio]]</f>
        <v>382.40999999999997</v>
      </c>
      <c r="M2518" s="82">
        <v>382.40999999999997</v>
      </c>
      <c r="N2518" s="91">
        <f>+BD[[#This Row],[Monto Total]]-BD[[#This Row],[Abonos]]</f>
        <v>0</v>
      </c>
      <c r="O2518" s="92" t="str">
        <f>IF(BD[[#This Row],[Saldo Actual]]=0,"PAGADO",IF(BD[[#This Row],[Saldo Actual]]&lt;0,"A Favor","Pendiente"))</f>
        <v>PAGADO</v>
      </c>
      <c r="P2518" s="95">
        <f>+BD[[#This Row],[Fecha Doc.]]+7</f>
        <v>45308</v>
      </c>
      <c r="Q2518" s="66" t="str">
        <f ca="1">IF(TODAY()&gt;BD[[#This Row],[Fecha Venc.]],"VENCIDO","")</f>
        <v>VENCIDO</v>
      </c>
      <c r="R2518" s="83"/>
    </row>
    <row r="2519" spans="3:18" s="4" customFormat="1" hidden="1" x14ac:dyDescent="0.25">
      <c r="C2519" s="77" t="s">
        <v>1147</v>
      </c>
      <c r="D2519" s="78">
        <v>45301</v>
      </c>
      <c r="E2519" s="79" t="s">
        <v>8</v>
      </c>
      <c r="F2519" s="80" t="s">
        <v>20</v>
      </c>
      <c r="G2519" s="79" t="s">
        <v>178</v>
      </c>
      <c r="H2519" s="81" t="s">
        <v>12</v>
      </c>
      <c r="I2519" s="120">
        <v>576</v>
      </c>
      <c r="J2519" s="120">
        <v>573.1</v>
      </c>
      <c r="K2519" s="82">
        <v>0.45</v>
      </c>
      <c r="L2519" s="105">
        <f>+BD[[#This Row],[Kg. Recibidos]]*BD[[#This Row],[Precio]]</f>
        <v>257.89500000000004</v>
      </c>
      <c r="M2519" s="82">
        <v>257.89500000000004</v>
      </c>
      <c r="N2519" s="91">
        <f>+BD[[#This Row],[Monto Total]]-BD[[#This Row],[Abonos]]</f>
        <v>0</v>
      </c>
      <c r="O2519" s="92" t="str">
        <f>IF(BD[[#This Row],[Saldo Actual]]=0,"PAGADO",IF(BD[[#This Row],[Saldo Actual]]&lt;0,"A Favor","Pendiente"))</f>
        <v>PAGADO</v>
      </c>
      <c r="P2519" s="95">
        <f>+BD[[#This Row],[Fecha Doc.]]+7</f>
        <v>45308</v>
      </c>
      <c r="Q2519" s="66" t="str">
        <f ca="1">IF(TODAY()&gt;BD[[#This Row],[Fecha Venc.]],"VENCIDO","")</f>
        <v>VENCIDO</v>
      </c>
      <c r="R2519" s="83"/>
    </row>
    <row r="2520" spans="3:18" s="4" customFormat="1" hidden="1" x14ac:dyDescent="0.25">
      <c r="C2520" s="77" t="s">
        <v>1163</v>
      </c>
      <c r="D2520" s="78">
        <v>45301</v>
      </c>
      <c r="E2520" s="79" t="s">
        <v>82</v>
      </c>
      <c r="F2520" s="80" t="s">
        <v>41</v>
      </c>
      <c r="G2520" s="79" t="s">
        <v>82</v>
      </c>
      <c r="H2520" s="81" t="s">
        <v>3</v>
      </c>
      <c r="I2520" s="120">
        <v>12055.75</v>
      </c>
      <c r="J2520" s="120">
        <v>12055.75</v>
      </c>
      <c r="K2520" s="82">
        <v>2.12</v>
      </c>
      <c r="L2520" s="105">
        <f>+BD[[#This Row],[Kg. Recibidos]]*BD[[#This Row],[Precio]]</f>
        <v>25558.190000000002</v>
      </c>
      <c r="M2520" s="82">
        <v>25558.190000000002</v>
      </c>
      <c r="N2520" s="91">
        <f>+BD[[#This Row],[Monto Total]]-BD[[#This Row],[Abonos]]</f>
        <v>0</v>
      </c>
      <c r="O2520" s="92" t="str">
        <f>IF(BD[[#This Row],[Saldo Actual]]=0,"PAGADO",IF(BD[[#This Row],[Saldo Actual]]&lt;0,"A Favor","Pendiente"))</f>
        <v>PAGADO</v>
      </c>
      <c r="P2520" s="95">
        <f>+BD[[#This Row],[Fecha Doc.]]+7</f>
        <v>45308</v>
      </c>
      <c r="Q2520" s="66" t="str">
        <f ca="1">IF(TODAY()&gt;BD[[#This Row],[Fecha Venc.]],"VENCIDO","")</f>
        <v>VENCIDO</v>
      </c>
      <c r="R2520" s="83"/>
    </row>
    <row r="2521" spans="3:18" s="4" customFormat="1" hidden="1" x14ac:dyDescent="0.25">
      <c r="C2521" s="77" t="s">
        <v>1164</v>
      </c>
      <c r="D2521" s="78">
        <v>45301</v>
      </c>
      <c r="E2521" s="79" t="s">
        <v>82</v>
      </c>
      <c r="F2521" s="80" t="s">
        <v>41</v>
      </c>
      <c r="G2521" s="79" t="s">
        <v>82</v>
      </c>
      <c r="H2521" s="81" t="s">
        <v>3</v>
      </c>
      <c r="I2521" s="120">
        <v>10598.5</v>
      </c>
      <c r="J2521" s="120">
        <v>10598.5</v>
      </c>
      <c r="K2521" s="82">
        <v>2.12</v>
      </c>
      <c r="L2521" s="105">
        <f>+BD[[#This Row],[Kg. Recibidos]]*BD[[#This Row],[Precio]]</f>
        <v>22468.82</v>
      </c>
      <c r="M2521" s="82">
        <v>22468.82</v>
      </c>
      <c r="N2521" s="91">
        <f>+BD[[#This Row],[Monto Total]]-BD[[#This Row],[Abonos]]</f>
        <v>0</v>
      </c>
      <c r="O2521" s="92" t="str">
        <f>IF(BD[[#This Row],[Saldo Actual]]=0,"PAGADO",IF(BD[[#This Row],[Saldo Actual]]&lt;0,"A Favor","Pendiente"))</f>
        <v>PAGADO</v>
      </c>
      <c r="P2521" s="95">
        <f>+BD[[#This Row],[Fecha Doc.]]+7</f>
        <v>45308</v>
      </c>
      <c r="Q2521" s="66" t="str">
        <f ca="1">IF(TODAY()&gt;BD[[#This Row],[Fecha Venc.]],"VENCIDO","")</f>
        <v>VENCIDO</v>
      </c>
      <c r="R2521" s="83"/>
    </row>
    <row r="2522" spans="3:18" s="4" customFormat="1" hidden="1" x14ac:dyDescent="0.25">
      <c r="C2522" s="77" t="s">
        <v>1162</v>
      </c>
      <c r="D2522" s="78">
        <v>45301</v>
      </c>
      <c r="E2522" s="79" t="s">
        <v>82</v>
      </c>
      <c r="F2522" s="80" t="s">
        <v>41</v>
      </c>
      <c r="G2522" s="79" t="s">
        <v>82</v>
      </c>
      <c r="H2522" s="81" t="s">
        <v>12</v>
      </c>
      <c r="I2522" s="120">
        <v>711.7</v>
      </c>
      <c r="J2522" s="120">
        <v>711.7</v>
      </c>
      <c r="K2522" s="82">
        <v>0.9</v>
      </c>
      <c r="L2522" s="105">
        <f>+BD[[#This Row],[Kg. Recibidos]]*BD[[#This Row],[Precio]]</f>
        <v>640.53000000000009</v>
      </c>
      <c r="M2522" s="82">
        <v>640.53000000000009</v>
      </c>
      <c r="N2522" s="91">
        <f>+BD[[#This Row],[Monto Total]]-BD[[#This Row],[Abonos]]</f>
        <v>0</v>
      </c>
      <c r="O2522" s="92" t="str">
        <f>IF(BD[[#This Row],[Saldo Actual]]=0,"PAGADO",IF(BD[[#This Row],[Saldo Actual]]&lt;0,"A Favor","Pendiente"))</f>
        <v>PAGADO</v>
      </c>
      <c r="P2522" s="95">
        <f>+BD[[#This Row],[Fecha Doc.]]+7</f>
        <v>45308</v>
      </c>
      <c r="Q2522" s="66" t="str">
        <f ca="1">IF(TODAY()&gt;BD[[#This Row],[Fecha Venc.]],"VENCIDO","")</f>
        <v>VENCIDO</v>
      </c>
      <c r="R2522" s="83"/>
    </row>
    <row r="2523" spans="3:18" s="4" customFormat="1" hidden="1" x14ac:dyDescent="0.25">
      <c r="C2523" s="77" t="s">
        <v>1162</v>
      </c>
      <c r="D2523" s="78">
        <v>45301</v>
      </c>
      <c r="E2523" s="79" t="s">
        <v>82</v>
      </c>
      <c r="F2523" s="80" t="s">
        <v>41</v>
      </c>
      <c r="G2523" s="79" t="s">
        <v>82</v>
      </c>
      <c r="H2523" s="81" t="s">
        <v>13</v>
      </c>
      <c r="I2523" s="120">
        <v>1014.3</v>
      </c>
      <c r="J2523" s="120">
        <v>1014.3</v>
      </c>
      <c r="K2523" s="82">
        <v>0.9</v>
      </c>
      <c r="L2523" s="105">
        <f>+BD[[#This Row],[Kg. Recibidos]]*BD[[#This Row],[Precio]]</f>
        <v>912.87</v>
      </c>
      <c r="M2523" s="82">
        <v>912.87</v>
      </c>
      <c r="N2523" s="91">
        <f>+BD[[#This Row],[Monto Total]]-BD[[#This Row],[Abonos]]</f>
        <v>0</v>
      </c>
      <c r="O2523" s="92" t="str">
        <f>IF(BD[[#This Row],[Saldo Actual]]=0,"PAGADO",IF(BD[[#This Row],[Saldo Actual]]&lt;0,"A Favor","Pendiente"))</f>
        <v>PAGADO</v>
      </c>
      <c r="P2523" s="95">
        <f>+BD[[#This Row],[Fecha Doc.]]+7</f>
        <v>45308</v>
      </c>
      <c r="Q2523" s="66" t="str">
        <f ca="1">IF(TODAY()&gt;BD[[#This Row],[Fecha Venc.]],"VENCIDO","")</f>
        <v>VENCIDO</v>
      </c>
      <c r="R2523" s="83"/>
    </row>
    <row r="2524" spans="3:18" s="4" customFormat="1" hidden="1" x14ac:dyDescent="0.25">
      <c r="C2524" s="77" t="s">
        <v>1150</v>
      </c>
      <c r="D2524" s="78">
        <v>45301</v>
      </c>
      <c r="E2524" s="79" t="s">
        <v>66</v>
      </c>
      <c r="F2524" s="80" t="s">
        <v>21</v>
      </c>
      <c r="G2524" s="79" t="s">
        <v>186</v>
      </c>
      <c r="H2524" s="81" t="s">
        <v>15</v>
      </c>
      <c r="I2524" s="120">
        <v>1830</v>
      </c>
      <c r="J2524" s="120">
        <v>1781.9</v>
      </c>
      <c r="K2524" s="82">
        <v>2.58</v>
      </c>
      <c r="L2524" s="105">
        <f>+BD[[#This Row],[Kg. Recibidos]]*BD[[#This Row],[Precio]]</f>
        <v>4597.3020000000006</v>
      </c>
      <c r="M2524" s="82">
        <v>4597.3019999999997</v>
      </c>
      <c r="N2524" s="91">
        <f>+BD[[#This Row],[Monto Total]]-BD[[#This Row],[Abonos]]</f>
        <v>0</v>
      </c>
      <c r="O2524" s="92" t="str">
        <f>IF(BD[[#This Row],[Saldo Actual]]=0,"PAGADO",IF(BD[[#This Row],[Saldo Actual]]&lt;0,"A Favor","Pendiente"))</f>
        <v>PAGADO</v>
      </c>
      <c r="P2524" s="95">
        <f>+BD[[#This Row],[Fecha Doc.]]+7</f>
        <v>45308</v>
      </c>
      <c r="Q2524" s="66" t="str">
        <f ca="1">IF(TODAY()&gt;BD[[#This Row],[Fecha Venc.]],"VENCIDO","")</f>
        <v>VENCIDO</v>
      </c>
      <c r="R2524" s="83"/>
    </row>
    <row r="2525" spans="3:18" s="4" customFormat="1" hidden="1" x14ac:dyDescent="0.25">
      <c r="C2525" s="77" t="s">
        <v>1152</v>
      </c>
      <c r="D2525" s="78">
        <v>45301</v>
      </c>
      <c r="E2525" s="79" t="s">
        <v>66</v>
      </c>
      <c r="F2525" s="80" t="s">
        <v>21</v>
      </c>
      <c r="G2525" s="79" t="s">
        <v>186</v>
      </c>
      <c r="H2525" s="81" t="s">
        <v>11</v>
      </c>
      <c r="I2525" s="120">
        <v>47.9</v>
      </c>
      <c r="J2525" s="120">
        <v>47.4</v>
      </c>
      <c r="K2525" s="82">
        <v>1.8</v>
      </c>
      <c r="L2525" s="105">
        <f>+BD[[#This Row],[Kg. Recibidos]]*BD[[#This Row],[Precio]]</f>
        <v>85.32</v>
      </c>
      <c r="M2525" s="82">
        <v>85.32</v>
      </c>
      <c r="N2525" s="91">
        <f>+BD[[#This Row],[Monto Total]]-BD[[#This Row],[Abonos]]</f>
        <v>0</v>
      </c>
      <c r="O2525" s="92" t="str">
        <f>IF(BD[[#This Row],[Saldo Actual]]=0,"PAGADO",IF(BD[[#This Row],[Saldo Actual]]&lt;0,"A Favor","Pendiente"))</f>
        <v>PAGADO</v>
      </c>
      <c r="P2525" s="95">
        <f>+BD[[#This Row],[Fecha Doc.]]+7</f>
        <v>45308</v>
      </c>
      <c r="Q2525" s="66" t="str">
        <f ca="1">IF(TODAY()&gt;BD[[#This Row],[Fecha Venc.]],"VENCIDO","")</f>
        <v>VENCIDO</v>
      </c>
      <c r="R2525" s="83"/>
    </row>
    <row r="2526" spans="3:18" s="4" customFormat="1" hidden="1" x14ac:dyDescent="0.25">
      <c r="C2526" s="77" t="s">
        <v>1152</v>
      </c>
      <c r="D2526" s="78">
        <v>45301</v>
      </c>
      <c r="E2526" s="79" t="s">
        <v>66</v>
      </c>
      <c r="F2526" s="80" t="s">
        <v>21</v>
      </c>
      <c r="G2526" s="79" t="s">
        <v>186</v>
      </c>
      <c r="H2526" s="81" t="s">
        <v>12</v>
      </c>
      <c r="I2526" s="120">
        <v>95.3</v>
      </c>
      <c r="J2526" s="120">
        <v>95.3</v>
      </c>
      <c r="K2526" s="82">
        <v>1.3</v>
      </c>
      <c r="L2526" s="105">
        <f>+BD[[#This Row],[Kg. Recibidos]]*BD[[#This Row],[Precio]]</f>
        <v>123.89</v>
      </c>
      <c r="M2526" s="82">
        <v>123.89</v>
      </c>
      <c r="N2526" s="91">
        <f>+BD[[#This Row],[Monto Total]]-BD[[#This Row],[Abonos]]</f>
        <v>0</v>
      </c>
      <c r="O2526" s="92" t="str">
        <f>IF(BD[[#This Row],[Saldo Actual]]=0,"PAGADO",IF(BD[[#This Row],[Saldo Actual]]&lt;0,"A Favor","Pendiente"))</f>
        <v>PAGADO</v>
      </c>
      <c r="P2526" s="95">
        <f>+BD[[#This Row],[Fecha Doc.]]+7</f>
        <v>45308</v>
      </c>
      <c r="Q2526" s="66" t="str">
        <f ca="1">IF(TODAY()&gt;BD[[#This Row],[Fecha Venc.]],"VENCIDO","")</f>
        <v>VENCIDO</v>
      </c>
      <c r="R2526" s="83"/>
    </row>
    <row r="2527" spans="3:18" s="4" customFormat="1" hidden="1" x14ac:dyDescent="0.25">
      <c r="C2527" s="77" t="s">
        <v>1152</v>
      </c>
      <c r="D2527" s="78">
        <v>45301</v>
      </c>
      <c r="E2527" s="79" t="s">
        <v>66</v>
      </c>
      <c r="F2527" s="80" t="s">
        <v>21</v>
      </c>
      <c r="G2527" s="79" t="s">
        <v>186</v>
      </c>
      <c r="H2527" s="81" t="s">
        <v>13</v>
      </c>
      <c r="I2527" s="120">
        <v>97</v>
      </c>
      <c r="J2527" s="120">
        <v>96.1</v>
      </c>
      <c r="K2527" s="82">
        <v>1.4</v>
      </c>
      <c r="L2527" s="105">
        <f>+BD[[#This Row],[Kg. Recibidos]]*BD[[#This Row],[Precio]]</f>
        <v>134.54</v>
      </c>
      <c r="M2527" s="82">
        <v>134.54</v>
      </c>
      <c r="N2527" s="91">
        <f>+BD[[#This Row],[Monto Total]]-BD[[#This Row],[Abonos]]</f>
        <v>0</v>
      </c>
      <c r="O2527" s="92" t="str">
        <f>IF(BD[[#This Row],[Saldo Actual]]=0,"PAGADO",IF(BD[[#This Row],[Saldo Actual]]&lt;0,"A Favor","Pendiente"))</f>
        <v>PAGADO</v>
      </c>
      <c r="P2527" s="95">
        <f>+BD[[#This Row],[Fecha Doc.]]+7</f>
        <v>45308</v>
      </c>
      <c r="Q2527" s="66" t="str">
        <f ca="1">IF(TODAY()&gt;BD[[#This Row],[Fecha Venc.]],"VENCIDO","")</f>
        <v>VENCIDO</v>
      </c>
      <c r="R2527" s="83"/>
    </row>
    <row r="2528" spans="3:18" s="4" customFormat="1" hidden="1" x14ac:dyDescent="0.25">
      <c r="C2528" s="77" t="s">
        <v>1151</v>
      </c>
      <c r="D2528" s="78">
        <v>45301</v>
      </c>
      <c r="E2528" s="79" t="s">
        <v>66</v>
      </c>
      <c r="F2528" s="80" t="s">
        <v>21</v>
      </c>
      <c r="G2528" s="79" t="s">
        <v>185</v>
      </c>
      <c r="H2528" s="81" t="s">
        <v>15</v>
      </c>
      <c r="I2528" s="120">
        <v>1189.5</v>
      </c>
      <c r="J2528" s="120">
        <v>1189.5</v>
      </c>
      <c r="K2528" s="82">
        <v>2.58</v>
      </c>
      <c r="L2528" s="105">
        <f>+BD[[#This Row],[Kg. Recibidos]]*BD[[#This Row],[Precio]]</f>
        <v>3068.9100000000003</v>
      </c>
      <c r="M2528" s="82">
        <v>3068.9100000000003</v>
      </c>
      <c r="N2528" s="91">
        <f>+BD[[#This Row],[Monto Total]]-BD[[#This Row],[Abonos]]</f>
        <v>0</v>
      </c>
      <c r="O2528" s="92" t="str">
        <f>IF(BD[[#This Row],[Saldo Actual]]=0,"PAGADO",IF(BD[[#This Row],[Saldo Actual]]&lt;0,"A Favor","Pendiente"))</f>
        <v>PAGADO</v>
      </c>
      <c r="P2528" s="95">
        <f>+BD[[#This Row],[Fecha Doc.]]+7</f>
        <v>45308</v>
      </c>
      <c r="Q2528" s="66" t="str">
        <f ca="1">IF(TODAY()&gt;BD[[#This Row],[Fecha Venc.]],"VENCIDO","")</f>
        <v>VENCIDO</v>
      </c>
      <c r="R2528" s="83"/>
    </row>
    <row r="2529" spans="3:18" s="4" customFormat="1" hidden="1" x14ac:dyDescent="0.25">
      <c r="C2529" s="77" t="s">
        <v>1206</v>
      </c>
      <c r="D2529" s="78">
        <v>45301</v>
      </c>
      <c r="E2529" s="79" t="s">
        <v>85</v>
      </c>
      <c r="F2529" s="80" t="s">
        <v>44</v>
      </c>
      <c r="G2529" s="79" t="s">
        <v>85</v>
      </c>
      <c r="H2529" s="81" t="s">
        <v>3</v>
      </c>
      <c r="I2529" s="120">
        <v>25040</v>
      </c>
      <c r="J2529" s="120">
        <v>25040</v>
      </c>
      <c r="K2529" s="82">
        <v>2</v>
      </c>
      <c r="L2529" s="105">
        <f>+BD[[#This Row],[Kg. Recibidos]]*BD[[#This Row],[Precio]]</f>
        <v>50080</v>
      </c>
      <c r="M2529" s="82">
        <v>50080</v>
      </c>
      <c r="N2529" s="91">
        <f>+BD[[#This Row],[Monto Total]]-BD[[#This Row],[Abonos]]</f>
        <v>0</v>
      </c>
      <c r="O2529" s="92" t="str">
        <f>IF(BD[[#This Row],[Saldo Actual]]=0,"PAGADO",IF(BD[[#This Row],[Saldo Actual]]&lt;0,"A Favor","Pendiente"))</f>
        <v>PAGADO</v>
      </c>
      <c r="P2529" s="95">
        <f>+BD[[#This Row],[Fecha Doc.]]+7</f>
        <v>45308</v>
      </c>
      <c r="Q2529" s="66" t="str">
        <f ca="1">IF(TODAY()&gt;BD[[#This Row],[Fecha Venc.]],"VENCIDO","")</f>
        <v>VENCIDO</v>
      </c>
      <c r="R2529" s="83"/>
    </row>
    <row r="2530" spans="3:18" s="4" customFormat="1" hidden="1" x14ac:dyDescent="0.25">
      <c r="C2530" s="77" t="s">
        <v>1145</v>
      </c>
      <c r="D2530" s="78">
        <v>45301</v>
      </c>
      <c r="E2530" s="79" t="s">
        <v>8</v>
      </c>
      <c r="F2530" s="80" t="s">
        <v>20</v>
      </c>
      <c r="G2530" s="79" t="s">
        <v>179</v>
      </c>
      <c r="H2530" s="81" t="s">
        <v>3</v>
      </c>
      <c r="I2530" s="120">
        <v>1962.6</v>
      </c>
      <c r="J2530" s="120">
        <v>1954.4</v>
      </c>
      <c r="K2530" s="82">
        <v>2.2000000000000002</v>
      </c>
      <c r="L2530" s="105">
        <f>+BD[[#This Row],[Kg. Recibidos]]*BD[[#This Row],[Precio]]</f>
        <v>4299.68</v>
      </c>
      <c r="M2530" s="82">
        <v>4299.68</v>
      </c>
      <c r="N2530" s="91">
        <f>+BD[[#This Row],[Monto Total]]-BD[[#This Row],[Abonos]]</f>
        <v>0</v>
      </c>
      <c r="O2530" s="92" t="str">
        <f>IF(BD[[#This Row],[Saldo Actual]]=0,"PAGADO",IF(BD[[#This Row],[Saldo Actual]]&lt;0,"A Favor","Pendiente"))</f>
        <v>PAGADO</v>
      </c>
      <c r="P2530" s="95">
        <f>+BD[[#This Row],[Fecha Doc.]]+7</f>
        <v>45308</v>
      </c>
      <c r="Q2530" s="66" t="str">
        <f ca="1">IF(TODAY()&gt;BD[[#This Row],[Fecha Venc.]],"VENCIDO","")</f>
        <v>VENCIDO</v>
      </c>
      <c r="R2530" s="83"/>
    </row>
    <row r="2531" spans="3:18" s="4" customFormat="1" hidden="1" x14ac:dyDescent="0.25">
      <c r="C2531" s="77" t="s">
        <v>1155</v>
      </c>
      <c r="D2531" s="78">
        <v>45301</v>
      </c>
      <c r="E2531" s="79" t="s">
        <v>91</v>
      </c>
      <c r="F2531" s="80" t="s">
        <v>49</v>
      </c>
      <c r="G2531" s="79" t="s">
        <v>91</v>
      </c>
      <c r="H2531" s="81" t="s">
        <v>11</v>
      </c>
      <c r="I2531" s="120">
        <v>24.8</v>
      </c>
      <c r="J2531" s="120">
        <v>24.8</v>
      </c>
      <c r="K2531" s="82">
        <v>1.6</v>
      </c>
      <c r="L2531" s="105">
        <f>+BD[[#This Row],[Kg. Recibidos]]*BD[[#This Row],[Precio]]</f>
        <v>39.680000000000007</v>
      </c>
      <c r="M2531" s="82">
        <v>39.680000000000007</v>
      </c>
      <c r="N2531" s="91">
        <f>+BD[[#This Row],[Monto Total]]-BD[[#This Row],[Abonos]]</f>
        <v>0</v>
      </c>
      <c r="O2531" s="92" t="str">
        <f>IF(BD[[#This Row],[Saldo Actual]]=0,"PAGADO",IF(BD[[#This Row],[Saldo Actual]]&lt;0,"A Favor","Pendiente"))</f>
        <v>PAGADO</v>
      </c>
      <c r="P2531" s="95">
        <f>+BD[[#This Row],[Fecha Doc.]]+7</f>
        <v>45308</v>
      </c>
      <c r="Q2531" s="66" t="str">
        <f ca="1">IF(TODAY()&gt;BD[[#This Row],[Fecha Venc.]],"VENCIDO","")</f>
        <v>VENCIDO</v>
      </c>
      <c r="R2531" s="83"/>
    </row>
    <row r="2532" spans="3:18" s="4" customFormat="1" hidden="1" x14ac:dyDescent="0.25">
      <c r="C2532" s="77" t="s">
        <v>1155</v>
      </c>
      <c r="D2532" s="78">
        <v>45301</v>
      </c>
      <c r="E2532" s="79" t="s">
        <v>91</v>
      </c>
      <c r="F2532" s="80" t="s">
        <v>49</v>
      </c>
      <c r="G2532" s="79" t="s">
        <v>91</v>
      </c>
      <c r="H2532" s="81" t="s">
        <v>12</v>
      </c>
      <c r="I2532" s="120">
        <v>148.80000000000001</v>
      </c>
      <c r="J2532" s="120">
        <v>148.80000000000001</v>
      </c>
      <c r="K2532" s="82">
        <v>1.1000000000000001</v>
      </c>
      <c r="L2532" s="105">
        <f>+BD[[#This Row],[Kg. Recibidos]]*BD[[#This Row],[Precio]]</f>
        <v>163.68000000000004</v>
      </c>
      <c r="M2532" s="82">
        <v>163.68000000000004</v>
      </c>
      <c r="N2532" s="91">
        <f>+BD[[#This Row],[Monto Total]]-BD[[#This Row],[Abonos]]</f>
        <v>0</v>
      </c>
      <c r="O2532" s="92" t="str">
        <f>IF(BD[[#This Row],[Saldo Actual]]=0,"PAGADO",IF(BD[[#This Row],[Saldo Actual]]&lt;0,"A Favor","Pendiente"))</f>
        <v>PAGADO</v>
      </c>
      <c r="P2532" s="95">
        <f>+BD[[#This Row],[Fecha Doc.]]+7</f>
        <v>45308</v>
      </c>
      <c r="Q2532" s="66" t="str">
        <f ca="1">IF(TODAY()&gt;BD[[#This Row],[Fecha Venc.]],"VENCIDO","")</f>
        <v>VENCIDO</v>
      </c>
      <c r="R2532" s="83"/>
    </row>
    <row r="2533" spans="3:18" s="4" customFormat="1" hidden="1" x14ac:dyDescent="0.25">
      <c r="C2533" s="77" t="s">
        <v>1155</v>
      </c>
      <c r="D2533" s="78">
        <v>45301</v>
      </c>
      <c r="E2533" s="79" t="s">
        <v>91</v>
      </c>
      <c r="F2533" s="80" t="s">
        <v>49</v>
      </c>
      <c r="G2533" s="79" t="s">
        <v>91</v>
      </c>
      <c r="H2533" s="81" t="s">
        <v>13</v>
      </c>
      <c r="I2533" s="120">
        <v>50</v>
      </c>
      <c r="J2533" s="120">
        <v>50</v>
      </c>
      <c r="K2533" s="82">
        <v>1.1000000000000001</v>
      </c>
      <c r="L2533" s="105">
        <f>+BD[[#This Row],[Kg. Recibidos]]*BD[[#This Row],[Precio]]</f>
        <v>55.000000000000007</v>
      </c>
      <c r="M2533" s="82">
        <v>55.000000000000007</v>
      </c>
      <c r="N2533" s="91">
        <f>+BD[[#This Row],[Monto Total]]-BD[[#This Row],[Abonos]]</f>
        <v>0</v>
      </c>
      <c r="O2533" s="92" t="str">
        <f>IF(BD[[#This Row],[Saldo Actual]]=0,"PAGADO",IF(BD[[#This Row],[Saldo Actual]]&lt;0,"A Favor","Pendiente"))</f>
        <v>PAGADO</v>
      </c>
      <c r="P2533" s="95">
        <f>+BD[[#This Row],[Fecha Doc.]]+7</f>
        <v>45308</v>
      </c>
      <c r="Q2533" s="66" t="str">
        <f ca="1">IF(TODAY()&gt;BD[[#This Row],[Fecha Venc.]],"VENCIDO","")</f>
        <v>VENCIDO</v>
      </c>
      <c r="R2533" s="83"/>
    </row>
    <row r="2534" spans="3:18" s="4" customFormat="1" hidden="1" x14ac:dyDescent="0.25">
      <c r="C2534" s="77" t="s">
        <v>1143</v>
      </c>
      <c r="D2534" s="78">
        <v>45301</v>
      </c>
      <c r="E2534" s="79" t="s">
        <v>8</v>
      </c>
      <c r="F2534" s="80" t="s">
        <v>20</v>
      </c>
      <c r="G2534" s="79" t="s">
        <v>180</v>
      </c>
      <c r="H2534" s="81" t="s">
        <v>3</v>
      </c>
      <c r="I2534" s="120">
        <v>866.7</v>
      </c>
      <c r="J2534" s="120">
        <v>850.4</v>
      </c>
      <c r="K2534" s="82">
        <v>2.2000000000000002</v>
      </c>
      <c r="L2534" s="105">
        <f>+BD[[#This Row],[Kg. Recibidos]]*BD[[#This Row],[Precio]]</f>
        <v>1870.88</v>
      </c>
      <c r="M2534" s="82">
        <v>1870.88</v>
      </c>
      <c r="N2534" s="91">
        <f>+BD[[#This Row],[Monto Total]]-BD[[#This Row],[Abonos]]</f>
        <v>0</v>
      </c>
      <c r="O2534" s="92" t="str">
        <f>IF(BD[[#This Row],[Saldo Actual]]=0,"PAGADO",IF(BD[[#This Row],[Saldo Actual]]&lt;0,"A Favor","Pendiente"))</f>
        <v>PAGADO</v>
      </c>
      <c r="P2534" s="95">
        <f>+BD[[#This Row],[Fecha Doc.]]+7</f>
        <v>45308</v>
      </c>
      <c r="Q2534" s="66" t="str">
        <f ca="1">IF(TODAY()&gt;BD[[#This Row],[Fecha Venc.]],"VENCIDO","")</f>
        <v>VENCIDO</v>
      </c>
      <c r="R2534" s="83"/>
    </row>
    <row r="2535" spans="3:18" s="4" customFormat="1" hidden="1" x14ac:dyDescent="0.25">
      <c r="C2535" s="77" t="s">
        <v>1160</v>
      </c>
      <c r="D2535" s="78">
        <v>45301</v>
      </c>
      <c r="E2535" s="79" t="s">
        <v>1887</v>
      </c>
      <c r="F2535" s="80" t="s">
        <v>60</v>
      </c>
      <c r="G2535" s="79" t="s">
        <v>107</v>
      </c>
      <c r="H2535" s="81" t="s">
        <v>3</v>
      </c>
      <c r="I2535" s="120">
        <v>31.8</v>
      </c>
      <c r="J2535" s="120">
        <v>31.8</v>
      </c>
      <c r="K2535" s="82">
        <v>2.35</v>
      </c>
      <c r="L2535" s="105">
        <f>+BD[[#This Row],[Kg. Recibidos]]*BD[[#This Row],[Precio]]</f>
        <v>74.73</v>
      </c>
      <c r="M2535" s="82">
        <v>74.73</v>
      </c>
      <c r="N2535" s="91">
        <f>+BD[[#This Row],[Monto Total]]-BD[[#This Row],[Abonos]]</f>
        <v>0</v>
      </c>
      <c r="O2535" s="92" t="str">
        <f>IF(BD[[#This Row],[Saldo Actual]]=0,"PAGADO",IF(BD[[#This Row],[Saldo Actual]]&lt;0,"A Favor","Pendiente"))</f>
        <v>PAGADO</v>
      </c>
      <c r="P2535" s="95">
        <f>+BD[[#This Row],[Fecha Doc.]]+7</f>
        <v>45308</v>
      </c>
      <c r="Q2535" s="66" t="str">
        <f ca="1">IF(TODAY()&gt;BD[[#This Row],[Fecha Venc.]],"VENCIDO","")</f>
        <v>VENCIDO</v>
      </c>
      <c r="R2535" s="83"/>
    </row>
    <row r="2536" spans="3:18" s="4" customFormat="1" hidden="1" x14ac:dyDescent="0.25">
      <c r="C2536" s="77" t="s">
        <v>1200</v>
      </c>
      <c r="D2536" s="78">
        <v>45301</v>
      </c>
      <c r="E2536" s="79" t="s">
        <v>93</v>
      </c>
      <c r="F2536" s="80" t="s">
        <v>50</v>
      </c>
      <c r="G2536" s="79" t="s">
        <v>93</v>
      </c>
      <c r="H2536" s="81" t="s">
        <v>3</v>
      </c>
      <c r="I2536" s="120">
        <v>25035</v>
      </c>
      <c r="J2536" s="120">
        <v>25081</v>
      </c>
      <c r="K2536" s="82">
        <v>2</v>
      </c>
      <c r="L2536" s="105">
        <f>+BD[[#This Row],[Kg. Recibidos]]*BD[[#This Row],[Precio]]</f>
        <v>50162</v>
      </c>
      <c r="M2536" s="82">
        <v>50162</v>
      </c>
      <c r="N2536" s="91">
        <f>+BD[[#This Row],[Monto Total]]-BD[[#This Row],[Abonos]]</f>
        <v>0</v>
      </c>
      <c r="O2536" s="92" t="str">
        <f>IF(BD[[#This Row],[Saldo Actual]]=0,"PAGADO",IF(BD[[#This Row],[Saldo Actual]]&lt;0,"A Favor","Pendiente"))</f>
        <v>PAGADO</v>
      </c>
      <c r="P2536" s="95">
        <f>+BD[[#This Row],[Fecha Doc.]]+7</f>
        <v>45308</v>
      </c>
      <c r="Q2536" s="66" t="str">
        <f ca="1">IF(TODAY()&gt;BD[[#This Row],[Fecha Venc.]],"VENCIDO","")</f>
        <v>VENCIDO</v>
      </c>
      <c r="R2536" s="83"/>
    </row>
    <row r="2537" spans="3:18" s="4" customFormat="1" hidden="1" x14ac:dyDescent="0.25">
      <c r="C2537" s="77" t="s">
        <v>1172</v>
      </c>
      <c r="D2537" s="78">
        <v>45301</v>
      </c>
      <c r="E2537" s="79" t="s">
        <v>9</v>
      </c>
      <c r="F2537" s="80" t="s">
        <v>19</v>
      </c>
      <c r="G2537" s="79" t="s">
        <v>169</v>
      </c>
      <c r="H2537" s="81" t="s">
        <v>15</v>
      </c>
      <c r="I2537" s="120">
        <v>3147.8</v>
      </c>
      <c r="J2537" s="120">
        <v>3114.8</v>
      </c>
      <c r="K2537" s="82">
        <v>2.25</v>
      </c>
      <c r="L2537" s="105">
        <f>+BD[[#This Row],[Kg. Recibidos]]*BD[[#This Row],[Precio]]</f>
        <v>7008.3</v>
      </c>
      <c r="M2537" s="82">
        <v>7008.3</v>
      </c>
      <c r="N2537" s="91">
        <f>+BD[[#This Row],[Monto Total]]-BD[[#This Row],[Abonos]]</f>
        <v>0</v>
      </c>
      <c r="O2537" s="92" t="str">
        <f>IF(BD[[#This Row],[Saldo Actual]]=0,"PAGADO",IF(BD[[#This Row],[Saldo Actual]]&lt;0,"A Favor","Pendiente"))</f>
        <v>PAGADO</v>
      </c>
      <c r="P2537" s="95">
        <f>+BD[[#This Row],[Fecha Doc.]]+7</f>
        <v>45308</v>
      </c>
      <c r="Q2537" s="66" t="str">
        <f ca="1">IF(TODAY()&gt;BD[[#This Row],[Fecha Venc.]],"VENCIDO","")</f>
        <v>VENCIDO</v>
      </c>
      <c r="R2537" s="83"/>
    </row>
    <row r="2538" spans="3:18" s="4" customFormat="1" hidden="1" x14ac:dyDescent="0.25">
      <c r="C2538" s="77" t="s">
        <v>1174</v>
      </c>
      <c r="D2538" s="78">
        <v>45301</v>
      </c>
      <c r="E2538" s="79" t="s">
        <v>9</v>
      </c>
      <c r="F2538" s="80" t="s">
        <v>19</v>
      </c>
      <c r="G2538" s="79" t="s">
        <v>169</v>
      </c>
      <c r="H2538" s="81" t="s">
        <v>15</v>
      </c>
      <c r="I2538" s="120">
        <v>5219.6000000000004</v>
      </c>
      <c r="J2538" s="120">
        <v>5183.2</v>
      </c>
      <c r="K2538" s="82">
        <v>2.25</v>
      </c>
      <c r="L2538" s="105">
        <f>+BD[[#This Row],[Kg. Recibidos]]*BD[[#This Row],[Precio]]</f>
        <v>11662.199999999999</v>
      </c>
      <c r="M2538" s="82">
        <v>11662.199999999999</v>
      </c>
      <c r="N2538" s="91">
        <f>+BD[[#This Row],[Monto Total]]-BD[[#This Row],[Abonos]]</f>
        <v>0</v>
      </c>
      <c r="O2538" s="92" t="str">
        <f>IF(BD[[#This Row],[Saldo Actual]]=0,"PAGADO",IF(BD[[#This Row],[Saldo Actual]]&lt;0,"A Favor","Pendiente"))</f>
        <v>PAGADO</v>
      </c>
      <c r="P2538" s="95">
        <f>+BD[[#This Row],[Fecha Doc.]]+7</f>
        <v>45308</v>
      </c>
      <c r="Q2538" s="66" t="str">
        <f ca="1">IF(TODAY()&gt;BD[[#This Row],[Fecha Venc.]],"VENCIDO","")</f>
        <v>VENCIDO</v>
      </c>
      <c r="R2538" s="83"/>
    </row>
    <row r="2539" spans="3:18" s="4" customFormat="1" hidden="1" x14ac:dyDescent="0.25">
      <c r="C2539" s="77" t="s">
        <v>1173</v>
      </c>
      <c r="D2539" s="78">
        <v>45301</v>
      </c>
      <c r="E2539" s="79" t="s">
        <v>9</v>
      </c>
      <c r="F2539" s="80" t="s">
        <v>19</v>
      </c>
      <c r="G2539" s="79" t="s">
        <v>169</v>
      </c>
      <c r="H2539" s="81" t="s">
        <v>15</v>
      </c>
      <c r="I2539" s="120">
        <v>1518.4</v>
      </c>
      <c r="J2539" s="120">
        <v>1548.4</v>
      </c>
      <c r="K2539" s="82">
        <v>2.25</v>
      </c>
      <c r="L2539" s="105">
        <f>+BD[[#This Row],[Kg. Recibidos]]*BD[[#This Row],[Precio]]</f>
        <v>3483.9</v>
      </c>
      <c r="M2539" s="105">
        <f>+BD[[#This Row],[Kg. Recibidos]]*BD[[#This Row],[Precio]]</f>
        <v>3483.9</v>
      </c>
      <c r="N2539" s="91">
        <f>+BD[[#This Row],[Monto Total]]-BD[[#This Row],[Abonos]]</f>
        <v>0</v>
      </c>
      <c r="O2539" s="92" t="str">
        <f>IF(BD[[#This Row],[Saldo Actual]]=0,"PAGADO",IF(BD[[#This Row],[Saldo Actual]]&lt;0,"A Favor","Pendiente"))</f>
        <v>PAGADO</v>
      </c>
      <c r="P2539" s="95">
        <f>+BD[[#This Row],[Fecha Doc.]]+7</f>
        <v>45308</v>
      </c>
      <c r="Q2539" s="66" t="str">
        <f ca="1">IF(TODAY()&gt;BD[[#This Row],[Fecha Venc.]],"VENCIDO","")</f>
        <v>VENCIDO</v>
      </c>
      <c r="R2539" s="83"/>
    </row>
    <row r="2540" spans="3:18" s="4" customFormat="1" hidden="1" x14ac:dyDescent="0.25">
      <c r="C2540" s="77" t="s">
        <v>1156</v>
      </c>
      <c r="D2540" s="78">
        <v>45301</v>
      </c>
      <c r="E2540" s="79" t="s">
        <v>9</v>
      </c>
      <c r="F2540" s="80" t="s">
        <v>19</v>
      </c>
      <c r="G2540" s="79" t="s">
        <v>169</v>
      </c>
      <c r="H2540" s="81" t="s">
        <v>15</v>
      </c>
      <c r="I2540" s="120">
        <v>10421.4</v>
      </c>
      <c r="J2540" s="120">
        <v>10271.799999999999</v>
      </c>
      <c r="K2540" s="82">
        <v>2.25</v>
      </c>
      <c r="L2540" s="105">
        <f>+BD[[#This Row],[Kg. Recibidos]]*BD[[#This Row],[Precio]]</f>
        <v>23111.55</v>
      </c>
      <c r="M2540" s="82">
        <v>23111.55</v>
      </c>
      <c r="N2540" s="91">
        <f>+BD[[#This Row],[Monto Total]]-BD[[#This Row],[Abonos]]</f>
        <v>0</v>
      </c>
      <c r="O2540" s="92" t="str">
        <f>IF(BD[[#This Row],[Saldo Actual]]=0,"PAGADO",IF(BD[[#This Row],[Saldo Actual]]&lt;0,"A Favor","Pendiente"))</f>
        <v>PAGADO</v>
      </c>
      <c r="P2540" s="95">
        <f>+BD[[#This Row],[Fecha Doc.]]+7</f>
        <v>45308</v>
      </c>
      <c r="Q2540" s="66" t="str">
        <f ca="1">IF(TODAY()&gt;BD[[#This Row],[Fecha Venc.]],"VENCIDO","")</f>
        <v>VENCIDO</v>
      </c>
      <c r="R2540" s="83"/>
    </row>
    <row r="2541" spans="3:18" s="4" customFormat="1" hidden="1" x14ac:dyDescent="0.25">
      <c r="C2541" s="77" t="s">
        <v>1144</v>
      </c>
      <c r="D2541" s="78">
        <v>45301</v>
      </c>
      <c r="E2541" s="79" t="s">
        <v>8</v>
      </c>
      <c r="F2541" s="80" t="s">
        <v>20</v>
      </c>
      <c r="G2541" s="79" t="s">
        <v>181</v>
      </c>
      <c r="H2541" s="81" t="s">
        <v>3</v>
      </c>
      <c r="I2541" s="120">
        <v>830.3</v>
      </c>
      <c r="J2541" s="120">
        <v>840.8</v>
      </c>
      <c r="K2541" s="82">
        <v>2.2000000000000002</v>
      </c>
      <c r="L2541" s="105">
        <f>+BD[[#This Row],[Kg. Recibidos]]*BD[[#This Row],[Precio]]</f>
        <v>1849.76</v>
      </c>
      <c r="M2541" s="82">
        <v>1849.76</v>
      </c>
      <c r="N2541" s="91">
        <f>+BD[[#This Row],[Monto Total]]-BD[[#This Row],[Abonos]]</f>
        <v>0</v>
      </c>
      <c r="O2541" s="92" t="str">
        <f>IF(BD[[#This Row],[Saldo Actual]]=0,"PAGADO",IF(BD[[#This Row],[Saldo Actual]]&lt;0,"A Favor","Pendiente"))</f>
        <v>PAGADO</v>
      </c>
      <c r="P2541" s="95">
        <f>+BD[[#This Row],[Fecha Doc.]]+7</f>
        <v>45308</v>
      </c>
      <c r="Q2541" s="66" t="str">
        <f ca="1">IF(TODAY()&gt;BD[[#This Row],[Fecha Venc.]],"VENCIDO","")</f>
        <v>VENCIDO</v>
      </c>
      <c r="R2541" s="83"/>
    </row>
    <row r="2542" spans="3:18" s="4" customFormat="1" hidden="1" x14ac:dyDescent="0.25">
      <c r="C2542" s="77" t="s">
        <v>1142</v>
      </c>
      <c r="D2542" s="78">
        <v>45301</v>
      </c>
      <c r="E2542" s="79" t="s">
        <v>8</v>
      </c>
      <c r="F2542" s="80" t="s">
        <v>20</v>
      </c>
      <c r="G2542" s="79" t="s">
        <v>182</v>
      </c>
      <c r="H2542" s="81" t="s">
        <v>15</v>
      </c>
      <c r="I2542" s="120">
        <v>7703.6</v>
      </c>
      <c r="J2542" s="120">
        <v>7569.6</v>
      </c>
      <c r="K2542" s="82">
        <v>2.2999999999999998</v>
      </c>
      <c r="L2542" s="105">
        <f>+BD[[#This Row],[Kg. Recibidos]]*BD[[#This Row],[Precio]]</f>
        <v>17410.079999999998</v>
      </c>
      <c r="M2542" s="82">
        <v>17410.079999999998</v>
      </c>
      <c r="N2542" s="91">
        <f>+BD[[#This Row],[Monto Total]]-BD[[#This Row],[Abonos]]</f>
        <v>0</v>
      </c>
      <c r="O2542" s="92" t="str">
        <f>IF(BD[[#This Row],[Saldo Actual]]=0,"PAGADO",IF(BD[[#This Row],[Saldo Actual]]&lt;0,"A Favor","Pendiente"))</f>
        <v>PAGADO</v>
      </c>
      <c r="P2542" s="95">
        <f>+BD[[#This Row],[Fecha Doc.]]+7</f>
        <v>45308</v>
      </c>
      <c r="Q2542" s="66" t="str">
        <f ca="1">IF(TODAY()&gt;BD[[#This Row],[Fecha Venc.]],"VENCIDO","")</f>
        <v>VENCIDO</v>
      </c>
      <c r="R2542" s="83"/>
    </row>
    <row r="2543" spans="3:18" s="4" customFormat="1" hidden="1" x14ac:dyDescent="0.25">
      <c r="C2543" s="77" t="s">
        <v>1148</v>
      </c>
      <c r="D2543" s="78">
        <v>45301</v>
      </c>
      <c r="E2543" s="79" t="s">
        <v>8</v>
      </c>
      <c r="F2543" s="80" t="s">
        <v>20</v>
      </c>
      <c r="G2543" s="79" t="s">
        <v>182</v>
      </c>
      <c r="H2543" s="81" t="s">
        <v>12</v>
      </c>
      <c r="I2543" s="120">
        <v>1164</v>
      </c>
      <c r="J2543" s="120">
        <v>1157.06</v>
      </c>
      <c r="K2543" s="82">
        <v>0.45</v>
      </c>
      <c r="L2543" s="105">
        <f>+BD[[#This Row],[Kg. Recibidos]]*BD[[#This Row],[Precio]]</f>
        <v>520.67700000000002</v>
      </c>
      <c r="M2543" s="82">
        <v>520.67700000000002</v>
      </c>
      <c r="N2543" s="91">
        <f>+BD[[#This Row],[Monto Total]]-BD[[#This Row],[Abonos]]</f>
        <v>0</v>
      </c>
      <c r="O2543" s="92" t="str">
        <f>IF(BD[[#This Row],[Saldo Actual]]=0,"PAGADO",IF(BD[[#This Row],[Saldo Actual]]&lt;0,"A Favor","Pendiente"))</f>
        <v>PAGADO</v>
      </c>
      <c r="P2543" s="95">
        <f>+BD[[#This Row],[Fecha Doc.]]+7</f>
        <v>45308</v>
      </c>
      <c r="Q2543" s="66" t="str">
        <f ca="1">IF(TODAY()&gt;BD[[#This Row],[Fecha Venc.]],"VENCIDO","")</f>
        <v>VENCIDO</v>
      </c>
      <c r="R2543" s="83"/>
    </row>
    <row r="2544" spans="3:18" s="4" customFormat="1" hidden="1" x14ac:dyDescent="0.25">
      <c r="C2544" s="77" t="s">
        <v>1148</v>
      </c>
      <c r="D2544" s="78">
        <v>45301</v>
      </c>
      <c r="E2544" s="79" t="s">
        <v>8</v>
      </c>
      <c r="F2544" s="80" t="s">
        <v>20</v>
      </c>
      <c r="G2544" s="79" t="s">
        <v>182</v>
      </c>
      <c r="H2544" s="81" t="s">
        <v>13</v>
      </c>
      <c r="I2544" s="120">
        <v>3765.9</v>
      </c>
      <c r="J2544" s="120">
        <v>3748.2</v>
      </c>
      <c r="K2544" s="82">
        <v>0.45</v>
      </c>
      <c r="L2544" s="105">
        <f>+BD[[#This Row],[Kg. Recibidos]]*BD[[#This Row],[Precio]]</f>
        <v>1686.69</v>
      </c>
      <c r="M2544" s="82">
        <v>1686.69</v>
      </c>
      <c r="N2544" s="91">
        <f>+BD[[#This Row],[Monto Total]]-BD[[#This Row],[Abonos]]</f>
        <v>0</v>
      </c>
      <c r="O2544" s="92" t="str">
        <f>IF(BD[[#This Row],[Saldo Actual]]=0,"PAGADO",IF(BD[[#This Row],[Saldo Actual]]&lt;0,"A Favor","Pendiente"))</f>
        <v>PAGADO</v>
      </c>
      <c r="P2544" s="95">
        <f>+BD[[#This Row],[Fecha Doc.]]+7</f>
        <v>45308</v>
      </c>
      <c r="Q2544" s="66" t="str">
        <f ca="1">IF(TODAY()&gt;BD[[#This Row],[Fecha Venc.]],"VENCIDO","")</f>
        <v>VENCIDO</v>
      </c>
      <c r="R2544" s="83"/>
    </row>
    <row r="2545" spans="3:18" s="4" customFormat="1" hidden="1" x14ac:dyDescent="0.25">
      <c r="C2545" s="77" t="s">
        <v>1148</v>
      </c>
      <c r="D2545" s="78">
        <v>45301</v>
      </c>
      <c r="E2545" s="79" t="s">
        <v>8</v>
      </c>
      <c r="F2545" s="80" t="s">
        <v>20</v>
      </c>
      <c r="G2545" s="79" t="s">
        <v>182</v>
      </c>
      <c r="H2545" s="81" t="s">
        <v>11</v>
      </c>
      <c r="I2545" s="120">
        <v>1702.5</v>
      </c>
      <c r="J2545" s="120">
        <v>1691</v>
      </c>
      <c r="K2545" s="82">
        <v>0.6</v>
      </c>
      <c r="L2545" s="105">
        <f>+BD[[#This Row],[Kg. Recibidos]]*BD[[#This Row],[Precio]]</f>
        <v>1014.5999999999999</v>
      </c>
      <c r="M2545" s="82">
        <v>1014.5999999999999</v>
      </c>
      <c r="N2545" s="91">
        <f>+BD[[#This Row],[Monto Total]]-BD[[#This Row],[Abonos]]</f>
        <v>0</v>
      </c>
      <c r="O2545" s="92" t="str">
        <f>IF(BD[[#This Row],[Saldo Actual]]=0,"PAGADO",IF(BD[[#This Row],[Saldo Actual]]&lt;0,"A Favor","Pendiente"))</f>
        <v>PAGADO</v>
      </c>
      <c r="P2545" s="95">
        <f>+BD[[#This Row],[Fecha Doc.]]+7</f>
        <v>45308</v>
      </c>
      <c r="Q2545" s="66" t="str">
        <f ca="1">IF(TODAY()&gt;BD[[#This Row],[Fecha Venc.]],"VENCIDO","")</f>
        <v>VENCIDO</v>
      </c>
      <c r="R2545" s="83"/>
    </row>
    <row r="2546" spans="3:18" s="4" customFormat="1" hidden="1" x14ac:dyDescent="0.25">
      <c r="C2546" s="77" t="s">
        <v>1158</v>
      </c>
      <c r="D2546" s="78">
        <v>45301</v>
      </c>
      <c r="E2546" s="79" t="s">
        <v>8</v>
      </c>
      <c r="F2546" s="80" t="s">
        <v>20</v>
      </c>
      <c r="G2546" s="79" t="s">
        <v>182</v>
      </c>
      <c r="H2546" s="81" t="s">
        <v>3</v>
      </c>
      <c r="I2546" s="120">
        <v>688.8</v>
      </c>
      <c r="J2546" s="120">
        <v>685.2</v>
      </c>
      <c r="K2546" s="82">
        <v>2.2000000000000002</v>
      </c>
      <c r="L2546" s="105">
        <f>+BD[[#This Row],[Kg. Recibidos]]*BD[[#This Row],[Precio]]</f>
        <v>1507.4400000000003</v>
      </c>
      <c r="M2546" s="82">
        <v>1507.4400000000003</v>
      </c>
      <c r="N2546" s="91">
        <f>+BD[[#This Row],[Monto Total]]-BD[[#This Row],[Abonos]]</f>
        <v>0</v>
      </c>
      <c r="O2546" s="92" t="str">
        <f>IF(BD[[#This Row],[Saldo Actual]]=0,"PAGADO",IF(BD[[#This Row],[Saldo Actual]]&lt;0,"A Favor","Pendiente"))</f>
        <v>PAGADO</v>
      </c>
      <c r="P2546" s="95">
        <f>+BD[[#This Row],[Fecha Doc.]]+7</f>
        <v>45308</v>
      </c>
      <c r="Q2546" s="66" t="str">
        <f ca="1">IF(TODAY()&gt;BD[[#This Row],[Fecha Venc.]],"VENCIDO","")</f>
        <v>VENCIDO</v>
      </c>
      <c r="R2546" s="83"/>
    </row>
    <row r="2547" spans="3:18" s="4" customFormat="1" hidden="1" x14ac:dyDescent="0.25">
      <c r="C2547" s="77" t="s">
        <v>1158</v>
      </c>
      <c r="D2547" s="78">
        <v>45301</v>
      </c>
      <c r="E2547" s="79" t="s">
        <v>8</v>
      </c>
      <c r="F2547" s="80" t="s">
        <v>20</v>
      </c>
      <c r="G2547" s="79" t="s">
        <v>182</v>
      </c>
      <c r="H2547" s="81" t="s">
        <v>15</v>
      </c>
      <c r="I2547" s="120">
        <v>8102.4</v>
      </c>
      <c r="J2547" s="120">
        <v>7830.2</v>
      </c>
      <c r="K2547" s="82">
        <v>2.4700000000000002</v>
      </c>
      <c r="L2547" s="105">
        <f>+BD[[#This Row],[Kg. Recibidos]]*BD[[#This Row],[Precio]]</f>
        <v>19340.594000000001</v>
      </c>
      <c r="M2547" s="82">
        <v>19340.594000000001</v>
      </c>
      <c r="N2547" s="91">
        <f>+BD[[#This Row],[Monto Total]]-BD[[#This Row],[Abonos]]</f>
        <v>0</v>
      </c>
      <c r="O2547" s="92" t="str">
        <f>IF(BD[[#This Row],[Saldo Actual]]=0,"PAGADO",IF(BD[[#This Row],[Saldo Actual]]&lt;0,"A Favor","Pendiente"))</f>
        <v>PAGADO</v>
      </c>
      <c r="P2547" s="95">
        <f>+BD[[#This Row],[Fecha Doc.]]+7</f>
        <v>45308</v>
      </c>
      <c r="Q2547" s="66" t="str">
        <f ca="1">IF(TODAY()&gt;BD[[#This Row],[Fecha Venc.]],"VENCIDO","")</f>
        <v>VENCIDO</v>
      </c>
      <c r="R2547" s="83"/>
    </row>
    <row r="2548" spans="3:18" s="4" customFormat="1" hidden="1" x14ac:dyDescent="0.25">
      <c r="C2548" s="77" t="s">
        <v>1161</v>
      </c>
      <c r="D2548" s="78">
        <v>45301</v>
      </c>
      <c r="E2548" s="79" t="s">
        <v>1887</v>
      </c>
      <c r="F2548" s="80" t="s">
        <v>1886</v>
      </c>
      <c r="G2548" s="79" t="s">
        <v>143</v>
      </c>
      <c r="H2548" s="81" t="s">
        <v>3</v>
      </c>
      <c r="I2548" s="120">
        <v>95.2</v>
      </c>
      <c r="J2548" s="120">
        <v>95.2</v>
      </c>
      <c r="K2548" s="82">
        <v>2.35</v>
      </c>
      <c r="L2548" s="105">
        <f>+BD[[#This Row],[Kg. Recibidos]]*BD[[#This Row],[Precio]]</f>
        <v>223.72000000000003</v>
      </c>
      <c r="M2548" s="82">
        <v>223.72000000000003</v>
      </c>
      <c r="N2548" s="91">
        <f>+BD[[#This Row],[Monto Total]]-BD[[#This Row],[Abonos]]</f>
        <v>0</v>
      </c>
      <c r="O2548" s="92" t="str">
        <f>IF(BD[[#This Row],[Saldo Actual]]=0,"PAGADO",IF(BD[[#This Row],[Saldo Actual]]&lt;0,"A Favor","Pendiente"))</f>
        <v>PAGADO</v>
      </c>
      <c r="P2548" s="95">
        <f>+BD[[#This Row],[Fecha Doc.]]+7</f>
        <v>45308</v>
      </c>
      <c r="Q2548" s="66" t="str">
        <f ca="1">IF(TODAY()&gt;BD[[#This Row],[Fecha Venc.]],"VENCIDO","")</f>
        <v>VENCIDO</v>
      </c>
      <c r="R2548" s="83"/>
    </row>
    <row r="2549" spans="3:18" s="4" customFormat="1" hidden="1" x14ac:dyDescent="0.25">
      <c r="C2549" s="77" t="s">
        <v>1159</v>
      </c>
      <c r="D2549" s="78">
        <v>45301</v>
      </c>
      <c r="E2549" s="79" t="s">
        <v>1887</v>
      </c>
      <c r="F2549" s="80" t="s">
        <v>1886</v>
      </c>
      <c r="G2549" s="79" t="s">
        <v>149</v>
      </c>
      <c r="H2549" s="81" t="s">
        <v>14</v>
      </c>
      <c r="I2549" s="120">
        <v>0.55000000000000004</v>
      </c>
      <c r="J2549" s="120">
        <v>0.55000000000000004</v>
      </c>
      <c r="K2549" s="82">
        <v>202.2</v>
      </c>
      <c r="L2549" s="105">
        <f>+BD[[#This Row],[Kg. Recibidos]]*BD[[#This Row],[Precio]]</f>
        <v>111.21000000000001</v>
      </c>
      <c r="M2549" s="82">
        <v>111.21000000000001</v>
      </c>
      <c r="N2549" s="91">
        <f>+BD[[#This Row],[Monto Total]]-BD[[#This Row],[Abonos]]</f>
        <v>0</v>
      </c>
      <c r="O2549" s="92" t="str">
        <f>IF(BD[[#This Row],[Saldo Actual]]=0,"PAGADO",IF(BD[[#This Row],[Saldo Actual]]&lt;0,"A Favor","Pendiente"))</f>
        <v>PAGADO</v>
      </c>
      <c r="P2549" s="95">
        <f>+BD[[#This Row],[Fecha Doc.]]+7</f>
        <v>45308</v>
      </c>
      <c r="Q2549" s="66" t="str">
        <f ca="1">IF(TODAY()&gt;BD[[#This Row],[Fecha Venc.]],"VENCIDO","")</f>
        <v>VENCIDO</v>
      </c>
      <c r="R2549" s="83"/>
    </row>
    <row r="2550" spans="3:18" s="4" customFormat="1" hidden="1" x14ac:dyDescent="0.25">
      <c r="C2550" s="77" t="s">
        <v>1128</v>
      </c>
      <c r="D2550" s="78">
        <v>45300</v>
      </c>
      <c r="E2550" s="79" t="s">
        <v>8</v>
      </c>
      <c r="F2550" s="80" t="s">
        <v>20</v>
      </c>
      <c r="G2550" s="79" t="s">
        <v>172</v>
      </c>
      <c r="H2550" s="81" t="s">
        <v>15</v>
      </c>
      <c r="I2550" s="120">
        <v>816.9</v>
      </c>
      <c r="J2550" s="120">
        <v>807.4</v>
      </c>
      <c r="K2550" s="82">
        <v>2.4700000000000002</v>
      </c>
      <c r="L2550" s="105">
        <f>+BD[[#This Row],[Kg. Recibidos]]*BD[[#This Row],[Precio]]</f>
        <v>1994.278</v>
      </c>
      <c r="M2550" s="82">
        <v>1994.278</v>
      </c>
      <c r="N2550" s="91">
        <f>+BD[[#This Row],[Monto Total]]-BD[[#This Row],[Abonos]]</f>
        <v>0</v>
      </c>
      <c r="O2550" s="92" t="str">
        <f>IF(BD[[#This Row],[Saldo Actual]]=0,"PAGADO",IF(BD[[#This Row],[Saldo Actual]]&lt;0,"A Favor","Pendiente"))</f>
        <v>PAGADO</v>
      </c>
      <c r="P2550" s="95">
        <f>+BD[[#This Row],[Fecha Doc.]]+7</f>
        <v>45307</v>
      </c>
      <c r="Q2550" s="66" t="str">
        <f ca="1">IF(TODAY()&gt;BD[[#This Row],[Fecha Venc.]],"VENCIDO","")</f>
        <v>VENCIDO</v>
      </c>
      <c r="R2550" s="83"/>
    </row>
    <row r="2551" spans="3:18" s="4" customFormat="1" hidden="1" x14ac:dyDescent="0.25">
      <c r="C2551" s="77" t="s">
        <v>1126</v>
      </c>
      <c r="D2551" s="78">
        <v>45300</v>
      </c>
      <c r="E2551" s="79" t="s">
        <v>8</v>
      </c>
      <c r="F2551" s="80" t="s">
        <v>20</v>
      </c>
      <c r="G2551" s="79" t="s">
        <v>173</v>
      </c>
      <c r="H2551" s="81" t="s">
        <v>3</v>
      </c>
      <c r="I2551" s="120">
        <v>1673</v>
      </c>
      <c r="J2551" s="120">
        <v>1662.8</v>
      </c>
      <c r="K2551" s="82">
        <v>2.2000000000000002</v>
      </c>
      <c r="L2551" s="105">
        <f>+BD[[#This Row],[Kg. Recibidos]]*BD[[#This Row],[Precio]]</f>
        <v>3658.1600000000003</v>
      </c>
      <c r="M2551" s="82">
        <v>3658.1600000000003</v>
      </c>
      <c r="N2551" s="91">
        <f>+BD[[#This Row],[Monto Total]]-BD[[#This Row],[Abonos]]</f>
        <v>0</v>
      </c>
      <c r="O2551" s="92" t="str">
        <f>IF(BD[[#This Row],[Saldo Actual]]=0,"PAGADO",IF(BD[[#This Row],[Saldo Actual]]&lt;0,"A Favor","Pendiente"))</f>
        <v>PAGADO</v>
      </c>
      <c r="P2551" s="95">
        <f>+BD[[#This Row],[Fecha Doc.]]+7</f>
        <v>45307</v>
      </c>
      <c r="Q2551" s="66" t="str">
        <f ca="1">IF(TODAY()&gt;BD[[#This Row],[Fecha Venc.]],"VENCIDO","")</f>
        <v>VENCIDO</v>
      </c>
      <c r="R2551" s="83"/>
    </row>
    <row r="2552" spans="3:18" s="4" customFormat="1" hidden="1" x14ac:dyDescent="0.25">
      <c r="C2552" s="77" t="s">
        <v>1126</v>
      </c>
      <c r="D2552" s="78">
        <v>45300</v>
      </c>
      <c r="E2552" s="79" t="s">
        <v>8</v>
      </c>
      <c r="F2552" s="80" t="s">
        <v>20</v>
      </c>
      <c r="G2552" s="79" t="s">
        <v>173</v>
      </c>
      <c r="H2552" s="81" t="s">
        <v>15</v>
      </c>
      <c r="I2552" s="120">
        <v>2653</v>
      </c>
      <c r="J2552" s="120">
        <v>2596</v>
      </c>
      <c r="K2552" s="82">
        <v>2.4700000000000002</v>
      </c>
      <c r="L2552" s="105">
        <f>+BD[[#This Row],[Kg. Recibidos]]*BD[[#This Row],[Precio]]</f>
        <v>6412.1200000000008</v>
      </c>
      <c r="M2552" s="82">
        <v>6412.1200000000008</v>
      </c>
      <c r="N2552" s="91">
        <f>+BD[[#This Row],[Monto Total]]-BD[[#This Row],[Abonos]]</f>
        <v>0</v>
      </c>
      <c r="O2552" s="92" t="str">
        <f>IF(BD[[#This Row],[Saldo Actual]]=0,"PAGADO",IF(BD[[#This Row],[Saldo Actual]]&lt;0,"A Favor","Pendiente"))</f>
        <v>PAGADO</v>
      </c>
      <c r="P2552" s="95">
        <f>+BD[[#This Row],[Fecha Doc.]]+7</f>
        <v>45307</v>
      </c>
      <c r="Q2552" s="66" t="str">
        <f ca="1">IF(TODAY()&gt;BD[[#This Row],[Fecha Venc.]],"VENCIDO","")</f>
        <v>VENCIDO</v>
      </c>
      <c r="R2552" s="83"/>
    </row>
    <row r="2553" spans="3:18" s="4" customFormat="1" hidden="1" x14ac:dyDescent="0.25">
      <c r="C2553" s="77" t="s">
        <v>1130</v>
      </c>
      <c r="D2553" s="78">
        <v>45300</v>
      </c>
      <c r="E2553" s="79" t="s">
        <v>8</v>
      </c>
      <c r="F2553" s="80" t="s">
        <v>20</v>
      </c>
      <c r="G2553" s="79" t="s">
        <v>174</v>
      </c>
      <c r="H2553" s="81" t="s">
        <v>15</v>
      </c>
      <c r="I2553" s="120">
        <v>2671.5</v>
      </c>
      <c r="J2553" s="120">
        <v>2635.3</v>
      </c>
      <c r="K2553" s="82">
        <v>2.4700000000000002</v>
      </c>
      <c r="L2553" s="105">
        <f>+BD[[#This Row],[Kg. Recibidos]]*BD[[#This Row],[Precio]]</f>
        <v>6509.1910000000007</v>
      </c>
      <c r="M2553" s="82">
        <v>6509.1910000000007</v>
      </c>
      <c r="N2553" s="91">
        <f>+BD[[#This Row],[Monto Total]]-BD[[#This Row],[Abonos]]</f>
        <v>0</v>
      </c>
      <c r="O2553" s="92" t="str">
        <f>IF(BD[[#This Row],[Saldo Actual]]=0,"PAGADO",IF(BD[[#This Row],[Saldo Actual]]&lt;0,"A Favor","Pendiente"))</f>
        <v>PAGADO</v>
      </c>
      <c r="P2553" s="95">
        <f>+BD[[#This Row],[Fecha Doc.]]+7</f>
        <v>45307</v>
      </c>
      <c r="Q2553" s="66" t="str">
        <f ca="1">IF(TODAY()&gt;BD[[#This Row],[Fecha Venc.]],"VENCIDO","")</f>
        <v>VENCIDO</v>
      </c>
      <c r="R2553" s="83"/>
    </row>
    <row r="2554" spans="3:18" s="4" customFormat="1" hidden="1" x14ac:dyDescent="0.25">
      <c r="C2554" s="77" t="s">
        <v>1130</v>
      </c>
      <c r="D2554" s="78">
        <v>45300</v>
      </c>
      <c r="E2554" s="79" t="s">
        <v>8</v>
      </c>
      <c r="F2554" s="80" t="s">
        <v>20</v>
      </c>
      <c r="G2554" s="79" t="s">
        <v>174</v>
      </c>
      <c r="H2554" s="81" t="s">
        <v>3</v>
      </c>
      <c r="I2554" s="120">
        <v>2698.5</v>
      </c>
      <c r="J2554" s="120">
        <v>2697.1</v>
      </c>
      <c r="K2554" s="82">
        <v>2.2000000000000002</v>
      </c>
      <c r="L2554" s="105">
        <f>+BD[[#This Row],[Kg. Recibidos]]*BD[[#This Row],[Precio]]</f>
        <v>5933.62</v>
      </c>
      <c r="M2554" s="82">
        <v>5933.62</v>
      </c>
      <c r="N2554" s="91">
        <f>+BD[[#This Row],[Monto Total]]-BD[[#This Row],[Abonos]]</f>
        <v>0</v>
      </c>
      <c r="O2554" s="92" t="str">
        <f>IF(BD[[#This Row],[Saldo Actual]]=0,"PAGADO",IF(BD[[#This Row],[Saldo Actual]]&lt;0,"A Favor","Pendiente"))</f>
        <v>PAGADO</v>
      </c>
      <c r="P2554" s="95">
        <f>+BD[[#This Row],[Fecha Doc.]]+7</f>
        <v>45307</v>
      </c>
      <c r="Q2554" s="66" t="str">
        <f ca="1">IF(TODAY()&gt;BD[[#This Row],[Fecha Venc.]],"VENCIDO","")</f>
        <v>VENCIDO</v>
      </c>
      <c r="R2554" s="83"/>
    </row>
    <row r="2555" spans="3:18" s="4" customFormat="1" hidden="1" x14ac:dyDescent="0.25">
      <c r="C2555" s="77" t="s">
        <v>1132</v>
      </c>
      <c r="D2555" s="78">
        <v>45300</v>
      </c>
      <c r="E2555" s="79" t="s">
        <v>8</v>
      </c>
      <c r="F2555" s="80" t="s">
        <v>20</v>
      </c>
      <c r="G2555" s="79" t="s">
        <v>176</v>
      </c>
      <c r="H2555" s="81" t="s">
        <v>3</v>
      </c>
      <c r="I2555" s="120">
        <v>634.5</v>
      </c>
      <c r="J2555" s="120">
        <v>664.3</v>
      </c>
      <c r="K2555" s="82">
        <v>2.2000000000000002</v>
      </c>
      <c r="L2555" s="105">
        <f>+BD[[#This Row],[Kg. Recibidos]]*BD[[#This Row],[Precio]]</f>
        <v>1461.46</v>
      </c>
      <c r="M2555" s="82">
        <v>1461.46</v>
      </c>
      <c r="N2555" s="91">
        <f>+BD[[#This Row],[Monto Total]]-BD[[#This Row],[Abonos]]</f>
        <v>0</v>
      </c>
      <c r="O2555" s="92" t="str">
        <f>IF(BD[[#This Row],[Saldo Actual]]=0,"PAGADO",IF(BD[[#This Row],[Saldo Actual]]&lt;0,"A Favor","Pendiente"))</f>
        <v>PAGADO</v>
      </c>
      <c r="P2555" s="95">
        <f>+BD[[#This Row],[Fecha Doc.]]+7</f>
        <v>45307</v>
      </c>
      <c r="Q2555" s="66" t="str">
        <f ca="1">IF(TODAY()&gt;BD[[#This Row],[Fecha Venc.]],"VENCIDO","")</f>
        <v>VENCIDO</v>
      </c>
      <c r="R2555" s="83"/>
    </row>
    <row r="2556" spans="3:18" s="4" customFormat="1" hidden="1" x14ac:dyDescent="0.25">
      <c r="C2556" s="77" t="s">
        <v>1132</v>
      </c>
      <c r="D2556" s="78">
        <v>45300</v>
      </c>
      <c r="E2556" s="79" t="s">
        <v>8</v>
      </c>
      <c r="F2556" s="80" t="s">
        <v>20</v>
      </c>
      <c r="G2556" s="79" t="s">
        <v>176</v>
      </c>
      <c r="H2556" s="81" t="s">
        <v>15</v>
      </c>
      <c r="I2556" s="120">
        <v>538.5</v>
      </c>
      <c r="J2556" s="120">
        <v>530.5</v>
      </c>
      <c r="K2556" s="82">
        <v>2.4700000000000002</v>
      </c>
      <c r="L2556" s="105">
        <f>+BD[[#This Row],[Kg. Recibidos]]*BD[[#This Row],[Precio]]</f>
        <v>1310.335</v>
      </c>
      <c r="M2556" s="82">
        <v>1310.335</v>
      </c>
      <c r="N2556" s="91">
        <f>+BD[[#This Row],[Monto Total]]-BD[[#This Row],[Abonos]]</f>
        <v>0</v>
      </c>
      <c r="O2556" s="92" t="str">
        <f>IF(BD[[#This Row],[Saldo Actual]]=0,"PAGADO",IF(BD[[#This Row],[Saldo Actual]]&lt;0,"A Favor","Pendiente"))</f>
        <v>PAGADO</v>
      </c>
      <c r="P2556" s="95">
        <f>+BD[[#This Row],[Fecha Doc.]]+7</f>
        <v>45307</v>
      </c>
      <c r="Q2556" s="66" t="str">
        <f ca="1">IF(TODAY()&gt;BD[[#This Row],[Fecha Venc.]],"VENCIDO","")</f>
        <v>VENCIDO</v>
      </c>
      <c r="R2556" s="83"/>
    </row>
    <row r="2557" spans="3:18" s="4" customFormat="1" hidden="1" x14ac:dyDescent="0.25">
      <c r="C2557" s="77" t="s">
        <v>1131</v>
      </c>
      <c r="D2557" s="78">
        <v>45300</v>
      </c>
      <c r="E2557" s="79" t="s">
        <v>8</v>
      </c>
      <c r="F2557" s="80" t="s">
        <v>20</v>
      </c>
      <c r="G2557" s="79" t="s">
        <v>177</v>
      </c>
      <c r="H2557" s="81" t="s">
        <v>3</v>
      </c>
      <c r="I2557" s="120">
        <v>513.5</v>
      </c>
      <c r="J2557" s="120">
        <v>480.1</v>
      </c>
      <c r="K2557" s="82">
        <v>2.2000000000000002</v>
      </c>
      <c r="L2557" s="105">
        <f>+BD[[#This Row],[Kg. Recibidos]]*BD[[#This Row],[Precio]]</f>
        <v>1056.22</v>
      </c>
      <c r="M2557" s="82">
        <v>1056.22</v>
      </c>
      <c r="N2557" s="91">
        <f>+BD[[#This Row],[Monto Total]]-BD[[#This Row],[Abonos]]</f>
        <v>0</v>
      </c>
      <c r="O2557" s="92" t="str">
        <f>IF(BD[[#This Row],[Saldo Actual]]=0,"PAGADO",IF(BD[[#This Row],[Saldo Actual]]&lt;0,"A Favor","Pendiente"))</f>
        <v>PAGADO</v>
      </c>
      <c r="P2557" s="95">
        <f>+BD[[#This Row],[Fecha Doc.]]+7</f>
        <v>45307</v>
      </c>
      <c r="Q2557" s="66" t="str">
        <f ca="1">IF(TODAY()&gt;BD[[#This Row],[Fecha Venc.]],"VENCIDO","")</f>
        <v>VENCIDO</v>
      </c>
      <c r="R2557" s="83"/>
    </row>
    <row r="2558" spans="3:18" s="4" customFormat="1" hidden="1" x14ac:dyDescent="0.25">
      <c r="C2558" s="77" t="s">
        <v>1203</v>
      </c>
      <c r="D2558" s="78">
        <v>45300</v>
      </c>
      <c r="E2558" s="79" t="s">
        <v>85</v>
      </c>
      <c r="F2558" s="80" t="s">
        <v>44</v>
      </c>
      <c r="G2558" s="79" t="s">
        <v>85</v>
      </c>
      <c r="H2558" s="81" t="s">
        <v>3</v>
      </c>
      <c r="I2558" s="120">
        <v>25000</v>
      </c>
      <c r="J2558" s="120">
        <v>24945.8</v>
      </c>
      <c r="K2558" s="82">
        <v>2.1</v>
      </c>
      <c r="L2558" s="105">
        <f>+BD[[#This Row],[Kg. Recibidos]]*BD[[#This Row],[Precio]]</f>
        <v>52386.18</v>
      </c>
      <c r="M2558" s="82">
        <v>52386.18</v>
      </c>
      <c r="N2558" s="91">
        <f>+BD[[#This Row],[Monto Total]]-BD[[#This Row],[Abonos]]</f>
        <v>0</v>
      </c>
      <c r="O2558" s="92" t="str">
        <f>IF(BD[[#This Row],[Saldo Actual]]=0,"PAGADO",IF(BD[[#This Row],[Saldo Actual]]&lt;0,"A Favor","Pendiente"))</f>
        <v>PAGADO</v>
      </c>
      <c r="P2558" s="95">
        <f>+BD[[#This Row],[Fecha Doc.]]+7</f>
        <v>45307</v>
      </c>
      <c r="Q2558" s="66" t="str">
        <f ca="1">IF(TODAY()&gt;BD[[#This Row],[Fecha Venc.]],"VENCIDO","")</f>
        <v>VENCIDO</v>
      </c>
      <c r="R2558" s="83"/>
    </row>
    <row r="2559" spans="3:18" s="4" customFormat="1" hidden="1" x14ac:dyDescent="0.25">
      <c r="C2559" s="77" t="s">
        <v>1129</v>
      </c>
      <c r="D2559" s="78">
        <v>45300</v>
      </c>
      <c r="E2559" s="79" t="s">
        <v>8</v>
      </c>
      <c r="F2559" s="80" t="s">
        <v>20</v>
      </c>
      <c r="G2559" s="79" t="s">
        <v>179</v>
      </c>
      <c r="H2559" s="81" t="s">
        <v>3</v>
      </c>
      <c r="I2559" s="120">
        <v>1682.4</v>
      </c>
      <c r="J2559" s="120">
        <v>1631.6</v>
      </c>
      <c r="K2559" s="82">
        <v>2.2000000000000002</v>
      </c>
      <c r="L2559" s="105">
        <f>+BD[[#This Row],[Kg. Recibidos]]*BD[[#This Row],[Precio]]</f>
        <v>3589.52</v>
      </c>
      <c r="M2559" s="82">
        <v>3589.52</v>
      </c>
      <c r="N2559" s="91">
        <f>+BD[[#This Row],[Monto Total]]-BD[[#This Row],[Abonos]]</f>
        <v>0</v>
      </c>
      <c r="O2559" s="92" t="str">
        <f>IF(BD[[#This Row],[Saldo Actual]]=0,"PAGADO",IF(BD[[#This Row],[Saldo Actual]]&lt;0,"A Favor","Pendiente"))</f>
        <v>PAGADO</v>
      </c>
      <c r="P2559" s="95">
        <f>+BD[[#This Row],[Fecha Doc.]]+7</f>
        <v>45307</v>
      </c>
      <c r="Q2559" s="66" t="str">
        <f ca="1">IF(TODAY()&gt;BD[[#This Row],[Fecha Venc.]],"VENCIDO","")</f>
        <v>VENCIDO</v>
      </c>
      <c r="R2559" s="83"/>
    </row>
    <row r="2560" spans="3:18" s="4" customFormat="1" hidden="1" x14ac:dyDescent="0.25">
      <c r="C2560" s="77" t="s">
        <v>1140</v>
      </c>
      <c r="D2560" s="78">
        <v>45300</v>
      </c>
      <c r="E2560" s="79" t="s">
        <v>1887</v>
      </c>
      <c r="F2560" s="80" t="s">
        <v>1886</v>
      </c>
      <c r="G2560" s="79" t="s">
        <v>145</v>
      </c>
      <c r="H2560" s="81" t="s">
        <v>3</v>
      </c>
      <c r="I2560" s="120">
        <v>199.8</v>
      </c>
      <c r="J2560" s="120">
        <v>199.8</v>
      </c>
      <c r="K2560" s="82">
        <v>2.36</v>
      </c>
      <c r="L2560" s="105">
        <f>+BD[[#This Row],[Kg. Recibidos]]*BD[[#This Row],[Precio]]</f>
        <v>471.52800000000002</v>
      </c>
      <c r="M2560" s="82">
        <v>471.52800000000002</v>
      </c>
      <c r="N2560" s="91">
        <f>+BD[[#This Row],[Monto Total]]-BD[[#This Row],[Abonos]]</f>
        <v>0</v>
      </c>
      <c r="O2560" s="92" t="str">
        <f>IF(BD[[#This Row],[Saldo Actual]]=0,"PAGADO",IF(BD[[#This Row],[Saldo Actual]]&lt;0,"A Favor","Pendiente"))</f>
        <v>PAGADO</v>
      </c>
      <c r="P2560" s="95">
        <f>+BD[[#This Row],[Fecha Doc.]]+7</f>
        <v>45307</v>
      </c>
      <c r="Q2560" s="66" t="str">
        <f ca="1">IF(TODAY()&gt;BD[[#This Row],[Fecha Venc.]],"VENCIDO","")</f>
        <v>VENCIDO</v>
      </c>
      <c r="R2560" s="83"/>
    </row>
    <row r="2561" spans="3:18" s="4" customFormat="1" hidden="1" x14ac:dyDescent="0.25">
      <c r="C2561" s="77" t="s">
        <v>1140</v>
      </c>
      <c r="D2561" s="78">
        <v>45300</v>
      </c>
      <c r="E2561" s="79" t="s">
        <v>1887</v>
      </c>
      <c r="F2561" s="80" t="s">
        <v>1886</v>
      </c>
      <c r="G2561" s="79" t="s">
        <v>145</v>
      </c>
      <c r="H2561" s="81" t="s">
        <v>872</v>
      </c>
      <c r="I2561" s="120">
        <v>190</v>
      </c>
      <c r="J2561" s="120">
        <v>190</v>
      </c>
      <c r="K2561" s="82">
        <v>2.36</v>
      </c>
      <c r="L2561" s="105">
        <f>+BD[[#This Row],[Kg. Recibidos]]*BD[[#This Row],[Precio]]</f>
        <v>448.4</v>
      </c>
      <c r="M2561" s="82">
        <v>448.4</v>
      </c>
      <c r="N2561" s="91">
        <f>+BD[[#This Row],[Monto Total]]-BD[[#This Row],[Abonos]]</f>
        <v>0</v>
      </c>
      <c r="O2561" s="92" t="str">
        <f>IF(BD[[#This Row],[Saldo Actual]]=0,"PAGADO",IF(BD[[#This Row],[Saldo Actual]]&lt;0,"A Favor","Pendiente"))</f>
        <v>PAGADO</v>
      </c>
      <c r="P2561" s="95">
        <f>+BD[[#This Row],[Fecha Doc.]]+7</f>
        <v>45307</v>
      </c>
      <c r="Q2561" s="66" t="str">
        <f ca="1">IF(TODAY()&gt;BD[[#This Row],[Fecha Venc.]],"VENCIDO","")</f>
        <v>VENCIDO</v>
      </c>
      <c r="R2561" s="83"/>
    </row>
    <row r="2562" spans="3:18" s="4" customFormat="1" hidden="1" x14ac:dyDescent="0.25">
      <c r="C2562" s="77" t="s">
        <v>1137</v>
      </c>
      <c r="D2562" s="78">
        <v>45300</v>
      </c>
      <c r="E2562" s="79" t="s">
        <v>670</v>
      </c>
      <c r="F2562" s="80" t="s">
        <v>883</v>
      </c>
      <c r="G2562" s="79" t="s">
        <v>670</v>
      </c>
      <c r="H2562" s="81" t="s">
        <v>872</v>
      </c>
      <c r="I2562" s="120">
        <v>9062.6</v>
      </c>
      <c r="J2562" s="120">
        <v>8897.5</v>
      </c>
      <c r="K2562" s="82">
        <v>2.1</v>
      </c>
      <c r="L2562" s="105">
        <f>+BD[[#This Row],[Kg. Recibidos]]*BD[[#This Row],[Precio]]</f>
        <v>18684.75</v>
      </c>
      <c r="M2562" s="82">
        <v>18684.75</v>
      </c>
      <c r="N2562" s="91">
        <f>+BD[[#This Row],[Monto Total]]-BD[[#This Row],[Abonos]]</f>
        <v>0</v>
      </c>
      <c r="O2562" s="92" t="str">
        <f>IF(BD[[#This Row],[Saldo Actual]]=0,"PAGADO",IF(BD[[#This Row],[Saldo Actual]]&lt;0,"A Favor","Pendiente"))</f>
        <v>PAGADO</v>
      </c>
      <c r="P2562" s="95">
        <f>+BD[[#This Row],[Fecha Doc.]]+7</f>
        <v>45307</v>
      </c>
      <c r="Q2562" s="66" t="str">
        <f ca="1">IF(TODAY()&gt;BD[[#This Row],[Fecha Venc.]],"VENCIDO","")</f>
        <v>VENCIDO</v>
      </c>
      <c r="R2562" s="83"/>
    </row>
    <row r="2563" spans="3:18" s="4" customFormat="1" hidden="1" x14ac:dyDescent="0.25">
      <c r="C2563" s="77" t="s">
        <v>1136</v>
      </c>
      <c r="D2563" s="78">
        <v>45300</v>
      </c>
      <c r="E2563" s="79" t="s">
        <v>670</v>
      </c>
      <c r="F2563" s="80" t="s">
        <v>883</v>
      </c>
      <c r="G2563" s="79" t="s">
        <v>670</v>
      </c>
      <c r="H2563" s="81" t="s">
        <v>872</v>
      </c>
      <c r="I2563" s="120">
        <v>9710.5</v>
      </c>
      <c r="J2563" s="120">
        <v>9522.7999999999993</v>
      </c>
      <c r="K2563" s="82">
        <v>2.1</v>
      </c>
      <c r="L2563" s="105">
        <f>+BD[[#This Row],[Kg. Recibidos]]*BD[[#This Row],[Precio]]</f>
        <v>19997.88</v>
      </c>
      <c r="M2563" s="82">
        <v>19997.88</v>
      </c>
      <c r="N2563" s="91">
        <f>+BD[[#This Row],[Monto Total]]-BD[[#This Row],[Abonos]]</f>
        <v>0</v>
      </c>
      <c r="O2563" s="92" t="str">
        <f>IF(BD[[#This Row],[Saldo Actual]]=0,"PAGADO",IF(BD[[#This Row],[Saldo Actual]]&lt;0,"A Favor","Pendiente"))</f>
        <v>PAGADO</v>
      </c>
      <c r="P2563" s="95">
        <f>+BD[[#This Row],[Fecha Doc.]]+7</f>
        <v>45307</v>
      </c>
      <c r="Q2563" s="66" t="str">
        <f ca="1">IF(TODAY()&gt;BD[[#This Row],[Fecha Venc.]],"VENCIDO","")</f>
        <v>VENCIDO</v>
      </c>
      <c r="R2563" s="83"/>
    </row>
    <row r="2564" spans="3:18" s="4" customFormat="1" hidden="1" x14ac:dyDescent="0.25">
      <c r="C2564" s="77" t="s">
        <v>1149</v>
      </c>
      <c r="D2564" s="78">
        <v>45300</v>
      </c>
      <c r="E2564" s="79" t="s">
        <v>91</v>
      </c>
      <c r="F2564" s="80" t="s">
        <v>49</v>
      </c>
      <c r="G2564" s="79" t="s">
        <v>91</v>
      </c>
      <c r="H2564" s="81" t="s">
        <v>872</v>
      </c>
      <c r="I2564" s="120">
        <v>1804.6</v>
      </c>
      <c r="J2564" s="120">
        <v>1804.6</v>
      </c>
      <c r="K2564" s="82">
        <v>2.25</v>
      </c>
      <c r="L2564" s="105">
        <f>+BD[[#This Row],[Kg. Recibidos]]*BD[[#This Row],[Precio]]</f>
        <v>4060.35</v>
      </c>
      <c r="M2564" s="82">
        <v>4060.35</v>
      </c>
      <c r="N2564" s="91">
        <f>+BD[[#This Row],[Monto Total]]-BD[[#This Row],[Abonos]]</f>
        <v>0</v>
      </c>
      <c r="O2564" s="92" t="str">
        <f>IF(BD[[#This Row],[Saldo Actual]]=0,"PAGADO",IF(BD[[#This Row],[Saldo Actual]]&lt;0,"A Favor","Pendiente"))</f>
        <v>PAGADO</v>
      </c>
      <c r="P2564" s="95">
        <f>+BD[[#This Row],[Fecha Doc.]]+7</f>
        <v>45307</v>
      </c>
      <c r="Q2564" s="66" t="str">
        <f ca="1">IF(TODAY()&gt;BD[[#This Row],[Fecha Venc.]],"VENCIDO","")</f>
        <v>VENCIDO</v>
      </c>
      <c r="R2564" s="83"/>
    </row>
    <row r="2565" spans="3:18" s="4" customFormat="1" hidden="1" x14ac:dyDescent="0.25">
      <c r="C2565" s="77" t="s">
        <v>1149</v>
      </c>
      <c r="D2565" s="78">
        <v>45300</v>
      </c>
      <c r="E2565" s="79" t="s">
        <v>91</v>
      </c>
      <c r="F2565" s="80" t="s">
        <v>49</v>
      </c>
      <c r="G2565" s="79" t="s">
        <v>91</v>
      </c>
      <c r="H2565" s="81" t="s">
        <v>12</v>
      </c>
      <c r="I2565" s="120">
        <v>285.10000000000002</v>
      </c>
      <c r="J2565" s="120">
        <v>285.10000000000002</v>
      </c>
      <c r="K2565" s="82">
        <v>1.1000000000000001</v>
      </c>
      <c r="L2565" s="105">
        <f>+BD[[#This Row],[Kg. Recibidos]]*BD[[#This Row],[Precio]]</f>
        <v>313.61000000000007</v>
      </c>
      <c r="M2565" s="82">
        <v>313.61000000000007</v>
      </c>
      <c r="N2565" s="91">
        <f>+BD[[#This Row],[Monto Total]]-BD[[#This Row],[Abonos]]</f>
        <v>0</v>
      </c>
      <c r="O2565" s="92" t="str">
        <f>IF(BD[[#This Row],[Saldo Actual]]=0,"PAGADO",IF(BD[[#This Row],[Saldo Actual]]&lt;0,"A Favor","Pendiente"))</f>
        <v>PAGADO</v>
      </c>
      <c r="P2565" s="95">
        <f>+BD[[#This Row],[Fecha Doc.]]+7</f>
        <v>45307</v>
      </c>
      <c r="Q2565" s="66" t="str">
        <f ca="1">IF(TODAY()&gt;BD[[#This Row],[Fecha Venc.]],"VENCIDO","")</f>
        <v>VENCIDO</v>
      </c>
      <c r="R2565" s="83"/>
    </row>
    <row r="2566" spans="3:18" s="4" customFormat="1" hidden="1" x14ac:dyDescent="0.25">
      <c r="C2566" s="77" t="s">
        <v>1127</v>
      </c>
      <c r="D2566" s="78">
        <v>45300</v>
      </c>
      <c r="E2566" s="79" t="s">
        <v>8</v>
      </c>
      <c r="F2566" s="80" t="s">
        <v>20</v>
      </c>
      <c r="G2566" s="79" t="s">
        <v>180</v>
      </c>
      <c r="H2566" s="81" t="s">
        <v>15</v>
      </c>
      <c r="I2566" s="120">
        <v>1100.4000000000001</v>
      </c>
      <c r="J2566" s="120">
        <v>1069</v>
      </c>
      <c r="K2566" s="82">
        <v>2.4700000000000002</v>
      </c>
      <c r="L2566" s="105">
        <f>+BD[[#This Row],[Kg. Recibidos]]*BD[[#This Row],[Precio]]</f>
        <v>2640.4300000000003</v>
      </c>
      <c r="M2566" s="82">
        <v>2640.4300000000003</v>
      </c>
      <c r="N2566" s="91">
        <f>+BD[[#This Row],[Monto Total]]-BD[[#This Row],[Abonos]]</f>
        <v>0</v>
      </c>
      <c r="O2566" s="92" t="str">
        <f>IF(BD[[#This Row],[Saldo Actual]]=0,"PAGADO",IF(BD[[#This Row],[Saldo Actual]]&lt;0,"A Favor","Pendiente"))</f>
        <v>PAGADO</v>
      </c>
      <c r="P2566" s="95">
        <f>+BD[[#This Row],[Fecha Doc.]]+7</f>
        <v>45307</v>
      </c>
      <c r="Q2566" s="66" t="str">
        <f ca="1">IF(TODAY()&gt;BD[[#This Row],[Fecha Venc.]],"VENCIDO","")</f>
        <v>VENCIDO</v>
      </c>
      <c r="R2566" s="83"/>
    </row>
    <row r="2567" spans="3:18" s="4" customFormat="1" hidden="1" x14ac:dyDescent="0.25">
      <c r="C2567" s="77" t="s">
        <v>1135</v>
      </c>
      <c r="D2567" s="78">
        <v>45300</v>
      </c>
      <c r="E2567" s="79" t="s">
        <v>1887</v>
      </c>
      <c r="F2567" s="80" t="s">
        <v>1886</v>
      </c>
      <c r="G2567" s="79" t="s">
        <v>1134</v>
      </c>
      <c r="H2567" s="81" t="s">
        <v>3</v>
      </c>
      <c r="I2567" s="120">
        <v>390.6</v>
      </c>
      <c r="J2567" s="120">
        <v>390.6</v>
      </c>
      <c r="K2567" s="82">
        <v>2.15</v>
      </c>
      <c r="L2567" s="105">
        <f>+BD[[#This Row],[Kg. Recibidos]]*BD[[#This Row],[Precio]]</f>
        <v>839.79</v>
      </c>
      <c r="M2567" s="82">
        <v>839.79</v>
      </c>
      <c r="N2567" s="91">
        <f>+BD[[#This Row],[Monto Total]]-BD[[#This Row],[Abonos]]</f>
        <v>0</v>
      </c>
      <c r="O2567" s="92" t="str">
        <f>IF(BD[[#This Row],[Saldo Actual]]=0,"PAGADO",IF(BD[[#This Row],[Saldo Actual]]&lt;0,"A Favor","Pendiente"))</f>
        <v>PAGADO</v>
      </c>
      <c r="P2567" s="95">
        <f>+BD[[#This Row],[Fecha Doc.]]+7</f>
        <v>45307</v>
      </c>
      <c r="Q2567" s="66" t="str">
        <f ca="1">IF(TODAY()&gt;BD[[#This Row],[Fecha Venc.]],"VENCIDO","")</f>
        <v>VENCIDO</v>
      </c>
      <c r="R2567" s="83"/>
    </row>
    <row r="2568" spans="3:18" s="4" customFormat="1" hidden="1" x14ac:dyDescent="0.25">
      <c r="C2568" s="77" t="s">
        <v>1199</v>
      </c>
      <c r="D2568" s="78">
        <v>45300</v>
      </c>
      <c r="E2568" s="79" t="s">
        <v>93</v>
      </c>
      <c r="F2568" s="80" t="s">
        <v>50</v>
      </c>
      <c r="G2568" s="79" t="s">
        <v>93</v>
      </c>
      <c r="H2568" s="81" t="s">
        <v>3</v>
      </c>
      <c r="I2568" s="120">
        <v>25050</v>
      </c>
      <c r="J2568" s="120">
        <v>25050</v>
      </c>
      <c r="K2568" s="82">
        <v>2.1</v>
      </c>
      <c r="L2568" s="105">
        <f>+BD[[#This Row],[Kg. Recibidos]]*BD[[#This Row],[Precio]]</f>
        <v>52605</v>
      </c>
      <c r="M2568" s="82">
        <v>52605</v>
      </c>
      <c r="N2568" s="91">
        <f>+BD[[#This Row],[Monto Total]]-BD[[#This Row],[Abonos]]</f>
        <v>0</v>
      </c>
      <c r="O2568" s="92" t="str">
        <f>IF(BD[[#This Row],[Saldo Actual]]=0,"PAGADO",IF(BD[[#This Row],[Saldo Actual]]&lt;0,"A Favor","Pendiente"))</f>
        <v>PAGADO</v>
      </c>
      <c r="P2568" s="95">
        <f>+BD[[#This Row],[Fecha Doc.]]+7</f>
        <v>45307</v>
      </c>
      <c r="Q2568" s="66" t="str">
        <f ca="1">IF(TODAY()&gt;BD[[#This Row],[Fecha Venc.]],"VENCIDO","")</f>
        <v>VENCIDO</v>
      </c>
      <c r="R2568" s="83"/>
    </row>
    <row r="2569" spans="3:18" s="4" customFormat="1" hidden="1" x14ac:dyDescent="0.25">
      <c r="C2569" s="77" t="s">
        <v>1133</v>
      </c>
      <c r="D2569" s="78">
        <v>45300</v>
      </c>
      <c r="E2569" s="79" t="s">
        <v>8</v>
      </c>
      <c r="F2569" s="80" t="s">
        <v>20</v>
      </c>
      <c r="G2569" s="79" t="s">
        <v>181</v>
      </c>
      <c r="H2569" s="81" t="s">
        <v>3</v>
      </c>
      <c r="I2569" s="120">
        <v>1954.5</v>
      </c>
      <c r="J2569" s="120">
        <v>1975</v>
      </c>
      <c r="K2569" s="82">
        <v>2.2000000000000002</v>
      </c>
      <c r="L2569" s="105">
        <f>+BD[[#This Row],[Kg. Recibidos]]*BD[[#This Row],[Precio]]</f>
        <v>4345</v>
      </c>
      <c r="M2569" s="82">
        <v>4345</v>
      </c>
      <c r="N2569" s="91">
        <f>+BD[[#This Row],[Monto Total]]-BD[[#This Row],[Abonos]]</f>
        <v>0</v>
      </c>
      <c r="O2569" s="92" t="str">
        <f>IF(BD[[#This Row],[Saldo Actual]]=0,"PAGADO",IF(BD[[#This Row],[Saldo Actual]]&lt;0,"A Favor","Pendiente"))</f>
        <v>PAGADO</v>
      </c>
      <c r="P2569" s="95">
        <f>+BD[[#This Row],[Fecha Doc.]]+7</f>
        <v>45307</v>
      </c>
      <c r="Q2569" s="66" t="str">
        <f ca="1">IF(TODAY()&gt;BD[[#This Row],[Fecha Venc.]],"VENCIDO","")</f>
        <v>VENCIDO</v>
      </c>
      <c r="R2569" s="83"/>
    </row>
    <row r="2570" spans="3:18" s="4" customFormat="1" hidden="1" x14ac:dyDescent="0.25">
      <c r="C2570" s="77" t="s">
        <v>1138</v>
      </c>
      <c r="D2570" s="78">
        <v>45300</v>
      </c>
      <c r="E2570" s="79" t="s">
        <v>81</v>
      </c>
      <c r="F2570" s="80" t="s">
        <v>40</v>
      </c>
      <c r="G2570" s="79" t="s">
        <v>218</v>
      </c>
      <c r="H2570" s="81" t="s">
        <v>15</v>
      </c>
      <c r="I2570" s="120">
        <v>10047.4</v>
      </c>
      <c r="J2570" s="120">
        <v>9776.6</v>
      </c>
      <c r="K2570" s="82">
        <v>2.4700000000000002</v>
      </c>
      <c r="L2570" s="105">
        <f>+BD[[#This Row],[Kg. Recibidos]]*BD[[#This Row],[Precio]]</f>
        <v>24148.202000000001</v>
      </c>
      <c r="M2570" s="82">
        <v>24148.202000000001</v>
      </c>
      <c r="N2570" s="91">
        <f>+BD[[#This Row],[Monto Total]]-BD[[#This Row],[Abonos]]</f>
        <v>0</v>
      </c>
      <c r="O2570" s="92" t="str">
        <f>IF(BD[[#This Row],[Saldo Actual]]=0,"PAGADO",IF(BD[[#This Row],[Saldo Actual]]&lt;0,"A Favor","Pendiente"))</f>
        <v>PAGADO</v>
      </c>
      <c r="P2570" s="95">
        <f>+BD[[#This Row],[Fecha Doc.]]+7</f>
        <v>45307</v>
      </c>
      <c r="Q2570" s="66" t="str">
        <f ca="1">IF(TODAY()&gt;BD[[#This Row],[Fecha Venc.]],"VENCIDO","")</f>
        <v>VENCIDO</v>
      </c>
      <c r="R2570" s="83"/>
    </row>
    <row r="2571" spans="3:18" s="4" customFormat="1" hidden="1" x14ac:dyDescent="0.25">
      <c r="C2571" s="77" t="s">
        <v>1139</v>
      </c>
      <c r="D2571" s="78">
        <v>45300</v>
      </c>
      <c r="E2571" s="79" t="s">
        <v>1887</v>
      </c>
      <c r="F2571" s="80" t="s">
        <v>1886</v>
      </c>
      <c r="G2571" s="79" t="s">
        <v>149</v>
      </c>
      <c r="H2571" s="81" t="s">
        <v>14</v>
      </c>
      <c r="I2571" s="120">
        <v>110.4</v>
      </c>
      <c r="J2571" s="120">
        <v>110.4</v>
      </c>
      <c r="K2571" s="82">
        <v>0.55000000000000004</v>
      </c>
      <c r="L2571" s="105">
        <f>+BD[[#This Row],[Kg. Recibidos]]*BD[[#This Row],[Precio]]</f>
        <v>60.720000000000006</v>
      </c>
      <c r="M2571" s="82">
        <v>60.720000000000006</v>
      </c>
      <c r="N2571" s="91">
        <f>+BD[[#This Row],[Monto Total]]-BD[[#This Row],[Abonos]]</f>
        <v>0</v>
      </c>
      <c r="O2571" s="92" t="str">
        <f>IF(BD[[#This Row],[Saldo Actual]]=0,"PAGADO",IF(BD[[#This Row],[Saldo Actual]]&lt;0,"A Favor","Pendiente"))</f>
        <v>PAGADO</v>
      </c>
      <c r="P2571" s="95">
        <f>+BD[[#This Row],[Fecha Doc.]]+7</f>
        <v>45307</v>
      </c>
      <c r="Q2571" s="66" t="str">
        <f ca="1">IF(TODAY()&gt;BD[[#This Row],[Fecha Venc.]],"VENCIDO","")</f>
        <v>VENCIDO</v>
      </c>
      <c r="R2571" s="83"/>
    </row>
    <row r="2572" spans="3:18" s="4" customFormat="1" hidden="1" x14ac:dyDescent="0.25">
      <c r="C2572" s="77" t="s">
        <v>1121</v>
      </c>
      <c r="D2572" s="78">
        <v>45299</v>
      </c>
      <c r="E2572" s="79" t="s">
        <v>1887</v>
      </c>
      <c r="F2572" s="80" t="s">
        <v>1886</v>
      </c>
      <c r="G2572" s="79" t="s">
        <v>194</v>
      </c>
      <c r="H2572" s="81" t="s">
        <v>13</v>
      </c>
      <c r="I2572" s="120">
        <v>84.1</v>
      </c>
      <c r="J2572" s="120">
        <v>84.1</v>
      </c>
      <c r="K2572" s="82">
        <v>1.4</v>
      </c>
      <c r="L2572" s="105">
        <f>+BD[[#This Row],[Kg. Recibidos]]*BD[[#This Row],[Precio]]</f>
        <v>117.73999999999998</v>
      </c>
      <c r="M2572" s="82">
        <v>117.73999999999998</v>
      </c>
      <c r="N2572" s="91">
        <f>+BD[[#This Row],[Monto Total]]-BD[[#This Row],[Abonos]]</f>
        <v>0</v>
      </c>
      <c r="O2572" s="92" t="str">
        <f>IF(BD[[#This Row],[Saldo Actual]]=0,"PAGADO",IF(BD[[#This Row],[Saldo Actual]]&lt;0,"A Favor","Pendiente"))</f>
        <v>PAGADO</v>
      </c>
      <c r="P2572" s="95">
        <f>+BD[[#This Row],[Fecha Doc.]]+7</f>
        <v>45306</v>
      </c>
      <c r="Q2572" s="66" t="str">
        <f ca="1">IF(TODAY()&gt;BD[[#This Row],[Fecha Venc.]],"VENCIDO","")</f>
        <v>VENCIDO</v>
      </c>
      <c r="R2572" s="83"/>
    </row>
    <row r="2573" spans="3:18" s="4" customFormat="1" hidden="1" x14ac:dyDescent="0.25">
      <c r="C2573" s="77" t="s">
        <v>1117</v>
      </c>
      <c r="D2573" s="78">
        <v>45299</v>
      </c>
      <c r="E2573" s="79" t="s">
        <v>1887</v>
      </c>
      <c r="F2573" s="80" t="s">
        <v>1886</v>
      </c>
      <c r="G2573" s="79" t="s">
        <v>200</v>
      </c>
      <c r="H2573" s="81" t="s">
        <v>872</v>
      </c>
      <c r="I2573" s="120">
        <v>284.89999999999998</v>
      </c>
      <c r="J2573" s="120">
        <v>284.89999999999998</v>
      </c>
      <c r="K2573" s="82">
        <v>2.36</v>
      </c>
      <c r="L2573" s="105">
        <f>+BD[[#This Row],[Kg. Recibidos]]*BD[[#This Row],[Precio]]</f>
        <v>672.36399999999992</v>
      </c>
      <c r="M2573" s="82">
        <v>672.36399999999992</v>
      </c>
      <c r="N2573" s="91">
        <f>+BD[[#This Row],[Monto Total]]-BD[[#This Row],[Abonos]]</f>
        <v>0</v>
      </c>
      <c r="O2573" s="92" t="str">
        <f>IF(BD[[#This Row],[Saldo Actual]]=0,"PAGADO",IF(BD[[#This Row],[Saldo Actual]]&lt;0,"A Favor","Pendiente"))</f>
        <v>PAGADO</v>
      </c>
      <c r="P2573" s="95">
        <f>+BD[[#This Row],[Fecha Doc.]]+7</f>
        <v>45306</v>
      </c>
      <c r="Q2573" s="66" t="str">
        <f ca="1">IF(TODAY()&gt;BD[[#This Row],[Fecha Venc.]],"VENCIDO","")</f>
        <v>VENCIDO</v>
      </c>
      <c r="R2573" s="83"/>
    </row>
    <row r="2574" spans="3:18" s="4" customFormat="1" hidden="1" x14ac:dyDescent="0.25">
      <c r="C2574" s="77" t="s">
        <v>1205</v>
      </c>
      <c r="D2574" s="78">
        <v>45299</v>
      </c>
      <c r="E2574" s="79" t="s">
        <v>85</v>
      </c>
      <c r="F2574" s="80" t="s">
        <v>44</v>
      </c>
      <c r="G2574" s="79" t="s">
        <v>85</v>
      </c>
      <c r="H2574" s="81" t="s">
        <v>3</v>
      </c>
      <c r="I2574" s="120">
        <v>25000</v>
      </c>
      <c r="J2574" s="120">
        <v>25000</v>
      </c>
      <c r="K2574" s="82">
        <v>2</v>
      </c>
      <c r="L2574" s="105">
        <f>+BD[[#This Row],[Kg. Recibidos]]*BD[[#This Row],[Precio]]</f>
        <v>50000</v>
      </c>
      <c r="M2574" s="82">
        <v>50000</v>
      </c>
      <c r="N2574" s="91">
        <f>+BD[[#This Row],[Monto Total]]-BD[[#This Row],[Abonos]]</f>
        <v>0</v>
      </c>
      <c r="O2574" s="92" t="str">
        <f>IF(BD[[#This Row],[Saldo Actual]]=0,"PAGADO",IF(BD[[#This Row],[Saldo Actual]]&lt;0,"A Favor","Pendiente"))</f>
        <v>PAGADO</v>
      </c>
      <c r="P2574" s="95">
        <f>+BD[[#This Row],[Fecha Doc.]]+7</f>
        <v>45306</v>
      </c>
      <c r="Q2574" s="66" t="str">
        <f ca="1">IF(TODAY()&gt;BD[[#This Row],[Fecha Venc.]],"VENCIDO","")</f>
        <v>VENCIDO</v>
      </c>
      <c r="R2574" s="83"/>
    </row>
    <row r="2575" spans="3:18" s="4" customFormat="1" hidden="1" x14ac:dyDescent="0.25">
      <c r="C2575" s="77" t="s">
        <v>1198</v>
      </c>
      <c r="D2575" s="78">
        <v>45299</v>
      </c>
      <c r="E2575" s="79" t="s">
        <v>93</v>
      </c>
      <c r="F2575" s="80" t="s">
        <v>50</v>
      </c>
      <c r="G2575" s="79" t="s">
        <v>93</v>
      </c>
      <c r="H2575" s="81" t="s">
        <v>3</v>
      </c>
      <c r="I2575" s="120">
        <v>25487</v>
      </c>
      <c r="J2575" s="120">
        <v>25391.200000000001</v>
      </c>
      <c r="K2575" s="82">
        <v>2</v>
      </c>
      <c r="L2575" s="105">
        <f>+BD[[#This Row],[Kg. Recibidos]]*BD[[#This Row],[Precio]]</f>
        <v>50782.400000000001</v>
      </c>
      <c r="M2575" s="82">
        <v>50782.400000000001</v>
      </c>
      <c r="N2575" s="91">
        <f>+BD[[#This Row],[Monto Total]]-BD[[#This Row],[Abonos]]</f>
        <v>0</v>
      </c>
      <c r="O2575" s="92" t="str">
        <f>IF(BD[[#This Row],[Saldo Actual]]=0,"PAGADO",IF(BD[[#This Row],[Saldo Actual]]&lt;0,"A Favor","Pendiente"))</f>
        <v>PAGADO</v>
      </c>
      <c r="P2575" s="95">
        <f>+BD[[#This Row],[Fecha Doc.]]+7</f>
        <v>45306</v>
      </c>
      <c r="Q2575" s="66" t="str">
        <f ca="1">IF(TODAY()&gt;BD[[#This Row],[Fecha Venc.]],"VENCIDO","")</f>
        <v>VENCIDO</v>
      </c>
      <c r="R2575" s="83"/>
    </row>
    <row r="2576" spans="3:18" s="4" customFormat="1" hidden="1" x14ac:dyDescent="0.25">
      <c r="C2576" s="77" t="s">
        <v>1125</v>
      </c>
      <c r="D2576" s="78">
        <v>45299</v>
      </c>
      <c r="E2576" s="79" t="s">
        <v>93</v>
      </c>
      <c r="F2576" s="80" t="s">
        <v>50</v>
      </c>
      <c r="G2576" s="79" t="s">
        <v>93</v>
      </c>
      <c r="H2576" s="81" t="s">
        <v>3</v>
      </c>
      <c r="I2576" s="120">
        <v>24119.7</v>
      </c>
      <c r="J2576" s="120">
        <v>23867</v>
      </c>
      <c r="K2576" s="82">
        <v>2</v>
      </c>
      <c r="L2576" s="105">
        <f>+BD[[#This Row],[Kg. Recibidos]]*BD[[#This Row],[Precio]]</f>
        <v>47734</v>
      </c>
      <c r="M2576" s="82">
        <v>47734</v>
      </c>
      <c r="N2576" s="91">
        <f>+BD[[#This Row],[Monto Total]]-BD[[#This Row],[Abonos]]</f>
        <v>0</v>
      </c>
      <c r="O2576" s="92" t="str">
        <f>IF(BD[[#This Row],[Saldo Actual]]=0,"PAGADO",IF(BD[[#This Row],[Saldo Actual]]&lt;0,"A Favor","Pendiente"))</f>
        <v>PAGADO</v>
      </c>
      <c r="P2576" s="95">
        <f>+BD[[#This Row],[Fecha Doc.]]+7</f>
        <v>45306</v>
      </c>
      <c r="Q2576" s="66" t="str">
        <f ca="1">IF(TODAY()&gt;BD[[#This Row],[Fecha Venc.]],"VENCIDO","")</f>
        <v>VENCIDO</v>
      </c>
      <c r="R2576" s="83"/>
    </row>
    <row r="2577" spans="3:18" s="4" customFormat="1" hidden="1" x14ac:dyDescent="0.25">
      <c r="C2577" s="77" t="s">
        <v>1122</v>
      </c>
      <c r="D2577" s="78">
        <v>45299</v>
      </c>
      <c r="E2577" s="79" t="s">
        <v>8</v>
      </c>
      <c r="F2577" s="80" t="s">
        <v>20</v>
      </c>
      <c r="G2577" s="79" t="s">
        <v>182</v>
      </c>
      <c r="H2577" s="81" t="s">
        <v>12</v>
      </c>
      <c r="I2577" s="120">
        <v>3453.7</v>
      </c>
      <c r="J2577" s="120">
        <v>3376.5</v>
      </c>
      <c r="K2577" s="82">
        <v>0.9</v>
      </c>
      <c r="L2577" s="105">
        <f>+BD[[#This Row],[Kg. Recibidos]]*BD[[#This Row],[Precio]]</f>
        <v>3038.85</v>
      </c>
      <c r="M2577" s="82">
        <v>3038.85</v>
      </c>
      <c r="N2577" s="91">
        <f>+BD[[#This Row],[Monto Total]]-BD[[#This Row],[Abonos]]</f>
        <v>0</v>
      </c>
      <c r="O2577" s="92" t="str">
        <f>IF(BD[[#This Row],[Saldo Actual]]=0,"PAGADO",IF(BD[[#This Row],[Saldo Actual]]&lt;0,"A Favor","Pendiente"))</f>
        <v>PAGADO</v>
      </c>
      <c r="P2577" s="95">
        <f>+BD[[#This Row],[Fecha Doc.]]+7</f>
        <v>45306</v>
      </c>
      <c r="Q2577" s="66" t="str">
        <f ca="1">IF(TODAY()&gt;BD[[#This Row],[Fecha Venc.]],"VENCIDO","")</f>
        <v>VENCIDO</v>
      </c>
      <c r="R2577" s="83"/>
    </row>
    <row r="2578" spans="3:18" s="4" customFormat="1" hidden="1" x14ac:dyDescent="0.25">
      <c r="C2578" s="77" t="s">
        <v>1123</v>
      </c>
      <c r="D2578" s="78">
        <v>45299</v>
      </c>
      <c r="E2578" s="79" t="s">
        <v>8</v>
      </c>
      <c r="F2578" s="80" t="s">
        <v>20</v>
      </c>
      <c r="G2578" s="79" t="s">
        <v>182</v>
      </c>
      <c r="H2578" s="81" t="s">
        <v>3</v>
      </c>
      <c r="I2578" s="120">
        <v>854.1</v>
      </c>
      <c r="J2578" s="120">
        <v>846.2</v>
      </c>
      <c r="K2578" s="82">
        <v>2.2000000000000002</v>
      </c>
      <c r="L2578" s="105">
        <f>+BD[[#This Row],[Kg. Recibidos]]*BD[[#This Row],[Precio]]</f>
        <v>1861.6400000000003</v>
      </c>
      <c r="M2578" s="82">
        <v>1861.6400000000003</v>
      </c>
      <c r="N2578" s="91">
        <f>+BD[[#This Row],[Monto Total]]-BD[[#This Row],[Abonos]]</f>
        <v>0</v>
      </c>
      <c r="O2578" s="92" t="str">
        <f>IF(BD[[#This Row],[Saldo Actual]]=0,"PAGADO",IF(BD[[#This Row],[Saldo Actual]]&lt;0,"A Favor","Pendiente"))</f>
        <v>PAGADO</v>
      </c>
      <c r="P2578" s="95">
        <f>+BD[[#This Row],[Fecha Doc.]]+7</f>
        <v>45306</v>
      </c>
      <c r="Q2578" s="66" t="str">
        <f ca="1">IF(TODAY()&gt;BD[[#This Row],[Fecha Venc.]],"VENCIDO","")</f>
        <v>VENCIDO</v>
      </c>
      <c r="R2578" s="83"/>
    </row>
    <row r="2579" spans="3:18" s="4" customFormat="1" hidden="1" x14ac:dyDescent="0.25">
      <c r="C2579" s="77" t="s">
        <v>1123</v>
      </c>
      <c r="D2579" s="78">
        <v>45299</v>
      </c>
      <c r="E2579" s="79" t="s">
        <v>8</v>
      </c>
      <c r="F2579" s="80" t="s">
        <v>20</v>
      </c>
      <c r="G2579" s="79" t="s">
        <v>182</v>
      </c>
      <c r="H2579" s="81" t="s">
        <v>15</v>
      </c>
      <c r="I2579" s="120">
        <v>5813.5</v>
      </c>
      <c r="J2579" s="120">
        <v>5503.1</v>
      </c>
      <c r="K2579" s="82">
        <v>2.4700000000000002</v>
      </c>
      <c r="L2579" s="105">
        <f>+BD[[#This Row],[Kg. Recibidos]]*BD[[#This Row],[Precio]]</f>
        <v>13592.657000000003</v>
      </c>
      <c r="M2579" s="82">
        <v>13592.657000000003</v>
      </c>
      <c r="N2579" s="91">
        <f>+BD[[#This Row],[Monto Total]]-BD[[#This Row],[Abonos]]</f>
        <v>0</v>
      </c>
      <c r="O2579" s="92" t="str">
        <f>IF(BD[[#This Row],[Saldo Actual]]=0,"PAGADO",IF(BD[[#This Row],[Saldo Actual]]&lt;0,"A Favor","Pendiente"))</f>
        <v>PAGADO</v>
      </c>
      <c r="P2579" s="95">
        <f>+BD[[#This Row],[Fecha Doc.]]+7</f>
        <v>45306</v>
      </c>
      <c r="Q2579" s="66" t="str">
        <f ca="1">IF(TODAY()&gt;BD[[#This Row],[Fecha Venc.]],"VENCIDO","")</f>
        <v>VENCIDO</v>
      </c>
      <c r="R2579" s="83"/>
    </row>
    <row r="2580" spans="3:18" s="4" customFormat="1" hidden="1" x14ac:dyDescent="0.25">
      <c r="C2580" s="77" t="s">
        <v>1119</v>
      </c>
      <c r="D2580" s="78">
        <v>45299</v>
      </c>
      <c r="E2580" s="79" t="s">
        <v>81</v>
      </c>
      <c r="F2580" s="80" t="s">
        <v>40</v>
      </c>
      <c r="G2580" s="79" t="s">
        <v>218</v>
      </c>
      <c r="H2580" s="81" t="s">
        <v>15</v>
      </c>
      <c r="I2580" s="120">
        <v>10293.299999999999</v>
      </c>
      <c r="J2580" s="120">
        <v>10009.6</v>
      </c>
      <c r="K2580" s="82">
        <v>2.4700000000000002</v>
      </c>
      <c r="L2580" s="105">
        <f>+BD[[#This Row],[Kg. Recibidos]]*BD[[#This Row],[Precio]]</f>
        <v>24723.712000000003</v>
      </c>
      <c r="M2580" s="82">
        <v>24723.712000000003</v>
      </c>
      <c r="N2580" s="91">
        <f>+BD[[#This Row],[Monto Total]]-BD[[#This Row],[Abonos]]</f>
        <v>0</v>
      </c>
      <c r="O2580" s="92" t="str">
        <f>IF(BD[[#This Row],[Saldo Actual]]=0,"PAGADO",IF(BD[[#This Row],[Saldo Actual]]&lt;0,"A Favor","Pendiente"))</f>
        <v>PAGADO</v>
      </c>
      <c r="P2580" s="95">
        <f>+BD[[#This Row],[Fecha Doc.]]+7</f>
        <v>45306</v>
      </c>
      <c r="Q2580" s="66" t="str">
        <f ca="1">IF(TODAY()&gt;BD[[#This Row],[Fecha Venc.]],"VENCIDO","")</f>
        <v>VENCIDO</v>
      </c>
      <c r="R2580" s="83"/>
    </row>
    <row r="2581" spans="3:18" s="4" customFormat="1" hidden="1" x14ac:dyDescent="0.25">
      <c r="C2581" s="77" t="s">
        <v>1124</v>
      </c>
      <c r="D2581" s="78">
        <v>45299</v>
      </c>
      <c r="E2581" s="79" t="s">
        <v>1887</v>
      </c>
      <c r="F2581" s="80" t="s">
        <v>1886</v>
      </c>
      <c r="G2581" s="79" t="s">
        <v>946</v>
      </c>
      <c r="H2581" s="81" t="s">
        <v>11</v>
      </c>
      <c r="I2581" s="120">
        <v>5.7</v>
      </c>
      <c r="J2581" s="120">
        <v>5.7</v>
      </c>
      <c r="K2581" s="82">
        <v>2</v>
      </c>
      <c r="L2581" s="105">
        <f>+BD[[#This Row],[Kg. Recibidos]]*BD[[#This Row],[Precio]]</f>
        <v>11.4</v>
      </c>
      <c r="M2581" s="82">
        <v>11.4</v>
      </c>
      <c r="N2581" s="91">
        <f>+BD[[#This Row],[Monto Total]]-BD[[#This Row],[Abonos]]</f>
        <v>0</v>
      </c>
      <c r="O2581" s="92" t="str">
        <f>IF(BD[[#This Row],[Saldo Actual]]=0,"PAGADO",IF(BD[[#This Row],[Saldo Actual]]&lt;0,"A Favor","Pendiente"))</f>
        <v>PAGADO</v>
      </c>
      <c r="P2581" s="95">
        <f>+BD[[#This Row],[Fecha Doc.]]+7</f>
        <v>45306</v>
      </c>
      <c r="Q2581" s="66" t="str">
        <f ca="1">IF(TODAY()&gt;BD[[#This Row],[Fecha Venc.]],"VENCIDO","")</f>
        <v>VENCIDO</v>
      </c>
      <c r="R2581" s="83"/>
    </row>
    <row r="2582" spans="3:18" s="4" customFormat="1" hidden="1" x14ac:dyDescent="0.25">
      <c r="C2582" s="77" t="s">
        <v>1120</v>
      </c>
      <c r="D2582" s="78">
        <v>45299</v>
      </c>
      <c r="E2582" s="79" t="s">
        <v>1887</v>
      </c>
      <c r="F2582" s="80" t="s">
        <v>1886</v>
      </c>
      <c r="G2582" s="79" t="s">
        <v>149</v>
      </c>
      <c r="H2582" s="81" t="s">
        <v>14</v>
      </c>
      <c r="I2582" s="120">
        <v>138.9</v>
      </c>
      <c r="J2582" s="120">
        <v>138.9</v>
      </c>
      <c r="K2582" s="82">
        <v>0.55000000000000004</v>
      </c>
      <c r="L2582" s="105">
        <f>+BD[[#This Row],[Kg. Recibidos]]*BD[[#This Row],[Precio]]</f>
        <v>76.39500000000001</v>
      </c>
      <c r="M2582" s="82">
        <v>76.39500000000001</v>
      </c>
      <c r="N2582" s="91">
        <f>+BD[[#This Row],[Monto Total]]-BD[[#This Row],[Abonos]]</f>
        <v>0</v>
      </c>
      <c r="O2582" s="92" t="str">
        <f>IF(BD[[#This Row],[Saldo Actual]]=0,"PAGADO",IF(BD[[#This Row],[Saldo Actual]]&lt;0,"A Favor","Pendiente"))</f>
        <v>PAGADO</v>
      </c>
      <c r="P2582" s="95">
        <f>+BD[[#This Row],[Fecha Doc.]]+7</f>
        <v>45306</v>
      </c>
      <c r="Q2582" s="66" t="str">
        <f ca="1">IF(TODAY()&gt;BD[[#This Row],[Fecha Venc.]],"VENCIDO","")</f>
        <v>VENCIDO</v>
      </c>
      <c r="R2582" s="83"/>
    </row>
    <row r="2583" spans="3:18" s="4" customFormat="1" hidden="1" x14ac:dyDescent="0.25">
      <c r="C2583" s="77" t="s">
        <v>1109</v>
      </c>
      <c r="D2583" s="78">
        <v>45297</v>
      </c>
      <c r="E2583" s="79" t="s">
        <v>8</v>
      </c>
      <c r="F2583" s="80" t="s">
        <v>20</v>
      </c>
      <c r="G2583" s="79" t="s">
        <v>172</v>
      </c>
      <c r="H2583" s="81" t="s">
        <v>15</v>
      </c>
      <c r="I2583" s="120">
        <v>578.4</v>
      </c>
      <c r="J2583" s="120">
        <v>561.20000000000005</v>
      </c>
      <c r="K2583" s="82">
        <v>2.4700000000000002</v>
      </c>
      <c r="L2583" s="105">
        <f>+BD[[#This Row],[Kg. Recibidos]]*BD[[#This Row],[Precio]]</f>
        <v>1386.1640000000002</v>
      </c>
      <c r="M2583" s="82">
        <v>1386.1640000000002</v>
      </c>
      <c r="N2583" s="91">
        <f>+BD[[#This Row],[Monto Total]]-BD[[#This Row],[Abonos]]</f>
        <v>0</v>
      </c>
      <c r="O2583" s="92" t="str">
        <f>IF(BD[[#This Row],[Saldo Actual]]=0,"PAGADO",IF(BD[[#This Row],[Saldo Actual]]&lt;0,"A Favor","Pendiente"))</f>
        <v>PAGADO</v>
      </c>
      <c r="P2583" s="95">
        <f>+BD[[#This Row],[Fecha Doc.]]+7</f>
        <v>45304</v>
      </c>
      <c r="Q2583" s="66" t="str">
        <f ca="1">IF(TODAY()&gt;BD[[#This Row],[Fecha Venc.]],"VENCIDO","")</f>
        <v>VENCIDO</v>
      </c>
      <c r="R2583" s="83"/>
    </row>
    <row r="2584" spans="3:18" s="4" customFormat="1" hidden="1" x14ac:dyDescent="0.25">
      <c r="C2584" s="77" t="s">
        <v>1111</v>
      </c>
      <c r="D2584" s="78">
        <v>45297</v>
      </c>
      <c r="E2584" s="79" t="s">
        <v>8</v>
      </c>
      <c r="F2584" s="80" t="s">
        <v>20</v>
      </c>
      <c r="G2584" s="79" t="s">
        <v>176</v>
      </c>
      <c r="H2584" s="81" t="s">
        <v>15</v>
      </c>
      <c r="I2584" s="120">
        <v>436.4</v>
      </c>
      <c r="J2584" s="120">
        <v>434.1</v>
      </c>
      <c r="K2584" s="82">
        <v>2.4700000000000002</v>
      </c>
      <c r="L2584" s="105">
        <f>+BD[[#This Row],[Kg. Recibidos]]*BD[[#This Row],[Precio]]</f>
        <v>1072.2270000000001</v>
      </c>
      <c r="M2584" s="82">
        <v>1072.2270000000001</v>
      </c>
      <c r="N2584" s="91">
        <f>+BD[[#This Row],[Monto Total]]-BD[[#This Row],[Abonos]]</f>
        <v>0</v>
      </c>
      <c r="O2584" s="92" t="str">
        <f>IF(BD[[#This Row],[Saldo Actual]]=0,"PAGADO",IF(BD[[#This Row],[Saldo Actual]]&lt;0,"A Favor","Pendiente"))</f>
        <v>PAGADO</v>
      </c>
      <c r="P2584" s="95">
        <f>+BD[[#This Row],[Fecha Doc.]]+7</f>
        <v>45304</v>
      </c>
      <c r="Q2584" s="66" t="str">
        <f ca="1">IF(TODAY()&gt;BD[[#This Row],[Fecha Venc.]],"VENCIDO","")</f>
        <v>VENCIDO</v>
      </c>
      <c r="R2584" s="83"/>
    </row>
    <row r="2585" spans="3:18" s="4" customFormat="1" hidden="1" x14ac:dyDescent="0.25">
      <c r="C2585" s="77" t="s">
        <v>1111</v>
      </c>
      <c r="D2585" s="78">
        <v>45297</v>
      </c>
      <c r="E2585" s="79" t="s">
        <v>8</v>
      </c>
      <c r="F2585" s="80" t="s">
        <v>20</v>
      </c>
      <c r="G2585" s="79" t="s">
        <v>176</v>
      </c>
      <c r="H2585" s="81" t="s">
        <v>3</v>
      </c>
      <c r="I2585" s="120">
        <v>337.2</v>
      </c>
      <c r="J2585" s="120">
        <v>353.4</v>
      </c>
      <c r="K2585" s="82">
        <v>2.2000000000000002</v>
      </c>
      <c r="L2585" s="105">
        <f>+BD[[#This Row],[Kg. Recibidos]]*BD[[#This Row],[Precio]]</f>
        <v>777.48</v>
      </c>
      <c r="M2585" s="82">
        <v>777.48</v>
      </c>
      <c r="N2585" s="91">
        <f>+BD[[#This Row],[Monto Total]]-BD[[#This Row],[Abonos]]</f>
        <v>0</v>
      </c>
      <c r="O2585" s="92" t="str">
        <f>IF(BD[[#This Row],[Saldo Actual]]=0,"PAGADO",IF(BD[[#This Row],[Saldo Actual]]&lt;0,"A Favor","Pendiente"))</f>
        <v>PAGADO</v>
      </c>
      <c r="P2585" s="95">
        <f>+BD[[#This Row],[Fecha Doc.]]+7</f>
        <v>45304</v>
      </c>
      <c r="Q2585" s="66" t="str">
        <f ca="1">IF(TODAY()&gt;BD[[#This Row],[Fecha Venc.]],"VENCIDO","")</f>
        <v>VENCIDO</v>
      </c>
      <c r="R2585" s="83"/>
    </row>
    <row r="2586" spans="3:18" s="4" customFormat="1" hidden="1" x14ac:dyDescent="0.25">
      <c r="C2586" s="77" t="s">
        <v>1112</v>
      </c>
      <c r="D2586" s="78">
        <v>45297</v>
      </c>
      <c r="E2586" s="79" t="s">
        <v>8</v>
      </c>
      <c r="F2586" s="80" t="s">
        <v>20</v>
      </c>
      <c r="G2586" s="79" t="s">
        <v>179</v>
      </c>
      <c r="H2586" s="81" t="s">
        <v>3</v>
      </c>
      <c r="I2586" s="120">
        <v>2843.6</v>
      </c>
      <c r="J2586" s="120">
        <v>2808.6</v>
      </c>
      <c r="K2586" s="82">
        <v>2.2000000000000002</v>
      </c>
      <c r="L2586" s="105">
        <f>+BD[[#This Row],[Kg. Recibidos]]*BD[[#This Row],[Precio]]</f>
        <v>6178.92</v>
      </c>
      <c r="M2586" s="82">
        <v>6178.92</v>
      </c>
      <c r="N2586" s="91">
        <f>+BD[[#This Row],[Monto Total]]-BD[[#This Row],[Abonos]]</f>
        <v>0</v>
      </c>
      <c r="O2586" s="92" t="str">
        <f>IF(BD[[#This Row],[Saldo Actual]]=0,"PAGADO",IF(BD[[#This Row],[Saldo Actual]]&lt;0,"A Favor","Pendiente"))</f>
        <v>PAGADO</v>
      </c>
      <c r="P2586" s="95">
        <f>+BD[[#This Row],[Fecha Doc.]]+7</f>
        <v>45304</v>
      </c>
      <c r="Q2586" s="66" t="str">
        <f ca="1">IF(TODAY()&gt;BD[[#This Row],[Fecha Venc.]],"VENCIDO","")</f>
        <v>VENCIDO</v>
      </c>
      <c r="R2586" s="83"/>
    </row>
    <row r="2587" spans="3:18" s="4" customFormat="1" hidden="1" x14ac:dyDescent="0.25">
      <c r="C2587" s="77" t="s">
        <v>1113</v>
      </c>
      <c r="D2587" s="78">
        <v>45297</v>
      </c>
      <c r="E2587" s="79" t="s">
        <v>8</v>
      </c>
      <c r="F2587" s="80" t="s">
        <v>20</v>
      </c>
      <c r="G2587" s="79" t="s">
        <v>180</v>
      </c>
      <c r="H2587" s="81" t="s">
        <v>3</v>
      </c>
      <c r="I2587" s="120">
        <v>610.20000000000005</v>
      </c>
      <c r="J2587" s="120">
        <v>606</v>
      </c>
      <c r="K2587" s="82">
        <v>2.2000000000000002</v>
      </c>
      <c r="L2587" s="105">
        <f>+BD[[#This Row],[Kg. Recibidos]]*BD[[#This Row],[Precio]]</f>
        <v>1333.2</v>
      </c>
      <c r="M2587" s="82">
        <v>1333.2</v>
      </c>
      <c r="N2587" s="91">
        <f>+BD[[#This Row],[Monto Total]]-BD[[#This Row],[Abonos]]</f>
        <v>0</v>
      </c>
      <c r="O2587" s="92" t="str">
        <f>IF(BD[[#This Row],[Saldo Actual]]=0,"PAGADO",IF(BD[[#This Row],[Saldo Actual]]&lt;0,"A Favor","Pendiente"))</f>
        <v>PAGADO</v>
      </c>
      <c r="P2587" s="95">
        <f>+BD[[#This Row],[Fecha Doc.]]+7</f>
        <v>45304</v>
      </c>
      <c r="Q2587" s="66" t="str">
        <f ca="1">IF(TODAY()&gt;BD[[#This Row],[Fecha Venc.]],"VENCIDO","")</f>
        <v>VENCIDO</v>
      </c>
      <c r="R2587" s="83"/>
    </row>
    <row r="2588" spans="3:18" s="4" customFormat="1" hidden="1" x14ac:dyDescent="0.25">
      <c r="C2588" s="77" t="s">
        <v>1110</v>
      </c>
      <c r="D2588" s="78">
        <v>45297</v>
      </c>
      <c r="E2588" s="79" t="s">
        <v>8</v>
      </c>
      <c r="F2588" s="80" t="s">
        <v>20</v>
      </c>
      <c r="G2588" s="79" t="s">
        <v>182</v>
      </c>
      <c r="H2588" s="81" t="s">
        <v>15</v>
      </c>
      <c r="I2588" s="120">
        <v>3389.2</v>
      </c>
      <c r="J2588" s="120">
        <v>3348.2</v>
      </c>
      <c r="K2588" s="82">
        <v>2.4700000000000002</v>
      </c>
      <c r="L2588" s="105">
        <f>+BD[[#This Row],[Kg. Recibidos]]*BD[[#This Row],[Precio]]</f>
        <v>8270.0540000000001</v>
      </c>
      <c r="M2588" s="82">
        <v>8270.0540000000001</v>
      </c>
      <c r="N2588" s="91">
        <f>+BD[[#This Row],[Monto Total]]-BD[[#This Row],[Abonos]]</f>
        <v>0</v>
      </c>
      <c r="O2588" s="92" t="str">
        <f>IF(BD[[#This Row],[Saldo Actual]]=0,"PAGADO",IF(BD[[#This Row],[Saldo Actual]]&lt;0,"A Favor","Pendiente"))</f>
        <v>PAGADO</v>
      </c>
      <c r="P2588" s="95">
        <f>+BD[[#This Row],[Fecha Doc.]]+7</f>
        <v>45304</v>
      </c>
      <c r="Q2588" s="66" t="str">
        <f ca="1">IF(TODAY()&gt;BD[[#This Row],[Fecha Venc.]],"VENCIDO","")</f>
        <v>VENCIDO</v>
      </c>
      <c r="R2588" s="83"/>
    </row>
    <row r="2589" spans="3:18" s="4" customFormat="1" hidden="1" x14ac:dyDescent="0.25">
      <c r="C2589" s="77" t="s">
        <v>1110</v>
      </c>
      <c r="D2589" s="78">
        <v>45297</v>
      </c>
      <c r="E2589" s="79" t="s">
        <v>8</v>
      </c>
      <c r="F2589" s="80" t="s">
        <v>20</v>
      </c>
      <c r="G2589" s="79" t="s">
        <v>182</v>
      </c>
      <c r="H2589" s="81" t="s">
        <v>3</v>
      </c>
      <c r="I2589" s="120">
        <v>1368.2</v>
      </c>
      <c r="J2589" s="120">
        <v>1364.4</v>
      </c>
      <c r="K2589" s="82">
        <v>2.2000000000000002</v>
      </c>
      <c r="L2589" s="105">
        <f>+BD[[#This Row],[Kg. Recibidos]]*BD[[#This Row],[Precio]]</f>
        <v>3001.6800000000003</v>
      </c>
      <c r="M2589" s="82">
        <v>3001.6800000000003</v>
      </c>
      <c r="N2589" s="91">
        <f>+BD[[#This Row],[Monto Total]]-BD[[#This Row],[Abonos]]</f>
        <v>0</v>
      </c>
      <c r="O2589" s="92" t="str">
        <f>IF(BD[[#This Row],[Saldo Actual]]=0,"PAGADO",IF(BD[[#This Row],[Saldo Actual]]&lt;0,"A Favor","Pendiente"))</f>
        <v>PAGADO</v>
      </c>
      <c r="P2589" s="95">
        <f>+BD[[#This Row],[Fecha Doc.]]+7</f>
        <v>45304</v>
      </c>
      <c r="Q2589" s="66" t="str">
        <f ca="1">IF(TODAY()&gt;BD[[#This Row],[Fecha Venc.]],"VENCIDO","")</f>
        <v>VENCIDO</v>
      </c>
      <c r="R2589" s="83"/>
    </row>
    <row r="2590" spans="3:18" s="4" customFormat="1" hidden="1" x14ac:dyDescent="0.25">
      <c r="C2590" s="77" t="s">
        <v>1096</v>
      </c>
      <c r="D2590" s="78">
        <v>45296</v>
      </c>
      <c r="E2590" s="79" t="s">
        <v>8</v>
      </c>
      <c r="F2590" s="80" t="s">
        <v>20</v>
      </c>
      <c r="G2590" s="79" t="s">
        <v>172</v>
      </c>
      <c r="H2590" s="81" t="s">
        <v>15</v>
      </c>
      <c r="I2590" s="120">
        <v>814.3</v>
      </c>
      <c r="J2590" s="120">
        <v>809.4</v>
      </c>
      <c r="K2590" s="82">
        <v>2.4700000000000002</v>
      </c>
      <c r="L2590" s="105">
        <f>+BD[[#This Row],[Kg. Recibidos]]*BD[[#This Row],[Precio]]</f>
        <v>1999.2180000000001</v>
      </c>
      <c r="M2590" s="105">
        <f>+BD[[#This Row],[Kg. Recibidos]]*BD[[#This Row],[Precio]]</f>
        <v>1999.2180000000001</v>
      </c>
      <c r="N2590" s="91">
        <f>+BD[[#This Row],[Monto Total]]-BD[[#This Row],[Abonos]]</f>
        <v>0</v>
      </c>
      <c r="O2590" s="92" t="str">
        <f>IF(BD[[#This Row],[Saldo Actual]]=0,"PAGADO",IF(BD[[#This Row],[Saldo Actual]]&lt;0,"A Favor","Pendiente"))</f>
        <v>PAGADO</v>
      </c>
      <c r="P2590" s="95">
        <f>+BD[[#This Row],[Fecha Doc.]]+7</f>
        <v>45303</v>
      </c>
      <c r="Q2590" s="66" t="str">
        <f ca="1">IF(TODAY()&gt;BD[[#This Row],[Fecha Venc.]],"VENCIDO","")</f>
        <v>VENCIDO</v>
      </c>
      <c r="R2590" s="83"/>
    </row>
    <row r="2591" spans="3:18" s="4" customFormat="1" hidden="1" x14ac:dyDescent="0.25">
      <c r="C2591" s="77" t="s">
        <v>1096</v>
      </c>
      <c r="D2591" s="78">
        <v>45296</v>
      </c>
      <c r="E2591" s="79" t="s">
        <v>8</v>
      </c>
      <c r="F2591" s="80" t="s">
        <v>20</v>
      </c>
      <c r="G2591" s="79" t="s">
        <v>172</v>
      </c>
      <c r="H2591" s="81" t="s">
        <v>3</v>
      </c>
      <c r="I2591" s="120">
        <v>686</v>
      </c>
      <c r="J2591" s="120">
        <v>671.5</v>
      </c>
      <c r="K2591" s="82">
        <v>2.2000000000000002</v>
      </c>
      <c r="L2591" s="105">
        <f>+BD[[#This Row],[Kg. Recibidos]]*BD[[#This Row],[Precio]]</f>
        <v>1477.3000000000002</v>
      </c>
      <c r="M2591" s="82">
        <v>1477.3000000000002</v>
      </c>
      <c r="N2591" s="91">
        <f>+BD[[#This Row],[Monto Total]]-BD[[#This Row],[Abonos]]</f>
        <v>0</v>
      </c>
      <c r="O2591" s="92" t="str">
        <f>IF(BD[[#This Row],[Saldo Actual]]=0,"PAGADO",IF(BD[[#This Row],[Saldo Actual]]&lt;0,"A Favor","Pendiente"))</f>
        <v>PAGADO</v>
      </c>
      <c r="P2591" s="95">
        <f>+BD[[#This Row],[Fecha Doc.]]+7</f>
        <v>45303</v>
      </c>
      <c r="Q2591" s="66" t="str">
        <f ca="1">IF(TODAY()&gt;BD[[#This Row],[Fecha Venc.]],"VENCIDO","")</f>
        <v>VENCIDO</v>
      </c>
      <c r="R2591" s="83"/>
    </row>
    <row r="2592" spans="3:18" s="4" customFormat="1" hidden="1" x14ac:dyDescent="0.25">
      <c r="C2592" s="77" t="s">
        <v>1102</v>
      </c>
      <c r="D2592" s="78">
        <v>45296</v>
      </c>
      <c r="E2592" s="79" t="s">
        <v>77</v>
      </c>
      <c r="F2592" s="80" t="s">
        <v>35</v>
      </c>
      <c r="G2592" s="79" t="s">
        <v>77</v>
      </c>
      <c r="H2592" s="81" t="s">
        <v>11</v>
      </c>
      <c r="I2592" s="120">
        <v>983.09999999999991</v>
      </c>
      <c r="J2592" s="120">
        <v>983.09999999999991</v>
      </c>
      <c r="K2592" s="82">
        <v>1.3</v>
      </c>
      <c r="L2592" s="105">
        <f>+BD[[#This Row],[Kg. Recibidos]]*BD[[#This Row],[Precio]]</f>
        <v>1278.03</v>
      </c>
      <c r="M2592" s="82">
        <v>1278.03</v>
      </c>
      <c r="N2592" s="91">
        <f>+BD[[#This Row],[Monto Total]]-BD[[#This Row],[Abonos]]</f>
        <v>0</v>
      </c>
      <c r="O2592" s="92" t="str">
        <f>IF(BD[[#This Row],[Saldo Actual]]=0,"PAGADO",IF(BD[[#This Row],[Saldo Actual]]&lt;0,"A Favor","Pendiente"))</f>
        <v>PAGADO</v>
      </c>
      <c r="P2592" s="95">
        <f>+BD[[#This Row],[Fecha Doc.]]+7</f>
        <v>45303</v>
      </c>
      <c r="Q2592" s="66" t="str">
        <f ca="1">IF(TODAY()&gt;BD[[#This Row],[Fecha Venc.]],"VENCIDO","")</f>
        <v>VENCIDO</v>
      </c>
      <c r="R2592" s="83"/>
    </row>
    <row r="2593" spans="3:18" s="4" customFormat="1" hidden="1" x14ac:dyDescent="0.25">
      <c r="C2593" s="77" t="s">
        <v>1102</v>
      </c>
      <c r="D2593" s="78">
        <v>45296</v>
      </c>
      <c r="E2593" s="79" t="s">
        <v>77</v>
      </c>
      <c r="F2593" s="80" t="s">
        <v>35</v>
      </c>
      <c r="G2593" s="79" t="s">
        <v>77</v>
      </c>
      <c r="H2593" s="81" t="s">
        <v>12</v>
      </c>
      <c r="I2593" s="120">
        <v>518.29999999999995</v>
      </c>
      <c r="J2593" s="120">
        <v>518.29999999999995</v>
      </c>
      <c r="K2593" s="82">
        <v>0.5</v>
      </c>
      <c r="L2593" s="105">
        <f>+BD[[#This Row],[Kg. Recibidos]]*BD[[#This Row],[Precio]]</f>
        <v>259.14999999999998</v>
      </c>
      <c r="M2593" s="82">
        <v>259.14999999999998</v>
      </c>
      <c r="N2593" s="91">
        <f>+BD[[#This Row],[Monto Total]]-BD[[#This Row],[Abonos]]</f>
        <v>0</v>
      </c>
      <c r="O2593" s="92" t="str">
        <f>IF(BD[[#This Row],[Saldo Actual]]=0,"PAGADO",IF(BD[[#This Row],[Saldo Actual]]&lt;0,"A Favor","Pendiente"))</f>
        <v>PAGADO</v>
      </c>
      <c r="P2593" s="95">
        <f>+BD[[#This Row],[Fecha Doc.]]+7</f>
        <v>45303</v>
      </c>
      <c r="Q2593" s="66" t="str">
        <f ca="1">IF(TODAY()&gt;BD[[#This Row],[Fecha Venc.]],"VENCIDO","")</f>
        <v>VENCIDO</v>
      </c>
      <c r="R2593" s="83"/>
    </row>
    <row r="2594" spans="3:18" s="4" customFormat="1" hidden="1" x14ac:dyDescent="0.25">
      <c r="C2594" s="77" t="s">
        <v>1103</v>
      </c>
      <c r="D2594" s="78">
        <v>45296</v>
      </c>
      <c r="E2594" s="79" t="s">
        <v>77</v>
      </c>
      <c r="F2594" s="80" t="s">
        <v>35</v>
      </c>
      <c r="G2594" s="79" t="s">
        <v>77</v>
      </c>
      <c r="H2594" s="81" t="s">
        <v>12</v>
      </c>
      <c r="I2594" s="120">
        <v>6836.8</v>
      </c>
      <c r="J2594" s="120">
        <v>6836.8</v>
      </c>
      <c r="K2594" s="82">
        <v>0.5</v>
      </c>
      <c r="L2594" s="105">
        <f>+BD[[#This Row],[Kg. Recibidos]]*BD[[#This Row],[Precio]]</f>
        <v>3418.4</v>
      </c>
      <c r="M2594" s="82">
        <v>3418.4</v>
      </c>
      <c r="N2594" s="91">
        <f>+BD[[#This Row],[Monto Total]]-BD[[#This Row],[Abonos]]</f>
        <v>0</v>
      </c>
      <c r="O2594" s="92" t="str">
        <f>IF(BD[[#This Row],[Saldo Actual]]=0,"PAGADO",IF(BD[[#This Row],[Saldo Actual]]&lt;0,"A Favor","Pendiente"))</f>
        <v>PAGADO</v>
      </c>
      <c r="P2594" s="95">
        <f>+BD[[#This Row],[Fecha Doc.]]+7</f>
        <v>45303</v>
      </c>
      <c r="Q2594" s="66" t="str">
        <f ca="1">IF(TODAY()&gt;BD[[#This Row],[Fecha Venc.]],"VENCIDO","")</f>
        <v>VENCIDO</v>
      </c>
      <c r="R2594" s="83"/>
    </row>
    <row r="2595" spans="3:18" s="4" customFormat="1" hidden="1" x14ac:dyDescent="0.25">
      <c r="C2595" s="77" t="s">
        <v>1103</v>
      </c>
      <c r="D2595" s="78">
        <v>45296</v>
      </c>
      <c r="E2595" s="79" t="s">
        <v>77</v>
      </c>
      <c r="F2595" s="80" t="s">
        <v>35</v>
      </c>
      <c r="G2595" s="79" t="s">
        <v>77</v>
      </c>
      <c r="H2595" s="81" t="s">
        <v>11</v>
      </c>
      <c r="I2595" s="120">
        <v>2135.5500000000002</v>
      </c>
      <c r="J2595" s="120">
        <v>2135.5500000000002</v>
      </c>
      <c r="K2595" s="82">
        <v>1.3</v>
      </c>
      <c r="L2595" s="105">
        <f>+BD[[#This Row],[Kg. Recibidos]]*BD[[#This Row],[Precio]]</f>
        <v>2776.2150000000001</v>
      </c>
      <c r="M2595" s="82">
        <v>2776.2150000000001</v>
      </c>
      <c r="N2595" s="91">
        <f>+BD[[#This Row],[Monto Total]]-BD[[#This Row],[Abonos]]</f>
        <v>0</v>
      </c>
      <c r="O2595" s="92" t="str">
        <f>IF(BD[[#This Row],[Saldo Actual]]=0,"PAGADO",IF(BD[[#This Row],[Saldo Actual]]&lt;0,"A Favor","Pendiente"))</f>
        <v>PAGADO</v>
      </c>
      <c r="P2595" s="95">
        <f>+BD[[#This Row],[Fecha Doc.]]+7</f>
        <v>45303</v>
      </c>
      <c r="Q2595" s="66" t="str">
        <f ca="1">IF(TODAY()&gt;BD[[#This Row],[Fecha Venc.]],"VENCIDO","")</f>
        <v>VENCIDO</v>
      </c>
      <c r="R2595" s="83"/>
    </row>
    <row r="2596" spans="3:18" s="4" customFormat="1" hidden="1" x14ac:dyDescent="0.25">
      <c r="C2596" s="77" t="s">
        <v>1114</v>
      </c>
      <c r="D2596" s="78">
        <v>45296</v>
      </c>
      <c r="E2596" s="79" t="s">
        <v>8</v>
      </c>
      <c r="F2596" s="80" t="s">
        <v>20</v>
      </c>
      <c r="G2596" s="79" t="s">
        <v>173</v>
      </c>
      <c r="H2596" s="81" t="s">
        <v>3</v>
      </c>
      <c r="I2596" s="120">
        <v>1012.5</v>
      </c>
      <c r="J2596" s="120">
        <v>1004.2</v>
      </c>
      <c r="K2596" s="82">
        <v>2.2000000000000002</v>
      </c>
      <c r="L2596" s="105">
        <f>+BD[[#This Row],[Kg. Recibidos]]*BD[[#This Row],[Precio]]</f>
        <v>2209.2400000000002</v>
      </c>
      <c r="M2596" s="82">
        <v>2209.2400000000002</v>
      </c>
      <c r="N2596" s="91">
        <f>+BD[[#This Row],[Monto Total]]-BD[[#This Row],[Abonos]]</f>
        <v>0</v>
      </c>
      <c r="O2596" s="92" t="str">
        <f>IF(BD[[#This Row],[Saldo Actual]]=0,"PAGADO",IF(BD[[#This Row],[Saldo Actual]]&lt;0,"A Favor","Pendiente"))</f>
        <v>PAGADO</v>
      </c>
      <c r="P2596" s="95">
        <f>+BD[[#This Row],[Fecha Doc.]]+7</f>
        <v>45303</v>
      </c>
      <c r="Q2596" s="66" t="str">
        <f ca="1">IF(TODAY()&gt;BD[[#This Row],[Fecha Venc.]],"VENCIDO","")</f>
        <v>VENCIDO</v>
      </c>
      <c r="R2596" s="83"/>
    </row>
    <row r="2597" spans="3:18" s="4" customFormat="1" hidden="1" x14ac:dyDescent="0.25">
      <c r="C2597" s="77" t="s">
        <v>1114</v>
      </c>
      <c r="D2597" s="78">
        <v>45296</v>
      </c>
      <c r="E2597" s="79" t="s">
        <v>8</v>
      </c>
      <c r="F2597" s="80" t="s">
        <v>20</v>
      </c>
      <c r="G2597" s="79" t="s">
        <v>173</v>
      </c>
      <c r="H2597" s="81" t="s">
        <v>15</v>
      </c>
      <c r="I2597" s="120">
        <v>3348.5</v>
      </c>
      <c r="J2597" s="120">
        <v>3292.7</v>
      </c>
      <c r="K2597" s="82">
        <v>2.4700000000000002</v>
      </c>
      <c r="L2597" s="105">
        <f>+BD[[#This Row],[Kg. Recibidos]]*BD[[#This Row],[Precio]]</f>
        <v>8132.9690000000001</v>
      </c>
      <c r="M2597" s="82">
        <v>8132.9690000000001</v>
      </c>
      <c r="N2597" s="91">
        <f>+BD[[#This Row],[Monto Total]]-BD[[#This Row],[Abonos]]</f>
        <v>0</v>
      </c>
      <c r="O2597" s="92" t="str">
        <f>IF(BD[[#This Row],[Saldo Actual]]=0,"PAGADO",IF(BD[[#This Row],[Saldo Actual]]&lt;0,"A Favor","Pendiente"))</f>
        <v>PAGADO</v>
      </c>
      <c r="P2597" s="95">
        <f>+BD[[#This Row],[Fecha Doc.]]+7</f>
        <v>45303</v>
      </c>
      <c r="Q2597" s="66" t="str">
        <f ca="1">IF(TODAY()&gt;BD[[#This Row],[Fecha Venc.]],"VENCIDO","")</f>
        <v>VENCIDO</v>
      </c>
      <c r="R2597" s="83"/>
    </row>
    <row r="2598" spans="3:18" s="4" customFormat="1" hidden="1" x14ac:dyDescent="0.25">
      <c r="C2598" s="77" t="s">
        <v>1106</v>
      </c>
      <c r="D2598" s="78">
        <v>45296</v>
      </c>
      <c r="E2598" s="79" t="s">
        <v>1887</v>
      </c>
      <c r="F2598" s="80" t="s">
        <v>1886</v>
      </c>
      <c r="G2598" s="79" t="s">
        <v>142</v>
      </c>
      <c r="H2598" s="81" t="s">
        <v>13</v>
      </c>
      <c r="I2598" s="120">
        <v>5.5</v>
      </c>
      <c r="J2598" s="120">
        <v>5.5</v>
      </c>
      <c r="K2598" s="82">
        <v>1.4</v>
      </c>
      <c r="L2598" s="105">
        <f>+BD[[#This Row],[Kg. Recibidos]]*BD[[#This Row],[Precio]]</f>
        <v>7.6999999999999993</v>
      </c>
      <c r="M2598" s="82">
        <v>7.6999999999999993</v>
      </c>
      <c r="N2598" s="91">
        <f>+BD[[#This Row],[Monto Total]]-BD[[#This Row],[Abonos]]</f>
        <v>0</v>
      </c>
      <c r="O2598" s="92" t="str">
        <f>IF(BD[[#This Row],[Saldo Actual]]=0,"PAGADO",IF(BD[[#This Row],[Saldo Actual]]&lt;0,"A Favor","Pendiente"))</f>
        <v>PAGADO</v>
      </c>
      <c r="P2598" s="95">
        <f>+BD[[#This Row],[Fecha Doc.]]+7</f>
        <v>45303</v>
      </c>
      <c r="Q2598" s="66" t="str">
        <f ca="1">IF(TODAY()&gt;BD[[#This Row],[Fecha Venc.]],"VENCIDO","")</f>
        <v>VENCIDO</v>
      </c>
      <c r="R2598" s="83"/>
    </row>
    <row r="2599" spans="3:18" s="4" customFormat="1" hidden="1" x14ac:dyDescent="0.25">
      <c r="C2599" s="77" t="s">
        <v>1106</v>
      </c>
      <c r="D2599" s="78">
        <v>45296</v>
      </c>
      <c r="E2599" s="79" t="s">
        <v>1887</v>
      </c>
      <c r="F2599" s="80" t="s">
        <v>1886</v>
      </c>
      <c r="G2599" s="79" t="s">
        <v>142</v>
      </c>
      <c r="H2599" s="81" t="s">
        <v>12</v>
      </c>
      <c r="I2599" s="120">
        <v>5.3</v>
      </c>
      <c r="J2599" s="120">
        <v>5.3</v>
      </c>
      <c r="K2599" s="82">
        <v>1.3</v>
      </c>
      <c r="L2599" s="105">
        <f>+BD[[#This Row],[Kg. Recibidos]]*BD[[#This Row],[Precio]]</f>
        <v>6.89</v>
      </c>
      <c r="M2599" s="82">
        <v>6.89</v>
      </c>
      <c r="N2599" s="91">
        <f>+BD[[#This Row],[Monto Total]]-BD[[#This Row],[Abonos]]</f>
        <v>0</v>
      </c>
      <c r="O2599" s="92" t="str">
        <f>IF(BD[[#This Row],[Saldo Actual]]=0,"PAGADO",IF(BD[[#This Row],[Saldo Actual]]&lt;0,"A Favor","Pendiente"))</f>
        <v>PAGADO</v>
      </c>
      <c r="P2599" s="95">
        <f>+BD[[#This Row],[Fecha Doc.]]+7</f>
        <v>45303</v>
      </c>
      <c r="Q2599" s="66" t="str">
        <f ca="1">IF(TODAY()&gt;BD[[#This Row],[Fecha Venc.]],"VENCIDO","")</f>
        <v>VENCIDO</v>
      </c>
      <c r="R2599" s="83"/>
    </row>
    <row r="2600" spans="3:18" s="4" customFormat="1" hidden="1" x14ac:dyDescent="0.25">
      <c r="C2600" s="77" t="s">
        <v>1118</v>
      </c>
      <c r="D2600" s="78">
        <v>45296</v>
      </c>
      <c r="E2600" s="79" t="s">
        <v>1887</v>
      </c>
      <c r="F2600" s="80" t="s">
        <v>1886</v>
      </c>
      <c r="G2600" s="79" t="s">
        <v>142</v>
      </c>
      <c r="H2600" s="81" t="s">
        <v>13</v>
      </c>
      <c r="I2600" s="120">
        <v>3.7</v>
      </c>
      <c r="J2600" s="120">
        <v>3.7</v>
      </c>
      <c r="K2600" s="82">
        <v>1.4</v>
      </c>
      <c r="L2600" s="105">
        <f>+BD[[#This Row],[Kg. Recibidos]]*BD[[#This Row],[Precio]]</f>
        <v>5.18</v>
      </c>
      <c r="M2600" s="82">
        <v>5.18</v>
      </c>
      <c r="N2600" s="91">
        <f>+BD[[#This Row],[Monto Total]]-BD[[#This Row],[Abonos]]</f>
        <v>0</v>
      </c>
      <c r="O2600" s="92" t="str">
        <f>IF(BD[[#This Row],[Saldo Actual]]=0,"PAGADO",IF(BD[[#This Row],[Saldo Actual]]&lt;0,"A Favor","Pendiente"))</f>
        <v>PAGADO</v>
      </c>
      <c r="P2600" s="95">
        <f>+BD[[#This Row],[Fecha Doc.]]+7</f>
        <v>45303</v>
      </c>
      <c r="Q2600" s="66" t="str">
        <f ca="1">IF(TODAY()&gt;BD[[#This Row],[Fecha Venc.]],"VENCIDO","")</f>
        <v>VENCIDO</v>
      </c>
      <c r="R2600" s="83"/>
    </row>
    <row r="2601" spans="3:18" s="4" customFormat="1" hidden="1" x14ac:dyDescent="0.25">
      <c r="C2601" s="77" t="s">
        <v>1118</v>
      </c>
      <c r="D2601" s="78">
        <v>45296</v>
      </c>
      <c r="E2601" s="79" t="s">
        <v>1887</v>
      </c>
      <c r="F2601" s="80" t="s">
        <v>1886</v>
      </c>
      <c r="G2601" s="79" t="s">
        <v>142</v>
      </c>
      <c r="H2601" s="81" t="s">
        <v>11</v>
      </c>
      <c r="I2601" s="120">
        <v>3.6</v>
      </c>
      <c r="J2601" s="120">
        <v>3.6</v>
      </c>
      <c r="K2601" s="82">
        <v>2</v>
      </c>
      <c r="L2601" s="105">
        <f>+BD[[#This Row],[Kg. Recibidos]]*BD[[#This Row],[Precio]]</f>
        <v>7.2</v>
      </c>
      <c r="M2601" s="82">
        <v>7.2</v>
      </c>
      <c r="N2601" s="91">
        <f>+BD[[#This Row],[Monto Total]]-BD[[#This Row],[Abonos]]</f>
        <v>0</v>
      </c>
      <c r="O2601" s="92" t="str">
        <f>IF(BD[[#This Row],[Saldo Actual]]=0,"PAGADO",IF(BD[[#This Row],[Saldo Actual]]&lt;0,"A Favor","Pendiente"))</f>
        <v>PAGADO</v>
      </c>
      <c r="P2601" s="95">
        <f>+BD[[#This Row],[Fecha Doc.]]+7</f>
        <v>45303</v>
      </c>
      <c r="Q2601" s="66" t="str">
        <f ca="1">IF(TODAY()&gt;BD[[#This Row],[Fecha Venc.]],"VENCIDO","")</f>
        <v>VENCIDO</v>
      </c>
      <c r="R2601" s="83"/>
    </row>
    <row r="2602" spans="3:18" s="4" customFormat="1" hidden="1" x14ac:dyDescent="0.25">
      <c r="C2602" s="77" t="s">
        <v>1118</v>
      </c>
      <c r="D2602" s="78">
        <v>45296</v>
      </c>
      <c r="E2602" s="79" t="s">
        <v>1887</v>
      </c>
      <c r="F2602" s="80" t="s">
        <v>1886</v>
      </c>
      <c r="G2602" s="79" t="s">
        <v>142</v>
      </c>
      <c r="H2602" s="81" t="s">
        <v>13</v>
      </c>
      <c r="I2602" s="120">
        <v>3.6</v>
      </c>
      <c r="J2602" s="120">
        <v>3.6</v>
      </c>
      <c r="K2602" s="82">
        <v>1.4</v>
      </c>
      <c r="L2602" s="105">
        <f>+BD[[#This Row],[Kg. Recibidos]]*BD[[#This Row],[Precio]]</f>
        <v>5.04</v>
      </c>
      <c r="M2602" s="82">
        <v>5.04</v>
      </c>
      <c r="N2602" s="91">
        <f>+BD[[#This Row],[Monto Total]]-BD[[#This Row],[Abonos]]</f>
        <v>0</v>
      </c>
      <c r="O2602" s="92" t="str">
        <f>IF(BD[[#This Row],[Saldo Actual]]=0,"PAGADO",IF(BD[[#This Row],[Saldo Actual]]&lt;0,"A Favor","Pendiente"))</f>
        <v>PAGADO</v>
      </c>
      <c r="P2602" s="95">
        <f>+BD[[#This Row],[Fecha Doc.]]+7</f>
        <v>45303</v>
      </c>
      <c r="Q2602" s="66" t="str">
        <f ca="1">IF(TODAY()&gt;BD[[#This Row],[Fecha Venc.]],"VENCIDO","")</f>
        <v>VENCIDO</v>
      </c>
      <c r="R2602" s="83"/>
    </row>
    <row r="2603" spans="3:18" s="4" customFormat="1" hidden="1" x14ac:dyDescent="0.25">
      <c r="C2603" s="77" t="s">
        <v>1094</v>
      </c>
      <c r="D2603" s="78">
        <v>45296</v>
      </c>
      <c r="E2603" s="79" t="s">
        <v>8</v>
      </c>
      <c r="F2603" s="80" t="s">
        <v>20</v>
      </c>
      <c r="G2603" s="79" t="s">
        <v>179</v>
      </c>
      <c r="H2603" s="81" t="s">
        <v>3</v>
      </c>
      <c r="I2603" s="120">
        <v>1709.9</v>
      </c>
      <c r="J2603" s="120">
        <v>1690</v>
      </c>
      <c r="K2603" s="82">
        <v>2.2000000000000002</v>
      </c>
      <c r="L2603" s="105">
        <f>+BD[[#This Row],[Kg. Recibidos]]*BD[[#This Row],[Precio]]</f>
        <v>3718.0000000000005</v>
      </c>
      <c r="M2603" s="82">
        <v>3718.0000000000005</v>
      </c>
      <c r="N2603" s="91">
        <f>+BD[[#This Row],[Monto Total]]-BD[[#This Row],[Abonos]]</f>
        <v>0</v>
      </c>
      <c r="O2603" s="92" t="str">
        <f>IF(BD[[#This Row],[Saldo Actual]]=0,"PAGADO",IF(BD[[#This Row],[Saldo Actual]]&lt;0,"A Favor","Pendiente"))</f>
        <v>PAGADO</v>
      </c>
      <c r="P2603" s="95">
        <f>+BD[[#This Row],[Fecha Doc.]]+7</f>
        <v>45303</v>
      </c>
      <c r="Q2603" s="66" t="str">
        <f ca="1">IF(TODAY()&gt;BD[[#This Row],[Fecha Venc.]],"VENCIDO","")</f>
        <v>VENCIDO</v>
      </c>
      <c r="R2603" s="83"/>
    </row>
    <row r="2604" spans="3:18" s="4" customFormat="1" hidden="1" x14ac:dyDescent="0.25">
      <c r="C2604" s="77" t="s">
        <v>1108</v>
      </c>
      <c r="D2604" s="78">
        <v>45296</v>
      </c>
      <c r="E2604" s="79" t="s">
        <v>670</v>
      </c>
      <c r="F2604" s="80" t="s">
        <v>883</v>
      </c>
      <c r="G2604" s="79" t="s">
        <v>670</v>
      </c>
      <c r="H2604" s="81" t="s">
        <v>872</v>
      </c>
      <c r="I2604" s="120">
        <v>6099.5</v>
      </c>
      <c r="J2604" s="120">
        <v>5798.9</v>
      </c>
      <c r="K2604" s="82">
        <v>2.1</v>
      </c>
      <c r="L2604" s="105">
        <f>+BD[[#This Row],[Kg. Recibidos]]*BD[[#This Row],[Precio]]</f>
        <v>12177.69</v>
      </c>
      <c r="M2604" s="82">
        <v>12177.69</v>
      </c>
      <c r="N2604" s="91">
        <f>+BD[[#This Row],[Monto Total]]-BD[[#This Row],[Abonos]]</f>
        <v>0</v>
      </c>
      <c r="O2604" s="92" t="str">
        <f>IF(BD[[#This Row],[Saldo Actual]]=0,"PAGADO",IF(BD[[#This Row],[Saldo Actual]]&lt;0,"A Favor","Pendiente"))</f>
        <v>PAGADO</v>
      </c>
      <c r="P2604" s="95">
        <f>+BD[[#This Row],[Fecha Doc.]]+7</f>
        <v>45303</v>
      </c>
      <c r="Q2604" s="66" t="str">
        <f ca="1">IF(TODAY()&gt;BD[[#This Row],[Fecha Venc.]],"VENCIDO","")</f>
        <v>VENCIDO</v>
      </c>
      <c r="R2604" s="83"/>
    </row>
    <row r="2605" spans="3:18" s="4" customFormat="1" hidden="1" x14ac:dyDescent="0.25">
      <c r="C2605" s="77" t="s">
        <v>1107</v>
      </c>
      <c r="D2605" s="78">
        <v>45296</v>
      </c>
      <c r="E2605" s="79" t="s">
        <v>670</v>
      </c>
      <c r="F2605" s="80" t="s">
        <v>883</v>
      </c>
      <c r="G2605" s="79" t="s">
        <v>670</v>
      </c>
      <c r="H2605" s="81" t="s">
        <v>872</v>
      </c>
      <c r="I2605" s="120">
        <v>4225.3999999999996</v>
      </c>
      <c r="J2605" s="120">
        <v>4183.3999999999996</v>
      </c>
      <c r="K2605" s="82">
        <v>2.1</v>
      </c>
      <c r="L2605" s="105">
        <f>+BD[[#This Row],[Kg. Recibidos]]*BD[[#This Row],[Precio]]</f>
        <v>8785.14</v>
      </c>
      <c r="M2605" s="82">
        <v>8785.14</v>
      </c>
      <c r="N2605" s="91">
        <f>+BD[[#This Row],[Monto Total]]-BD[[#This Row],[Abonos]]</f>
        <v>0</v>
      </c>
      <c r="O2605" s="92" t="str">
        <f>IF(BD[[#This Row],[Saldo Actual]]=0,"PAGADO",IF(BD[[#This Row],[Saldo Actual]]&lt;0,"A Favor","Pendiente"))</f>
        <v>PAGADO</v>
      </c>
      <c r="P2605" s="95">
        <f>+BD[[#This Row],[Fecha Doc.]]+7</f>
        <v>45303</v>
      </c>
      <c r="Q2605" s="66" t="str">
        <f ca="1">IF(TODAY()&gt;BD[[#This Row],[Fecha Venc.]],"VENCIDO","")</f>
        <v>VENCIDO</v>
      </c>
      <c r="R2605" s="83"/>
    </row>
    <row r="2606" spans="3:18" s="4" customFormat="1" hidden="1" x14ac:dyDescent="0.25">
      <c r="C2606" s="77" t="s">
        <v>1099</v>
      </c>
      <c r="D2606" s="78">
        <v>45296</v>
      </c>
      <c r="E2606" s="79" t="s">
        <v>670</v>
      </c>
      <c r="F2606" s="80" t="s">
        <v>883</v>
      </c>
      <c r="G2606" s="79" t="s">
        <v>670</v>
      </c>
      <c r="H2606" s="81" t="s">
        <v>872</v>
      </c>
      <c r="I2606" s="120">
        <v>9220</v>
      </c>
      <c r="J2606" s="120">
        <v>9137.7999999999993</v>
      </c>
      <c r="K2606" s="82">
        <v>2.1</v>
      </c>
      <c r="L2606" s="105">
        <f>+BD[[#This Row],[Kg. Recibidos]]*BD[[#This Row],[Precio]]</f>
        <v>19189.38</v>
      </c>
      <c r="M2606" s="82">
        <v>19189.38</v>
      </c>
      <c r="N2606" s="91">
        <f>+BD[[#This Row],[Monto Total]]-BD[[#This Row],[Abonos]]</f>
        <v>0</v>
      </c>
      <c r="O2606" s="92" t="str">
        <f>IF(BD[[#This Row],[Saldo Actual]]=0,"PAGADO",IF(BD[[#This Row],[Saldo Actual]]&lt;0,"A Favor","Pendiente"))</f>
        <v>PAGADO</v>
      </c>
      <c r="P2606" s="95">
        <f>+BD[[#This Row],[Fecha Doc.]]+7</f>
        <v>45303</v>
      </c>
      <c r="Q2606" s="66" t="str">
        <f ca="1">IF(TODAY()&gt;BD[[#This Row],[Fecha Venc.]],"VENCIDO","")</f>
        <v>VENCIDO</v>
      </c>
      <c r="R2606" s="83"/>
    </row>
    <row r="2607" spans="3:18" s="4" customFormat="1" hidden="1" x14ac:dyDescent="0.25">
      <c r="C2607" s="77" t="s">
        <v>1098</v>
      </c>
      <c r="D2607" s="78">
        <v>45296</v>
      </c>
      <c r="E2607" s="79" t="s">
        <v>670</v>
      </c>
      <c r="F2607" s="80" t="s">
        <v>883</v>
      </c>
      <c r="G2607" s="79" t="s">
        <v>670</v>
      </c>
      <c r="H2607" s="81" t="s">
        <v>872</v>
      </c>
      <c r="I2607" s="120">
        <v>886.5</v>
      </c>
      <c r="J2607" s="120">
        <v>877.9</v>
      </c>
      <c r="K2607" s="82">
        <v>2.15</v>
      </c>
      <c r="L2607" s="105">
        <f>+BD[[#This Row],[Kg. Recibidos]]*BD[[#This Row],[Precio]]</f>
        <v>1887.4849999999999</v>
      </c>
      <c r="M2607" s="82">
        <v>1887.4849999999999</v>
      </c>
      <c r="N2607" s="91">
        <f>+BD[[#This Row],[Monto Total]]-BD[[#This Row],[Abonos]]</f>
        <v>0</v>
      </c>
      <c r="O2607" s="92" t="str">
        <f>IF(BD[[#This Row],[Saldo Actual]]=0,"PAGADO",IF(BD[[#This Row],[Saldo Actual]]&lt;0,"A Favor","Pendiente"))</f>
        <v>PAGADO</v>
      </c>
      <c r="P2607" s="95">
        <f>+BD[[#This Row],[Fecha Doc.]]+7</f>
        <v>45303</v>
      </c>
      <c r="Q2607" s="66" t="str">
        <f ca="1">IF(TODAY()&gt;BD[[#This Row],[Fecha Venc.]],"VENCIDO","")</f>
        <v>VENCIDO</v>
      </c>
      <c r="R2607" s="83"/>
    </row>
    <row r="2608" spans="3:18" s="4" customFormat="1" hidden="1" x14ac:dyDescent="0.25">
      <c r="C2608" s="77" t="s">
        <v>1105</v>
      </c>
      <c r="D2608" s="78">
        <v>45296</v>
      </c>
      <c r="E2608" s="79" t="s">
        <v>1887</v>
      </c>
      <c r="F2608" s="80" t="s">
        <v>1886</v>
      </c>
      <c r="G2608" s="79" t="s">
        <v>125</v>
      </c>
      <c r="H2608" s="81" t="s">
        <v>872</v>
      </c>
      <c r="I2608" s="120">
        <v>92.3</v>
      </c>
      <c r="J2608" s="120">
        <v>92.3</v>
      </c>
      <c r="K2608" s="82">
        <v>2.4500000000000002</v>
      </c>
      <c r="L2608" s="105">
        <f>+BD[[#This Row],[Kg. Recibidos]]*BD[[#This Row],[Precio]]</f>
        <v>226.13500000000002</v>
      </c>
      <c r="M2608" s="82">
        <v>226.13500000000002</v>
      </c>
      <c r="N2608" s="91">
        <f>+BD[[#This Row],[Monto Total]]-BD[[#This Row],[Abonos]]</f>
        <v>0</v>
      </c>
      <c r="O2608" s="92" t="str">
        <f>IF(BD[[#This Row],[Saldo Actual]]=0,"PAGADO",IF(BD[[#This Row],[Saldo Actual]]&lt;0,"A Favor","Pendiente"))</f>
        <v>PAGADO</v>
      </c>
      <c r="P2608" s="95">
        <f>+BD[[#This Row],[Fecha Doc.]]+7</f>
        <v>45303</v>
      </c>
      <c r="Q2608" s="66" t="str">
        <f ca="1">IF(TODAY()&gt;BD[[#This Row],[Fecha Venc.]],"VENCIDO","")</f>
        <v>VENCIDO</v>
      </c>
      <c r="R2608" s="83"/>
    </row>
    <row r="2609" spans="3:18" s="4" customFormat="1" hidden="1" x14ac:dyDescent="0.25">
      <c r="C2609" s="77" t="s">
        <v>1101</v>
      </c>
      <c r="D2609" s="78">
        <v>45296</v>
      </c>
      <c r="E2609" s="79" t="s">
        <v>104</v>
      </c>
      <c r="F2609" s="80" t="s">
        <v>57</v>
      </c>
      <c r="G2609" s="79" t="s">
        <v>104</v>
      </c>
      <c r="H2609" s="81" t="s">
        <v>13</v>
      </c>
      <c r="I2609" s="120">
        <v>401.7</v>
      </c>
      <c r="J2609" s="120">
        <v>401.7</v>
      </c>
      <c r="K2609" s="82">
        <v>1.4</v>
      </c>
      <c r="L2609" s="105">
        <f>+BD[[#This Row],[Kg. Recibidos]]*BD[[#This Row],[Precio]]</f>
        <v>562.38</v>
      </c>
      <c r="M2609" s="82">
        <v>562.38</v>
      </c>
      <c r="N2609" s="91">
        <f>+BD[[#This Row],[Monto Total]]-BD[[#This Row],[Abonos]]</f>
        <v>0</v>
      </c>
      <c r="O2609" s="92" t="str">
        <f>IF(BD[[#This Row],[Saldo Actual]]=0,"PAGADO",IF(BD[[#This Row],[Saldo Actual]]&lt;0,"A Favor","Pendiente"))</f>
        <v>PAGADO</v>
      </c>
      <c r="P2609" s="95">
        <f>+BD[[#This Row],[Fecha Doc.]]+7</f>
        <v>45303</v>
      </c>
      <c r="Q2609" s="66" t="str">
        <f ca="1">IF(TODAY()&gt;BD[[#This Row],[Fecha Venc.]],"VENCIDO","")</f>
        <v>VENCIDO</v>
      </c>
      <c r="R2609" s="83"/>
    </row>
    <row r="2610" spans="3:18" s="4" customFormat="1" hidden="1" x14ac:dyDescent="0.25">
      <c r="C2610" s="77" t="s">
        <v>1101</v>
      </c>
      <c r="D2610" s="78">
        <v>45296</v>
      </c>
      <c r="E2610" s="79" t="s">
        <v>104</v>
      </c>
      <c r="F2610" s="80" t="s">
        <v>57</v>
      </c>
      <c r="G2610" s="79" t="s">
        <v>104</v>
      </c>
      <c r="H2610" s="81" t="s">
        <v>12</v>
      </c>
      <c r="I2610" s="120">
        <v>616.20000000000005</v>
      </c>
      <c r="J2610" s="120">
        <v>616.20000000000005</v>
      </c>
      <c r="K2610" s="82">
        <v>1.3</v>
      </c>
      <c r="L2610" s="105">
        <f>+BD[[#This Row],[Kg. Recibidos]]*BD[[#This Row],[Precio]]</f>
        <v>801.06000000000006</v>
      </c>
      <c r="M2610" s="82">
        <v>801.06000000000006</v>
      </c>
      <c r="N2610" s="91">
        <f>+BD[[#This Row],[Monto Total]]-BD[[#This Row],[Abonos]]</f>
        <v>0</v>
      </c>
      <c r="O2610" s="92" t="str">
        <f>IF(BD[[#This Row],[Saldo Actual]]=0,"PAGADO",IF(BD[[#This Row],[Saldo Actual]]&lt;0,"A Favor","Pendiente"))</f>
        <v>PAGADO</v>
      </c>
      <c r="P2610" s="95">
        <f>+BD[[#This Row],[Fecha Doc.]]+7</f>
        <v>45303</v>
      </c>
      <c r="Q2610" s="66" t="str">
        <f ca="1">IF(TODAY()&gt;BD[[#This Row],[Fecha Venc.]],"VENCIDO","")</f>
        <v>VENCIDO</v>
      </c>
      <c r="R2610" s="83"/>
    </row>
    <row r="2611" spans="3:18" s="4" customFormat="1" hidden="1" x14ac:dyDescent="0.25">
      <c r="C2611" s="77" t="s">
        <v>1095</v>
      </c>
      <c r="D2611" s="78">
        <v>45296</v>
      </c>
      <c r="E2611" s="79" t="s">
        <v>8</v>
      </c>
      <c r="F2611" s="80" t="s">
        <v>20</v>
      </c>
      <c r="G2611" s="79" t="s">
        <v>181</v>
      </c>
      <c r="H2611" s="81" t="s">
        <v>3</v>
      </c>
      <c r="I2611" s="120">
        <v>1684.9</v>
      </c>
      <c r="J2611" s="120">
        <v>1670.2</v>
      </c>
      <c r="K2611" s="82">
        <v>2.2000000000000002</v>
      </c>
      <c r="L2611" s="105">
        <f>+BD[[#This Row],[Kg. Recibidos]]*BD[[#This Row],[Precio]]</f>
        <v>3674.4400000000005</v>
      </c>
      <c r="M2611" s="82">
        <v>3674.4400000000005</v>
      </c>
      <c r="N2611" s="91">
        <f>+BD[[#This Row],[Monto Total]]-BD[[#This Row],[Abonos]]</f>
        <v>0</v>
      </c>
      <c r="O2611" s="92" t="str">
        <f>IF(BD[[#This Row],[Saldo Actual]]=0,"PAGADO",IF(BD[[#This Row],[Saldo Actual]]&lt;0,"A Favor","Pendiente"))</f>
        <v>PAGADO</v>
      </c>
      <c r="P2611" s="95">
        <f>+BD[[#This Row],[Fecha Doc.]]+7</f>
        <v>45303</v>
      </c>
      <c r="Q2611" s="66" t="str">
        <f ca="1">IF(TODAY()&gt;BD[[#This Row],[Fecha Venc.]],"VENCIDO","")</f>
        <v>VENCIDO</v>
      </c>
      <c r="R2611" s="83"/>
    </row>
    <row r="2612" spans="3:18" s="4" customFormat="1" hidden="1" x14ac:dyDescent="0.25">
      <c r="C2612" s="77" t="s">
        <v>1097</v>
      </c>
      <c r="D2612" s="78">
        <v>45296</v>
      </c>
      <c r="E2612" s="79" t="s">
        <v>81</v>
      </c>
      <c r="F2612" s="80" t="s">
        <v>40</v>
      </c>
      <c r="G2612" s="79" t="s">
        <v>218</v>
      </c>
      <c r="H2612" s="81" t="s">
        <v>15</v>
      </c>
      <c r="I2612" s="120">
        <v>3090.8</v>
      </c>
      <c r="J2612" s="120">
        <v>3066.7</v>
      </c>
      <c r="K2612" s="82">
        <v>2.4700000000000002</v>
      </c>
      <c r="L2612" s="105">
        <f>+BD[[#This Row],[Kg. Recibidos]]*BD[[#This Row],[Precio]]</f>
        <v>7574.7489999999998</v>
      </c>
      <c r="M2612" s="105">
        <f>+BD[[#This Row],[Kg. Recibidos]]*BD[[#This Row],[Precio]]</f>
        <v>7574.7489999999998</v>
      </c>
      <c r="N2612" s="91">
        <f>+BD[[#This Row],[Monto Total]]-BD[[#This Row],[Abonos]]</f>
        <v>0</v>
      </c>
      <c r="O2612" s="92" t="str">
        <f>IF(BD[[#This Row],[Saldo Actual]]=0,"PAGADO",IF(BD[[#This Row],[Saldo Actual]]&lt;0,"A Favor","Pendiente"))</f>
        <v>PAGADO</v>
      </c>
      <c r="P2612" s="95">
        <f>+BD[[#This Row],[Fecha Doc.]]+7</f>
        <v>45303</v>
      </c>
      <c r="Q2612" s="66" t="str">
        <f ca="1">IF(TODAY()&gt;BD[[#This Row],[Fecha Venc.]],"VENCIDO","")</f>
        <v>VENCIDO</v>
      </c>
      <c r="R2612" s="83"/>
    </row>
    <row r="2613" spans="3:18" s="4" customFormat="1" hidden="1" x14ac:dyDescent="0.25">
      <c r="C2613" s="77" t="s">
        <v>1104</v>
      </c>
      <c r="D2613" s="78">
        <v>45296</v>
      </c>
      <c r="E2613" s="79" t="s">
        <v>1887</v>
      </c>
      <c r="F2613" s="80" t="s">
        <v>1886</v>
      </c>
      <c r="G2613" s="79" t="s">
        <v>149</v>
      </c>
      <c r="H2613" s="81" t="s">
        <v>14</v>
      </c>
      <c r="I2613" s="120">
        <v>126.1</v>
      </c>
      <c r="J2613" s="120">
        <v>126.1</v>
      </c>
      <c r="K2613" s="82">
        <v>0.55000000000000004</v>
      </c>
      <c r="L2613" s="105">
        <f>+BD[[#This Row],[Kg. Recibidos]]*BD[[#This Row],[Precio]]</f>
        <v>69.355000000000004</v>
      </c>
      <c r="M2613" s="82">
        <v>69.355000000000004</v>
      </c>
      <c r="N2613" s="91">
        <f>+BD[[#This Row],[Monto Total]]-BD[[#This Row],[Abonos]]</f>
        <v>0</v>
      </c>
      <c r="O2613" s="92" t="str">
        <f>IF(BD[[#This Row],[Saldo Actual]]=0,"PAGADO",IF(BD[[#This Row],[Saldo Actual]]&lt;0,"A Favor","Pendiente"))</f>
        <v>PAGADO</v>
      </c>
      <c r="P2613" s="95">
        <f>+BD[[#This Row],[Fecha Doc.]]+7</f>
        <v>45303</v>
      </c>
      <c r="Q2613" s="66" t="str">
        <f ca="1">IF(TODAY()&gt;BD[[#This Row],[Fecha Venc.]],"VENCIDO","")</f>
        <v>VENCIDO</v>
      </c>
      <c r="R2613" s="83"/>
    </row>
    <row r="2614" spans="3:18" s="4" customFormat="1" hidden="1" x14ac:dyDescent="0.25">
      <c r="C2614" s="77" t="s">
        <v>1064</v>
      </c>
      <c r="D2614" s="78">
        <v>45295</v>
      </c>
      <c r="E2614" s="79" t="s">
        <v>8</v>
      </c>
      <c r="F2614" s="80" t="s">
        <v>20</v>
      </c>
      <c r="G2614" s="79" t="s">
        <v>173</v>
      </c>
      <c r="H2614" s="81" t="s">
        <v>3</v>
      </c>
      <c r="I2614" s="120">
        <v>1562.5</v>
      </c>
      <c r="J2614" s="120">
        <v>1546.8</v>
      </c>
      <c r="K2614" s="82">
        <v>2.2000000000000002</v>
      </c>
      <c r="L2614" s="105">
        <f>+BD[[#This Row],[Kg. Recibidos]]*BD[[#This Row],[Precio]]</f>
        <v>3402.96</v>
      </c>
      <c r="M2614" s="82">
        <v>3402.96</v>
      </c>
      <c r="N2614" s="91">
        <f>+BD[[#This Row],[Monto Total]]-BD[[#This Row],[Abonos]]</f>
        <v>0</v>
      </c>
      <c r="O2614" s="92" t="str">
        <f>IF(BD[[#This Row],[Saldo Actual]]=0,"PAGADO",IF(BD[[#This Row],[Saldo Actual]]&lt;0,"A Favor","Pendiente"))</f>
        <v>PAGADO</v>
      </c>
      <c r="P2614" s="95">
        <f>+BD[[#This Row],[Fecha Doc.]]+7</f>
        <v>45302</v>
      </c>
      <c r="Q2614" s="66" t="str">
        <f ca="1">IF(TODAY()&gt;BD[[#This Row],[Fecha Venc.]],"VENCIDO","")</f>
        <v>VENCIDO</v>
      </c>
      <c r="R2614" s="83"/>
    </row>
    <row r="2615" spans="3:18" s="4" customFormat="1" hidden="1" x14ac:dyDescent="0.25">
      <c r="C2615" s="77" t="s">
        <v>1066</v>
      </c>
      <c r="D2615" s="78">
        <v>45295</v>
      </c>
      <c r="E2615" s="79" t="s">
        <v>8</v>
      </c>
      <c r="F2615" s="80" t="s">
        <v>20</v>
      </c>
      <c r="G2615" s="79" t="s">
        <v>173</v>
      </c>
      <c r="H2615" s="81" t="s">
        <v>15</v>
      </c>
      <c r="I2615" s="120">
        <v>2387.5</v>
      </c>
      <c r="J2615" s="120">
        <v>2352.8000000000002</v>
      </c>
      <c r="K2615" s="82">
        <v>2.4700000000000002</v>
      </c>
      <c r="L2615" s="105">
        <f>+BD[[#This Row],[Kg. Recibidos]]*BD[[#This Row],[Precio]]</f>
        <v>5811.4160000000011</v>
      </c>
      <c r="M2615" s="82">
        <v>5811.4160000000011</v>
      </c>
      <c r="N2615" s="91">
        <f>+BD[[#This Row],[Monto Total]]-BD[[#This Row],[Abonos]]</f>
        <v>0</v>
      </c>
      <c r="O2615" s="92" t="str">
        <f>IF(BD[[#This Row],[Saldo Actual]]=0,"PAGADO",IF(BD[[#This Row],[Saldo Actual]]&lt;0,"A Favor","Pendiente"))</f>
        <v>PAGADO</v>
      </c>
      <c r="P2615" s="95">
        <f>+BD[[#This Row],[Fecha Doc.]]+7</f>
        <v>45302</v>
      </c>
      <c r="Q2615" s="66" t="str">
        <f ca="1">IF(TODAY()&gt;BD[[#This Row],[Fecha Venc.]],"VENCIDO","")</f>
        <v>VENCIDO</v>
      </c>
      <c r="R2615" s="83"/>
    </row>
    <row r="2616" spans="3:18" s="4" customFormat="1" hidden="1" x14ac:dyDescent="0.25">
      <c r="C2616" s="77" t="s">
        <v>1073</v>
      </c>
      <c r="D2616" s="78">
        <v>45295</v>
      </c>
      <c r="E2616" s="79" t="s">
        <v>8</v>
      </c>
      <c r="F2616" s="80" t="s">
        <v>20</v>
      </c>
      <c r="G2616" s="79" t="s">
        <v>689</v>
      </c>
      <c r="H2616" s="81" t="s">
        <v>15</v>
      </c>
      <c r="I2616" s="120">
        <v>2223.4</v>
      </c>
      <c r="J2616" s="120">
        <v>2190.8000000000002</v>
      </c>
      <c r="K2616" s="82">
        <v>2.4700000000000002</v>
      </c>
      <c r="L2616" s="105">
        <f>+BD[[#This Row],[Kg. Recibidos]]*BD[[#This Row],[Precio]]</f>
        <v>5411.2760000000007</v>
      </c>
      <c r="M2616" s="82">
        <v>5411.2760000000007</v>
      </c>
      <c r="N2616" s="91">
        <f>+BD[[#This Row],[Monto Total]]-BD[[#This Row],[Abonos]]</f>
        <v>0</v>
      </c>
      <c r="O2616" s="92" t="str">
        <f>IF(BD[[#This Row],[Saldo Actual]]=0,"PAGADO",IF(BD[[#This Row],[Saldo Actual]]&lt;0,"A Favor","Pendiente"))</f>
        <v>PAGADO</v>
      </c>
      <c r="P2616" s="95">
        <f>+BD[[#This Row],[Fecha Doc.]]+7</f>
        <v>45302</v>
      </c>
      <c r="Q2616" s="66" t="str">
        <f ca="1">IF(TODAY()&gt;BD[[#This Row],[Fecha Venc.]],"VENCIDO","")</f>
        <v>VENCIDO</v>
      </c>
      <c r="R2616" s="83"/>
    </row>
    <row r="2617" spans="3:18" s="4" customFormat="1" hidden="1" x14ac:dyDescent="0.25">
      <c r="C2617" s="77" t="s">
        <v>1073</v>
      </c>
      <c r="D2617" s="78">
        <v>45295</v>
      </c>
      <c r="E2617" s="79" t="s">
        <v>8</v>
      </c>
      <c r="F2617" s="80" t="s">
        <v>20</v>
      </c>
      <c r="G2617" s="79" t="s">
        <v>689</v>
      </c>
      <c r="H2617" s="81" t="s">
        <v>3</v>
      </c>
      <c r="I2617" s="120">
        <v>1500.7</v>
      </c>
      <c r="J2617" s="120">
        <v>1500.5</v>
      </c>
      <c r="K2617" s="82">
        <v>2.2000000000000002</v>
      </c>
      <c r="L2617" s="105">
        <f>+BD[[#This Row],[Kg. Recibidos]]*BD[[#This Row],[Precio]]</f>
        <v>3301.1000000000004</v>
      </c>
      <c r="M2617" s="82">
        <v>3301.1000000000004</v>
      </c>
      <c r="N2617" s="91">
        <f>+BD[[#This Row],[Monto Total]]-BD[[#This Row],[Abonos]]</f>
        <v>0</v>
      </c>
      <c r="O2617" s="92" t="str">
        <f>IF(BD[[#This Row],[Saldo Actual]]=0,"PAGADO",IF(BD[[#This Row],[Saldo Actual]]&lt;0,"A Favor","Pendiente"))</f>
        <v>PAGADO</v>
      </c>
      <c r="P2617" s="95">
        <f>+BD[[#This Row],[Fecha Doc.]]+7</f>
        <v>45302</v>
      </c>
      <c r="Q2617" s="66" t="str">
        <f ca="1">IF(TODAY()&gt;BD[[#This Row],[Fecha Venc.]],"VENCIDO","")</f>
        <v>VENCIDO</v>
      </c>
      <c r="R2617" s="83"/>
    </row>
    <row r="2618" spans="3:18" s="4" customFormat="1" hidden="1" x14ac:dyDescent="0.25">
      <c r="C2618" s="77" t="s">
        <v>1065</v>
      </c>
      <c r="D2618" s="78">
        <v>45295</v>
      </c>
      <c r="E2618" s="79" t="s">
        <v>8</v>
      </c>
      <c r="F2618" s="80" t="s">
        <v>20</v>
      </c>
      <c r="G2618" s="79" t="s">
        <v>174</v>
      </c>
      <c r="H2618" s="81" t="s">
        <v>15</v>
      </c>
      <c r="I2618" s="120">
        <v>2423</v>
      </c>
      <c r="J2618" s="120">
        <v>2403.1999999999998</v>
      </c>
      <c r="K2618" s="82">
        <v>2.4700000000000002</v>
      </c>
      <c r="L2618" s="105">
        <f>+BD[[#This Row],[Kg. Recibidos]]*BD[[#This Row],[Precio]]</f>
        <v>5935.9040000000005</v>
      </c>
      <c r="M2618" s="82">
        <v>5935.9040000000005</v>
      </c>
      <c r="N2618" s="91">
        <f>+BD[[#This Row],[Monto Total]]-BD[[#This Row],[Abonos]]</f>
        <v>0</v>
      </c>
      <c r="O2618" s="92" t="str">
        <f>IF(BD[[#This Row],[Saldo Actual]]=0,"PAGADO",IF(BD[[#This Row],[Saldo Actual]]&lt;0,"A Favor","Pendiente"))</f>
        <v>PAGADO</v>
      </c>
      <c r="P2618" s="95">
        <f>+BD[[#This Row],[Fecha Doc.]]+7</f>
        <v>45302</v>
      </c>
      <c r="Q2618" s="66" t="str">
        <f ca="1">IF(TODAY()&gt;BD[[#This Row],[Fecha Venc.]],"VENCIDO","")</f>
        <v>VENCIDO</v>
      </c>
      <c r="R2618" s="83"/>
    </row>
    <row r="2619" spans="3:18" s="4" customFormat="1" hidden="1" x14ac:dyDescent="0.25">
      <c r="C2619" s="77" t="s">
        <v>1065</v>
      </c>
      <c r="D2619" s="78">
        <v>45295</v>
      </c>
      <c r="E2619" s="79" t="s">
        <v>8</v>
      </c>
      <c r="F2619" s="80" t="s">
        <v>20</v>
      </c>
      <c r="G2619" s="79" t="s">
        <v>174</v>
      </c>
      <c r="H2619" s="81" t="s">
        <v>3</v>
      </c>
      <c r="I2619" s="120">
        <v>1518.4</v>
      </c>
      <c r="J2619" s="120">
        <v>1518</v>
      </c>
      <c r="K2619" s="82">
        <v>2.2000000000000002</v>
      </c>
      <c r="L2619" s="105">
        <f>+BD[[#This Row],[Kg. Recibidos]]*BD[[#This Row],[Precio]]</f>
        <v>3339.6000000000004</v>
      </c>
      <c r="M2619" s="82">
        <v>3339.6000000000004</v>
      </c>
      <c r="N2619" s="91">
        <f>+BD[[#This Row],[Monto Total]]-BD[[#This Row],[Abonos]]</f>
        <v>0</v>
      </c>
      <c r="O2619" s="92" t="str">
        <f>IF(BD[[#This Row],[Saldo Actual]]=0,"PAGADO",IF(BD[[#This Row],[Saldo Actual]]&lt;0,"A Favor","Pendiente"))</f>
        <v>PAGADO</v>
      </c>
      <c r="P2619" s="95">
        <f>+BD[[#This Row],[Fecha Doc.]]+7</f>
        <v>45302</v>
      </c>
      <c r="Q2619" s="66" t="str">
        <f ca="1">IF(TODAY()&gt;BD[[#This Row],[Fecha Venc.]],"VENCIDO","")</f>
        <v>VENCIDO</v>
      </c>
      <c r="R2619" s="83"/>
    </row>
    <row r="2620" spans="3:18" s="4" customFormat="1" hidden="1" x14ac:dyDescent="0.25">
      <c r="C2620" s="77" t="s">
        <v>1070</v>
      </c>
      <c r="D2620" s="78">
        <v>45295</v>
      </c>
      <c r="E2620" s="79" t="s">
        <v>8</v>
      </c>
      <c r="F2620" s="80" t="s">
        <v>20</v>
      </c>
      <c r="G2620" s="79" t="s">
        <v>176</v>
      </c>
      <c r="H2620" s="81" t="s">
        <v>15</v>
      </c>
      <c r="I2620" s="120">
        <v>573.79999999999995</v>
      </c>
      <c r="J2620" s="120">
        <v>569</v>
      </c>
      <c r="K2620" s="82">
        <v>2.4700000000000002</v>
      </c>
      <c r="L2620" s="105">
        <f>+BD[[#This Row],[Kg. Recibidos]]*BD[[#This Row],[Precio]]</f>
        <v>1405.43</v>
      </c>
      <c r="M2620" s="82">
        <v>1405.43</v>
      </c>
      <c r="N2620" s="91">
        <f>+BD[[#This Row],[Monto Total]]-BD[[#This Row],[Abonos]]</f>
        <v>0</v>
      </c>
      <c r="O2620" s="92" t="str">
        <f>IF(BD[[#This Row],[Saldo Actual]]=0,"PAGADO",IF(BD[[#This Row],[Saldo Actual]]&lt;0,"A Favor","Pendiente"))</f>
        <v>PAGADO</v>
      </c>
      <c r="P2620" s="95">
        <f>+BD[[#This Row],[Fecha Doc.]]+7</f>
        <v>45302</v>
      </c>
      <c r="Q2620" s="66" t="str">
        <f ca="1">IF(TODAY()&gt;BD[[#This Row],[Fecha Venc.]],"VENCIDO","")</f>
        <v>VENCIDO</v>
      </c>
      <c r="R2620" s="83"/>
    </row>
    <row r="2621" spans="3:18" s="4" customFormat="1" hidden="1" x14ac:dyDescent="0.25">
      <c r="C2621" s="77" t="s">
        <v>1070</v>
      </c>
      <c r="D2621" s="78">
        <v>45295</v>
      </c>
      <c r="E2621" s="79" t="s">
        <v>8</v>
      </c>
      <c r="F2621" s="80" t="s">
        <v>20</v>
      </c>
      <c r="G2621" s="79" t="s">
        <v>176</v>
      </c>
      <c r="H2621" s="81" t="s">
        <v>3</v>
      </c>
      <c r="I2621" s="120">
        <v>302.10000000000002</v>
      </c>
      <c r="J2621" s="120">
        <v>306.39999999999998</v>
      </c>
      <c r="K2621" s="82">
        <v>2.2000000000000002</v>
      </c>
      <c r="L2621" s="105">
        <f>+BD[[#This Row],[Kg. Recibidos]]*BD[[#This Row],[Precio]]</f>
        <v>674.08</v>
      </c>
      <c r="M2621" s="82">
        <v>674.08</v>
      </c>
      <c r="N2621" s="91">
        <f>+BD[[#This Row],[Monto Total]]-BD[[#This Row],[Abonos]]</f>
        <v>0</v>
      </c>
      <c r="O2621" s="92" t="str">
        <f>IF(BD[[#This Row],[Saldo Actual]]=0,"PAGADO",IF(BD[[#This Row],[Saldo Actual]]&lt;0,"A Favor","Pendiente"))</f>
        <v>PAGADO</v>
      </c>
      <c r="P2621" s="95">
        <f>+BD[[#This Row],[Fecha Doc.]]+7</f>
        <v>45302</v>
      </c>
      <c r="Q2621" s="66" t="str">
        <f ca="1">IF(TODAY()&gt;BD[[#This Row],[Fecha Venc.]],"VENCIDO","")</f>
        <v>VENCIDO</v>
      </c>
      <c r="R2621" s="83"/>
    </row>
    <row r="2622" spans="3:18" s="4" customFormat="1" hidden="1" x14ac:dyDescent="0.25">
      <c r="C2622" s="77" t="s">
        <v>1069</v>
      </c>
      <c r="D2622" s="78">
        <v>45295</v>
      </c>
      <c r="E2622" s="79" t="s">
        <v>8</v>
      </c>
      <c r="F2622" s="80" t="s">
        <v>20</v>
      </c>
      <c r="G2622" s="79" t="s">
        <v>177</v>
      </c>
      <c r="H2622" s="81" t="s">
        <v>3</v>
      </c>
      <c r="I2622" s="120">
        <v>603.29999999999995</v>
      </c>
      <c r="J2622" s="120">
        <v>603.82000000000005</v>
      </c>
      <c r="K2622" s="82">
        <v>2.2000000000000002</v>
      </c>
      <c r="L2622" s="105">
        <f>+BD[[#This Row],[Kg. Recibidos]]*BD[[#This Row],[Precio]]</f>
        <v>1328.4040000000002</v>
      </c>
      <c r="M2622" s="82">
        <v>1328.4040000000002</v>
      </c>
      <c r="N2622" s="91">
        <f>+BD[[#This Row],[Monto Total]]-BD[[#This Row],[Abonos]]</f>
        <v>0</v>
      </c>
      <c r="O2622" s="92" t="str">
        <f>IF(BD[[#This Row],[Saldo Actual]]=0,"PAGADO",IF(BD[[#This Row],[Saldo Actual]]&lt;0,"A Favor","Pendiente"))</f>
        <v>PAGADO</v>
      </c>
      <c r="P2622" s="95">
        <f>+BD[[#This Row],[Fecha Doc.]]+7</f>
        <v>45302</v>
      </c>
      <c r="Q2622" s="66" t="str">
        <f ca="1">IF(TODAY()&gt;BD[[#This Row],[Fecha Venc.]],"VENCIDO","")</f>
        <v>VENCIDO</v>
      </c>
      <c r="R2622" s="83"/>
    </row>
    <row r="2623" spans="3:18" s="4" customFormat="1" hidden="1" x14ac:dyDescent="0.25">
      <c r="C2623" s="77" t="s">
        <v>1085</v>
      </c>
      <c r="D2623" s="78">
        <v>45295</v>
      </c>
      <c r="E2623" s="79" t="s">
        <v>82</v>
      </c>
      <c r="F2623" s="80" t="s">
        <v>41</v>
      </c>
      <c r="G2623" s="79" t="s">
        <v>82</v>
      </c>
      <c r="H2623" s="81" t="s">
        <v>3</v>
      </c>
      <c r="I2623" s="120">
        <v>13768.5</v>
      </c>
      <c r="J2623" s="120">
        <v>13768.5</v>
      </c>
      <c r="K2623" s="82">
        <v>2.15</v>
      </c>
      <c r="L2623" s="105">
        <f>+BD[[#This Row],[Kg. Recibidos]]*BD[[#This Row],[Precio]]</f>
        <v>29602.274999999998</v>
      </c>
      <c r="M2623" s="82">
        <v>29602.274999999998</v>
      </c>
      <c r="N2623" s="91">
        <f>+BD[[#This Row],[Monto Total]]-BD[[#This Row],[Abonos]]</f>
        <v>0</v>
      </c>
      <c r="O2623" s="92" t="str">
        <f>IF(BD[[#This Row],[Saldo Actual]]=0,"PAGADO",IF(BD[[#This Row],[Saldo Actual]]&lt;0,"A Favor","Pendiente"))</f>
        <v>PAGADO</v>
      </c>
      <c r="P2623" s="95">
        <f>+BD[[#This Row],[Fecha Doc.]]+7</f>
        <v>45302</v>
      </c>
      <c r="Q2623" s="66" t="str">
        <f ca="1">IF(TODAY()&gt;BD[[#This Row],[Fecha Venc.]],"VENCIDO","")</f>
        <v>VENCIDO</v>
      </c>
      <c r="R2623" s="83"/>
    </row>
    <row r="2624" spans="3:18" s="4" customFormat="1" hidden="1" x14ac:dyDescent="0.25">
      <c r="C2624" s="77" t="s">
        <v>1089</v>
      </c>
      <c r="D2624" s="78">
        <v>45295</v>
      </c>
      <c r="E2624" s="79" t="s">
        <v>82</v>
      </c>
      <c r="F2624" s="80" t="s">
        <v>41</v>
      </c>
      <c r="G2624" s="79" t="s">
        <v>82</v>
      </c>
      <c r="H2624" s="81" t="s">
        <v>11</v>
      </c>
      <c r="I2624" s="120">
        <v>502.95</v>
      </c>
      <c r="J2624" s="120">
        <v>502.95</v>
      </c>
      <c r="K2624" s="82">
        <v>1.3</v>
      </c>
      <c r="L2624" s="105">
        <f>+BD[[#This Row],[Kg. Recibidos]]*BD[[#This Row],[Precio]]</f>
        <v>653.83500000000004</v>
      </c>
      <c r="M2624" s="82">
        <v>653.83500000000004</v>
      </c>
      <c r="N2624" s="91">
        <f>+BD[[#This Row],[Monto Total]]-BD[[#This Row],[Abonos]]</f>
        <v>0</v>
      </c>
      <c r="O2624" s="92" t="str">
        <f>IF(BD[[#This Row],[Saldo Actual]]=0,"PAGADO",IF(BD[[#This Row],[Saldo Actual]]&lt;0,"A Favor","Pendiente"))</f>
        <v>PAGADO</v>
      </c>
      <c r="P2624" s="95">
        <f>+BD[[#This Row],[Fecha Doc.]]+7</f>
        <v>45302</v>
      </c>
      <c r="Q2624" s="66" t="str">
        <f ca="1">IF(TODAY()&gt;BD[[#This Row],[Fecha Venc.]],"VENCIDO","")</f>
        <v>VENCIDO</v>
      </c>
      <c r="R2624" s="83"/>
    </row>
    <row r="2625" spans="3:18" s="4" customFormat="1" hidden="1" x14ac:dyDescent="0.25">
      <c r="C2625" s="77" t="s">
        <v>1089</v>
      </c>
      <c r="D2625" s="78">
        <v>45295</v>
      </c>
      <c r="E2625" s="79" t="s">
        <v>82</v>
      </c>
      <c r="F2625" s="80" t="s">
        <v>41</v>
      </c>
      <c r="G2625" s="79" t="s">
        <v>82</v>
      </c>
      <c r="H2625" s="81" t="s">
        <v>13</v>
      </c>
      <c r="I2625" s="120">
        <v>1248.75</v>
      </c>
      <c r="J2625" s="120">
        <v>1248.75</v>
      </c>
      <c r="K2625" s="82">
        <v>0.9</v>
      </c>
      <c r="L2625" s="105">
        <f>+BD[[#This Row],[Kg. Recibidos]]*BD[[#This Row],[Precio]]</f>
        <v>1123.875</v>
      </c>
      <c r="M2625" s="82">
        <v>1123.875</v>
      </c>
      <c r="N2625" s="91">
        <f>+BD[[#This Row],[Monto Total]]-BD[[#This Row],[Abonos]]</f>
        <v>0</v>
      </c>
      <c r="O2625" s="92" t="str">
        <f>IF(BD[[#This Row],[Saldo Actual]]=0,"PAGADO",IF(BD[[#This Row],[Saldo Actual]]&lt;0,"A Favor","Pendiente"))</f>
        <v>PAGADO</v>
      </c>
      <c r="P2625" s="95">
        <f>+BD[[#This Row],[Fecha Doc.]]+7</f>
        <v>45302</v>
      </c>
      <c r="Q2625" s="66" t="str">
        <f ca="1">IF(TODAY()&gt;BD[[#This Row],[Fecha Venc.]],"VENCIDO","")</f>
        <v>VENCIDO</v>
      </c>
      <c r="R2625" s="83"/>
    </row>
    <row r="2626" spans="3:18" s="4" customFormat="1" hidden="1" x14ac:dyDescent="0.25">
      <c r="C2626" s="77" t="s">
        <v>1068</v>
      </c>
      <c r="D2626" s="78">
        <v>45295</v>
      </c>
      <c r="E2626" s="79" t="s">
        <v>8</v>
      </c>
      <c r="F2626" s="80" t="s">
        <v>20</v>
      </c>
      <c r="G2626" s="79" t="s">
        <v>179</v>
      </c>
      <c r="H2626" s="81" t="s">
        <v>3</v>
      </c>
      <c r="I2626" s="120">
        <v>1884.5</v>
      </c>
      <c r="J2626" s="120">
        <v>1869.2</v>
      </c>
      <c r="K2626" s="82">
        <v>2.2000000000000002</v>
      </c>
      <c r="L2626" s="105">
        <f>+BD[[#This Row],[Kg. Recibidos]]*BD[[#This Row],[Precio]]</f>
        <v>4112.2400000000007</v>
      </c>
      <c r="M2626" s="82">
        <v>4112.2400000000007</v>
      </c>
      <c r="N2626" s="91">
        <f>+BD[[#This Row],[Monto Total]]-BD[[#This Row],[Abonos]]</f>
        <v>0</v>
      </c>
      <c r="O2626" s="92" t="str">
        <f>IF(BD[[#This Row],[Saldo Actual]]=0,"PAGADO",IF(BD[[#This Row],[Saldo Actual]]&lt;0,"A Favor","Pendiente"))</f>
        <v>PAGADO</v>
      </c>
      <c r="P2626" s="95">
        <f>+BD[[#This Row],[Fecha Doc.]]+7</f>
        <v>45302</v>
      </c>
      <c r="Q2626" s="66" t="str">
        <f ca="1">IF(TODAY()&gt;BD[[#This Row],[Fecha Venc.]],"VENCIDO","")</f>
        <v>VENCIDO</v>
      </c>
      <c r="R2626" s="83"/>
    </row>
    <row r="2627" spans="3:18" s="4" customFormat="1" hidden="1" x14ac:dyDescent="0.25">
      <c r="C2627" s="77" t="s">
        <v>1090</v>
      </c>
      <c r="D2627" s="78">
        <v>45295</v>
      </c>
      <c r="E2627" s="79" t="s">
        <v>64</v>
      </c>
      <c r="F2627" s="80" t="s">
        <v>58</v>
      </c>
      <c r="G2627" s="79" t="s">
        <v>64</v>
      </c>
      <c r="H2627" s="81" t="s">
        <v>18</v>
      </c>
      <c r="I2627" s="120">
        <v>371.99</v>
      </c>
      <c r="J2627" s="120">
        <v>371.99</v>
      </c>
      <c r="K2627" s="82">
        <v>1.85</v>
      </c>
      <c r="L2627" s="105">
        <f>+BD[[#This Row],[Kg. Recibidos]]*BD[[#This Row],[Precio]]</f>
        <v>688.18150000000003</v>
      </c>
      <c r="M2627" s="82">
        <v>688.18150000000003</v>
      </c>
      <c r="N2627" s="91">
        <f>+BD[[#This Row],[Monto Total]]-BD[[#This Row],[Abonos]]</f>
        <v>0</v>
      </c>
      <c r="O2627" s="92" t="str">
        <f>IF(BD[[#This Row],[Saldo Actual]]=0,"PAGADO",IF(BD[[#This Row],[Saldo Actual]]&lt;0,"A Favor","Pendiente"))</f>
        <v>PAGADO</v>
      </c>
      <c r="P2627" s="95">
        <f>+BD[[#This Row],[Fecha Doc.]]+7</f>
        <v>45302</v>
      </c>
      <c r="Q2627" s="66" t="str">
        <f ca="1">IF(TODAY()&gt;BD[[#This Row],[Fecha Venc.]],"VENCIDO","")</f>
        <v>VENCIDO</v>
      </c>
      <c r="R2627" s="83"/>
    </row>
    <row r="2628" spans="3:18" s="4" customFormat="1" hidden="1" x14ac:dyDescent="0.25">
      <c r="C2628" s="77" t="s">
        <v>1091</v>
      </c>
      <c r="D2628" s="78">
        <v>45295</v>
      </c>
      <c r="E2628" s="79" t="s">
        <v>64</v>
      </c>
      <c r="F2628" s="80" t="s">
        <v>58</v>
      </c>
      <c r="G2628" s="79" t="s">
        <v>64</v>
      </c>
      <c r="H2628" s="81" t="s">
        <v>3</v>
      </c>
      <c r="I2628" s="120">
        <v>1618.95</v>
      </c>
      <c r="J2628" s="120">
        <v>1618.95</v>
      </c>
      <c r="K2628" s="82">
        <v>2.2999999999999998</v>
      </c>
      <c r="L2628" s="105">
        <f>+BD[[#This Row],[Kg. Recibidos]]*BD[[#This Row],[Precio]]</f>
        <v>3723.585</v>
      </c>
      <c r="M2628" s="82">
        <v>3723.585</v>
      </c>
      <c r="N2628" s="91">
        <f>+BD[[#This Row],[Monto Total]]-BD[[#This Row],[Abonos]]</f>
        <v>0</v>
      </c>
      <c r="O2628" s="92" t="str">
        <f>IF(BD[[#This Row],[Saldo Actual]]=0,"PAGADO",IF(BD[[#This Row],[Saldo Actual]]&lt;0,"A Favor","Pendiente"))</f>
        <v>PAGADO</v>
      </c>
      <c r="P2628" s="95">
        <f>+BD[[#This Row],[Fecha Doc.]]+7</f>
        <v>45302</v>
      </c>
      <c r="Q2628" s="66" t="str">
        <f ca="1">IF(TODAY()&gt;BD[[#This Row],[Fecha Venc.]],"VENCIDO","")</f>
        <v>VENCIDO</v>
      </c>
      <c r="R2628" s="83"/>
    </row>
    <row r="2629" spans="3:18" s="4" customFormat="1" hidden="1" x14ac:dyDescent="0.25">
      <c r="C2629" s="77" t="s">
        <v>1093</v>
      </c>
      <c r="D2629" s="78">
        <v>45295</v>
      </c>
      <c r="E2629" s="79" t="s">
        <v>670</v>
      </c>
      <c r="F2629" s="80" t="s">
        <v>883</v>
      </c>
      <c r="G2629" s="79" t="s">
        <v>670</v>
      </c>
      <c r="H2629" s="81" t="s">
        <v>872</v>
      </c>
      <c r="I2629" s="120">
        <v>497.5</v>
      </c>
      <c r="J2629" s="120">
        <v>488.6</v>
      </c>
      <c r="K2629" s="82">
        <v>2.15</v>
      </c>
      <c r="L2629" s="105">
        <f>+BD[[#This Row],[Kg. Recibidos]]*BD[[#This Row],[Precio]]</f>
        <v>1050.49</v>
      </c>
      <c r="M2629" s="82">
        <v>1050.49</v>
      </c>
      <c r="N2629" s="91">
        <f>+BD[[#This Row],[Monto Total]]-BD[[#This Row],[Abonos]]</f>
        <v>0</v>
      </c>
      <c r="O2629" s="92" t="str">
        <f>IF(BD[[#This Row],[Saldo Actual]]=0,"PAGADO",IF(BD[[#This Row],[Saldo Actual]]&lt;0,"A Favor","Pendiente"))</f>
        <v>PAGADO</v>
      </c>
      <c r="P2629" s="95">
        <f>+BD[[#This Row],[Fecha Doc.]]+7</f>
        <v>45302</v>
      </c>
      <c r="Q2629" s="66" t="str">
        <f ca="1">IF(TODAY()&gt;BD[[#This Row],[Fecha Venc.]],"VENCIDO","")</f>
        <v>VENCIDO</v>
      </c>
      <c r="R2629" s="83"/>
    </row>
    <row r="2630" spans="3:18" s="4" customFormat="1" hidden="1" x14ac:dyDescent="0.25">
      <c r="C2630" s="77" t="s">
        <v>1092</v>
      </c>
      <c r="D2630" s="78">
        <v>45295</v>
      </c>
      <c r="E2630" s="79" t="s">
        <v>670</v>
      </c>
      <c r="F2630" s="80" t="s">
        <v>883</v>
      </c>
      <c r="G2630" s="79" t="s">
        <v>670</v>
      </c>
      <c r="H2630" s="81" t="s">
        <v>872</v>
      </c>
      <c r="I2630" s="120">
        <v>9603</v>
      </c>
      <c r="J2630" s="120">
        <v>9492.7999999999993</v>
      </c>
      <c r="K2630" s="82">
        <v>2.15</v>
      </c>
      <c r="L2630" s="105">
        <f>+BD[[#This Row],[Kg. Recibidos]]*BD[[#This Row],[Precio]]</f>
        <v>20409.519999999997</v>
      </c>
      <c r="M2630" s="82">
        <v>20409.519999999997</v>
      </c>
      <c r="N2630" s="91">
        <f>+BD[[#This Row],[Monto Total]]-BD[[#This Row],[Abonos]]</f>
        <v>0</v>
      </c>
      <c r="O2630" s="92" t="str">
        <f>IF(BD[[#This Row],[Saldo Actual]]=0,"PAGADO",IF(BD[[#This Row],[Saldo Actual]]&lt;0,"A Favor","Pendiente"))</f>
        <v>PAGADO</v>
      </c>
      <c r="P2630" s="95">
        <f>+BD[[#This Row],[Fecha Doc.]]+7</f>
        <v>45302</v>
      </c>
      <c r="Q2630" s="66" t="str">
        <f ca="1">IF(TODAY()&gt;BD[[#This Row],[Fecha Venc.]],"VENCIDO","")</f>
        <v>VENCIDO</v>
      </c>
      <c r="R2630" s="83"/>
    </row>
    <row r="2631" spans="3:18" s="4" customFormat="1" hidden="1" x14ac:dyDescent="0.25">
      <c r="C2631" s="77" t="s">
        <v>1075</v>
      </c>
      <c r="D2631" s="78">
        <v>45295</v>
      </c>
      <c r="E2631" s="79" t="s">
        <v>87</v>
      </c>
      <c r="F2631" s="80" t="s">
        <v>116</v>
      </c>
      <c r="G2631" s="79" t="s">
        <v>87</v>
      </c>
      <c r="H2631" s="81" t="s">
        <v>872</v>
      </c>
      <c r="I2631" s="120">
        <v>993</v>
      </c>
      <c r="J2631" s="120">
        <v>993</v>
      </c>
      <c r="K2631" s="82">
        <v>2.4</v>
      </c>
      <c r="L2631" s="105">
        <f>+BD[[#This Row],[Kg. Recibidos]]*BD[[#This Row],[Precio]]</f>
        <v>2383.1999999999998</v>
      </c>
      <c r="M2631" s="82">
        <v>2383.1999999999998</v>
      </c>
      <c r="N2631" s="91">
        <f>+BD[[#This Row],[Monto Total]]-BD[[#This Row],[Abonos]]</f>
        <v>0</v>
      </c>
      <c r="O2631" s="92" t="str">
        <f>IF(BD[[#This Row],[Saldo Actual]]=0,"PAGADO",IF(BD[[#This Row],[Saldo Actual]]&lt;0,"A Favor","Pendiente"))</f>
        <v>PAGADO</v>
      </c>
      <c r="P2631" s="95">
        <f>+BD[[#This Row],[Fecha Doc.]]+7</f>
        <v>45302</v>
      </c>
      <c r="Q2631" s="66" t="str">
        <f ca="1">IF(TODAY()&gt;BD[[#This Row],[Fecha Venc.]],"VENCIDO","")</f>
        <v>VENCIDO</v>
      </c>
      <c r="R2631" s="83"/>
    </row>
    <row r="2632" spans="3:18" s="4" customFormat="1" hidden="1" x14ac:dyDescent="0.25">
      <c r="C2632" s="77" t="s">
        <v>1076</v>
      </c>
      <c r="D2632" s="78">
        <v>45295</v>
      </c>
      <c r="E2632" s="79" t="s">
        <v>87</v>
      </c>
      <c r="F2632" s="80" t="s">
        <v>116</v>
      </c>
      <c r="G2632" s="79" t="s">
        <v>87</v>
      </c>
      <c r="H2632" s="81" t="s">
        <v>11</v>
      </c>
      <c r="I2632" s="120">
        <v>193.1</v>
      </c>
      <c r="J2632" s="120">
        <v>193.1</v>
      </c>
      <c r="K2632" s="82">
        <v>1.8</v>
      </c>
      <c r="L2632" s="105">
        <f>+BD[[#This Row],[Kg. Recibidos]]*BD[[#This Row],[Precio]]</f>
        <v>347.58</v>
      </c>
      <c r="M2632" s="82">
        <v>347.58</v>
      </c>
      <c r="N2632" s="91">
        <f>+BD[[#This Row],[Monto Total]]-BD[[#This Row],[Abonos]]</f>
        <v>0</v>
      </c>
      <c r="O2632" s="92" t="str">
        <f>IF(BD[[#This Row],[Saldo Actual]]=0,"PAGADO",IF(BD[[#This Row],[Saldo Actual]]&lt;0,"A Favor","Pendiente"))</f>
        <v>PAGADO</v>
      </c>
      <c r="P2632" s="95">
        <f>+BD[[#This Row],[Fecha Doc.]]+7</f>
        <v>45302</v>
      </c>
      <c r="Q2632" s="66" t="str">
        <f ca="1">IF(TODAY()&gt;BD[[#This Row],[Fecha Venc.]],"VENCIDO","")</f>
        <v>VENCIDO</v>
      </c>
      <c r="R2632" s="83"/>
    </row>
    <row r="2633" spans="3:18" s="4" customFormat="1" hidden="1" x14ac:dyDescent="0.25">
      <c r="C2633" s="77" t="s">
        <v>1076</v>
      </c>
      <c r="D2633" s="78">
        <v>45295</v>
      </c>
      <c r="E2633" s="79" t="s">
        <v>87</v>
      </c>
      <c r="F2633" s="80" t="s">
        <v>116</v>
      </c>
      <c r="G2633" s="79" t="s">
        <v>87</v>
      </c>
      <c r="H2633" s="81" t="s">
        <v>12</v>
      </c>
      <c r="I2633" s="120">
        <v>452.8</v>
      </c>
      <c r="J2633" s="120">
        <v>452.8</v>
      </c>
      <c r="K2633" s="82">
        <v>1.3</v>
      </c>
      <c r="L2633" s="105">
        <f>+BD[[#This Row],[Kg. Recibidos]]*BD[[#This Row],[Precio]]</f>
        <v>588.64</v>
      </c>
      <c r="M2633" s="82">
        <v>588.64</v>
      </c>
      <c r="N2633" s="91">
        <f>+BD[[#This Row],[Monto Total]]-BD[[#This Row],[Abonos]]</f>
        <v>0</v>
      </c>
      <c r="O2633" s="92" t="str">
        <f>IF(BD[[#This Row],[Saldo Actual]]=0,"PAGADO",IF(BD[[#This Row],[Saldo Actual]]&lt;0,"A Favor","Pendiente"))</f>
        <v>PAGADO</v>
      </c>
      <c r="P2633" s="95">
        <f>+BD[[#This Row],[Fecha Doc.]]+7</f>
        <v>45302</v>
      </c>
      <c r="Q2633" s="66" t="str">
        <f ca="1">IF(TODAY()&gt;BD[[#This Row],[Fecha Venc.]],"VENCIDO","")</f>
        <v>VENCIDO</v>
      </c>
      <c r="R2633" s="83"/>
    </row>
    <row r="2634" spans="3:18" s="4" customFormat="1" hidden="1" x14ac:dyDescent="0.25">
      <c r="C2634" s="77" t="s">
        <v>1076</v>
      </c>
      <c r="D2634" s="78">
        <v>45295</v>
      </c>
      <c r="E2634" s="79" t="s">
        <v>87</v>
      </c>
      <c r="F2634" s="80" t="s">
        <v>116</v>
      </c>
      <c r="G2634" s="79" t="s">
        <v>87</v>
      </c>
      <c r="H2634" s="81" t="s">
        <v>13</v>
      </c>
      <c r="I2634" s="120">
        <v>419.7</v>
      </c>
      <c r="J2634" s="120">
        <v>419.7</v>
      </c>
      <c r="K2634" s="82">
        <v>1.4</v>
      </c>
      <c r="L2634" s="105">
        <f>+BD[[#This Row],[Kg. Recibidos]]*BD[[#This Row],[Precio]]</f>
        <v>587.57999999999993</v>
      </c>
      <c r="M2634" s="82">
        <v>587.57999999999993</v>
      </c>
      <c r="N2634" s="91">
        <f>+BD[[#This Row],[Monto Total]]-BD[[#This Row],[Abonos]]</f>
        <v>0</v>
      </c>
      <c r="O2634" s="92" t="str">
        <f>IF(BD[[#This Row],[Saldo Actual]]=0,"PAGADO",IF(BD[[#This Row],[Saldo Actual]]&lt;0,"A Favor","Pendiente"))</f>
        <v>PAGADO</v>
      </c>
      <c r="P2634" s="95">
        <f>+BD[[#This Row],[Fecha Doc.]]+7</f>
        <v>45302</v>
      </c>
      <c r="Q2634" s="66" t="str">
        <f ca="1">IF(TODAY()&gt;BD[[#This Row],[Fecha Venc.]],"VENCIDO","")</f>
        <v>VENCIDO</v>
      </c>
      <c r="R2634" s="83"/>
    </row>
    <row r="2635" spans="3:18" s="4" customFormat="1" hidden="1" x14ac:dyDescent="0.25">
      <c r="C2635" s="77" t="s">
        <v>1081</v>
      </c>
      <c r="D2635" s="78">
        <v>45295</v>
      </c>
      <c r="E2635" s="79" t="s">
        <v>1082</v>
      </c>
      <c r="F2635" s="80" t="s">
        <v>885</v>
      </c>
      <c r="G2635" s="79" t="s">
        <v>1082</v>
      </c>
      <c r="H2635" s="81" t="s">
        <v>3</v>
      </c>
      <c r="I2635" s="120">
        <v>160</v>
      </c>
      <c r="J2635" s="120">
        <v>160</v>
      </c>
      <c r="K2635" s="82">
        <v>2.15</v>
      </c>
      <c r="L2635" s="105">
        <f>+BD[[#This Row],[Kg. Recibidos]]*BD[[#This Row],[Precio]]</f>
        <v>344</v>
      </c>
      <c r="M2635" s="82">
        <v>344</v>
      </c>
      <c r="N2635" s="91">
        <f>+BD[[#This Row],[Monto Total]]-BD[[#This Row],[Abonos]]</f>
        <v>0</v>
      </c>
      <c r="O2635" s="92" t="str">
        <f>IF(BD[[#This Row],[Saldo Actual]]=0,"PAGADO",IF(BD[[#This Row],[Saldo Actual]]&lt;0,"A Favor","Pendiente"))</f>
        <v>PAGADO</v>
      </c>
      <c r="P2635" s="95">
        <f>+BD[[#This Row],[Fecha Doc.]]+7</f>
        <v>45302</v>
      </c>
      <c r="Q2635" s="66" t="str">
        <f ca="1">IF(TODAY()&gt;BD[[#This Row],[Fecha Venc.]],"VENCIDO","")</f>
        <v>VENCIDO</v>
      </c>
      <c r="R2635" s="83"/>
    </row>
    <row r="2636" spans="3:18" s="4" customFormat="1" hidden="1" x14ac:dyDescent="0.25">
      <c r="C2636" s="77" t="s">
        <v>1083</v>
      </c>
      <c r="D2636" s="78">
        <v>45295</v>
      </c>
      <c r="E2636" s="79" t="s">
        <v>1082</v>
      </c>
      <c r="F2636" s="80" t="s">
        <v>885</v>
      </c>
      <c r="G2636" s="79" t="s">
        <v>1082</v>
      </c>
      <c r="H2636" s="81" t="s">
        <v>3</v>
      </c>
      <c r="I2636" s="120">
        <v>1318.7</v>
      </c>
      <c r="J2636" s="120">
        <v>1318.7</v>
      </c>
      <c r="K2636" s="82">
        <v>2.15</v>
      </c>
      <c r="L2636" s="105">
        <f>+BD[[#This Row],[Kg. Recibidos]]*BD[[#This Row],[Precio]]</f>
        <v>2835.2049999999999</v>
      </c>
      <c r="M2636" s="82">
        <v>2835.2049999999999</v>
      </c>
      <c r="N2636" s="91">
        <f>+BD[[#This Row],[Monto Total]]-BD[[#This Row],[Abonos]]</f>
        <v>0</v>
      </c>
      <c r="O2636" s="92" t="str">
        <f>IF(BD[[#This Row],[Saldo Actual]]=0,"PAGADO",IF(BD[[#This Row],[Saldo Actual]]&lt;0,"A Favor","Pendiente"))</f>
        <v>PAGADO</v>
      </c>
      <c r="P2636" s="95">
        <f>+BD[[#This Row],[Fecha Doc.]]+7</f>
        <v>45302</v>
      </c>
      <c r="Q2636" s="66" t="str">
        <f ca="1">IF(TODAY()&gt;BD[[#This Row],[Fecha Venc.]],"VENCIDO","")</f>
        <v>VENCIDO</v>
      </c>
      <c r="R2636" s="83"/>
    </row>
    <row r="2637" spans="3:18" s="4" customFormat="1" hidden="1" x14ac:dyDescent="0.25">
      <c r="C2637" s="77" t="s">
        <v>1083</v>
      </c>
      <c r="D2637" s="78">
        <v>45295</v>
      </c>
      <c r="E2637" s="79" t="s">
        <v>1082</v>
      </c>
      <c r="F2637" s="80" t="s">
        <v>885</v>
      </c>
      <c r="G2637" s="79" t="s">
        <v>1082</v>
      </c>
      <c r="H2637" s="81" t="s">
        <v>15</v>
      </c>
      <c r="I2637" s="120">
        <v>1187.9000000000001</v>
      </c>
      <c r="J2637" s="120">
        <v>1187.9000000000001</v>
      </c>
      <c r="K2637" s="82">
        <v>2.4700000000000002</v>
      </c>
      <c r="L2637" s="105">
        <f>+BD[[#This Row],[Kg. Recibidos]]*BD[[#This Row],[Precio]]</f>
        <v>2934.1130000000003</v>
      </c>
      <c r="M2637" s="82">
        <v>2934.1130000000003</v>
      </c>
      <c r="N2637" s="91">
        <f>+BD[[#This Row],[Monto Total]]-BD[[#This Row],[Abonos]]</f>
        <v>0</v>
      </c>
      <c r="O2637" s="92" t="str">
        <f>IF(BD[[#This Row],[Saldo Actual]]=0,"PAGADO",IF(BD[[#This Row],[Saldo Actual]]&lt;0,"A Favor","Pendiente"))</f>
        <v>PAGADO</v>
      </c>
      <c r="P2637" s="95">
        <f>+BD[[#This Row],[Fecha Doc.]]+7</f>
        <v>45302</v>
      </c>
      <c r="Q2637" s="66" t="str">
        <f ca="1">IF(TODAY()&gt;BD[[#This Row],[Fecha Venc.]],"VENCIDO","")</f>
        <v>VENCIDO</v>
      </c>
      <c r="R2637" s="83"/>
    </row>
    <row r="2638" spans="3:18" s="4" customFormat="1" hidden="1" x14ac:dyDescent="0.25">
      <c r="C2638" s="77" t="s">
        <v>1067</v>
      </c>
      <c r="D2638" s="78">
        <v>45295</v>
      </c>
      <c r="E2638" s="79" t="s">
        <v>8</v>
      </c>
      <c r="F2638" s="80" t="s">
        <v>20</v>
      </c>
      <c r="G2638" s="79" t="s">
        <v>180</v>
      </c>
      <c r="H2638" s="81" t="s">
        <v>15</v>
      </c>
      <c r="I2638" s="120">
        <v>1132.7</v>
      </c>
      <c r="J2638" s="120">
        <v>1118.2</v>
      </c>
      <c r="K2638" s="82">
        <v>2.4700000000000002</v>
      </c>
      <c r="L2638" s="105">
        <f>+BD[[#This Row],[Kg. Recibidos]]*BD[[#This Row],[Precio]]</f>
        <v>2761.9540000000002</v>
      </c>
      <c r="M2638" s="82">
        <v>2761.9540000000002</v>
      </c>
      <c r="N2638" s="91">
        <f>+BD[[#This Row],[Monto Total]]-BD[[#This Row],[Abonos]]</f>
        <v>0</v>
      </c>
      <c r="O2638" s="92" t="str">
        <f>IF(BD[[#This Row],[Saldo Actual]]=0,"PAGADO",IF(BD[[#This Row],[Saldo Actual]]&lt;0,"A Favor","Pendiente"))</f>
        <v>PAGADO</v>
      </c>
      <c r="P2638" s="95">
        <f>+BD[[#This Row],[Fecha Doc.]]+7</f>
        <v>45302</v>
      </c>
      <c r="Q2638" s="66" t="str">
        <f ca="1">IF(TODAY()&gt;BD[[#This Row],[Fecha Venc.]],"VENCIDO","")</f>
        <v>VENCIDO</v>
      </c>
      <c r="R2638" s="83"/>
    </row>
    <row r="2639" spans="3:18" s="4" customFormat="1" hidden="1" x14ac:dyDescent="0.25">
      <c r="C2639" s="77" t="s">
        <v>1077</v>
      </c>
      <c r="D2639" s="78">
        <v>45295</v>
      </c>
      <c r="E2639" s="79" t="s">
        <v>93</v>
      </c>
      <c r="F2639" s="80" t="s">
        <v>50</v>
      </c>
      <c r="G2639" s="79" t="s">
        <v>93</v>
      </c>
      <c r="H2639" s="81" t="s">
        <v>3</v>
      </c>
      <c r="I2639" s="120">
        <v>21417.7</v>
      </c>
      <c r="J2639" s="120">
        <v>21417.7</v>
      </c>
      <c r="K2639" s="82">
        <v>2</v>
      </c>
      <c r="L2639" s="105">
        <f>+BD[[#This Row],[Kg. Recibidos]]*BD[[#This Row],[Precio]]</f>
        <v>42835.4</v>
      </c>
      <c r="M2639" s="82">
        <v>42835.4</v>
      </c>
      <c r="N2639" s="91">
        <f>+BD[[#This Row],[Monto Total]]-BD[[#This Row],[Abonos]]</f>
        <v>0</v>
      </c>
      <c r="O2639" s="92" t="str">
        <f>IF(BD[[#This Row],[Saldo Actual]]=0,"PAGADO",IF(BD[[#This Row],[Saldo Actual]]&lt;0,"A Favor","Pendiente"))</f>
        <v>PAGADO</v>
      </c>
      <c r="P2639" s="95">
        <f>+BD[[#This Row],[Fecha Doc.]]+7</f>
        <v>45302</v>
      </c>
      <c r="Q2639" s="66" t="str">
        <f ca="1">IF(TODAY()&gt;BD[[#This Row],[Fecha Venc.]],"VENCIDO","")</f>
        <v>VENCIDO</v>
      </c>
      <c r="R2639" s="83"/>
    </row>
    <row r="2640" spans="3:18" s="4" customFormat="1" hidden="1" x14ac:dyDescent="0.25">
      <c r="C2640" s="77" t="s">
        <v>1078</v>
      </c>
      <c r="D2640" s="78">
        <v>45295</v>
      </c>
      <c r="E2640" s="79" t="s">
        <v>93</v>
      </c>
      <c r="F2640" s="80" t="s">
        <v>50</v>
      </c>
      <c r="G2640" s="79" t="s">
        <v>93</v>
      </c>
      <c r="H2640" s="81" t="s">
        <v>3</v>
      </c>
      <c r="I2640" s="120">
        <v>2975.5</v>
      </c>
      <c r="J2640" s="120">
        <v>2847.5</v>
      </c>
      <c r="K2640" s="82">
        <v>2</v>
      </c>
      <c r="L2640" s="105">
        <f>+BD[[#This Row],[Kg. Recibidos]]*BD[[#This Row],[Precio]]</f>
        <v>5695</v>
      </c>
      <c r="M2640" s="82">
        <v>5695</v>
      </c>
      <c r="N2640" s="91">
        <f>+BD[[#This Row],[Monto Total]]-BD[[#This Row],[Abonos]]</f>
        <v>0</v>
      </c>
      <c r="O2640" s="92" t="str">
        <f>IF(BD[[#This Row],[Saldo Actual]]=0,"PAGADO",IF(BD[[#This Row],[Saldo Actual]]&lt;0,"A Favor","Pendiente"))</f>
        <v>PAGADO</v>
      </c>
      <c r="P2640" s="95">
        <f>+BD[[#This Row],[Fecha Doc.]]+7</f>
        <v>45302</v>
      </c>
      <c r="Q2640" s="66" t="str">
        <f ca="1">IF(TODAY()&gt;BD[[#This Row],[Fecha Venc.]],"VENCIDO","")</f>
        <v>VENCIDO</v>
      </c>
      <c r="R2640" s="83"/>
    </row>
    <row r="2641" spans="3:18" s="4" customFormat="1" hidden="1" x14ac:dyDescent="0.25">
      <c r="C2641" s="77" t="s">
        <v>1084</v>
      </c>
      <c r="D2641" s="78">
        <v>45295</v>
      </c>
      <c r="E2641" s="79" t="s">
        <v>93</v>
      </c>
      <c r="F2641" s="80" t="s">
        <v>50</v>
      </c>
      <c r="G2641" s="79" t="s">
        <v>93</v>
      </c>
      <c r="H2641" s="81" t="s">
        <v>3</v>
      </c>
      <c r="I2641" s="120">
        <v>24181.1</v>
      </c>
      <c r="J2641" s="120">
        <v>23799.8</v>
      </c>
      <c r="K2641" s="82">
        <v>2</v>
      </c>
      <c r="L2641" s="105">
        <f>+BD[[#This Row],[Kg. Recibidos]]*BD[[#This Row],[Precio]]</f>
        <v>47599.6</v>
      </c>
      <c r="M2641" s="82">
        <v>47599.6</v>
      </c>
      <c r="N2641" s="91">
        <f>+BD[[#This Row],[Monto Total]]-BD[[#This Row],[Abonos]]</f>
        <v>0</v>
      </c>
      <c r="O2641" s="92" t="str">
        <f>IF(BD[[#This Row],[Saldo Actual]]=0,"PAGADO",IF(BD[[#This Row],[Saldo Actual]]&lt;0,"A Favor","Pendiente"))</f>
        <v>PAGADO</v>
      </c>
      <c r="P2641" s="95">
        <f>+BD[[#This Row],[Fecha Doc.]]+7</f>
        <v>45302</v>
      </c>
      <c r="Q2641" s="66" t="str">
        <f ca="1">IF(TODAY()&gt;BD[[#This Row],[Fecha Venc.]],"VENCIDO","")</f>
        <v>VENCIDO</v>
      </c>
      <c r="R2641" s="83"/>
    </row>
    <row r="2642" spans="3:18" s="4" customFormat="1" hidden="1" x14ac:dyDescent="0.25">
      <c r="C2642" s="77" t="s">
        <v>1074</v>
      </c>
      <c r="D2642" s="78">
        <v>45295</v>
      </c>
      <c r="E2642" s="79" t="s">
        <v>24</v>
      </c>
      <c r="F2642" s="80" t="s">
        <v>23</v>
      </c>
      <c r="G2642" s="79" t="s">
        <v>192</v>
      </c>
      <c r="H2642" s="81" t="s">
        <v>3</v>
      </c>
      <c r="I2642" s="120">
        <v>19527.05</v>
      </c>
      <c r="J2642" s="120">
        <v>19527.05</v>
      </c>
      <c r="K2642" s="82">
        <v>2.0499999999999998</v>
      </c>
      <c r="L2642" s="105">
        <f>+BD[[#This Row],[Kg. Recibidos]]*BD[[#This Row],[Precio]]</f>
        <v>40030.452499999992</v>
      </c>
      <c r="M2642" s="82">
        <v>40030.452499999992</v>
      </c>
      <c r="N2642" s="91">
        <f>+BD[[#This Row],[Monto Total]]-BD[[#This Row],[Abonos]]</f>
        <v>0</v>
      </c>
      <c r="O2642" s="92" t="str">
        <f>IF(BD[[#This Row],[Saldo Actual]]=0,"PAGADO",IF(BD[[#This Row],[Saldo Actual]]&lt;0,"A Favor","Pendiente"))</f>
        <v>PAGADO</v>
      </c>
      <c r="P2642" s="95">
        <f>+BD[[#This Row],[Fecha Doc.]]+7</f>
        <v>45302</v>
      </c>
      <c r="Q2642" s="66" t="str">
        <f ca="1">IF(TODAY()&gt;BD[[#This Row],[Fecha Venc.]],"VENCIDO","")</f>
        <v>VENCIDO</v>
      </c>
      <c r="R2642" s="83"/>
    </row>
    <row r="2643" spans="3:18" s="4" customFormat="1" hidden="1" x14ac:dyDescent="0.25">
      <c r="C2643" s="77" t="s">
        <v>1079</v>
      </c>
      <c r="D2643" s="78">
        <v>45295</v>
      </c>
      <c r="E2643" s="79" t="s">
        <v>24</v>
      </c>
      <c r="F2643" s="80" t="s">
        <v>23</v>
      </c>
      <c r="G2643" s="79" t="s">
        <v>192</v>
      </c>
      <c r="H2643" s="81" t="s">
        <v>3</v>
      </c>
      <c r="I2643" s="120">
        <v>2251.5</v>
      </c>
      <c r="J2643" s="120">
        <v>2251.5</v>
      </c>
      <c r="K2643" s="82">
        <v>2.0499999999999998</v>
      </c>
      <c r="L2643" s="105">
        <f>+BD[[#This Row],[Kg. Recibidos]]*BD[[#This Row],[Precio]]</f>
        <v>4615.5749999999998</v>
      </c>
      <c r="M2643" s="82">
        <v>4615.5749999999998</v>
      </c>
      <c r="N2643" s="91">
        <f>+BD[[#This Row],[Monto Total]]-BD[[#This Row],[Abonos]]</f>
        <v>0</v>
      </c>
      <c r="O2643" s="92" t="str">
        <f>IF(BD[[#This Row],[Saldo Actual]]=0,"PAGADO",IF(BD[[#This Row],[Saldo Actual]]&lt;0,"A Favor","Pendiente"))</f>
        <v>PAGADO</v>
      </c>
      <c r="P2643" s="95">
        <f>+BD[[#This Row],[Fecha Doc.]]+7</f>
        <v>45302</v>
      </c>
      <c r="Q2643" s="66" t="str">
        <f ca="1">IF(TODAY()&gt;BD[[#This Row],[Fecha Venc.]],"VENCIDO","")</f>
        <v>VENCIDO</v>
      </c>
      <c r="R2643" s="83"/>
    </row>
    <row r="2644" spans="3:18" s="4" customFormat="1" hidden="1" x14ac:dyDescent="0.25">
      <c r="C2644" s="77" t="s">
        <v>1071</v>
      </c>
      <c r="D2644" s="78">
        <v>45295</v>
      </c>
      <c r="E2644" s="79" t="s">
        <v>8</v>
      </c>
      <c r="F2644" s="80" t="s">
        <v>20</v>
      </c>
      <c r="G2644" s="79" t="s">
        <v>181</v>
      </c>
      <c r="H2644" s="81" t="s">
        <v>3</v>
      </c>
      <c r="I2644" s="120">
        <v>1861</v>
      </c>
      <c r="J2644" s="120">
        <v>1855.3</v>
      </c>
      <c r="K2644" s="82">
        <v>2.2000000000000002</v>
      </c>
      <c r="L2644" s="105">
        <f>+BD[[#This Row],[Kg. Recibidos]]*BD[[#This Row],[Precio]]</f>
        <v>4081.6600000000003</v>
      </c>
      <c r="M2644" s="82">
        <v>4081.6600000000003</v>
      </c>
      <c r="N2644" s="91">
        <f>+BD[[#This Row],[Monto Total]]-BD[[#This Row],[Abonos]]</f>
        <v>0</v>
      </c>
      <c r="O2644" s="92" t="str">
        <f>IF(BD[[#This Row],[Saldo Actual]]=0,"PAGADO",IF(BD[[#This Row],[Saldo Actual]]&lt;0,"A Favor","Pendiente"))</f>
        <v>PAGADO</v>
      </c>
      <c r="P2644" s="95">
        <f>+BD[[#This Row],[Fecha Doc.]]+7</f>
        <v>45302</v>
      </c>
      <c r="Q2644" s="66" t="str">
        <f ca="1">IF(TODAY()&gt;BD[[#This Row],[Fecha Venc.]],"VENCIDO","")</f>
        <v>VENCIDO</v>
      </c>
      <c r="R2644" s="83"/>
    </row>
    <row r="2645" spans="3:18" s="4" customFormat="1" hidden="1" x14ac:dyDescent="0.25">
      <c r="C2645" s="77" t="s">
        <v>1072</v>
      </c>
      <c r="D2645" s="78">
        <v>45295</v>
      </c>
      <c r="E2645" s="79" t="s">
        <v>8</v>
      </c>
      <c r="F2645" s="80" t="s">
        <v>20</v>
      </c>
      <c r="G2645" s="79" t="s">
        <v>182</v>
      </c>
      <c r="H2645" s="81" t="s">
        <v>11</v>
      </c>
      <c r="I2645" s="120">
        <v>1096.2</v>
      </c>
      <c r="J2645" s="120">
        <v>1095.0999999999999</v>
      </c>
      <c r="K2645" s="82">
        <v>1.2</v>
      </c>
      <c r="L2645" s="105">
        <f>+BD[[#This Row],[Kg. Recibidos]]*BD[[#This Row],[Precio]]</f>
        <v>1314.12</v>
      </c>
      <c r="M2645" s="82">
        <v>1314.12</v>
      </c>
      <c r="N2645" s="91">
        <f>+BD[[#This Row],[Monto Total]]-BD[[#This Row],[Abonos]]</f>
        <v>0</v>
      </c>
      <c r="O2645" s="92" t="str">
        <f>IF(BD[[#This Row],[Saldo Actual]]=0,"PAGADO",IF(BD[[#This Row],[Saldo Actual]]&lt;0,"A Favor","Pendiente"))</f>
        <v>PAGADO</v>
      </c>
      <c r="P2645" s="95">
        <f>+BD[[#This Row],[Fecha Doc.]]+7</f>
        <v>45302</v>
      </c>
      <c r="Q2645" s="66" t="str">
        <f ca="1">IF(TODAY()&gt;BD[[#This Row],[Fecha Venc.]],"VENCIDO","")</f>
        <v>VENCIDO</v>
      </c>
      <c r="R2645" s="83"/>
    </row>
    <row r="2646" spans="3:18" s="4" customFormat="1" hidden="1" x14ac:dyDescent="0.25">
      <c r="C2646" s="77" t="s">
        <v>1087</v>
      </c>
      <c r="D2646" s="78">
        <v>45295</v>
      </c>
      <c r="E2646" s="79" t="s">
        <v>8</v>
      </c>
      <c r="F2646" s="80" t="s">
        <v>20</v>
      </c>
      <c r="G2646" s="79" t="s">
        <v>182</v>
      </c>
      <c r="H2646" s="81" t="s">
        <v>11</v>
      </c>
      <c r="I2646" s="120">
        <v>936.8</v>
      </c>
      <c r="J2646" s="120">
        <v>930.4</v>
      </c>
      <c r="K2646" s="82">
        <v>1.2</v>
      </c>
      <c r="L2646" s="105">
        <f>+BD[[#This Row],[Kg. Recibidos]]*BD[[#This Row],[Precio]]</f>
        <v>1116.48</v>
      </c>
      <c r="M2646" s="82">
        <v>1116.48</v>
      </c>
      <c r="N2646" s="91">
        <f>+BD[[#This Row],[Monto Total]]-BD[[#This Row],[Abonos]]</f>
        <v>0</v>
      </c>
      <c r="O2646" s="92" t="str">
        <f>IF(BD[[#This Row],[Saldo Actual]]=0,"PAGADO",IF(BD[[#This Row],[Saldo Actual]]&lt;0,"A Favor","Pendiente"))</f>
        <v>PAGADO</v>
      </c>
      <c r="P2646" s="95">
        <f>+BD[[#This Row],[Fecha Doc.]]+7</f>
        <v>45302</v>
      </c>
      <c r="Q2646" s="66" t="str">
        <f ca="1">IF(TODAY()&gt;BD[[#This Row],[Fecha Venc.]],"VENCIDO","")</f>
        <v>VENCIDO</v>
      </c>
      <c r="R2646" s="83"/>
    </row>
    <row r="2647" spans="3:18" s="4" customFormat="1" hidden="1" x14ac:dyDescent="0.25">
      <c r="C2647" s="77" t="s">
        <v>1087</v>
      </c>
      <c r="D2647" s="78">
        <v>45295</v>
      </c>
      <c r="E2647" s="79" t="s">
        <v>8</v>
      </c>
      <c r="F2647" s="80" t="s">
        <v>20</v>
      </c>
      <c r="G2647" s="79" t="s">
        <v>182</v>
      </c>
      <c r="H2647" s="81" t="s">
        <v>12</v>
      </c>
      <c r="I2647" s="120">
        <v>2722.1</v>
      </c>
      <c r="J2647" s="120">
        <v>2656.05</v>
      </c>
      <c r="K2647" s="82">
        <v>0.9</v>
      </c>
      <c r="L2647" s="105">
        <f>+BD[[#This Row],[Kg. Recibidos]]*BD[[#This Row],[Precio]]</f>
        <v>2390.4450000000002</v>
      </c>
      <c r="M2647" s="82">
        <v>2390.4450000000002</v>
      </c>
      <c r="N2647" s="91">
        <f>+BD[[#This Row],[Monto Total]]-BD[[#This Row],[Abonos]]</f>
        <v>0</v>
      </c>
      <c r="O2647" s="92" t="str">
        <f>IF(BD[[#This Row],[Saldo Actual]]=0,"PAGADO",IF(BD[[#This Row],[Saldo Actual]]&lt;0,"A Favor","Pendiente"))</f>
        <v>PAGADO</v>
      </c>
      <c r="P2647" s="95">
        <f>+BD[[#This Row],[Fecha Doc.]]+7</f>
        <v>45302</v>
      </c>
      <c r="Q2647" s="66" t="str">
        <f ca="1">IF(TODAY()&gt;BD[[#This Row],[Fecha Venc.]],"VENCIDO","")</f>
        <v>VENCIDO</v>
      </c>
      <c r="R2647" s="83"/>
    </row>
    <row r="2648" spans="3:18" s="4" customFormat="1" hidden="1" x14ac:dyDescent="0.25">
      <c r="C2648" s="77" t="s">
        <v>1087</v>
      </c>
      <c r="D2648" s="78">
        <v>45295</v>
      </c>
      <c r="E2648" s="79" t="s">
        <v>8</v>
      </c>
      <c r="F2648" s="80" t="s">
        <v>20</v>
      </c>
      <c r="G2648" s="79" t="s">
        <v>182</v>
      </c>
      <c r="H2648" s="81" t="s">
        <v>13</v>
      </c>
      <c r="I2648" s="120">
        <v>2629</v>
      </c>
      <c r="J2648" s="120">
        <v>2600.1999999999998</v>
      </c>
      <c r="K2648" s="82">
        <v>0.9</v>
      </c>
      <c r="L2648" s="105">
        <f>+BD[[#This Row],[Kg. Recibidos]]*BD[[#This Row],[Precio]]</f>
        <v>2340.1799999999998</v>
      </c>
      <c r="M2648" s="82">
        <v>2340.1799999999998</v>
      </c>
      <c r="N2648" s="91">
        <f>+BD[[#This Row],[Monto Total]]-BD[[#This Row],[Abonos]]</f>
        <v>0</v>
      </c>
      <c r="O2648" s="92" t="str">
        <f>IF(BD[[#This Row],[Saldo Actual]]=0,"PAGADO",IF(BD[[#This Row],[Saldo Actual]]&lt;0,"A Favor","Pendiente"))</f>
        <v>PAGADO</v>
      </c>
      <c r="P2648" s="95">
        <f>+BD[[#This Row],[Fecha Doc.]]+7</f>
        <v>45302</v>
      </c>
      <c r="Q2648" s="66" t="str">
        <f ca="1">IF(TODAY()&gt;BD[[#This Row],[Fecha Venc.]],"VENCIDO","")</f>
        <v>VENCIDO</v>
      </c>
      <c r="R2648" s="83"/>
    </row>
    <row r="2649" spans="3:18" s="4" customFormat="1" hidden="1" x14ac:dyDescent="0.25">
      <c r="C2649" s="77" t="s">
        <v>1088</v>
      </c>
      <c r="D2649" s="78">
        <v>45295</v>
      </c>
      <c r="E2649" s="79" t="s">
        <v>8</v>
      </c>
      <c r="F2649" s="80" t="s">
        <v>20</v>
      </c>
      <c r="G2649" s="79" t="s">
        <v>182</v>
      </c>
      <c r="H2649" s="81" t="s">
        <v>15</v>
      </c>
      <c r="I2649" s="120">
        <v>2833.8</v>
      </c>
      <c r="J2649" s="120">
        <v>2746</v>
      </c>
      <c r="K2649" s="82">
        <v>2.4700000000000002</v>
      </c>
      <c r="L2649" s="105">
        <f>+BD[[#This Row],[Kg. Recibidos]]*BD[[#This Row],[Precio]]</f>
        <v>6782.6200000000008</v>
      </c>
      <c r="M2649" s="82">
        <v>6782.6200000000008</v>
      </c>
      <c r="N2649" s="91">
        <f>+BD[[#This Row],[Monto Total]]-BD[[#This Row],[Abonos]]</f>
        <v>0</v>
      </c>
      <c r="O2649" s="92" t="str">
        <f>IF(BD[[#This Row],[Saldo Actual]]=0,"PAGADO",IF(BD[[#This Row],[Saldo Actual]]&lt;0,"A Favor","Pendiente"))</f>
        <v>PAGADO</v>
      </c>
      <c r="P2649" s="95">
        <f>+BD[[#This Row],[Fecha Doc.]]+7</f>
        <v>45302</v>
      </c>
      <c r="Q2649" s="66" t="str">
        <f ca="1">IF(TODAY()&gt;BD[[#This Row],[Fecha Venc.]],"VENCIDO","")</f>
        <v>VENCIDO</v>
      </c>
      <c r="R2649" s="83"/>
    </row>
    <row r="2650" spans="3:18" s="4" customFormat="1" hidden="1" x14ac:dyDescent="0.25">
      <c r="C2650" s="77" t="s">
        <v>1086</v>
      </c>
      <c r="D2650" s="78">
        <v>45295</v>
      </c>
      <c r="E2650" s="79" t="s">
        <v>1887</v>
      </c>
      <c r="F2650" s="80" t="s">
        <v>1886</v>
      </c>
      <c r="G2650" s="79" t="s">
        <v>149</v>
      </c>
      <c r="H2650" s="81" t="s">
        <v>14</v>
      </c>
      <c r="I2650" s="120">
        <v>123.9</v>
      </c>
      <c r="J2650" s="120">
        <v>123.9</v>
      </c>
      <c r="K2650" s="82">
        <v>0.55000000000000004</v>
      </c>
      <c r="L2650" s="105">
        <f>+BD[[#This Row],[Kg. Recibidos]]*BD[[#This Row],[Precio]]</f>
        <v>68.14500000000001</v>
      </c>
      <c r="M2650" s="82">
        <v>68.14500000000001</v>
      </c>
      <c r="N2650" s="91">
        <f>+BD[[#This Row],[Monto Total]]-BD[[#This Row],[Abonos]]</f>
        <v>0</v>
      </c>
      <c r="O2650" s="92" t="str">
        <f>IF(BD[[#This Row],[Saldo Actual]]=0,"PAGADO",IF(BD[[#This Row],[Saldo Actual]]&lt;0,"A Favor","Pendiente"))</f>
        <v>PAGADO</v>
      </c>
      <c r="P2650" s="95">
        <f>+BD[[#This Row],[Fecha Doc.]]+7</f>
        <v>45302</v>
      </c>
      <c r="Q2650" s="66" t="str">
        <f ca="1">IF(TODAY()&gt;BD[[#This Row],[Fecha Venc.]],"VENCIDO","")</f>
        <v>VENCIDO</v>
      </c>
      <c r="R2650" s="83"/>
    </row>
    <row r="2651" spans="3:18" s="4" customFormat="1" hidden="1" x14ac:dyDescent="0.25">
      <c r="C2651" s="77" t="s">
        <v>1100</v>
      </c>
      <c r="D2651" s="78">
        <v>45294</v>
      </c>
      <c r="E2651" s="79" t="s">
        <v>1887</v>
      </c>
      <c r="F2651" s="80" t="s">
        <v>1886</v>
      </c>
      <c r="G2651" s="79" t="s">
        <v>158</v>
      </c>
      <c r="H2651" s="81" t="s">
        <v>13</v>
      </c>
      <c r="I2651" s="120">
        <v>108.4</v>
      </c>
      <c r="J2651" s="120">
        <v>108.4</v>
      </c>
      <c r="K2651" s="82">
        <v>1.4</v>
      </c>
      <c r="L2651" s="105">
        <f>+BD[[#This Row],[Kg. Recibidos]]*BD[[#This Row],[Precio]]</f>
        <v>151.76</v>
      </c>
      <c r="M2651" s="82">
        <v>151.76</v>
      </c>
      <c r="N2651" s="91">
        <f>+BD[[#This Row],[Monto Total]]-BD[[#This Row],[Abonos]]</f>
        <v>0</v>
      </c>
      <c r="O2651" s="92" t="str">
        <f>IF(BD[[#This Row],[Saldo Actual]]=0,"PAGADO",IF(BD[[#This Row],[Saldo Actual]]&lt;0,"A Favor","Pendiente"))</f>
        <v>PAGADO</v>
      </c>
      <c r="P2651" s="95">
        <f>+BD[[#This Row],[Fecha Doc.]]+7</f>
        <v>45301</v>
      </c>
      <c r="Q2651" s="66" t="str">
        <f ca="1">IF(TODAY()&gt;BD[[#This Row],[Fecha Venc.]],"VENCIDO","")</f>
        <v>VENCIDO</v>
      </c>
      <c r="R2651" s="83"/>
    </row>
    <row r="2652" spans="3:18" s="4" customFormat="1" hidden="1" x14ac:dyDescent="0.25">
      <c r="C2652" s="77" t="s">
        <v>1060</v>
      </c>
      <c r="D2652" s="78">
        <v>45294</v>
      </c>
      <c r="E2652" s="79" t="s">
        <v>1887</v>
      </c>
      <c r="F2652" s="80" t="s">
        <v>1886</v>
      </c>
      <c r="G2652" s="79" t="s">
        <v>200</v>
      </c>
      <c r="H2652" s="81" t="s">
        <v>872</v>
      </c>
      <c r="I2652" s="120">
        <v>275.2</v>
      </c>
      <c r="J2652" s="120">
        <v>275.2</v>
      </c>
      <c r="K2652" s="82">
        <v>2.4500000000000002</v>
      </c>
      <c r="L2652" s="105">
        <f>+BD[[#This Row],[Kg. Recibidos]]*BD[[#This Row],[Precio]]</f>
        <v>674.24</v>
      </c>
      <c r="M2652" s="82">
        <v>674.24</v>
      </c>
      <c r="N2652" s="91">
        <f>+BD[[#This Row],[Monto Total]]-BD[[#This Row],[Abonos]]</f>
        <v>0</v>
      </c>
      <c r="O2652" s="92" t="str">
        <f>IF(BD[[#This Row],[Saldo Actual]]=0,"PAGADO",IF(BD[[#This Row],[Saldo Actual]]&lt;0,"A Favor","Pendiente"))</f>
        <v>PAGADO</v>
      </c>
      <c r="P2652" s="95">
        <f>+BD[[#This Row],[Fecha Doc.]]+7</f>
        <v>45301</v>
      </c>
      <c r="Q2652" s="66" t="str">
        <f ca="1">IF(TODAY()&gt;BD[[#This Row],[Fecha Venc.]],"VENCIDO","")</f>
        <v>VENCIDO</v>
      </c>
      <c r="R2652" s="83"/>
    </row>
    <row r="2653" spans="3:18" s="4" customFormat="1" hidden="1" x14ac:dyDescent="0.25">
      <c r="C2653" s="77" t="s">
        <v>1115</v>
      </c>
      <c r="D2653" s="78">
        <v>45294</v>
      </c>
      <c r="E2653" s="79" t="s">
        <v>85</v>
      </c>
      <c r="F2653" s="80" t="s">
        <v>44</v>
      </c>
      <c r="G2653" s="79" t="s">
        <v>85</v>
      </c>
      <c r="H2653" s="81" t="s">
        <v>3</v>
      </c>
      <c r="I2653" s="120">
        <v>25000</v>
      </c>
      <c r="J2653" s="120">
        <v>24952.400000000001</v>
      </c>
      <c r="K2653" s="82">
        <v>2</v>
      </c>
      <c r="L2653" s="105">
        <f>+BD[[#This Row],[Kg. Recibidos]]*BD[[#This Row],[Precio]]</f>
        <v>49904.800000000003</v>
      </c>
      <c r="M2653" s="82">
        <v>49904.800000000003</v>
      </c>
      <c r="N2653" s="91">
        <f>+BD[[#This Row],[Monto Total]]-BD[[#This Row],[Abonos]]</f>
        <v>0</v>
      </c>
      <c r="O2653" s="92" t="str">
        <f>IF(BD[[#This Row],[Saldo Actual]]=0,"PAGADO",IF(BD[[#This Row],[Saldo Actual]]&lt;0,"A Favor","Pendiente"))</f>
        <v>PAGADO</v>
      </c>
      <c r="P2653" s="95">
        <f>+BD[[#This Row],[Fecha Doc.]]+7</f>
        <v>45301</v>
      </c>
      <c r="Q2653" s="66" t="str">
        <f ca="1">IF(TODAY()&gt;BD[[#This Row],[Fecha Venc.]],"VENCIDO","")</f>
        <v>VENCIDO</v>
      </c>
      <c r="R2653" s="83"/>
    </row>
    <row r="2654" spans="3:18" s="4" customFormat="1" hidden="1" x14ac:dyDescent="0.25">
      <c r="C2654" s="77" t="s">
        <v>1116</v>
      </c>
      <c r="D2654" s="78">
        <v>45294</v>
      </c>
      <c r="E2654" s="79" t="s">
        <v>85</v>
      </c>
      <c r="F2654" s="80" t="s">
        <v>44</v>
      </c>
      <c r="G2654" s="79" t="s">
        <v>85</v>
      </c>
      <c r="H2654" s="81" t="s">
        <v>3</v>
      </c>
      <c r="I2654" s="120">
        <v>25000</v>
      </c>
      <c r="J2654" s="120">
        <v>24880</v>
      </c>
      <c r="K2654" s="82">
        <v>2</v>
      </c>
      <c r="L2654" s="105">
        <f>+BD[[#This Row],[Kg. Recibidos]]*BD[[#This Row],[Precio]]</f>
        <v>49760</v>
      </c>
      <c r="M2654" s="82">
        <v>49760</v>
      </c>
      <c r="N2654" s="91">
        <f>+BD[[#This Row],[Monto Total]]-BD[[#This Row],[Abonos]]</f>
        <v>0</v>
      </c>
      <c r="O2654" s="92" t="str">
        <f>IF(BD[[#This Row],[Saldo Actual]]=0,"PAGADO",IF(BD[[#This Row],[Saldo Actual]]&lt;0,"A Favor","Pendiente"))</f>
        <v>PAGADO</v>
      </c>
      <c r="P2654" s="95">
        <f>+BD[[#This Row],[Fecha Doc.]]+7</f>
        <v>45301</v>
      </c>
      <c r="Q2654" s="66" t="str">
        <f ca="1">IF(TODAY()&gt;BD[[#This Row],[Fecha Venc.]],"VENCIDO","")</f>
        <v>VENCIDO</v>
      </c>
      <c r="R2654" s="83"/>
    </row>
    <row r="2655" spans="3:18" s="4" customFormat="1" hidden="1" x14ac:dyDescent="0.25">
      <c r="C2655" s="77" t="s">
        <v>1051</v>
      </c>
      <c r="D2655" s="78">
        <v>45294</v>
      </c>
      <c r="E2655" s="79" t="s">
        <v>670</v>
      </c>
      <c r="F2655" s="80" t="s">
        <v>883</v>
      </c>
      <c r="G2655" s="79" t="s">
        <v>670</v>
      </c>
      <c r="H2655" s="81" t="s">
        <v>15</v>
      </c>
      <c r="I2655" s="120">
        <v>1026.7</v>
      </c>
      <c r="J2655" s="120">
        <v>1019.6</v>
      </c>
      <c r="K2655" s="82">
        <v>2.5</v>
      </c>
      <c r="L2655" s="105">
        <f>+BD[[#This Row],[Kg. Recibidos]]*BD[[#This Row],[Precio]]</f>
        <v>2549</v>
      </c>
      <c r="M2655" s="82">
        <v>2549</v>
      </c>
      <c r="N2655" s="91">
        <f>+BD[[#This Row],[Monto Total]]-BD[[#This Row],[Abonos]]</f>
        <v>0</v>
      </c>
      <c r="O2655" s="92" t="str">
        <f>IF(BD[[#This Row],[Saldo Actual]]=0,"PAGADO",IF(BD[[#This Row],[Saldo Actual]]&lt;0,"A Favor","Pendiente"))</f>
        <v>PAGADO</v>
      </c>
      <c r="P2655" s="95">
        <f>+BD[[#This Row],[Fecha Doc.]]+7</f>
        <v>45301</v>
      </c>
      <c r="Q2655" s="66" t="str">
        <f ca="1">IF(TODAY()&gt;BD[[#This Row],[Fecha Venc.]],"VENCIDO","")</f>
        <v>VENCIDO</v>
      </c>
      <c r="R2655" s="83"/>
    </row>
    <row r="2656" spans="3:18" s="4" customFormat="1" hidden="1" x14ac:dyDescent="0.25">
      <c r="C2656" s="77" t="s">
        <v>1052</v>
      </c>
      <c r="D2656" s="78">
        <v>45294</v>
      </c>
      <c r="E2656" s="79" t="s">
        <v>670</v>
      </c>
      <c r="F2656" s="80" t="s">
        <v>883</v>
      </c>
      <c r="G2656" s="79" t="s">
        <v>670</v>
      </c>
      <c r="H2656" s="81" t="s">
        <v>15</v>
      </c>
      <c r="I2656" s="120">
        <v>6070.4</v>
      </c>
      <c r="J2656" s="120">
        <v>6007.98</v>
      </c>
      <c r="K2656" s="82">
        <v>2.5</v>
      </c>
      <c r="L2656" s="105">
        <f>+BD[[#This Row],[Kg. Recibidos]]*BD[[#This Row],[Precio]]</f>
        <v>15019.949999999999</v>
      </c>
      <c r="M2656" s="82">
        <v>15019.949999999999</v>
      </c>
      <c r="N2656" s="91">
        <f>+BD[[#This Row],[Monto Total]]-BD[[#This Row],[Abonos]]</f>
        <v>0</v>
      </c>
      <c r="O2656" s="92" t="str">
        <f>IF(BD[[#This Row],[Saldo Actual]]=0,"PAGADO",IF(BD[[#This Row],[Saldo Actual]]&lt;0,"A Favor","Pendiente"))</f>
        <v>PAGADO</v>
      </c>
      <c r="P2656" s="95">
        <f>+BD[[#This Row],[Fecha Doc.]]+7</f>
        <v>45301</v>
      </c>
      <c r="Q2656" s="66" t="str">
        <f ca="1">IF(TODAY()&gt;BD[[#This Row],[Fecha Venc.]],"VENCIDO","")</f>
        <v>VENCIDO</v>
      </c>
      <c r="R2656" s="83"/>
    </row>
    <row r="2657" spans="3:18" s="4" customFormat="1" hidden="1" x14ac:dyDescent="0.25">
      <c r="C2657" s="77" t="s">
        <v>1053</v>
      </c>
      <c r="D2657" s="78">
        <v>45294</v>
      </c>
      <c r="E2657" s="79" t="s">
        <v>670</v>
      </c>
      <c r="F2657" s="80" t="s">
        <v>883</v>
      </c>
      <c r="G2657" s="79" t="s">
        <v>670</v>
      </c>
      <c r="H2657" s="81" t="s">
        <v>15</v>
      </c>
      <c r="I2657" s="120">
        <v>7532</v>
      </c>
      <c r="J2657" s="120">
        <v>7472.2</v>
      </c>
      <c r="K2657" s="82">
        <v>2.5</v>
      </c>
      <c r="L2657" s="105">
        <f>+BD[[#This Row],[Kg. Recibidos]]*BD[[#This Row],[Precio]]</f>
        <v>18680.5</v>
      </c>
      <c r="M2657" s="82">
        <v>18680.5</v>
      </c>
      <c r="N2657" s="91">
        <f>+BD[[#This Row],[Monto Total]]-BD[[#This Row],[Abonos]]</f>
        <v>0</v>
      </c>
      <c r="O2657" s="92" t="str">
        <f>IF(BD[[#This Row],[Saldo Actual]]=0,"PAGADO",IF(BD[[#This Row],[Saldo Actual]]&lt;0,"A Favor","Pendiente"))</f>
        <v>PAGADO</v>
      </c>
      <c r="P2657" s="95">
        <f>+BD[[#This Row],[Fecha Doc.]]+7</f>
        <v>45301</v>
      </c>
      <c r="Q2657" s="66" t="str">
        <f ca="1">IF(TODAY()&gt;BD[[#This Row],[Fecha Venc.]],"VENCIDO","")</f>
        <v>VENCIDO</v>
      </c>
      <c r="R2657" s="83"/>
    </row>
    <row r="2658" spans="3:18" s="4" customFormat="1" hidden="1" x14ac:dyDescent="0.25">
      <c r="C2658" s="77" t="s">
        <v>1058</v>
      </c>
      <c r="D2658" s="78">
        <v>45294</v>
      </c>
      <c r="E2658" s="79" t="s">
        <v>86</v>
      </c>
      <c r="F2658" s="80" t="s">
        <v>45</v>
      </c>
      <c r="G2658" s="79" t="s">
        <v>1419</v>
      </c>
      <c r="H2658" s="81" t="s">
        <v>3</v>
      </c>
      <c r="I2658" s="120">
        <v>1400.7</v>
      </c>
      <c r="J2658" s="120">
        <v>1400.7</v>
      </c>
      <c r="K2658" s="82">
        <v>2.2999999999999998</v>
      </c>
      <c r="L2658" s="105">
        <f>+BD[[#This Row],[Kg. Recibidos]]*BD[[#This Row],[Precio]]</f>
        <v>3221.6099999999997</v>
      </c>
      <c r="M2658" s="82">
        <v>3221.61</v>
      </c>
      <c r="N2658" s="91">
        <f>+BD[[#This Row],[Monto Total]]-BD[[#This Row],[Abonos]]</f>
        <v>0</v>
      </c>
      <c r="O2658" s="92" t="str">
        <f>IF(BD[[#This Row],[Saldo Actual]]=0,"PAGADO",IF(BD[[#This Row],[Saldo Actual]]&lt;0,"A Favor","Pendiente"))</f>
        <v>PAGADO</v>
      </c>
      <c r="P2658" s="95">
        <f>+BD[[#This Row],[Fecha Doc.]]+7</f>
        <v>45301</v>
      </c>
      <c r="Q2658" s="66" t="str">
        <f ca="1">IF(TODAY()&gt;BD[[#This Row],[Fecha Venc.]],"VENCIDO","")</f>
        <v>VENCIDO</v>
      </c>
      <c r="R2658" s="83" t="s">
        <v>1454</v>
      </c>
    </row>
    <row r="2659" spans="3:18" s="4" customFormat="1" hidden="1" x14ac:dyDescent="0.25">
      <c r="C2659" s="77" t="s">
        <v>1059</v>
      </c>
      <c r="D2659" s="78">
        <v>45294</v>
      </c>
      <c r="E2659" s="79" t="s">
        <v>86</v>
      </c>
      <c r="F2659" s="80" t="s">
        <v>45</v>
      </c>
      <c r="G2659" s="79" t="s">
        <v>1419</v>
      </c>
      <c r="H2659" s="81" t="s">
        <v>12</v>
      </c>
      <c r="I2659" s="120">
        <v>48.8</v>
      </c>
      <c r="J2659" s="120">
        <v>48.8</v>
      </c>
      <c r="K2659" s="82">
        <v>1.3</v>
      </c>
      <c r="L2659" s="105">
        <f>+BD[[#This Row],[Kg. Recibidos]]*BD[[#This Row],[Precio]]</f>
        <v>63.44</v>
      </c>
      <c r="M2659" s="82">
        <v>63.44</v>
      </c>
      <c r="N2659" s="91">
        <f>+BD[[#This Row],[Monto Total]]-BD[[#This Row],[Abonos]]</f>
        <v>0</v>
      </c>
      <c r="O2659" s="92" t="str">
        <f>IF(BD[[#This Row],[Saldo Actual]]=0,"PAGADO",IF(BD[[#This Row],[Saldo Actual]]&lt;0,"A Favor","Pendiente"))</f>
        <v>PAGADO</v>
      </c>
      <c r="P2659" s="95">
        <f>+BD[[#This Row],[Fecha Doc.]]+7</f>
        <v>45301</v>
      </c>
      <c r="Q2659" s="66" t="str">
        <f ca="1">IF(TODAY()&gt;BD[[#This Row],[Fecha Venc.]],"VENCIDO","")</f>
        <v>VENCIDO</v>
      </c>
      <c r="R2659" s="83" t="s">
        <v>1454</v>
      </c>
    </row>
    <row r="2660" spans="3:18" s="4" customFormat="1" hidden="1" x14ac:dyDescent="0.25">
      <c r="C2660" s="77" t="s">
        <v>1063</v>
      </c>
      <c r="D2660" s="78">
        <v>45294</v>
      </c>
      <c r="E2660" s="79" t="s">
        <v>8</v>
      </c>
      <c r="F2660" s="80" t="s">
        <v>20</v>
      </c>
      <c r="G2660" s="79" t="s">
        <v>182</v>
      </c>
      <c r="H2660" s="81" t="s">
        <v>12</v>
      </c>
      <c r="I2660" s="120">
        <v>2043.1</v>
      </c>
      <c r="J2660" s="120">
        <v>1993.2</v>
      </c>
      <c r="K2660" s="82">
        <v>0.9</v>
      </c>
      <c r="L2660" s="105">
        <f>+BD[[#This Row],[Kg. Recibidos]]*BD[[#This Row],[Precio]]</f>
        <v>1793.88</v>
      </c>
      <c r="M2660" s="82">
        <v>1793.88</v>
      </c>
      <c r="N2660" s="91">
        <f>+BD[[#This Row],[Monto Total]]-BD[[#This Row],[Abonos]]</f>
        <v>0</v>
      </c>
      <c r="O2660" s="92" t="str">
        <f>IF(BD[[#This Row],[Saldo Actual]]=0,"PAGADO",IF(BD[[#This Row],[Saldo Actual]]&lt;0,"A Favor","Pendiente"))</f>
        <v>PAGADO</v>
      </c>
      <c r="P2660" s="95">
        <f>+BD[[#This Row],[Fecha Doc.]]+7</f>
        <v>45301</v>
      </c>
      <c r="Q2660" s="66" t="str">
        <f ca="1">IF(TODAY()&gt;BD[[#This Row],[Fecha Venc.]],"VENCIDO","")</f>
        <v>VENCIDO</v>
      </c>
      <c r="R2660" s="83"/>
    </row>
    <row r="2661" spans="3:18" s="4" customFormat="1" hidden="1" x14ac:dyDescent="0.25">
      <c r="C2661" s="77" t="s">
        <v>1063</v>
      </c>
      <c r="D2661" s="78">
        <v>45294</v>
      </c>
      <c r="E2661" s="79" t="s">
        <v>8</v>
      </c>
      <c r="F2661" s="80" t="s">
        <v>20</v>
      </c>
      <c r="G2661" s="79" t="s">
        <v>182</v>
      </c>
      <c r="H2661" s="81" t="s">
        <v>13</v>
      </c>
      <c r="I2661" s="120">
        <v>2173.8000000000002</v>
      </c>
      <c r="J2661" s="120">
        <v>2141.6</v>
      </c>
      <c r="K2661" s="82">
        <v>0.9</v>
      </c>
      <c r="L2661" s="105">
        <f>+BD[[#This Row],[Kg. Recibidos]]*BD[[#This Row],[Precio]]</f>
        <v>1927.44</v>
      </c>
      <c r="M2661" s="82">
        <v>1927.44</v>
      </c>
      <c r="N2661" s="91">
        <f>+BD[[#This Row],[Monto Total]]-BD[[#This Row],[Abonos]]</f>
        <v>0</v>
      </c>
      <c r="O2661" s="92" t="str">
        <f>IF(BD[[#This Row],[Saldo Actual]]=0,"PAGADO",IF(BD[[#This Row],[Saldo Actual]]&lt;0,"A Favor","Pendiente"))</f>
        <v>PAGADO</v>
      </c>
      <c r="P2661" s="95">
        <f>+BD[[#This Row],[Fecha Doc.]]+7</f>
        <v>45301</v>
      </c>
      <c r="Q2661" s="66" t="str">
        <f ca="1">IF(TODAY()&gt;BD[[#This Row],[Fecha Venc.]],"VENCIDO","")</f>
        <v>VENCIDO</v>
      </c>
      <c r="R2661" s="83"/>
    </row>
    <row r="2662" spans="3:18" s="4" customFormat="1" hidden="1" x14ac:dyDescent="0.25">
      <c r="C2662" s="77" t="s">
        <v>1080</v>
      </c>
      <c r="D2662" s="78">
        <v>45294</v>
      </c>
      <c r="E2662" s="79" t="s">
        <v>8</v>
      </c>
      <c r="F2662" s="80" t="s">
        <v>20</v>
      </c>
      <c r="G2662" s="79" t="s">
        <v>182</v>
      </c>
      <c r="H2662" s="81" t="s">
        <v>15</v>
      </c>
      <c r="I2662" s="120">
        <v>5202.7</v>
      </c>
      <c r="J2662" s="120">
        <v>5049.3999999999996</v>
      </c>
      <c r="K2662" s="82">
        <v>2.4700000000000002</v>
      </c>
      <c r="L2662" s="105">
        <f>+BD[[#This Row],[Kg. Recibidos]]*BD[[#This Row],[Precio]]</f>
        <v>12472.018</v>
      </c>
      <c r="M2662" s="82">
        <v>12472.018</v>
      </c>
      <c r="N2662" s="91">
        <f>+BD[[#This Row],[Monto Total]]-BD[[#This Row],[Abonos]]</f>
        <v>0</v>
      </c>
      <c r="O2662" s="92" t="str">
        <f>IF(BD[[#This Row],[Saldo Actual]]=0,"PAGADO",IF(BD[[#This Row],[Saldo Actual]]&lt;0,"A Favor","Pendiente"))</f>
        <v>PAGADO</v>
      </c>
      <c r="P2662" s="95">
        <f>+BD[[#This Row],[Fecha Doc.]]+7</f>
        <v>45301</v>
      </c>
      <c r="Q2662" s="66" t="str">
        <f ca="1">IF(TODAY()&gt;BD[[#This Row],[Fecha Venc.]],"VENCIDO","")</f>
        <v>VENCIDO</v>
      </c>
      <c r="R2662" s="83"/>
    </row>
    <row r="2663" spans="3:18" s="4" customFormat="1" hidden="1" x14ac:dyDescent="0.25">
      <c r="C2663" s="77" t="s">
        <v>1062</v>
      </c>
      <c r="D2663" s="78">
        <v>45294</v>
      </c>
      <c r="E2663" s="79" t="s">
        <v>81</v>
      </c>
      <c r="F2663" s="80" t="s">
        <v>40</v>
      </c>
      <c r="G2663" s="79" t="s">
        <v>218</v>
      </c>
      <c r="H2663" s="81" t="s">
        <v>15</v>
      </c>
      <c r="I2663" s="120">
        <v>6596.6</v>
      </c>
      <c r="J2663" s="120">
        <v>6393.1</v>
      </c>
      <c r="K2663" s="82">
        <v>2.4700000000000002</v>
      </c>
      <c r="L2663" s="105">
        <f>+BD[[#This Row],[Kg. Recibidos]]*BD[[#This Row],[Precio]]</f>
        <v>15790.957000000002</v>
      </c>
      <c r="M2663" s="82">
        <v>15790.957000000002</v>
      </c>
      <c r="N2663" s="91">
        <f>+BD[[#This Row],[Monto Total]]-BD[[#This Row],[Abonos]]</f>
        <v>0</v>
      </c>
      <c r="O2663" s="92" t="str">
        <f>IF(BD[[#This Row],[Saldo Actual]]=0,"PAGADO",IF(BD[[#This Row],[Saldo Actual]]&lt;0,"A Favor","Pendiente"))</f>
        <v>PAGADO</v>
      </c>
      <c r="P2663" s="95">
        <f>+BD[[#This Row],[Fecha Doc.]]+7</f>
        <v>45301</v>
      </c>
      <c r="Q2663" s="66" t="str">
        <f ca="1">IF(TODAY()&gt;BD[[#This Row],[Fecha Venc.]],"VENCIDO","")</f>
        <v>VENCIDO</v>
      </c>
      <c r="R2663" s="83"/>
    </row>
    <row r="2664" spans="3:18" s="4" customFormat="1" hidden="1" x14ac:dyDescent="0.25">
      <c r="C2664" s="77" t="s">
        <v>1061</v>
      </c>
      <c r="D2664" s="78">
        <v>45294</v>
      </c>
      <c r="E2664" s="79" t="s">
        <v>1887</v>
      </c>
      <c r="F2664" s="80" t="s">
        <v>1886</v>
      </c>
      <c r="G2664" s="79" t="s">
        <v>149</v>
      </c>
      <c r="H2664" s="81" t="s">
        <v>14</v>
      </c>
      <c r="I2664" s="120">
        <v>130.19999999999999</v>
      </c>
      <c r="J2664" s="120">
        <v>130.19999999999999</v>
      </c>
      <c r="K2664" s="82">
        <v>0.55000000000000004</v>
      </c>
      <c r="L2664" s="105">
        <f>+BD[[#This Row],[Kg. Recibidos]]*BD[[#This Row],[Precio]]</f>
        <v>71.61</v>
      </c>
      <c r="M2664" s="82">
        <v>71.61</v>
      </c>
      <c r="N2664" s="91">
        <f>+BD[[#This Row],[Monto Total]]-BD[[#This Row],[Abonos]]</f>
        <v>0</v>
      </c>
      <c r="O2664" s="92" t="str">
        <f>IF(BD[[#This Row],[Saldo Actual]]=0,"PAGADO",IF(BD[[#This Row],[Saldo Actual]]&lt;0,"A Favor","Pendiente"))</f>
        <v>PAGADO</v>
      </c>
      <c r="P2664" s="95">
        <f>+BD[[#This Row],[Fecha Doc.]]+7</f>
        <v>45301</v>
      </c>
      <c r="Q2664" s="66" t="str">
        <f ca="1">IF(TODAY()&gt;BD[[#This Row],[Fecha Venc.]],"VENCIDO","")</f>
        <v>VENCIDO</v>
      </c>
      <c r="R2664" s="83"/>
    </row>
    <row r="2665" spans="3:18" s="4" customFormat="1" hidden="1" x14ac:dyDescent="0.25">
      <c r="C2665" s="77" t="s">
        <v>1026</v>
      </c>
      <c r="D2665" s="78">
        <v>45289</v>
      </c>
      <c r="E2665" s="79" t="s">
        <v>8</v>
      </c>
      <c r="F2665" s="80" t="s">
        <v>20</v>
      </c>
      <c r="G2665" s="79" t="s">
        <v>174</v>
      </c>
      <c r="H2665" s="81" t="s">
        <v>3</v>
      </c>
      <c r="I2665" s="120">
        <v>2218.5</v>
      </c>
      <c r="J2665" s="120">
        <v>2196.3000000000002</v>
      </c>
      <c r="K2665" s="82">
        <v>2.2000000000000002</v>
      </c>
      <c r="L2665" s="105">
        <f>+BD[[#This Row],[Kg. Recibidos]]*BD[[#This Row],[Precio]]</f>
        <v>4831.8600000000006</v>
      </c>
      <c r="M2665" s="82">
        <v>4831.8600000000006</v>
      </c>
      <c r="N2665" s="91">
        <f>+BD[[#This Row],[Monto Total]]-BD[[#This Row],[Abonos]]</f>
        <v>0</v>
      </c>
      <c r="O2665" s="92" t="str">
        <f>IF(BD[[#This Row],[Saldo Actual]]=0,"PAGADO",IF(BD[[#This Row],[Saldo Actual]]&lt;0,"A Favor","Pendiente"))</f>
        <v>PAGADO</v>
      </c>
      <c r="P2665" s="95">
        <f>+BD[[#This Row],[Fecha Doc.]]+7</f>
        <v>45296</v>
      </c>
      <c r="Q2665" s="66" t="str">
        <f ca="1">IF(TODAY()&gt;BD[[#This Row],[Fecha Venc.]],"VENCIDO","")</f>
        <v>VENCIDO</v>
      </c>
      <c r="R2665" s="83"/>
    </row>
    <row r="2666" spans="3:18" s="4" customFormat="1" hidden="1" x14ac:dyDescent="0.25">
      <c r="C2666" s="77" t="s">
        <v>1026</v>
      </c>
      <c r="D2666" s="78">
        <v>45289</v>
      </c>
      <c r="E2666" s="79" t="s">
        <v>8</v>
      </c>
      <c r="F2666" s="80" t="s">
        <v>20</v>
      </c>
      <c r="G2666" s="79" t="s">
        <v>174</v>
      </c>
      <c r="H2666" s="81" t="s">
        <v>15</v>
      </c>
      <c r="I2666" s="120">
        <v>2050.5</v>
      </c>
      <c r="J2666" s="120">
        <v>2024</v>
      </c>
      <c r="K2666" s="82">
        <v>2.4700000000000002</v>
      </c>
      <c r="L2666" s="105">
        <f>+BD[[#This Row],[Kg. Recibidos]]*BD[[#This Row],[Precio]]</f>
        <v>4999.2800000000007</v>
      </c>
      <c r="M2666" s="82">
        <v>4999.2800000000007</v>
      </c>
      <c r="N2666" s="91">
        <f>+BD[[#This Row],[Monto Total]]-BD[[#This Row],[Abonos]]</f>
        <v>0</v>
      </c>
      <c r="O2666" s="92" t="str">
        <f>IF(BD[[#This Row],[Saldo Actual]]=0,"PAGADO",IF(BD[[#This Row],[Saldo Actual]]&lt;0,"A Favor","Pendiente"))</f>
        <v>PAGADO</v>
      </c>
      <c r="P2666" s="95">
        <f>+BD[[#This Row],[Fecha Doc.]]+7</f>
        <v>45296</v>
      </c>
      <c r="Q2666" s="66" t="str">
        <f ca="1">IF(TODAY()&gt;BD[[#This Row],[Fecha Venc.]],"VENCIDO","")</f>
        <v>VENCIDO</v>
      </c>
      <c r="R2666" s="83"/>
    </row>
    <row r="2667" spans="3:18" s="4" customFormat="1" hidden="1" x14ac:dyDescent="0.25">
      <c r="C2667" s="77" t="s">
        <v>1027</v>
      </c>
      <c r="D2667" s="78">
        <v>45289</v>
      </c>
      <c r="E2667" s="79" t="s">
        <v>81</v>
      </c>
      <c r="F2667" s="80" t="s">
        <v>40</v>
      </c>
      <c r="G2667" s="79" t="s">
        <v>218</v>
      </c>
      <c r="H2667" s="81" t="s">
        <v>15</v>
      </c>
      <c r="I2667" s="120">
        <v>5080.2</v>
      </c>
      <c r="J2667" s="120">
        <v>5042.6000000000004</v>
      </c>
      <c r="K2667" s="82">
        <v>2.58</v>
      </c>
      <c r="L2667" s="105">
        <f>+BD[[#This Row],[Kg. Recibidos]]*BD[[#This Row],[Precio]]</f>
        <v>13009.908000000001</v>
      </c>
      <c r="M2667" s="82">
        <v>13009.908000000001</v>
      </c>
      <c r="N2667" s="91">
        <f>+BD[[#This Row],[Monto Total]]-BD[[#This Row],[Abonos]]</f>
        <v>0</v>
      </c>
      <c r="O2667" s="92" t="str">
        <f>IF(BD[[#This Row],[Saldo Actual]]=0,"PAGADO",IF(BD[[#This Row],[Saldo Actual]]&lt;0,"A Favor","Pendiente"))</f>
        <v>PAGADO</v>
      </c>
      <c r="P2667" s="95">
        <f>+BD[[#This Row],[Fecha Doc.]]+7</f>
        <v>45296</v>
      </c>
      <c r="Q2667" s="66" t="str">
        <f ca="1">IF(TODAY()&gt;BD[[#This Row],[Fecha Venc.]],"VENCIDO","")</f>
        <v>VENCIDO</v>
      </c>
      <c r="R2667" s="83"/>
    </row>
    <row r="2668" spans="3:18" s="4" customFormat="1" hidden="1" x14ac:dyDescent="0.25">
      <c r="C2668" s="77" t="s">
        <v>1025</v>
      </c>
      <c r="D2668" s="78">
        <v>45289</v>
      </c>
      <c r="E2668" s="79" t="s">
        <v>8</v>
      </c>
      <c r="F2668" s="80" t="s">
        <v>20</v>
      </c>
      <c r="G2668" s="79" t="s">
        <v>173</v>
      </c>
      <c r="H2668" s="81" t="s">
        <v>3</v>
      </c>
      <c r="I2668" s="120">
        <v>1578.4</v>
      </c>
      <c r="J2668" s="120">
        <v>1572.9</v>
      </c>
      <c r="K2668" s="82">
        <v>2.2000000000000002</v>
      </c>
      <c r="L2668" s="105">
        <f>+BD[[#This Row],[Kg. Recibidos]]*BD[[#This Row],[Precio]]</f>
        <v>3460.3800000000006</v>
      </c>
      <c r="M2668" s="82">
        <v>3460.3800000000006</v>
      </c>
      <c r="N2668" s="91">
        <f>+BD[[#This Row],[Monto Total]]-BD[[#This Row],[Abonos]]</f>
        <v>0</v>
      </c>
      <c r="O2668" s="92" t="str">
        <f>IF(BD[[#This Row],[Saldo Actual]]=0,"PAGADO",IF(BD[[#This Row],[Saldo Actual]]&lt;0,"A Favor","Pendiente"))</f>
        <v>PAGADO</v>
      </c>
      <c r="P2668" s="95">
        <f>+BD[[#This Row],[Fecha Doc.]]+7</f>
        <v>45296</v>
      </c>
      <c r="Q2668" s="66" t="str">
        <f ca="1">IF(TODAY()&gt;BD[[#This Row],[Fecha Venc.]],"VENCIDO","")</f>
        <v>VENCIDO</v>
      </c>
      <c r="R2668" s="83"/>
    </row>
    <row r="2669" spans="3:18" s="4" customFormat="1" hidden="1" x14ac:dyDescent="0.25">
      <c r="C2669" s="77" t="s">
        <v>1025</v>
      </c>
      <c r="D2669" s="78">
        <v>45289</v>
      </c>
      <c r="E2669" s="79" t="s">
        <v>8</v>
      </c>
      <c r="F2669" s="80" t="s">
        <v>20</v>
      </c>
      <c r="G2669" s="79" t="s">
        <v>173</v>
      </c>
      <c r="H2669" s="81" t="s">
        <v>15</v>
      </c>
      <c r="I2669" s="120">
        <v>2669.1</v>
      </c>
      <c r="J2669" s="120">
        <v>2629.4</v>
      </c>
      <c r="K2669" s="82">
        <v>2.4700000000000002</v>
      </c>
      <c r="L2669" s="105">
        <f>+BD[[#This Row],[Kg. Recibidos]]*BD[[#This Row],[Precio]]</f>
        <v>6494.6180000000004</v>
      </c>
      <c r="M2669" s="82">
        <v>6494.6180000000004</v>
      </c>
      <c r="N2669" s="91">
        <f>+BD[[#This Row],[Monto Total]]-BD[[#This Row],[Abonos]]</f>
        <v>0</v>
      </c>
      <c r="O2669" s="92" t="str">
        <f>IF(BD[[#This Row],[Saldo Actual]]=0,"PAGADO",IF(BD[[#This Row],[Saldo Actual]]&lt;0,"A Favor","Pendiente"))</f>
        <v>PAGADO</v>
      </c>
      <c r="P2669" s="95">
        <f>+BD[[#This Row],[Fecha Doc.]]+7</f>
        <v>45296</v>
      </c>
      <c r="Q2669" s="66" t="str">
        <f ca="1">IF(TODAY()&gt;BD[[#This Row],[Fecha Venc.]],"VENCIDO","")</f>
        <v>VENCIDO</v>
      </c>
      <c r="R2669" s="83"/>
    </row>
    <row r="2670" spans="3:18" s="4" customFormat="1" hidden="1" x14ac:dyDescent="0.25">
      <c r="C2670" s="77" t="s">
        <v>1019</v>
      </c>
      <c r="D2670" s="78">
        <v>45289</v>
      </c>
      <c r="E2670" s="79" t="s">
        <v>8</v>
      </c>
      <c r="F2670" s="80" t="s">
        <v>20</v>
      </c>
      <c r="G2670" s="79" t="s">
        <v>179</v>
      </c>
      <c r="H2670" s="81" t="s">
        <v>3</v>
      </c>
      <c r="I2670" s="120">
        <v>2242</v>
      </c>
      <c r="J2670" s="120">
        <v>2204.8000000000002</v>
      </c>
      <c r="K2670" s="82">
        <v>2.2000000000000002</v>
      </c>
      <c r="L2670" s="105">
        <f>+BD[[#This Row],[Kg. Recibidos]]*BD[[#This Row],[Precio]]</f>
        <v>4850.5600000000004</v>
      </c>
      <c r="M2670" s="82">
        <v>4850.5600000000004</v>
      </c>
      <c r="N2670" s="91">
        <f>+BD[[#This Row],[Monto Total]]-BD[[#This Row],[Abonos]]</f>
        <v>0</v>
      </c>
      <c r="O2670" s="92" t="str">
        <f>IF(BD[[#This Row],[Saldo Actual]]=0,"PAGADO",IF(BD[[#This Row],[Saldo Actual]]&lt;0,"A Favor","Pendiente"))</f>
        <v>PAGADO</v>
      </c>
      <c r="P2670" s="95">
        <f>+BD[[#This Row],[Fecha Doc.]]+7</f>
        <v>45296</v>
      </c>
      <c r="Q2670" s="66" t="str">
        <f ca="1">IF(TODAY()&gt;BD[[#This Row],[Fecha Venc.]],"VENCIDO","")</f>
        <v>VENCIDO</v>
      </c>
      <c r="R2670" s="83"/>
    </row>
    <row r="2671" spans="3:18" s="4" customFormat="1" hidden="1" x14ac:dyDescent="0.25">
      <c r="C2671" s="77" t="s">
        <v>1024</v>
      </c>
      <c r="D2671" s="78">
        <v>45289</v>
      </c>
      <c r="E2671" s="79" t="s">
        <v>8</v>
      </c>
      <c r="F2671" s="80" t="s">
        <v>20</v>
      </c>
      <c r="G2671" s="79" t="s">
        <v>176</v>
      </c>
      <c r="H2671" s="81" t="s">
        <v>3</v>
      </c>
      <c r="I2671" s="120">
        <v>1907</v>
      </c>
      <c r="J2671" s="120">
        <v>1881.9</v>
      </c>
      <c r="K2671" s="82">
        <v>2.2000000000000002</v>
      </c>
      <c r="L2671" s="105">
        <f>+BD[[#This Row],[Kg. Recibidos]]*BD[[#This Row],[Precio]]</f>
        <v>4140.18</v>
      </c>
      <c r="M2671" s="82">
        <v>4140.18</v>
      </c>
      <c r="N2671" s="91">
        <f>+BD[[#This Row],[Monto Total]]-BD[[#This Row],[Abonos]]</f>
        <v>0</v>
      </c>
      <c r="O2671" s="92" t="str">
        <f>IF(BD[[#This Row],[Saldo Actual]]=0,"PAGADO",IF(BD[[#This Row],[Saldo Actual]]&lt;0,"A Favor","Pendiente"))</f>
        <v>PAGADO</v>
      </c>
      <c r="P2671" s="95">
        <f>+BD[[#This Row],[Fecha Doc.]]+7</f>
        <v>45296</v>
      </c>
      <c r="Q2671" s="66" t="str">
        <f ca="1">IF(TODAY()&gt;BD[[#This Row],[Fecha Venc.]],"VENCIDO","")</f>
        <v>VENCIDO</v>
      </c>
      <c r="R2671" s="83"/>
    </row>
    <row r="2672" spans="3:18" s="4" customFormat="1" hidden="1" x14ac:dyDescent="0.25">
      <c r="C2672" s="77" t="s">
        <v>1029</v>
      </c>
      <c r="D2672" s="78">
        <v>45289</v>
      </c>
      <c r="E2672" s="79" t="s">
        <v>66</v>
      </c>
      <c r="F2672" s="80" t="s">
        <v>21</v>
      </c>
      <c r="G2672" s="79" t="s">
        <v>186</v>
      </c>
      <c r="H2672" s="81" t="s">
        <v>15</v>
      </c>
      <c r="I2672" s="120">
        <v>2021.6</v>
      </c>
      <c r="J2672" s="120">
        <v>2003</v>
      </c>
      <c r="K2672" s="82">
        <v>2.58</v>
      </c>
      <c r="L2672" s="105">
        <f>+BD[[#This Row],[Kg. Recibidos]]*BD[[#This Row],[Precio]]</f>
        <v>5167.74</v>
      </c>
      <c r="M2672" s="82">
        <v>5167.74</v>
      </c>
      <c r="N2672" s="91">
        <f>+BD[[#This Row],[Monto Total]]-BD[[#This Row],[Abonos]]</f>
        <v>0</v>
      </c>
      <c r="O2672" s="92" t="str">
        <f>IF(BD[[#This Row],[Saldo Actual]]=0,"PAGADO",IF(BD[[#This Row],[Saldo Actual]]&lt;0,"A Favor","Pendiente"))</f>
        <v>PAGADO</v>
      </c>
      <c r="P2672" s="95">
        <f>+BD[[#This Row],[Fecha Doc.]]+7</f>
        <v>45296</v>
      </c>
      <c r="Q2672" s="66" t="str">
        <f ca="1">IF(TODAY()&gt;BD[[#This Row],[Fecha Venc.]],"VENCIDO","")</f>
        <v>VENCIDO</v>
      </c>
      <c r="R2672" s="83"/>
    </row>
    <row r="2673" spans="3:18" s="4" customFormat="1" hidden="1" x14ac:dyDescent="0.25">
      <c r="C2673" s="77" t="s">
        <v>1023</v>
      </c>
      <c r="D2673" s="78">
        <v>45289</v>
      </c>
      <c r="E2673" s="79" t="s">
        <v>8</v>
      </c>
      <c r="F2673" s="80" t="s">
        <v>20</v>
      </c>
      <c r="G2673" s="79" t="s">
        <v>181</v>
      </c>
      <c r="H2673" s="81" t="s">
        <v>3</v>
      </c>
      <c r="I2673" s="120">
        <v>316</v>
      </c>
      <c r="J2673" s="120">
        <v>313.8</v>
      </c>
      <c r="K2673" s="82">
        <v>2.2000000000000002</v>
      </c>
      <c r="L2673" s="105">
        <f>+BD[[#This Row],[Kg. Recibidos]]*BD[[#This Row],[Precio]]</f>
        <v>690.36000000000013</v>
      </c>
      <c r="M2673" s="82">
        <v>690.36000000000013</v>
      </c>
      <c r="N2673" s="91">
        <f>+BD[[#This Row],[Monto Total]]-BD[[#This Row],[Abonos]]</f>
        <v>0</v>
      </c>
      <c r="O2673" s="92" t="str">
        <f>IF(BD[[#This Row],[Saldo Actual]]=0,"PAGADO",IF(BD[[#This Row],[Saldo Actual]]&lt;0,"A Favor","Pendiente"))</f>
        <v>PAGADO</v>
      </c>
      <c r="P2673" s="95">
        <f>+BD[[#This Row],[Fecha Doc.]]+7</f>
        <v>45296</v>
      </c>
      <c r="Q2673" s="66" t="str">
        <f ca="1">IF(TODAY()&gt;BD[[#This Row],[Fecha Venc.]],"VENCIDO","")</f>
        <v>VENCIDO</v>
      </c>
      <c r="R2673" s="83"/>
    </row>
    <row r="2674" spans="3:18" s="4" customFormat="1" hidden="1" x14ac:dyDescent="0.25">
      <c r="C2674" s="77" t="s">
        <v>1028</v>
      </c>
      <c r="D2674" s="78">
        <v>45289</v>
      </c>
      <c r="E2674" s="79" t="s">
        <v>66</v>
      </c>
      <c r="F2674" s="80" t="s">
        <v>21</v>
      </c>
      <c r="G2674" s="79" t="s">
        <v>183</v>
      </c>
      <c r="H2674" s="81" t="s">
        <v>15</v>
      </c>
      <c r="I2674" s="120">
        <v>2989</v>
      </c>
      <c r="J2674" s="120">
        <v>2961.8</v>
      </c>
      <c r="K2674" s="82">
        <v>2.58</v>
      </c>
      <c r="L2674" s="105">
        <f>+BD[[#This Row],[Kg. Recibidos]]*BD[[#This Row],[Precio]]</f>
        <v>7641.4440000000004</v>
      </c>
      <c r="M2674" s="82">
        <v>7641.4440000000004</v>
      </c>
      <c r="N2674" s="91">
        <f>+BD[[#This Row],[Monto Total]]-BD[[#This Row],[Abonos]]</f>
        <v>0</v>
      </c>
      <c r="O2674" s="92" t="str">
        <f>IF(BD[[#This Row],[Saldo Actual]]=0,"PAGADO",IF(BD[[#This Row],[Saldo Actual]]&lt;0,"A Favor","Pendiente"))</f>
        <v>PAGADO</v>
      </c>
      <c r="P2674" s="95">
        <f>+BD[[#This Row],[Fecha Doc.]]+7</f>
        <v>45296</v>
      </c>
      <c r="Q2674" s="66" t="str">
        <f ca="1">IF(TODAY()&gt;BD[[#This Row],[Fecha Venc.]],"VENCIDO","")</f>
        <v>VENCIDO</v>
      </c>
      <c r="R2674" s="83"/>
    </row>
    <row r="2675" spans="3:18" s="4" customFormat="1" hidden="1" x14ac:dyDescent="0.25">
      <c r="C2675" s="77" t="s">
        <v>1022</v>
      </c>
      <c r="D2675" s="78">
        <v>45289</v>
      </c>
      <c r="E2675" s="79" t="s">
        <v>8</v>
      </c>
      <c r="F2675" s="80" t="s">
        <v>20</v>
      </c>
      <c r="G2675" s="79" t="s">
        <v>181</v>
      </c>
      <c r="H2675" s="81" t="s">
        <v>3</v>
      </c>
      <c r="I2675" s="120">
        <v>1269.7</v>
      </c>
      <c r="J2675" s="120">
        <v>1253</v>
      </c>
      <c r="K2675" s="82">
        <v>2.2000000000000002</v>
      </c>
      <c r="L2675" s="105">
        <f>+BD[[#This Row],[Kg. Recibidos]]*BD[[#This Row],[Precio]]</f>
        <v>2756.6000000000004</v>
      </c>
      <c r="M2675" s="82">
        <v>2756.6000000000004</v>
      </c>
      <c r="N2675" s="91">
        <f>+BD[[#This Row],[Monto Total]]-BD[[#This Row],[Abonos]]</f>
        <v>0</v>
      </c>
      <c r="O2675" s="92" t="str">
        <f>IF(BD[[#This Row],[Saldo Actual]]=0,"PAGADO",IF(BD[[#This Row],[Saldo Actual]]&lt;0,"A Favor","Pendiente"))</f>
        <v>PAGADO</v>
      </c>
      <c r="P2675" s="95">
        <f>+BD[[#This Row],[Fecha Doc.]]+7</f>
        <v>45296</v>
      </c>
      <c r="Q2675" s="66" t="str">
        <f ca="1">IF(TODAY()&gt;BD[[#This Row],[Fecha Venc.]],"VENCIDO","")</f>
        <v>VENCIDO</v>
      </c>
      <c r="R2675" s="83"/>
    </row>
    <row r="2676" spans="3:18" s="4" customFormat="1" hidden="1" x14ac:dyDescent="0.25">
      <c r="C2676" s="77" t="s">
        <v>1021</v>
      </c>
      <c r="D2676" s="78">
        <v>45289</v>
      </c>
      <c r="E2676" s="79" t="s">
        <v>8</v>
      </c>
      <c r="F2676" s="80" t="s">
        <v>20</v>
      </c>
      <c r="G2676" s="79" t="s">
        <v>172</v>
      </c>
      <c r="H2676" s="81" t="s">
        <v>3</v>
      </c>
      <c r="I2676" s="120">
        <v>649.70000000000005</v>
      </c>
      <c r="J2676" s="120">
        <v>627</v>
      </c>
      <c r="K2676" s="82">
        <v>2.2000000000000002</v>
      </c>
      <c r="L2676" s="105">
        <f>+BD[[#This Row],[Kg. Recibidos]]*BD[[#This Row],[Precio]]</f>
        <v>1379.4</v>
      </c>
      <c r="M2676" s="82">
        <v>1379.4</v>
      </c>
      <c r="N2676" s="91">
        <f>+BD[[#This Row],[Monto Total]]-BD[[#This Row],[Abonos]]</f>
        <v>0</v>
      </c>
      <c r="O2676" s="92" t="str">
        <f>IF(BD[[#This Row],[Saldo Actual]]=0,"PAGADO",IF(BD[[#This Row],[Saldo Actual]]&lt;0,"A Favor","Pendiente"))</f>
        <v>PAGADO</v>
      </c>
      <c r="P2676" s="95">
        <f>+BD[[#This Row],[Fecha Doc.]]+7</f>
        <v>45296</v>
      </c>
      <c r="Q2676" s="66" t="str">
        <f ca="1">IF(TODAY()&gt;BD[[#This Row],[Fecha Venc.]],"VENCIDO","")</f>
        <v>VENCIDO</v>
      </c>
      <c r="R2676" s="83"/>
    </row>
    <row r="2677" spans="3:18" s="4" customFormat="1" hidden="1" x14ac:dyDescent="0.25">
      <c r="C2677" s="77" t="s">
        <v>1021</v>
      </c>
      <c r="D2677" s="78">
        <v>45289</v>
      </c>
      <c r="E2677" s="79" t="s">
        <v>8</v>
      </c>
      <c r="F2677" s="80" t="s">
        <v>20</v>
      </c>
      <c r="G2677" s="79" t="s">
        <v>172</v>
      </c>
      <c r="H2677" s="81" t="s">
        <v>15</v>
      </c>
      <c r="I2677" s="120">
        <v>1082</v>
      </c>
      <c r="J2677" s="120">
        <v>1053.9000000000001</v>
      </c>
      <c r="K2677" s="82">
        <v>2.4700000000000002</v>
      </c>
      <c r="L2677" s="105">
        <f>+BD[[#This Row],[Kg. Recibidos]]*BD[[#This Row],[Precio]]</f>
        <v>2603.1330000000003</v>
      </c>
      <c r="M2677" s="82">
        <v>2603.1330000000003</v>
      </c>
      <c r="N2677" s="91">
        <f>+BD[[#This Row],[Monto Total]]-BD[[#This Row],[Abonos]]</f>
        <v>0</v>
      </c>
      <c r="O2677" s="92" t="str">
        <f>IF(BD[[#This Row],[Saldo Actual]]=0,"PAGADO",IF(BD[[#This Row],[Saldo Actual]]&lt;0,"A Favor","Pendiente"))</f>
        <v>PAGADO</v>
      </c>
      <c r="P2677" s="95">
        <f>+BD[[#This Row],[Fecha Doc.]]+7</f>
        <v>45296</v>
      </c>
      <c r="Q2677" s="66" t="str">
        <f ca="1">IF(TODAY()&gt;BD[[#This Row],[Fecha Venc.]],"VENCIDO","")</f>
        <v>VENCIDO</v>
      </c>
      <c r="R2677" s="83"/>
    </row>
    <row r="2678" spans="3:18" s="4" customFormat="1" hidden="1" x14ac:dyDescent="0.25">
      <c r="C2678" s="77" t="s">
        <v>1020</v>
      </c>
      <c r="D2678" s="78">
        <v>45289</v>
      </c>
      <c r="E2678" s="79" t="s">
        <v>8</v>
      </c>
      <c r="F2678" s="80" t="s">
        <v>20</v>
      </c>
      <c r="G2678" s="79" t="s">
        <v>182</v>
      </c>
      <c r="H2678" s="81" t="s">
        <v>3</v>
      </c>
      <c r="I2678" s="120">
        <v>955.2</v>
      </c>
      <c r="J2678" s="120">
        <v>950.2</v>
      </c>
      <c r="K2678" s="82">
        <v>2.2000000000000002</v>
      </c>
      <c r="L2678" s="105">
        <f>+BD[[#This Row],[Kg. Recibidos]]*BD[[#This Row],[Precio]]</f>
        <v>2090.44</v>
      </c>
      <c r="M2678" s="82">
        <v>2090.44</v>
      </c>
      <c r="N2678" s="91">
        <f>+BD[[#This Row],[Monto Total]]-BD[[#This Row],[Abonos]]</f>
        <v>0</v>
      </c>
      <c r="O2678" s="92" t="str">
        <f>IF(BD[[#This Row],[Saldo Actual]]=0,"PAGADO",IF(BD[[#This Row],[Saldo Actual]]&lt;0,"A Favor","Pendiente"))</f>
        <v>PAGADO</v>
      </c>
      <c r="P2678" s="95">
        <f>+BD[[#This Row],[Fecha Doc.]]+7</f>
        <v>45296</v>
      </c>
      <c r="Q2678" s="66" t="str">
        <f ca="1">IF(TODAY()&gt;BD[[#This Row],[Fecha Venc.]],"VENCIDO","")</f>
        <v>VENCIDO</v>
      </c>
      <c r="R2678" s="83"/>
    </row>
    <row r="2679" spans="3:18" s="4" customFormat="1" hidden="1" x14ac:dyDescent="0.25">
      <c r="C2679" s="77" t="s">
        <v>1042</v>
      </c>
      <c r="D2679" s="78">
        <v>45289</v>
      </c>
      <c r="E2679" s="79" t="s">
        <v>1887</v>
      </c>
      <c r="F2679" s="80" t="s">
        <v>1886</v>
      </c>
      <c r="G2679" s="79" t="s">
        <v>1043</v>
      </c>
      <c r="H2679" s="81" t="s">
        <v>3</v>
      </c>
      <c r="I2679" s="120">
        <v>77.3</v>
      </c>
      <c r="J2679" s="120">
        <v>77.3</v>
      </c>
      <c r="K2679" s="82">
        <v>2.4500000000000002</v>
      </c>
      <c r="L2679" s="105">
        <f>+BD[[#This Row],[Kg. Recibidos]]*BD[[#This Row],[Precio]]</f>
        <v>189.38500000000002</v>
      </c>
      <c r="M2679" s="82">
        <v>189.38500000000002</v>
      </c>
      <c r="N2679" s="91">
        <f>+BD[[#This Row],[Monto Total]]-BD[[#This Row],[Abonos]]</f>
        <v>0</v>
      </c>
      <c r="O2679" s="92" t="str">
        <f>IF(BD[[#This Row],[Saldo Actual]]=0,"PAGADO",IF(BD[[#This Row],[Saldo Actual]]&lt;0,"A Favor","Pendiente"))</f>
        <v>PAGADO</v>
      </c>
      <c r="P2679" s="95">
        <f>+BD[[#This Row],[Fecha Doc.]]+7</f>
        <v>45296</v>
      </c>
      <c r="Q2679" s="66" t="str">
        <f ca="1">IF(TODAY()&gt;BD[[#This Row],[Fecha Venc.]],"VENCIDO","")</f>
        <v>VENCIDO</v>
      </c>
      <c r="R2679" s="83"/>
    </row>
    <row r="2680" spans="3:18" s="4" customFormat="1" hidden="1" x14ac:dyDescent="0.25">
      <c r="C2680" s="77" t="s">
        <v>1039</v>
      </c>
      <c r="D2680" s="78">
        <v>45289</v>
      </c>
      <c r="E2680" s="79" t="s">
        <v>77</v>
      </c>
      <c r="F2680" s="80" t="s">
        <v>35</v>
      </c>
      <c r="G2680" s="79" t="s">
        <v>77</v>
      </c>
      <c r="H2680" s="81" t="s">
        <v>3</v>
      </c>
      <c r="I2680" s="120">
        <v>10835.1</v>
      </c>
      <c r="J2680" s="120">
        <v>10835.1</v>
      </c>
      <c r="K2680" s="82">
        <v>2.15</v>
      </c>
      <c r="L2680" s="105">
        <f>+BD[[#This Row],[Kg. Recibidos]]*BD[[#This Row],[Precio]]</f>
        <v>23295.465</v>
      </c>
      <c r="M2680" s="82">
        <v>23295.465</v>
      </c>
      <c r="N2680" s="91">
        <f>+BD[[#This Row],[Monto Total]]-BD[[#This Row],[Abonos]]</f>
        <v>0</v>
      </c>
      <c r="O2680" s="92" t="str">
        <f>IF(BD[[#This Row],[Saldo Actual]]=0,"PAGADO",IF(BD[[#This Row],[Saldo Actual]]&lt;0,"A Favor","Pendiente"))</f>
        <v>PAGADO</v>
      </c>
      <c r="P2680" s="95">
        <f>+BD[[#This Row],[Fecha Doc.]]+7</f>
        <v>45296</v>
      </c>
      <c r="Q2680" s="66" t="str">
        <f ca="1">IF(TODAY()&gt;BD[[#This Row],[Fecha Venc.]],"VENCIDO","")</f>
        <v>VENCIDO</v>
      </c>
      <c r="R2680" s="83"/>
    </row>
    <row r="2681" spans="3:18" s="4" customFormat="1" hidden="1" x14ac:dyDescent="0.25">
      <c r="C2681" s="77" t="s">
        <v>1041</v>
      </c>
      <c r="D2681" s="78">
        <v>45289</v>
      </c>
      <c r="E2681" s="79" t="s">
        <v>77</v>
      </c>
      <c r="F2681" s="80" t="s">
        <v>35</v>
      </c>
      <c r="G2681" s="79" t="s">
        <v>77</v>
      </c>
      <c r="H2681" s="81" t="s">
        <v>3</v>
      </c>
      <c r="I2681" s="120">
        <v>1238.7</v>
      </c>
      <c r="J2681" s="120">
        <v>1238.7</v>
      </c>
      <c r="K2681" s="82">
        <v>2.15</v>
      </c>
      <c r="L2681" s="105">
        <f>+BD[[#This Row],[Kg. Recibidos]]*BD[[#This Row],[Precio]]</f>
        <v>2663.2049999999999</v>
      </c>
      <c r="M2681" s="82">
        <v>2663.2049999999999</v>
      </c>
      <c r="N2681" s="91">
        <f>+BD[[#This Row],[Monto Total]]-BD[[#This Row],[Abonos]]</f>
        <v>0</v>
      </c>
      <c r="O2681" s="92" t="str">
        <f>IF(BD[[#This Row],[Saldo Actual]]=0,"PAGADO",IF(BD[[#This Row],[Saldo Actual]]&lt;0,"A Favor","Pendiente"))</f>
        <v>PAGADO</v>
      </c>
      <c r="P2681" s="95">
        <f>+BD[[#This Row],[Fecha Doc.]]+7</f>
        <v>45296</v>
      </c>
      <c r="Q2681" s="66" t="str">
        <f ca="1">IF(TODAY()&gt;BD[[#This Row],[Fecha Venc.]],"VENCIDO","")</f>
        <v>VENCIDO</v>
      </c>
      <c r="R2681" s="83"/>
    </row>
    <row r="2682" spans="3:18" s="4" customFormat="1" hidden="1" x14ac:dyDescent="0.25">
      <c r="C2682" s="77" t="s">
        <v>1040</v>
      </c>
      <c r="D2682" s="78">
        <v>45289</v>
      </c>
      <c r="E2682" s="79" t="s">
        <v>77</v>
      </c>
      <c r="F2682" s="80" t="s">
        <v>35</v>
      </c>
      <c r="G2682" s="79" t="s">
        <v>77</v>
      </c>
      <c r="H2682" s="81" t="s">
        <v>3</v>
      </c>
      <c r="I2682" s="120">
        <v>13890.3</v>
      </c>
      <c r="J2682" s="120">
        <v>13890.3</v>
      </c>
      <c r="K2682" s="82">
        <v>2.15</v>
      </c>
      <c r="L2682" s="105">
        <f>+BD[[#This Row],[Kg. Recibidos]]*BD[[#This Row],[Precio]]</f>
        <v>29864.144999999997</v>
      </c>
      <c r="M2682" s="82">
        <v>29864.144999999997</v>
      </c>
      <c r="N2682" s="91">
        <f>+BD[[#This Row],[Monto Total]]-BD[[#This Row],[Abonos]]</f>
        <v>0</v>
      </c>
      <c r="O2682" s="92" t="str">
        <f>IF(BD[[#This Row],[Saldo Actual]]=0,"PAGADO",IF(BD[[#This Row],[Saldo Actual]]&lt;0,"A Favor","Pendiente"))</f>
        <v>PAGADO</v>
      </c>
      <c r="P2682" s="95">
        <f>+BD[[#This Row],[Fecha Doc.]]+7</f>
        <v>45296</v>
      </c>
      <c r="Q2682" s="66" t="str">
        <f ca="1">IF(TODAY()&gt;BD[[#This Row],[Fecha Venc.]],"VENCIDO","")</f>
        <v>VENCIDO</v>
      </c>
      <c r="R2682" s="83"/>
    </row>
    <row r="2683" spans="3:18" s="4" customFormat="1" hidden="1" x14ac:dyDescent="0.25">
      <c r="C2683" s="77" t="s">
        <v>1038</v>
      </c>
      <c r="D2683" s="78">
        <v>45289</v>
      </c>
      <c r="E2683" s="79" t="s">
        <v>104</v>
      </c>
      <c r="F2683" s="80" t="s">
        <v>57</v>
      </c>
      <c r="G2683" s="79" t="s">
        <v>104</v>
      </c>
      <c r="H2683" s="81" t="s">
        <v>872</v>
      </c>
      <c r="I2683" s="120">
        <v>248.9</v>
      </c>
      <c r="J2683" s="120">
        <v>248.9</v>
      </c>
      <c r="K2683" s="82">
        <v>2.4</v>
      </c>
      <c r="L2683" s="105">
        <f>+BD[[#This Row],[Kg. Recibidos]]*BD[[#This Row],[Precio]]</f>
        <v>597.36</v>
      </c>
      <c r="M2683" s="82">
        <v>597.36</v>
      </c>
      <c r="N2683" s="91">
        <f>+BD[[#This Row],[Monto Total]]-BD[[#This Row],[Abonos]]</f>
        <v>0</v>
      </c>
      <c r="O2683" s="92" t="str">
        <f>IF(BD[[#This Row],[Saldo Actual]]=0,"PAGADO",IF(BD[[#This Row],[Saldo Actual]]&lt;0,"A Favor","Pendiente"))</f>
        <v>PAGADO</v>
      </c>
      <c r="P2683" s="95">
        <f>+BD[[#This Row],[Fecha Doc.]]+7</f>
        <v>45296</v>
      </c>
      <c r="Q2683" s="66" t="str">
        <f ca="1">IF(TODAY()&gt;BD[[#This Row],[Fecha Venc.]],"VENCIDO","")</f>
        <v>VENCIDO</v>
      </c>
      <c r="R2683" s="83"/>
    </row>
    <row r="2684" spans="3:18" s="4" customFormat="1" hidden="1" x14ac:dyDescent="0.25">
      <c r="C2684" s="77" t="s">
        <v>1038</v>
      </c>
      <c r="D2684" s="78">
        <v>45289</v>
      </c>
      <c r="E2684" s="79" t="s">
        <v>104</v>
      </c>
      <c r="F2684" s="80" t="s">
        <v>57</v>
      </c>
      <c r="G2684" s="79" t="s">
        <v>104</v>
      </c>
      <c r="H2684" s="81" t="s">
        <v>15</v>
      </c>
      <c r="I2684" s="120">
        <v>117.2</v>
      </c>
      <c r="J2684" s="120">
        <v>117.2</v>
      </c>
      <c r="K2684" s="82">
        <v>2.6</v>
      </c>
      <c r="L2684" s="105">
        <f>+BD[[#This Row],[Kg. Recibidos]]*BD[[#This Row],[Precio]]</f>
        <v>304.72000000000003</v>
      </c>
      <c r="M2684" s="82">
        <v>304.72000000000003</v>
      </c>
      <c r="N2684" s="91">
        <f>+BD[[#This Row],[Monto Total]]-BD[[#This Row],[Abonos]]</f>
        <v>0</v>
      </c>
      <c r="O2684" s="92" t="str">
        <f>IF(BD[[#This Row],[Saldo Actual]]=0,"PAGADO",IF(BD[[#This Row],[Saldo Actual]]&lt;0,"A Favor","Pendiente"))</f>
        <v>PAGADO</v>
      </c>
      <c r="P2684" s="95">
        <f>+BD[[#This Row],[Fecha Doc.]]+7</f>
        <v>45296</v>
      </c>
      <c r="Q2684" s="66" t="str">
        <f ca="1">IF(TODAY()&gt;BD[[#This Row],[Fecha Venc.]],"VENCIDO","")</f>
        <v>VENCIDO</v>
      </c>
      <c r="R2684" s="83"/>
    </row>
    <row r="2685" spans="3:18" s="4" customFormat="1" hidden="1" x14ac:dyDescent="0.25">
      <c r="C2685" s="77" t="s">
        <v>1044</v>
      </c>
      <c r="D2685" s="78">
        <v>45289</v>
      </c>
      <c r="E2685" s="79" t="s">
        <v>1887</v>
      </c>
      <c r="F2685" s="80" t="s">
        <v>1886</v>
      </c>
      <c r="G2685" s="79" t="s">
        <v>127</v>
      </c>
      <c r="H2685" s="81" t="s">
        <v>3</v>
      </c>
      <c r="I2685" s="120">
        <v>149.69999999999999</v>
      </c>
      <c r="J2685" s="120">
        <v>149.69999999999999</v>
      </c>
      <c r="K2685" s="82">
        <v>2.4500000000000002</v>
      </c>
      <c r="L2685" s="105">
        <f>+BD[[#This Row],[Kg. Recibidos]]*BD[[#This Row],[Precio]]</f>
        <v>366.76499999999999</v>
      </c>
      <c r="M2685" s="82">
        <v>366.76499999999999</v>
      </c>
      <c r="N2685" s="91">
        <f>+BD[[#This Row],[Monto Total]]-BD[[#This Row],[Abonos]]</f>
        <v>0</v>
      </c>
      <c r="O2685" s="92" t="str">
        <f>IF(BD[[#This Row],[Saldo Actual]]=0,"PAGADO",IF(BD[[#This Row],[Saldo Actual]]&lt;0,"A Favor","Pendiente"))</f>
        <v>PAGADO</v>
      </c>
      <c r="P2685" s="95">
        <f>+BD[[#This Row],[Fecha Doc.]]+7</f>
        <v>45296</v>
      </c>
      <c r="Q2685" s="66" t="str">
        <f ca="1">IF(TODAY()&gt;BD[[#This Row],[Fecha Venc.]],"VENCIDO","")</f>
        <v>VENCIDO</v>
      </c>
      <c r="R2685" s="83"/>
    </row>
    <row r="2686" spans="3:18" s="4" customFormat="1" hidden="1" x14ac:dyDescent="0.25">
      <c r="C2686" s="77" t="s">
        <v>1045</v>
      </c>
      <c r="D2686" s="78">
        <v>45289</v>
      </c>
      <c r="E2686" s="79" t="s">
        <v>77</v>
      </c>
      <c r="F2686" s="80" t="s">
        <v>35</v>
      </c>
      <c r="G2686" s="79" t="s">
        <v>77</v>
      </c>
      <c r="H2686" s="81" t="s">
        <v>11</v>
      </c>
      <c r="I2686" s="120">
        <v>3251.15</v>
      </c>
      <c r="J2686" s="120">
        <v>3251.15</v>
      </c>
      <c r="K2686" s="82">
        <v>1.3</v>
      </c>
      <c r="L2686" s="105">
        <f>+BD[[#This Row],[Kg. Recibidos]]*BD[[#This Row],[Precio]]</f>
        <v>4226.4949999999999</v>
      </c>
      <c r="M2686" s="82">
        <v>4226.4949999999999</v>
      </c>
      <c r="N2686" s="91">
        <f>+BD[[#This Row],[Monto Total]]-BD[[#This Row],[Abonos]]</f>
        <v>0</v>
      </c>
      <c r="O2686" s="92" t="str">
        <f>IF(BD[[#This Row],[Saldo Actual]]=0,"PAGADO",IF(BD[[#This Row],[Saldo Actual]]&lt;0,"A Favor","Pendiente"))</f>
        <v>PAGADO</v>
      </c>
      <c r="P2686" s="95">
        <f>+BD[[#This Row],[Fecha Doc.]]+7</f>
        <v>45296</v>
      </c>
      <c r="Q2686" s="66" t="str">
        <f ca="1">IF(TODAY()&gt;BD[[#This Row],[Fecha Venc.]],"VENCIDO","")</f>
        <v>VENCIDO</v>
      </c>
      <c r="R2686" s="83"/>
    </row>
    <row r="2687" spans="3:18" s="4" customFormat="1" hidden="1" x14ac:dyDescent="0.25">
      <c r="C2687" s="77" t="s">
        <v>1046</v>
      </c>
      <c r="D2687" s="78">
        <v>45289</v>
      </c>
      <c r="E2687" s="79" t="s">
        <v>1887</v>
      </c>
      <c r="F2687" s="80" t="s">
        <v>1886</v>
      </c>
      <c r="G2687" s="79" t="s">
        <v>156</v>
      </c>
      <c r="H2687" s="81" t="s">
        <v>3</v>
      </c>
      <c r="I2687" s="120">
        <v>29.2</v>
      </c>
      <c r="J2687" s="120">
        <v>29.2</v>
      </c>
      <c r="K2687" s="82">
        <v>2.4500000000000002</v>
      </c>
      <c r="L2687" s="105">
        <f>+BD[[#This Row],[Kg. Recibidos]]*BD[[#This Row],[Precio]]</f>
        <v>71.540000000000006</v>
      </c>
      <c r="M2687" s="82">
        <v>71.540000000000006</v>
      </c>
      <c r="N2687" s="91">
        <f>+BD[[#This Row],[Monto Total]]-BD[[#This Row],[Abonos]]</f>
        <v>0</v>
      </c>
      <c r="O2687" s="92" t="str">
        <f>IF(BD[[#This Row],[Saldo Actual]]=0,"PAGADO",IF(BD[[#This Row],[Saldo Actual]]&lt;0,"A Favor","Pendiente"))</f>
        <v>PAGADO</v>
      </c>
      <c r="P2687" s="95">
        <f>+BD[[#This Row],[Fecha Doc.]]+7</f>
        <v>45296</v>
      </c>
      <c r="Q2687" s="66" t="str">
        <f ca="1">IF(TODAY()&gt;BD[[#This Row],[Fecha Venc.]],"VENCIDO","")</f>
        <v>VENCIDO</v>
      </c>
      <c r="R2687" s="83"/>
    </row>
    <row r="2688" spans="3:18" s="4" customFormat="1" hidden="1" x14ac:dyDescent="0.25">
      <c r="C2688" s="77" t="s">
        <v>1046</v>
      </c>
      <c r="D2688" s="78">
        <v>45289</v>
      </c>
      <c r="E2688" s="79" t="s">
        <v>1887</v>
      </c>
      <c r="F2688" s="80" t="s">
        <v>1886</v>
      </c>
      <c r="G2688" s="79" t="s">
        <v>156</v>
      </c>
      <c r="H2688" s="81" t="s">
        <v>12</v>
      </c>
      <c r="I2688" s="120">
        <v>7.8</v>
      </c>
      <c r="J2688" s="120">
        <v>7.8</v>
      </c>
      <c r="K2688" s="82">
        <v>1.3</v>
      </c>
      <c r="L2688" s="105">
        <f>+BD[[#This Row],[Kg. Recibidos]]*BD[[#This Row],[Precio]]</f>
        <v>10.14</v>
      </c>
      <c r="M2688" s="82">
        <v>10.14</v>
      </c>
      <c r="N2688" s="91">
        <f>+BD[[#This Row],[Monto Total]]-BD[[#This Row],[Abonos]]</f>
        <v>0</v>
      </c>
      <c r="O2688" s="92" t="str">
        <f>IF(BD[[#This Row],[Saldo Actual]]=0,"PAGADO",IF(BD[[#This Row],[Saldo Actual]]&lt;0,"A Favor","Pendiente"))</f>
        <v>PAGADO</v>
      </c>
      <c r="P2688" s="95">
        <f>+BD[[#This Row],[Fecha Doc.]]+7</f>
        <v>45296</v>
      </c>
      <c r="Q2688" s="66" t="str">
        <f ca="1">IF(TODAY()&gt;BD[[#This Row],[Fecha Venc.]],"VENCIDO","")</f>
        <v>VENCIDO</v>
      </c>
      <c r="R2688" s="83"/>
    </row>
    <row r="2689" spans="3:18" s="4" customFormat="1" hidden="1" x14ac:dyDescent="0.25">
      <c r="C2689" s="77" t="s">
        <v>1046</v>
      </c>
      <c r="D2689" s="78">
        <v>45289</v>
      </c>
      <c r="E2689" s="79" t="s">
        <v>1887</v>
      </c>
      <c r="F2689" s="80" t="s">
        <v>1886</v>
      </c>
      <c r="G2689" s="79" t="s">
        <v>156</v>
      </c>
      <c r="H2689" s="81" t="s">
        <v>13</v>
      </c>
      <c r="I2689" s="120">
        <v>7.6</v>
      </c>
      <c r="J2689" s="120">
        <v>7.6</v>
      </c>
      <c r="K2689" s="82">
        <v>1.4</v>
      </c>
      <c r="L2689" s="105">
        <f>+BD[[#This Row],[Kg. Recibidos]]*BD[[#This Row],[Precio]]</f>
        <v>10.639999999999999</v>
      </c>
      <c r="M2689" s="82">
        <v>10.639999999999999</v>
      </c>
      <c r="N2689" s="91">
        <f>+BD[[#This Row],[Monto Total]]-BD[[#This Row],[Abonos]]</f>
        <v>0</v>
      </c>
      <c r="O2689" s="92" t="str">
        <f>IF(BD[[#This Row],[Saldo Actual]]=0,"PAGADO",IF(BD[[#This Row],[Saldo Actual]]&lt;0,"A Favor","Pendiente"))</f>
        <v>PAGADO</v>
      </c>
      <c r="P2689" s="95">
        <f>+BD[[#This Row],[Fecha Doc.]]+7</f>
        <v>45296</v>
      </c>
      <c r="Q2689" s="66" t="str">
        <f ca="1">IF(TODAY()&gt;BD[[#This Row],[Fecha Venc.]],"VENCIDO","")</f>
        <v>VENCIDO</v>
      </c>
      <c r="R2689" s="83"/>
    </row>
    <row r="2690" spans="3:18" s="4" customFormat="1" hidden="1" x14ac:dyDescent="0.25">
      <c r="C2690" s="77" t="s">
        <v>1054</v>
      </c>
      <c r="D2690" s="78">
        <v>45289</v>
      </c>
      <c r="E2690" s="79" t="s">
        <v>1887</v>
      </c>
      <c r="F2690" s="80" t="s">
        <v>1886</v>
      </c>
      <c r="G2690" s="79" t="s">
        <v>1055</v>
      </c>
      <c r="H2690" s="81" t="s">
        <v>3</v>
      </c>
      <c r="I2690" s="120">
        <v>39.200000000000003</v>
      </c>
      <c r="J2690" s="120">
        <v>39.200000000000003</v>
      </c>
      <c r="K2690" s="82">
        <v>2.4500000000000002</v>
      </c>
      <c r="L2690" s="105">
        <f>+BD[[#This Row],[Kg. Recibidos]]*BD[[#This Row],[Precio]]</f>
        <v>96.04000000000002</v>
      </c>
      <c r="M2690" s="82">
        <v>96.04000000000002</v>
      </c>
      <c r="N2690" s="91">
        <f>+BD[[#This Row],[Monto Total]]-BD[[#This Row],[Abonos]]</f>
        <v>0</v>
      </c>
      <c r="O2690" s="92" t="str">
        <f>IF(BD[[#This Row],[Saldo Actual]]=0,"PAGADO",IF(BD[[#This Row],[Saldo Actual]]&lt;0,"A Favor","Pendiente"))</f>
        <v>PAGADO</v>
      </c>
      <c r="P2690" s="95">
        <f>+BD[[#This Row],[Fecha Doc.]]+7</f>
        <v>45296</v>
      </c>
      <c r="Q2690" s="66" t="str">
        <f ca="1">IF(TODAY()&gt;BD[[#This Row],[Fecha Venc.]],"VENCIDO","")</f>
        <v>VENCIDO</v>
      </c>
      <c r="R2690" s="83"/>
    </row>
    <row r="2691" spans="3:18" s="4" customFormat="1" hidden="1" x14ac:dyDescent="0.25">
      <c r="C2691" s="77" t="s">
        <v>1057</v>
      </c>
      <c r="D2691" s="78">
        <v>45289</v>
      </c>
      <c r="E2691" s="79" t="s">
        <v>1887</v>
      </c>
      <c r="F2691" s="80" t="s">
        <v>1886</v>
      </c>
      <c r="G2691" s="79" t="s">
        <v>198</v>
      </c>
      <c r="H2691" s="81" t="s">
        <v>3</v>
      </c>
      <c r="I2691" s="120">
        <v>6</v>
      </c>
      <c r="J2691" s="120">
        <v>6</v>
      </c>
      <c r="K2691" s="82">
        <v>2.4500000000000002</v>
      </c>
      <c r="L2691" s="105">
        <f>+BD[[#This Row],[Kg. Recibidos]]*BD[[#This Row],[Precio]]</f>
        <v>14.700000000000001</v>
      </c>
      <c r="M2691" s="82">
        <v>14.700000000000001</v>
      </c>
      <c r="N2691" s="91">
        <f>+BD[[#This Row],[Monto Total]]-BD[[#This Row],[Abonos]]</f>
        <v>0</v>
      </c>
      <c r="O2691" s="92" t="str">
        <f>IF(BD[[#This Row],[Saldo Actual]]=0,"PAGADO",IF(BD[[#This Row],[Saldo Actual]]&lt;0,"A Favor","Pendiente"))</f>
        <v>PAGADO</v>
      </c>
      <c r="P2691" s="95">
        <f>+BD[[#This Row],[Fecha Doc.]]+7</f>
        <v>45296</v>
      </c>
      <c r="Q2691" s="66" t="str">
        <f ca="1">IF(TODAY()&gt;BD[[#This Row],[Fecha Venc.]],"VENCIDO","")</f>
        <v>VENCIDO</v>
      </c>
      <c r="R2691" s="83"/>
    </row>
    <row r="2692" spans="3:18" s="4" customFormat="1" hidden="1" x14ac:dyDescent="0.25">
      <c r="C2692" s="77" t="s">
        <v>1000</v>
      </c>
      <c r="D2692" s="78">
        <v>45288</v>
      </c>
      <c r="E2692" s="79" t="s">
        <v>8</v>
      </c>
      <c r="F2692" s="80" t="s">
        <v>20</v>
      </c>
      <c r="G2692" s="79" t="s">
        <v>182</v>
      </c>
      <c r="H2692" s="81" t="s">
        <v>3</v>
      </c>
      <c r="I2692" s="120">
        <v>1144.9000000000001</v>
      </c>
      <c r="J2692" s="120">
        <v>1134.3</v>
      </c>
      <c r="K2692" s="82">
        <v>2.2000000000000002</v>
      </c>
      <c r="L2692" s="105">
        <f>+BD[[#This Row],[Kg. Recibidos]]*BD[[#This Row],[Precio]]</f>
        <v>2495.46</v>
      </c>
      <c r="M2692" s="82">
        <v>2495.46</v>
      </c>
      <c r="N2692" s="91">
        <f>+BD[[#This Row],[Monto Total]]-BD[[#This Row],[Abonos]]</f>
        <v>0</v>
      </c>
      <c r="O2692" s="92" t="str">
        <f>IF(BD[[#This Row],[Saldo Actual]]=0,"PAGADO",IF(BD[[#This Row],[Saldo Actual]]&lt;0,"A Favor","Pendiente"))</f>
        <v>PAGADO</v>
      </c>
      <c r="P2692" s="95">
        <f>+BD[[#This Row],[Fecha Doc.]]+7</f>
        <v>45295</v>
      </c>
      <c r="Q2692" s="66" t="str">
        <f ca="1">IF(TODAY()&gt;BD[[#This Row],[Fecha Venc.]],"VENCIDO","")</f>
        <v>VENCIDO</v>
      </c>
      <c r="R2692" s="83"/>
    </row>
    <row r="2693" spans="3:18" s="4" customFormat="1" hidden="1" x14ac:dyDescent="0.25">
      <c r="C2693" s="77" t="s">
        <v>1000</v>
      </c>
      <c r="D2693" s="78">
        <v>45288</v>
      </c>
      <c r="E2693" s="79" t="s">
        <v>8</v>
      </c>
      <c r="F2693" s="80" t="s">
        <v>20</v>
      </c>
      <c r="G2693" s="79" t="s">
        <v>182</v>
      </c>
      <c r="H2693" s="81" t="s">
        <v>15</v>
      </c>
      <c r="I2693" s="120">
        <v>5715.6</v>
      </c>
      <c r="J2693" s="120">
        <v>5639.4</v>
      </c>
      <c r="K2693" s="82">
        <v>2.4700000000000002</v>
      </c>
      <c r="L2693" s="105">
        <f>+BD[[#This Row],[Kg. Recibidos]]*BD[[#This Row],[Precio]]</f>
        <v>13929.317999999999</v>
      </c>
      <c r="M2693" s="82">
        <v>13929.317999999999</v>
      </c>
      <c r="N2693" s="91">
        <f>+BD[[#This Row],[Monto Total]]-BD[[#This Row],[Abonos]]</f>
        <v>0</v>
      </c>
      <c r="O2693" s="92" t="str">
        <f>IF(BD[[#This Row],[Saldo Actual]]=0,"PAGADO",IF(BD[[#This Row],[Saldo Actual]]&lt;0,"A Favor","Pendiente"))</f>
        <v>PAGADO</v>
      </c>
      <c r="P2693" s="95">
        <f>+BD[[#This Row],[Fecha Doc.]]+7</f>
        <v>45295</v>
      </c>
      <c r="Q2693" s="66" t="str">
        <f ca="1">IF(TODAY()&gt;BD[[#This Row],[Fecha Venc.]],"VENCIDO","")</f>
        <v>VENCIDO</v>
      </c>
      <c r="R2693" s="83"/>
    </row>
    <row r="2694" spans="3:18" s="4" customFormat="1" hidden="1" x14ac:dyDescent="0.25">
      <c r="C2694" s="77" t="s">
        <v>1001</v>
      </c>
      <c r="D2694" s="78">
        <v>45288</v>
      </c>
      <c r="E2694" s="79" t="s">
        <v>8</v>
      </c>
      <c r="F2694" s="80" t="s">
        <v>20</v>
      </c>
      <c r="G2694" s="79" t="s">
        <v>179</v>
      </c>
      <c r="H2694" s="81" t="s">
        <v>3</v>
      </c>
      <c r="I2694" s="120">
        <v>2614</v>
      </c>
      <c r="J2694" s="120">
        <v>2605.9</v>
      </c>
      <c r="K2694" s="82">
        <v>2.2000000000000002</v>
      </c>
      <c r="L2694" s="105">
        <f>+BD[[#This Row],[Kg. Recibidos]]*BD[[#This Row],[Precio]]</f>
        <v>5732.9800000000005</v>
      </c>
      <c r="M2694" s="82">
        <v>5732.9800000000005</v>
      </c>
      <c r="N2694" s="91">
        <f>+BD[[#This Row],[Monto Total]]-BD[[#This Row],[Abonos]]</f>
        <v>0</v>
      </c>
      <c r="O2694" s="92" t="str">
        <f>IF(BD[[#This Row],[Saldo Actual]]=0,"PAGADO",IF(BD[[#This Row],[Saldo Actual]]&lt;0,"A Favor","Pendiente"))</f>
        <v>PAGADO</v>
      </c>
      <c r="P2694" s="95">
        <f>+BD[[#This Row],[Fecha Doc.]]+7</f>
        <v>45295</v>
      </c>
      <c r="Q2694" s="66" t="str">
        <f ca="1">IF(TODAY()&gt;BD[[#This Row],[Fecha Venc.]],"VENCIDO","")</f>
        <v>VENCIDO</v>
      </c>
      <c r="R2694" s="83"/>
    </row>
    <row r="2695" spans="3:18" s="4" customFormat="1" hidden="1" x14ac:dyDescent="0.25">
      <c r="C2695" s="77" t="s">
        <v>1002</v>
      </c>
      <c r="D2695" s="78">
        <v>45288</v>
      </c>
      <c r="E2695" s="79" t="s">
        <v>8</v>
      </c>
      <c r="F2695" s="80" t="s">
        <v>20</v>
      </c>
      <c r="G2695" s="79" t="s">
        <v>181</v>
      </c>
      <c r="H2695" s="81" t="s">
        <v>3</v>
      </c>
      <c r="I2695" s="120">
        <v>1100.2</v>
      </c>
      <c r="J2695" s="120">
        <v>1094.5999999999999</v>
      </c>
      <c r="K2695" s="82">
        <v>2.2000000000000002</v>
      </c>
      <c r="L2695" s="105">
        <f>+BD[[#This Row],[Kg. Recibidos]]*BD[[#This Row],[Precio]]</f>
        <v>2408.12</v>
      </c>
      <c r="M2695" s="82">
        <v>2408.12</v>
      </c>
      <c r="N2695" s="91">
        <f>+BD[[#This Row],[Monto Total]]-BD[[#This Row],[Abonos]]</f>
        <v>0</v>
      </c>
      <c r="O2695" s="92" t="str">
        <f>IF(BD[[#This Row],[Saldo Actual]]=0,"PAGADO",IF(BD[[#This Row],[Saldo Actual]]&lt;0,"A Favor","Pendiente"))</f>
        <v>PAGADO</v>
      </c>
      <c r="P2695" s="95">
        <f>+BD[[#This Row],[Fecha Doc.]]+7</f>
        <v>45295</v>
      </c>
      <c r="Q2695" s="66" t="str">
        <f ca="1">IF(TODAY()&gt;BD[[#This Row],[Fecha Venc.]],"VENCIDO","")</f>
        <v>VENCIDO</v>
      </c>
      <c r="R2695" s="83"/>
    </row>
    <row r="2696" spans="3:18" s="4" customFormat="1" hidden="1" x14ac:dyDescent="0.25">
      <c r="C2696" s="77" t="s">
        <v>1003</v>
      </c>
      <c r="D2696" s="78">
        <v>45288</v>
      </c>
      <c r="E2696" s="79" t="s">
        <v>8</v>
      </c>
      <c r="F2696" s="80" t="s">
        <v>20</v>
      </c>
      <c r="G2696" s="79" t="s">
        <v>172</v>
      </c>
      <c r="H2696" s="81" t="s">
        <v>15</v>
      </c>
      <c r="I2696" s="120">
        <v>767.9</v>
      </c>
      <c r="J2696" s="120">
        <v>761.3</v>
      </c>
      <c r="K2696" s="82">
        <v>2.4700000000000002</v>
      </c>
      <c r="L2696" s="105">
        <f>+BD[[#This Row],[Kg. Recibidos]]*BD[[#This Row],[Precio]]</f>
        <v>1880.4110000000001</v>
      </c>
      <c r="M2696" s="82">
        <v>1880.4110000000001</v>
      </c>
      <c r="N2696" s="91">
        <f>+BD[[#This Row],[Monto Total]]-BD[[#This Row],[Abonos]]</f>
        <v>0</v>
      </c>
      <c r="O2696" s="92" t="str">
        <f>IF(BD[[#This Row],[Saldo Actual]]=0,"PAGADO",IF(BD[[#This Row],[Saldo Actual]]&lt;0,"A Favor","Pendiente"))</f>
        <v>PAGADO</v>
      </c>
      <c r="P2696" s="95">
        <f>+BD[[#This Row],[Fecha Doc.]]+7</f>
        <v>45295</v>
      </c>
      <c r="Q2696" s="66" t="str">
        <f ca="1">IF(TODAY()&gt;BD[[#This Row],[Fecha Venc.]],"VENCIDO","")</f>
        <v>VENCIDO</v>
      </c>
      <c r="R2696" s="83"/>
    </row>
    <row r="2697" spans="3:18" s="4" customFormat="1" hidden="1" x14ac:dyDescent="0.25">
      <c r="C2697" s="77" t="s">
        <v>1007</v>
      </c>
      <c r="D2697" s="78">
        <v>45288</v>
      </c>
      <c r="E2697" s="79" t="s">
        <v>1887</v>
      </c>
      <c r="F2697" s="80" t="s">
        <v>1886</v>
      </c>
      <c r="G2697" s="79" t="s">
        <v>1008</v>
      </c>
      <c r="H2697" s="81" t="s">
        <v>3</v>
      </c>
      <c r="I2697" s="120">
        <v>71.3</v>
      </c>
      <c r="J2697" s="120">
        <v>71.3</v>
      </c>
      <c r="K2697" s="82">
        <v>2.2999999999999998</v>
      </c>
      <c r="L2697" s="105">
        <f>+BD[[#This Row],[Kg. Recibidos]]*BD[[#This Row],[Precio]]</f>
        <v>163.98999999999998</v>
      </c>
      <c r="M2697" s="82">
        <v>163.98999999999998</v>
      </c>
      <c r="N2697" s="91">
        <f>+BD[[#This Row],[Monto Total]]-BD[[#This Row],[Abonos]]</f>
        <v>0</v>
      </c>
      <c r="O2697" s="92" t="str">
        <f>IF(BD[[#This Row],[Saldo Actual]]=0,"PAGADO",IF(BD[[#This Row],[Saldo Actual]]&lt;0,"A Favor","Pendiente"))</f>
        <v>PAGADO</v>
      </c>
      <c r="P2697" s="95">
        <f>+BD[[#This Row],[Fecha Doc.]]+7</f>
        <v>45295</v>
      </c>
      <c r="Q2697" s="66" t="str">
        <f ca="1">IF(TODAY()&gt;BD[[#This Row],[Fecha Venc.]],"VENCIDO","")</f>
        <v>VENCIDO</v>
      </c>
      <c r="R2697" s="83"/>
    </row>
    <row r="2698" spans="3:18" s="4" customFormat="1" hidden="1" x14ac:dyDescent="0.25">
      <c r="C2698" s="77" t="s">
        <v>1009</v>
      </c>
      <c r="D2698" s="78">
        <v>45288</v>
      </c>
      <c r="E2698" s="79" t="s">
        <v>1887</v>
      </c>
      <c r="F2698" s="80" t="s">
        <v>1886</v>
      </c>
      <c r="G2698" s="79" t="s">
        <v>132</v>
      </c>
      <c r="H2698" s="81" t="s">
        <v>3</v>
      </c>
      <c r="I2698" s="120">
        <v>23.6</v>
      </c>
      <c r="J2698" s="120">
        <v>23.6</v>
      </c>
      <c r="K2698" s="82">
        <v>2.2999999999999998</v>
      </c>
      <c r="L2698" s="105">
        <f>+BD[[#This Row],[Kg. Recibidos]]*BD[[#This Row],[Precio]]</f>
        <v>54.28</v>
      </c>
      <c r="M2698" s="82">
        <v>54.28</v>
      </c>
      <c r="N2698" s="91">
        <f>+BD[[#This Row],[Monto Total]]-BD[[#This Row],[Abonos]]</f>
        <v>0</v>
      </c>
      <c r="O2698" s="92" t="str">
        <f>IF(BD[[#This Row],[Saldo Actual]]=0,"PAGADO",IF(BD[[#This Row],[Saldo Actual]]&lt;0,"A Favor","Pendiente"))</f>
        <v>PAGADO</v>
      </c>
      <c r="P2698" s="95">
        <f>+BD[[#This Row],[Fecha Doc.]]+7</f>
        <v>45295</v>
      </c>
      <c r="Q2698" s="66" t="str">
        <f ca="1">IF(TODAY()&gt;BD[[#This Row],[Fecha Venc.]],"VENCIDO","")</f>
        <v>VENCIDO</v>
      </c>
      <c r="R2698" s="83"/>
    </row>
    <row r="2699" spans="3:18" s="4" customFormat="1" hidden="1" x14ac:dyDescent="0.25">
      <c r="C2699" s="77" t="s">
        <v>1010</v>
      </c>
      <c r="D2699" s="78">
        <v>45288</v>
      </c>
      <c r="E2699" s="79" t="s">
        <v>93</v>
      </c>
      <c r="F2699" s="80" t="s">
        <v>50</v>
      </c>
      <c r="G2699" s="79" t="s">
        <v>93</v>
      </c>
      <c r="H2699" s="81" t="s">
        <v>3</v>
      </c>
      <c r="I2699" s="120">
        <v>8477.2999999999993</v>
      </c>
      <c r="J2699" s="120">
        <v>8477.2999999999993</v>
      </c>
      <c r="K2699" s="82">
        <v>2.1</v>
      </c>
      <c r="L2699" s="105">
        <f>+BD[[#This Row],[Kg. Recibidos]]*BD[[#This Row],[Precio]]</f>
        <v>17802.329999999998</v>
      </c>
      <c r="M2699" s="105">
        <f>+BD[[#This Row],[Kg. Recibidos]]*BD[[#This Row],[Precio]]</f>
        <v>17802.329999999998</v>
      </c>
      <c r="N2699" s="91">
        <f>+BD[[#This Row],[Monto Total]]-BD[[#This Row],[Abonos]]</f>
        <v>0</v>
      </c>
      <c r="O2699" s="92" t="str">
        <f>IF(BD[[#This Row],[Saldo Actual]]=0,"PAGADO",IF(BD[[#This Row],[Saldo Actual]]&lt;0,"A Favor","Pendiente"))</f>
        <v>PAGADO</v>
      </c>
      <c r="P2699" s="95">
        <f>+BD[[#This Row],[Fecha Doc.]]+7</f>
        <v>45295</v>
      </c>
      <c r="Q2699" s="66" t="str">
        <f ca="1">IF(TODAY()&gt;BD[[#This Row],[Fecha Venc.]],"VENCIDO","")</f>
        <v>VENCIDO</v>
      </c>
      <c r="R2699" s="83"/>
    </row>
    <row r="2700" spans="3:18" s="4" customFormat="1" hidden="1" x14ac:dyDescent="0.25">
      <c r="C2700" s="77" t="s">
        <v>1011</v>
      </c>
      <c r="D2700" s="78">
        <v>45288</v>
      </c>
      <c r="E2700" s="79" t="s">
        <v>93</v>
      </c>
      <c r="F2700" s="80" t="s">
        <v>50</v>
      </c>
      <c r="G2700" s="79" t="s">
        <v>93</v>
      </c>
      <c r="H2700" s="81" t="s">
        <v>3</v>
      </c>
      <c r="I2700" s="120">
        <v>4728.5</v>
      </c>
      <c r="J2700" s="120">
        <v>4728.5</v>
      </c>
      <c r="K2700" s="82">
        <v>2.1</v>
      </c>
      <c r="L2700" s="105">
        <f>+BD[[#This Row],[Kg. Recibidos]]*BD[[#This Row],[Precio]]</f>
        <v>9929.85</v>
      </c>
      <c r="M2700" s="105">
        <f>+BD[[#This Row],[Kg. Recibidos]]*BD[[#This Row],[Precio]]</f>
        <v>9929.85</v>
      </c>
      <c r="N2700" s="91">
        <f>+BD[[#This Row],[Monto Total]]-BD[[#This Row],[Abonos]]</f>
        <v>0</v>
      </c>
      <c r="O2700" s="92" t="str">
        <f>IF(BD[[#This Row],[Saldo Actual]]=0,"PAGADO",IF(BD[[#This Row],[Saldo Actual]]&lt;0,"A Favor","Pendiente"))</f>
        <v>PAGADO</v>
      </c>
      <c r="P2700" s="95">
        <f>+BD[[#This Row],[Fecha Doc.]]+7</f>
        <v>45295</v>
      </c>
      <c r="Q2700" s="66" t="str">
        <f ca="1">IF(TODAY()&gt;BD[[#This Row],[Fecha Venc.]],"VENCIDO","")</f>
        <v>VENCIDO</v>
      </c>
      <c r="R2700" s="83"/>
    </row>
    <row r="2701" spans="3:18" s="4" customFormat="1" hidden="1" x14ac:dyDescent="0.25">
      <c r="C2701" s="77" t="s">
        <v>1012</v>
      </c>
      <c r="D2701" s="78">
        <v>45288</v>
      </c>
      <c r="E2701" s="79" t="s">
        <v>93</v>
      </c>
      <c r="F2701" s="80" t="s">
        <v>50</v>
      </c>
      <c r="G2701" s="79" t="s">
        <v>93</v>
      </c>
      <c r="H2701" s="81" t="s">
        <v>3</v>
      </c>
      <c r="I2701" s="120">
        <v>11607.1</v>
      </c>
      <c r="J2701" s="120">
        <v>11607.1</v>
      </c>
      <c r="K2701" s="82">
        <v>2.1</v>
      </c>
      <c r="L2701" s="105">
        <f>+BD[[#This Row],[Kg. Recibidos]]*BD[[#This Row],[Precio]]</f>
        <v>24374.910000000003</v>
      </c>
      <c r="M2701" s="105">
        <f>+BD[[#This Row],[Kg. Recibidos]]*BD[[#This Row],[Precio]]</f>
        <v>24374.910000000003</v>
      </c>
      <c r="N2701" s="91">
        <f>+BD[[#This Row],[Monto Total]]-BD[[#This Row],[Abonos]]</f>
        <v>0</v>
      </c>
      <c r="O2701" s="92" t="str">
        <f>IF(BD[[#This Row],[Saldo Actual]]=0,"PAGADO",IF(BD[[#This Row],[Saldo Actual]]&lt;0,"A Favor","Pendiente"))</f>
        <v>PAGADO</v>
      </c>
      <c r="P2701" s="95">
        <f>+BD[[#This Row],[Fecha Doc.]]+7</f>
        <v>45295</v>
      </c>
      <c r="Q2701" s="66" t="str">
        <f ca="1">IF(TODAY()&gt;BD[[#This Row],[Fecha Venc.]],"VENCIDO","")</f>
        <v>VENCIDO</v>
      </c>
      <c r="R2701" s="83"/>
    </row>
    <row r="2702" spans="3:18" s="4" customFormat="1" hidden="1" x14ac:dyDescent="0.25">
      <c r="C2702" s="77" t="s">
        <v>1013</v>
      </c>
      <c r="D2702" s="78">
        <v>45288</v>
      </c>
      <c r="E2702" s="79" t="s">
        <v>1887</v>
      </c>
      <c r="F2702" s="80" t="s">
        <v>1886</v>
      </c>
      <c r="G2702" s="79" t="s">
        <v>139</v>
      </c>
      <c r="H2702" s="81" t="s">
        <v>3</v>
      </c>
      <c r="I2702" s="120">
        <v>12.6</v>
      </c>
      <c r="J2702" s="120">
        <v>12.6</v>
      </c>
      <c r="K2702" s="82">
        <v>2.4500000000000002</v>
      </c>
      <c r="L2702" s="105">
        <f>+BD[[#This Row],[Kg. Recibidos]]*BD[[#This Row],[Precio]]</f>
        <v>30.87</v>
      </c>
      <c r="M2702" s="82">
        <v>30.87</v>
      </c>
      <c r="N2702" s="91">
        <f>+BD[[#This Row],[Monto Total]]-BD[[#This Row],[Abonos]]</f>
        <v>0</v>
      </c>
      <c r="O2702" s="92" t="str">
        <f>IF(BD[[#This Row],[Saldo Actual]]=0,"PAGADO",IF(BD[[#This Row],[Saldo Actual]]&lt;0,"A Favor","Pendiente"))</f>
        <v>PAGADO</v>
      </c>
      <c r="P2702" s="95">
        <f>+BD[[#This Row],[Fecha Doc.]]+7</f>
        <v>45295</v>
      </c>
      <c r="Q2702" s="66" t="str">
        <f ca="1">IF(TODAY()&gt;BD[[#This Row],[Fecha Venc.]],"VENCIDO","")</f>
        <v>VENCIDO</v>
      </c>
      <c r="R2702" s="83"/>
    </row>
    <row r="2703" spans="3:18" s="4" customFormat="1" hidden="1" x14ac:dyDescent="0.25">
      <c r="C2703" s="77" t="s">
        <v>1014</v>
      </c>
      <c r="D2703" s="78">
        <v>45288</v>
      </c>
      <c r="E2703" s="79" t="s">
        <v>93</v>
      </c>
      <c r="F2703" s="80" t="s">
        <v>50</v>
      </c>
      <c r="G2703" s="79" t="s">
        <v>93</v>
      </c>
      <c r="H2703" s="81" t="s">
        <v>12</v>
      </c>
      <c r="I2703" s="120">
        <v>278</v>
      </c>
      <c r="J2703" s="120">
        <v>277.60000000000002</v>
      </c>
      <c r="K2703" s="82">
        <v>1</v>
      </c>
      <c r="L2703" s="105">
        <f>+BD[[#This Row],[Kg. Recibidos]]*BD[[#This Row],[Precio]]</f>
        <v>277.60000000000002</v>
      </c>
      <c r="M2703" s="105">
        <f>+BD[[#This Row],[Kg. Recibidos]]*BD[[#This Row],[Precio]]</f>
        <v>277.60000000000002</v>
      </c>
      <c r="N2703" s="91">
        <f>+BD[[#This Row],[Monto Total]]-BD[[#This Row],[Abonos]]</f>
        <v>0</v>
      </c>
      <c r="O2703" s="92" t="str">
        <f>IF(BD[[#This Row],[Saldo Actual]]=0,"PAGADO",IF(BD[[#This Row],[Saldo Actual]]&lt;0,"A Favor","Pendiente"))</f>
        <v>PAGADO</v>
      </c>
      <c r="P2703" s="95">
        <f>+BD[[#This Row],[Fecha Doc.]]+7</f>
        <v>45295</v>
      </c>
      <c r="Q2703" s="66" t="str">
        <f ca="1">IF(TODAY()&gt;BD[[#This Row],[Fecha Venc.]],"VENCIDO","")</f>
        <v>VENCIDO</v>
      </c>
      <c r="R2703" s="83"/>
    </row>
    <row r="2704" spans="3:18" s="4" customFormat="1" hidden="1" x14ac:dyDescent="0.25">
      <c r="C2704" s="77" t="s">
        <v>1018</v>
      </c>
      <c r="D2704" s="78">
        <v>45288</v>
      </c>
      <c r="E2704" s="79" t="s">
        <v>1887</v>
      </c>
      <c r="F2704" s="80" t="s">
        <v>1886</v>
      </c>
      <c r="G2704" s="79" t="s">
        <v>145</v>
      </c>
      <c r="H2704" s="81" t="s">
        <v>3</v>
      </c>
      <c r="I2704" s="120">
        <v>151.19999999999999</v>
      </c>
      <c r="J2704" s="120">
        <v>151.19999999999999</v>
      </c>
      <c r="K2704" s="82">
        <v>2.4500000000000002</v>
      </c>
      <c r="L2704" s="105">
        <f>+BD[[#This Row],[Kg. Recibidos]]*BD[[#This Row],[Precio]]</f>
        <v>370.44</v>
      </c>
      <c r="M2704" s="82">
        <v>370.44</v>
      </c>
      <c r="N2704" s="91">
        <f>+BD[[#This Row],[Monto Total]]-BD[[#This Row],[Abonos]]</f>
        <v>0</v>
      </c>
      <c r="O2704" s="92" t="str">
        <f>IF(BD[[#This Row],[Saldo Actual]]=0,"PAGADO",IF(BD[[#This Row],[Saldo Actual]]&lt;0,"A Favor","Pendiente"))</f>
        <v>PAGADO</v>
      </c>
      <c r="P2704" s="95">
        <f>+BD[[#This Row],[Fecha Doc.]]+7</f>
        <v>45295</v>
      </c>
      <c r="Q2704" s="66" t="str">
        <f ca="1">IF(TODAY()&gt;BD[[#This Row],[Fecha Venc.]],"VENCIDO","")</f>
        <v>VENCIDO</v>
      </c>
      <c r="R2704" s="83"/>
    </row>
    <row r="2705" spans="3:18" s="4" customFormat="1" hidden="1" x14ac:dyDescent="0.25">
      <c r="C2705" s="77" t="s">
        <v>1018</v>
      </c>
      <c r="D2705" s="78">
        <v>45288</v>
      </c>
      <c r="E2705" s="79" t="s">
        <v>1887</v>
      </c>
      <c r="F2705" s="80" t="s">
        <v>1886</v>
      </c>
      <c r="G2705" s="79" t="s">
        <v>145</v>
      </c>
      <c r="H2705" s="81" t="s">
        <v>872</v>
      </c>
      <c r="I2705" s="120">
        <v>97.2</v>
      </c>
      <c r="J2705" s="120">
        <v>97.2</v>
      </c>
      <c r="K2705" s="82">
        <v>2.4500000000000002</v>
      </c>
      <c r="L2705" s="105">
        <f>+BD[[#This Row],[Kg. Recibidos]]*BD[[#This Row],[Precio]]</f>
        <v>238.14000000000001</v>
      </c>
      <c r="M2705" s="82">
        <v>238.14000000000001</v>
      </c>
      <c r="N2705" s="91">
        <f>+BD[[#This Row],[Monto Total]]-BD[[#This Row],[Abonos]]</f>
        <v>0</v>
      </c>
      <c r="O2705" s="92" t="str">
        <f>IF(BD[[#This Row],[Saldo Actual]]=0,"PAGADO",IF(BD[[#This Row],[Saldo Actual]]&lt;0,"A Favor","Pendiente"))</f>
        <v>PAGADO</v>
      </c>
      <c r="P2705" s="95">
        <f>+BD[[#This Row],[Fecha Doc.]]+7</f>
        <v>45295</v>
      </c>
      <c r="Q2705" s="66" t="str">
        <f ca="1">IF(TODAY()&gt;BD[[#This Row],[Fecha Venc.]],"VENCIDO","")</f>
        <v>VENCIDO</v>
      </c>
      <c r="R2705" s="83"/>
    </row>
    <row r="2706" spans="3:18" s="4" customFormat="1" hidden="1" x14ac:dyDescent="0.25">
      <c r="C2706" s="77" t="s">
        <v>1015</v>
      </c>
      <c r="D2706" s="78">
        <v>45288</v>
      </c>
      <c r="E2706" s="79" t="s">
        <v>1887</v>
      </c>
      <c r="F2706" s="80" t="s">
        <v>1886</v>
      </c>
      <c r="G2706" s="79" t="s">
        <v>149</v>
      </c>
      <c r="H2706" s="81" t="s">
        <v>14</v>
      </c>
      <c r="I2706" s="120">
        <v>159.1</v>
      </c>
      <c r="J2706" s="120">
        <v>159.1</v>
      </c>
      <c r="K2706" s="82">
        <v>0.55000000000000004</v>
      </c>
      <c r="L2706" s="105">
        <f>+BD[[#This Row],[Kg. Recibidos]]*BD[[#This Row],[Precio]]</f>
        <v>87.50500000000001</v>
      </c>
      <c r="M2706" s="82">
        <v>87.50500000000001</v>
      </c>
      <c r="N2706" s="91">
        <f>+BD[[#This Row],[Monto Total]]-BD[[#This Row],[Abonos]]</f>
        <v>0</v>
      </c>
      <c r="O2706" s="92" t="str">
        <f>IF(BD[[#This Row],[Saldo Actual]]=0,"PAGADO",IF(BD[[#This Row],[Saldo Actual]]&lt;0,"A Favor","Pendiente"))</f>
        <v>PAGADO</v>
      </c>
      <c r="P2706" s="95">
        <f>+BD[[#This Row],[Fecha Doc.]]+7</f>
        <v>45295</v>
      </c>
      <c r="Q2706" s="66" t="str">
        <f ca="1">IF(TODAY()&gt;BD[[#This Row],[Fecha Venc.]],"VENCIDO","")</f>
        <v>VENCIDO</v>
      </c>
      <c r="R2706" s="83"/>
    </row>
    <row r="2707" spans="3:18" s="4" customFormat="1" hidden="1" x14ac:dyDescent="0.25">
      <c r="C2707" s="77" t="s">
        <v>1032</v>
      </c>
      <c r="D2707" s="78">
        <v>45288</v>
      </c>
      <c r="E2707" s="79" t="s">
        <v>8</v>
      </c>
      <c r="F2707" s="80" t="s">
        <v>20</v>
      </c>
      <c r="G2707" s="79" t="s">
        <v>182</v>
      </c>
      <c r="H2707" s="81" t="s">
        <v>13</v>
      </c>
      <c r="I2707" s="120">
        <v>3844.9</v>
      </c>
      <c r="J2707" s="120">
        <v>3834.6</v>
      </c>
      <c r="K2707" s="82">
        <v>0.8</v>
      </c>
      <c r="L2707" s="105">
        <f>+BD[[#This Row],[Kg. Recibidos]]*BD[[#This Row],[Precio]]</f>
        <v>3067.6800000000003</v>
      </c>
      <c r="M2707" s="82">
        <v>3067.68</v>
      </c>
      <c r="N2707" s="91">
        <f>+BD[[#This Row],[Monto Total]]-BD[[#This Row],[Abonos]]</f>
        <v>0</v>
      </c>
      <c r="O2707" s="92" t="str">
        <f>IF(BD[[#This Row],[Saldo Actual]]=0,"PAGADO",IF(BD[[#This Row],[Saldo Actual]]&lt;0,"A Favor","Pendiente"))</f>
        <v>PAGADO</v>
      </c>
      <c r="P2707" s="95">
        <f>+BD[[#This Row],[Fecha Doc.]]+7</f>
        <v>45295</v>
      </c>
      <c r="Q2707" s="66" t="str">
        <f ca="1">IF(TODAY()&gt;BD[[#This Row],[Fecha Venc.]],"VENCIDO","")</f>
        <v>VENCIDO</v>
      </c>
      <c r="R2707" s="83"/>
    </row>
    <row r="2708" spans="3:18" s="4" customFormat="1" hidden="1" x14ac:dyDescent="0.25">
      <c r="C2708" s="77" t="s">
        <v>1035</v>
      </c>
      <c r="D2708" s="78">
        <v>45288</v>
      </c>
      <c r="E2708" s="79" t="s">
        <v>1887</v>
      </c>
      <c r="F2708" s="80" t="s">
        <v>1886</v>
      </c>
      <c r="G2708" s="79" t="s">
        <v>1036</v>
      </c>
      <c r="H2708" s="81" t="s">
        <v>3</v>
      </c>
      <c r="I2708" s="120">
        <v>2.7</v>
      </c>
      <c r="J2708" s="120">
        <v>2.7</v>
      </c>
      <c r="K2708" s="82">
        <v>2.4500000000000002</v>
      </c>
      <c r="L2708" s="105">
        <f>+BD[[#This Row],[Kg. Recibidos]]*BD[[#This Row],[Precio]]</f>
        <v>6.6150000000000011</v>
      </c>
      <c r="M2708" s="82">
        <v>6.6150000000000011</v>
      </c>
      <c r="N2708" s="91">
        <f>+BD[[#This Row],[Monto Total]]-BD[[#This Row],[Abonos]]</f>
        <v>0</v>
      </c>
      <c r="O2708" s="92" t="str">
        <f>IF(BD[[#This Row],[Saldo Actual]]=0,"PAGADO",IF(BD[[#This Row],[Saldo Actual]]&lt;0,"A Favor","Pendiente"))</f>
        <v>PAGADO</v>
      </c>
      <c r="P2708" s="95">
        <f>+BD[[#This Row],[Fecha Doc.]]+7</f>
        <v>45295</v>
      </c>
      <c r="Q2708" s="66" t="str">
        <f ca="1">IF(TODAY()&gt;BD[[#This Row],[Fecha Venc.]],"VENCIDO","")</f>
        <v>VENCIDO</v>
      </c>
      <c r="R2708" s="83"/>
    </row>
    <row r="2709" spans="3:18" s="4" customFormat="1" hidden="1" x14ac:dyDescent="0.25">
      <c r="C2709" s="77" t="s">
        <v>1037</v>
      </c>
      <c r="D2709" s="78">
        <v>45288</v>
      </c>
      <c r="E2709" s="79" t="s">
        <v>1887</v>
      </c>
      <c r="F2709" s="80" t="s">
        <v>1886</v>
      </c>
      <c r="G2709" s="79" t="s">
        <v>669</v>
      </c>
      <c r="H2709" s="81" t="s">
        <v>3</v>
      </c>
      <c r="I2709" s="120">
        <v>4.9000000000000004</v>
      </c>
      <c r="J2709" s="120">
        <v>4.9000000000000004</v>
      </c>
      <c r="K2709" s="82">
        <v>2.4500000000000002</v>
      </c>
      <c r="L2709" s="105">
        <f>+BD[[#This Row],[Kg. Recibidos]]*BD[[#This Row],[Precio]]</f>
        <v>12.005000000000003</v>
      </c>
      <c r="M2709" s="82">
        <v>12.005000000000003</v>
      </c>
      <c r="N2709" s="91">
        <f>+BD[[#This Row],[Monto Total]]-BD[[#This Row],[Abonos]]</f>
        <v>0</v>
      </c>
      <c r="O2709" s="92" t="str">
        <f>IF(BD[[#This Row],[Saldo Actual]]=0,"PAGADO",IF(BD[[#This Row],[Saldo Actual]]&lt;0,"A Favor","Pendiente"))</f>
        <v>PAGADO</v>
      </c>
      <c r="P2709" s="95">
        <f>+BD[[#This Row],[Fecha Doc.]]+7</f>
        <v>45295</v>
      </c>
      <c r="Q2709" s="66" t="str">
        <f ca="1">IF(TODAY()&gt;BD[[#This Row],[Fecha Venc.]],"VENCIDO","")</f>
        <v>VENCIDO</v>
      </c>
      <c r="R2709" s="83"/>
    </row>
    <row r="2710" spans="3:18" s="4" customFormat="1" hidden="1" x14ac:dyDescent="0.25">
      <c r="C2710" s="77" t="s">
        <v>1034</v>
      </c>
      <c r="D2710" s="78">
        <v>45288</v>
      </c>
      <c r="E2710" s="79" t="s">
        <v>1887</v>
      </c>
      <c r="F2710" s="80" t="s">
        <v>1886</v>
      </c>
      <c r="G2710" s="79" t="s">
        <v>142</v>
      </c>
      <c r="H2710" s="81" t="s">
        <v>3</v>
      </c>
      <c r="I2710" s="120">
        <v>15.9</v>
      </c>
      <c r="J2710" s="120">
        <v>15.9</v>
      </c>
      <c r="K2710" s="82">
        <v>2.4500000000000002</v>
      </c>
      <c r="L2710" s="105">
        <f>+BD[[#This Row],[Kg. Recibidos]]*BD[[#This Row],[Precio]]</f>
        <v>38.955000000000005</v>
      </c>
      <c r="M2710" s="82">
        <v>38.955000000000005</v>
      </c>
      <c r="N2710" s="91">
        <f>+BD[[#This Row],[Monto Total]]-BD[[#This Row],[Abonos]]</f>
        <v>0</v>
      </c>
      <c r="O2710" s="92" t="str">
        <f>IF(BD[[#This Row],[Saldo Actual]]=0,"PAGADO",IF(BD[[#This Row],[Saldo Actual]]&lt;0,"A Favor","Pendiente"))</f>
        <v>PAGADO</v>
      </c>
      <c r="P2710" s="95">
        <f>+BD[[#This Row],[Fecha Doc.]]+7</f>
        <v>45295</v>
      </c>
      <c r="Q2710" s="66" t="str">
        <f ca="1">IF(TODAY()&gt;BD[[#This Row],[Fecha Venc.]],"VENCIDO","")</f>
        <v>VENCIDO</v>
      </c>
      <c r="R2710" s="83"/>
    </row>
    <row r="2711" spans="3:18" s="4" customFormat="1" hidden="1" x14ac:dyDescent="0.25">
      <c r="C2711" s="77" t="s">
        <v>1033</v>
      </c>
      <c r="D2711" s="78">
        <v>45288</v>
      </c>
      <c r="E2711" s="79" t="s">
        <v>8</v>
      </c>
      <c r="F2711" s="80" t="s">
        <v>20</v>
      </c>
      <c r="G2711" s="79" t="s">
        <v>182</v>
      </c>
      <c r="H2711" s="81" t="s">
        <v>15</v>
      </c>
      <c r="I2711" s="120">
        <v>3480.6</v>
      </c>
      <c r="J2711" s="120">
        <v>3354.9</v>
      </c>
      <c r="K2711" s="82">
        <v>2.4700000000000002</v>
      </c>
      <c r="L2711" s="105">
        <f>+BD[[#This Row],[Kg. Recibidos]]*BD[[#This Row],[Precio]]</f>
        <v>8286.603000000001</v>
      </c>
      <c r="M2711" s="82">
        <v>8286.603000000001</v>
      </c>
      <c r="N2711" s="91">
        <f>+BD[[#This Row],[Monto Total]]-BD[[#This Row],[Abonos]]</f>
        <v>0</v>
      </c>
      <c r="O2711" s="92" t="str">
        <f>IF(BD[[#This Row],[Saldo Actual]]=0,"PAGADO",IF(BD[[#This Row],[Saldo Actual]]&lt;0,"A Favor","Pendiente"))</f>
        <v>PAGADO</v>
      </c>
      <c r="P2711" s="95">
        <f>+BD[[#This Row],[Fecha Doc.]]+7</f>
        <v>45295</v>
      </c>
      <c r="Q2711" s="66" t="str">
        <f ca="1">IF(TODAY()&gt;BD[[#This Row],[Fecha Venc.]],"VENCIDO","")</f>
        <v>VENCIDO</v>
      </c>
      <c r="R2711" s="83"/>
    </row>
    <row r="2712" spans="3:18" s="4" customFormat="1" hidden="1" x14ac:dyDescent="0.25">
      <c r="C2712" s="77" t="s">
        <v>1030</v>
      </c>
      <c r="D2712" s="78">
        <v>45288</v>
      </c>
      <c r="E2712" s="79" t="s">
        <v>93</v>
      </c>
      <c r="F2712" s="80" t="s">
        <v>50</v>
      </c>
      <c r="G2712" s="79" t="s">
        <v>93</v>
      </c>
      <c r="H2712" s="81" t="s">
        <v>12</v>
      </c>
      <c r="I2712" s="120">
        <v>292.10000000000002</v>
      </c>
      <c r="J2712" s="120">
        <v>292.10000000000002</v>
      </c>
      <c r="K2712" s="82">
        <v>1</v>
      </c>
      <c r="L2712" s="105">
        <f>+BD[[#This Row],[Kg. Recibidos]]*BD[[#This Row],[Precio]]</f>
        <v>292.10000000000002</v>
      </c>
      <c r="M2712" s="82">
        <v>292.10000000000002</v>
      </c>
      <c r="N2712" s="91">
        <f>+BD[[#This Row],[Monto Total]]-BD[[#This Row],[Abonos]]</f>
        <v>0</v>
      </c>
      <c r="O2712" s="92" t="str">
        <f>IF(BD[[#This Row],[Saldo Actual]]=0,"PAGADO",IF(BD[[#This Row],[Saldo Actual]]&lt;0,"A Favor","Pendiente"))</f>
        <v>PAGADO</v>
      </c>
      <c r="P2712" s="95">
        <f>+BD[[#This Row],[Fecha Doc.]]+7</f>
        <v>45295</v>
      </c>
      <c r="Q2712" s="66" t="str">
        <f ca="1">IF(TODAY()&gt;BD[[#This Row],[Fecha Venc.]],"VENCIDO","")</f>
        <v>VENCIDO</v>
      </c>
      <c r="R2712" s="83"/>
    </row>
    <row r="2713" spans="3:18" s="4" customFormat="1" hidden="1" x14ac:dyDescent="0.25">
      <c r="C2713" s="77" t="s">
        <v>1030</v>
      </c>
      <c r="D2713" s="78">
        <v>45288</v>
      </c>
      <c r="E2713" s="79" t="s">
        <v>93</v>
      </c>
      <c r="F2713" s="80" t="s">
        <v>50</v>
      </c>
      <c r="G2713" s="79" t="s">
        <v>93</v>
      </c>
      <c r="H2713" s="81" t="s">
        <v>11</v>
      </c>
      <c r="I2713" s="120">
        <v>483.5</v>
      </c>
      <c r="J2713" s="120">
        <v>483.5</v>
      </c>
      <c r="K2713" s="82">
        <v>1.8</v>
      </c>
      <c r="L2713" s="105">
        <f>+BD[[#This Row],[Kg. Recibidos]]*BD[[#This Row],[Precio]]</f>
        <v>870.30000000000007</v>
      </c>
      <c r="M2713" s="82">
        <v>870.30000000000007</v>
      </c>
      <c r="N2713" s="91">
        <f>+BD[[#This Row],[Monto Total]]-BD[[#This Row],[Abonos]]</f>
        <v>0</v>
      </c>
      <c r="O2713" s="92" t="str">
        <f>IF(BD[[#This Row],[Saldo Actual]]=0,"PAGADO",IF(BD[[#This Row],[Saldo Actual]]&lt;0,"A Favor","Pendiente"))</f>
        <v>PAGADO</v>
      </c>
      <c r="P2713" s="95">
        <f>+BD[[#This Row],[Fecha Doc.]]+7</f>
        <v>45295</v>
      </c>
      <c r="Q2713" s="66" t="str">
        <f ca="1">IF(TODAY()&gt;BD[[#This Row],[Fecha Venc.]],"VENCIDO","")</f>
        <v>VENCIDO</v>
      </c>
      <c r="R2713" s="83"/>
    </row>
    <row r="2714" spans="3:18" s="4" customFormat="1" hidden="1" x14ac:dyDescent="0.25">
      <c r="C2714" s="77" t="s">
        <v>1031</v>
      </c>
      <c r="D2714" s="78">
        <v>45288</v>
      </c>
      <c r="E2714" s="79" t="s">
        <v>93</v>
      </c>
      <c r="F2714" s="80" t="s">
        <v>50</v>
      </c>
      <c r="G2714" s="79" t="s">
        <v>93</v>
      </c>
      <c r="H2714" s="81" t="s">
        <v>3</v>
      </c>
      <c r="I2714" s="120">
        <v>23580</v>
      </c>
      <c r="J2714" s="120">
        <v>23086.6</v>
      </c>
      <c r="K2714" s="82">
        <v>2</v>
      </c>
      <c r="L2714" s="105">
        <f>+BD[[#This Row],[Kg. Recibidos]]*BD[[#This Row],[Precio]]</f>
        <v>46173.2</v>
      </c>
      <c r="M2714" s="82">
        <v>46173.2</v>
      </c>
      <c r="N2714" s="91">
        <f>+BD[[#This Row],[Monto Total]]-BD[[#This Row],[Abonos]]</f>
        <v>0</v>
      </c>
      <c r="O2714" s="92" t="str">
        <f>IF(BD[[#This Row],[Saldo Actual]]=0,"PAGADO",IF(BD[[#This Row],[Saldo Actual]]&lt;0,"A Favor","Pendiente"))</f>
        <v>PAGADO</v>
      </c>
      <c r="P2714" s="95">
        <f>+BD[[#This Row],[Fecha Doc.]]+7</f>
        <v>45295</v>
      </c>
      <c r="Q2714" s="66" t="str">
        <f ca="1">IF(TODAY()&gt;BD[[#This Row],[Fecha Venc.]],"VENCIDO","")</f>
        <v>VENCIDO</v>
      </c>
      <c r="R2714" s="83"/>
    </row>
    <row r="2715" spans="3:18" s="4" customFormat="1" hidden="1" x14ac:dyDescent="0.25">
      <c r="C2715" s="77" t="s">
        <v>990</v>
      </c>
      <c r="D2715" s="78">
        <v>45287</v>
      </c>
      <c r="E2715" s="79" t="s">
        <v>91</v>
      </c>
      <c r="F2715" s="80" t="s">
        <v>49</v>
      </c>
      <c r="G2715" s="79" t="s">
        <v>91</v>
      </c>
      <c r="H2715" s="81" t="s">
        <v>12</v>
      </c>
      <c r="I2715" s="120">
        <v>143.80000000000001</v>
      </c>
      <c r="J2715" s="120">
        <v>143.80000000000001</v>
      </c>
      <c r="K2715" s="82">
        <v>1.3</v>
      </c>
      <c r="L2715" s="105">
        <f>+BD[[#This Row],[Kg. Recibidos]]*BD[[#This Row],[Precio]]</f>
        <v>186.94000000000003</v>
      </c>
      <c r="M2715" s="82">
        <v>186.94000000000003</v>
      </c>
      <c r="N2715" s="91">
        <f>+BD[[#This Row],[Monto Total]]-BD[[#This Row],[Abonos]]</f>
        <v>0</v>
      </c>
      <c r="O2715" s="92" t="str">
        <f>IF(BD[[#This Row],[Saldo Actual]]=0,"PAGADO",IF(BD[[#This Row],[Saldo Actual]]&lt;0,"A Favor","Pendiente"))</f>
        <v>PAGADO</v>
      </c>
      <c r="P2715" s="95">
        <f>+BD[[#This Row],[Fecha Doc.]]+7</f>
        <v>45294</v>
      </c>
      <c r="Q2715" s="66" t="str">
        <f ca="1">IF(TODAY()&gt;BD[[#This Row],[Fecha Venc.]],"VENCIDO","")</f>
        <v>VENCIDO</v>
      </c>
      <c r="R2715" s="83"/>
    </row>
    <row r="2716" spans="3:18" s="4" customFormat="1" hidden="1" x14ac:dyDescent="0.25">
      <c r="C2716" s="77" t="s">
        <v>990</v>
      </c>
      <c r="D2716" s="78">
        <v>45287</v>
      </c>
      <c r="E2716" s="79" t="s">
        <v>91</v>
      </c>
      <c r="F2716" s="80" t="s">
        <v>49</v>
      </c>
      <c r="G2716" s="79" t="s">
        <v>91</v>
      </c>
      <c r="H2716" s="81" t="s">
        <v>13</v>
      </c>
      <c r="I2716" s="120">
        <v>48.5</v>
      </c>
      <c r="J2716" s="120">
        <v>48.5</v>
      </c>
      <c r="K2716" s="82">
        <v>1.4</v>
      </c>
      <c r="L2716" s="105">
        <f>+BD[[#This Row],[Kg. Recibidos]]*BD[[#This Row],[Precio]]</f>
        <v>67.899999999999991</v>
      </c>
      <c r="M2716" s="82">
        <v>67.899999999999991</v>
      </c>
      <c r="N2716" s="91">
        <f>+BD[[#This Row],[Monto Total]]-BD[[#This Row],[Abonos]]</f>
        <v>0</v>
      </c>
      <c r="O2716" s="92" t="str">
        <f>IF(BD[[#This Row],[Saldo Actual]]=0,"PAGADO",IF(BD[[#This Row],[Saldo Actual]]&lt;0,"A Favor","Pendiente"))</f>
        <v>PAGADO</v>
      </c>
      <c r="P2716" s="95">
        <f>+BD[[#This Row],[Fecha Doc.]]+7</f>
        <v>45294</v>
      </c>
      <c r="Q2716" s="66" t="str">
        <f ca="1">IF(TODAY()&gt;BD[[#This Row],[Fecha Venc.]],"VENCIDO","")</f>
        <v>VENCIDO</v>
      </c>
      <c r="R2716" s="83"/>
    </row>
    <row r="2717" spans="3:18" s="4" customFormat="1" hidden="1" x14ac:dyDescent="0.25">
      <c r="C2717" s="77" t="s">
        <v>999</v>
      </c>
      <c r="D2717" s="78">
        <v>45287</v>
      </c>
      <c r="E2717" s="79" t="s">
        <v>91</v>
      </c>
      <c r="F2717" s="80" t="s">
        <v>49</v>
      </c>
      <c r="G2717" s="79" t="s">
        <v>91</v>
      </c>
      <c r="H2717" s="81" t="s">
        <v>15</v>
      </c>
      <c r="I2717" s="120">
        <v>4075.7</v>
      </c>
      <c r="J2717" s="120">
        <v>4075.7</v>
      </c>
      <c r="K2717" s="82">
        <v>2.54</v>
      </c>
      <c r="L2717" s="105">
        <f>+BD[[#This Row],[Kg. Recibidos]]*BD[[#This Row],[Precio]]</f>
        <v>10352.278</v>
      </c>
      <c r="M2717" s="105">
        <f>+BD[[#This Row],[Kg. Recibidos]]*BD[[#This Row],[Precio]]</f>
        <v>10352.278</v>
      </c>
      <c r="N2717" s="91">
        <f>+BD[[#This Row],[Monto Total]]-BD[[#This Row],[Abonos]]</f>
        <v>0</v>
      </c>
      <c r="O2717" s="92" t="str">
        <f>IF(BD[[#This Row],[Saldo Actual]]=0,"PAGADO",IF(BD[[#This Row],[Saldo Actual]]&lt;0,"A Favor","Pendiente"))</f>
        <v>PAGADO</v>
      </c>
      <c r="P2717" s="95">
        <f>+BD[[#This Row],[Fecha Doc.]]+7</f>
        <v>45294</v>
      </c>
      <c r="Q2717" s="66" t="str">
        <f ca="1">IF(TODAY()&gt;BD[[#This Row],[Fecha Venc.]],"VENCIDO","")</f>
        <v>VENCIDO</v>
      </c>
      <c r="R2717" s="83"/>
    </row>
    <row r="2718" spans="3:18" s="4" customFormat="1" hidden="1" x14ac:dyDescent="0.25">
      <c r="C2718" s="77" t="s">
        <v>970</v>
      </c>
      <c r="D2718" s="78">
        <v>45287</v>
      </c>
      <c r="E2718" s="79" t="s">
        <v>81</v>
      </c>
      <c r="F2718" s="80" t="s">
        <v>40</v>
      </c>
      <c r="G2718" s="79" t="s">
        <v>218</v>
      </c>
      <c r="H2718" s="81" t="s">
        <v>15</v>
      </c>
      <c r="I2718" s="120">
        <v>9949.7999999999993</v>
      </c>
      <c r="J2718" s="120">
        <v>9875.1</v>
      </c>
      <c r="K2718" s="82">
        <v>2.58</v>
      </c>
      <c r="L2718" s="105">
        <f>+BD[[#This Row],[Kg. Recibidos]]*BD[[#This Row],[Precio]]</f>
        <v>25477.758000000002</v>
      </c>
      <c r="M2718" s="82">
        <v>25477.758000000002</v>
      </c>
      <c r="N2718" s="91">
        <f>+BD[[#This Row],[Monto Total]]-BD[[#This Row],[Abonos]]</f>
        <v>0</v>
      </c>
      <c r="O2718" s="92" t="str">
        <f>IF(BD[[#This Row],[Saldo Actual]]=0,"PAGADO",IF(BD[[#This Row],[Saldo Actual]]&lt;0,"A Favor","Pendiente"))</f>
        <v>PAGADO</v>
      </c>
      <c r="P2718" s="95">
        <f>+BD[[#This Row],[Fecha Doc.]]+7</f>
        <v>45294</v>
      </c>
      <c r="Q2718" s="66" t="str">
        <f ca="1">IF(TODAY()&gt;BD[[#This Row],[Fecha Venc.]],"VENCIDO","")</f>
        <v>VENCIDO</v>
      </c>
      <c r="R2718" s="83"/>
    </row>
    <row r="2719" spans="3:18" s="4" customFormat="1" hidden="1" x14ac:dyDescent="0.25">
      <c r="C2719" s="77" t="s">
        <v>971</v>
      </c>
      <c r="D2719" s="78">
        <v>45287</v>
      </c>
      <c r="E2719" s="79" t="s">
        <v>8</v>
      </c>
      <c r="F2719" s="80" t="s">
        <v>20</v>
      </c>
      <c r="G2719" s="79" t="s">
        <v>174</v>
      </c>
      <c r="H2719" s="81" t="s">
        <v>3</v>
      </c>
      <c r="I2719" s="120">
        <v>944.5</v>
      </c>
      <c r="J2719" s="120">
        <v>944.9</v>
      </c>
      <c r="K2719" s="82">
        <v>2.2000000000000002</v>
      </c>
      <c r="L2719" s="105">
        <f>+BD[[#This Row],[Kg. Recibidos]]*BD[[#This Row],[Precio]]</f>
        <v>2078.7800000000002</v>
      </c>
      <c r="M2719" s="82">
        <v>2078.7800000000002</v>
      </c>
      <c r="N2719" s="91">
        <f>+BD[[#This Row],[Monto Total]]-BD[[#This Row],[Abonos]]</f>
        <v>0</v>
      </c>
      <c r="O2719" s="92" t="str">
        <f>IF(BD[[#This Row],[Saldo Actual]]=0,"PAGADO",IF(BD[[#This Row],[Saldo Actual]]&lt;0,"A Favor","Pendiente"))</f>
        <v>PAGADO</v>
      </c>
      <c r="P2719" s="95">
        <f>+BD[[#This Row],[Fecha Doc.]]+7</f>
        <v>45294</v>
      </c>
      <c r="Q2719" s="66" t="str">
        <f ca="1">IF(TODAY()&gt;BD[[#This Row],[Fecha Venc.]],"VENCIDO","")</f>
        <v>VENCIDO</v>
      </c>
      <c r="R2719" s="83"/>
    </row>
    <row r="2720" spans="3:18" s="4" customFormat="1" hidden="1" x14ac:dyDescent="0.25">
      <c r="C2720" s="77" t="s">
        <v>971</v>
      </c>
      <c r="D2720" s="78">
        <v>45287</v>
      </c>
      <c r="E2720" s="79" t="s">
        <v>8</v>
      </c>
      <c r="F2720" s="80" t="s">
        <v>20</v>
      </c>
      <c r="G2720" s="79" t="s">
        <v>174</v>
      </c>
      <c r="H2720" s="81" t="s">
        <v>15</v>
      </c>
      <c r="I2720" s="120">
        <v>3063.5</v>
      </c>
      <c r="J2720" s="120">
        <v>3026.7</v>
      </c>
      <c r="K2720" s="82">
        <v>2.4700000000000002</v>
      </c>
      <c r="L2720" s="105">
        <f>+BD[[#This Row],[Kg. Recibidos]]*BD[[#This Row],[Precio]]</f>
        <v>7475.9490000000005</v>
      </c>
      <c r="M2720" s="82">
        <v>7475.9490000000005</v>
      </c>
      <c r="N2720" s="91">
        <f>+BD[[#This Row],[Monto Total]]-BD[[#This Row],[Abonos]]</f>
        <v>0</v>
      </c>
      <c r="O2720" s="92" t="str">
        <f>IF(BD[[#This Row],[Saldo Actual]]=0,"PAGADO",IF(BD[[#This Row],[Saldo Actual]]&lt;0,"A Favor","Pendiente"))</f>
        <v>PAGADO</v>
      </c>
      <c r="P2720" s="95">
        <f>+BD[[#This Row],[Fecha Doc.]]+7</f>
        <v>45294</v>
      </c>
      <c r="Q2720" s="66" t="str">
        <f ca="1">IF(TODAY()&gt;BD[[#This Row],[Fecha Venc.]],"VENCIDO","")</f>
        <v>VENCIDO</v>
      </c>
      <c r="R2720" s="83"/>
    </row>
    <row r="2721" spans="3:18" s="4" customFormat="1" hidden="1" x14ac:dyDescent="0.25">
      <c r="C2721" s="77" t="s">
        <v>972</v>
      </c>
      <c r="D2721" s="78">
        <v>45287</v>
      </c>
      <c r="E2721" s="79" t="s">
        <v>8</v>
      </c>
      <c r="F2721" s="80" t="s">
        <v>20</v>
      </c>
      <c r="G2721" s="79" t="s">
        <v>689</v>
      </c>
      <c r="H2721" s="81" t="s">
        <v>3</v>
      </c>
      <c r="I2721" s="120">
        <v>1550</v>
      </c>
      <c r="J2721" s="120">
        <v>1546.7</v>
      </c>
      <c r="K2721" s="82">
        <v>2.2000000000000002</v>
      </c>
      <c r="L2721" s="105">
        <f>+BD[[#This Row],[Kg. Recibidos]]*BD[[#This Row],[Precio]]</f>
        <v>3402.7400000000002</v>
      </c>
      <c r="M2721" s="82">
        <v>3402.7400000000002</v>
      </c>
      <c r="N2721" s="91">
        <f>+BD[[#This Row],[Monto Total]]-BD[[#This Row],[Abonos]]</f>
        <v>0</v>
      </c>
      <c r="O2721" s="92" t="str">
        <f>IF(BD[[#This Row],[Saldo Actual]]=0,"PAGADO",IF(BD[[#This Row],[Saldo Actual]]&lt;0,"A Favor","Pendiente"))</f>
        <v>PAGADO</v>
      </c>
      <c r="P2721" s="95">
        <f>+BD[[#This Row],[Fecha Doc.]]+7</f>
        <v>45294</v>
      </c>
      <c r="Q2721" s="66" t="str">
        <f ca="1">IF(TODAY()&gt;BD[[#This Row],[Fecha Venc.]],"VENCIDO","")</f>
        <v>VENCIDO</v>
      </c>
      <c r="R2721" s="83"/>
    </row>
    <row r="2722" spans="3:18" s="4" customFormat="1" hidden="1" x14ac:dyDescent="0.25">
      <c r="C2722" s="77" t="s">
        <v>972</v>
      </c>
      <c r="D2722" s="78">
        <v>45287</v>
      </c>
      <c r="E2722" s="79" t="s">
        <v>8</v>
      </c>
      <c r="F2722" s="80" t="s">
        <v>20</v>
      </c>
      <c r="G2722" s="79" t="s">
        <v>689</v>
      </c>
      <c r="H2722" s="81" t="s">
        <v>15</v>
      </c>
      <c r="I2722" s="120">
        <v>2571.5</v>
      </c>
      <c r="J2722" s="120">
        <v>2549.9</v>
      </c>
      <c r="K2722" s="82">
        <v>2.4700000000000002</v>
      </c>
      <c r="L2722" s="105">
        <f>+BD[[#This Row],[Kg. Recibidos]]*BD[[#This Row],[Precio]]</f>
        <v>6298.2530000000006</v>
      </c>
      <c r="M2722" s="82">
        <v>6298.2530000000006</v>
      </c>
      <c r="N2722" s="91">
        <f>+BD[[#This Row],[Monto Total]]-BD[[#This Row],[Abonos]]</f>
        <v>0</v>
      </c>
      <c r="O2722" s="92" t="str">
        <f>IF(BD[[#This Row],[Saldo Actual]]=0,"PAGADO",IF(BD[[#This Row],[Saldo Actual]]&lt;0,"A Favor","Pendiente"))</f>
        <v>PAGADO</v>
      </c>
      <c r="P2722" s="95">
        <f>+BD[[#This Row],[Fecha Doc.]]+7</f>
        <v>45294</v>
      </c>
      <c r="Q2722" s="66" t="str">
        <f ca="1">IF(TODAY()&gt;BD[[#This Row],[Fecha Venc.]],"VENCIDO","")</f>
        <v>VENCIDO</v>
      </c>
      <c r="R2722" s="83"/>
    </row>
    <row r="2723" spans="3:18" s="4" customFormat="1" hidden="1" x14ac:dyDescent="0.25">
      <c r="C2723" s="77" t="s">
        <v>973</v>
      </c>
      <c r="D2723" s="78">
        <v>45287</v>
      </c>
      <c r="E2723" s="79" t="s">
        <v>8</v>
      </c>
      <c r="F2723" s="80" t="s">
        <v>20</v>
      </c>
      <c r="G2723" s="79" t="s">
        <v>173</v>
      </c>
      <c r="H2723" s="81" t="s">
        <v>3</v>
      </c>
      <c r="I2723" s="120">
        <v>1550.8</v>
      </c>
      <c r="J2723" s="120">
        <v>1551.6</v>
      </c>
      <c r="K2723" s="82">
        <v>2.2000000000000002</v>
      </c>
      <c r="L2723" s="105">
        <f>+BD[[#This Row],[Kg. Recibidos]]*BD[[#This Row],[Precio]]</f>
        <v>3413.52</v>
      </c>
      <c r="M2723" s="82">
        <v>3413.52</v>
      </c>
      <c r="N2723" s="91">
        <f>+BD[[#This Row],[Monto Total]]-BD[[#This Row],[Abonos]]</f>
        <v>0</v>
      </c>
      <c r="O2723" s="92" t="str">
        <f>IF(BD[[#This Row],[Saldo Actual]]=0,"PAGADO",IF(BD[[#This Row],[Saldo Actual]]&lt;0,"A Favor","Pendiente"))</f>
        <v>PAGADO</v>
      </c>
      <c r="P2723" s="95">
        <f>+BD[[#This Row],[Fecha Doc.]]+7</f>
        <v>45294</v>
      </c>
      <c r="Q2723" s="66" t="str">
        <f ca="1">IF(TODAY()&gt;BD[[#This Row],[Fecha Venc.]],"VENCIDO","")</f>
        <v>VENCIDO</v>
      </c>
      <c r="R2723" s="83"/>
    </row>
    <row r="2724" spans="3:18" s="4" customFormat="1" hidden="1" x14ac:dyDescent="0.25">
      <c r="C2724" s="77" t="s">
        <v>973</v>
      </c>
      <c r="D2724" s="78">
        <v>45287</v>
      </c>
      <c r="E2724" s="79" t="s">
        <v>8</v>
      </c>
      <c r="F2724" s="80" t="s">
        <v>20</v>
      </c>
      <c r="G2724" s="79" t="s">
        <v>173</v>
      </c>
      <c r="H2724" s="81" t="s">
        <v>15</v>
      </c>
      <c r="I2724" s="120">
        <v>2771.8</v>
      </c>
      <c r="J2724" s="120">
        <v>2738.9</v>
      </c>
      <c r="K2724" s="82">
        <v>2.4700000000000002</v>
      </c>
      <c r="L2724" s="105">
        <f>+BD[[#This Row],[Kg. Recibidos]]*BD[[#This Row],[Precio]]</f>
        <v>6765.0830000000005</v>
      </c>
      <c r="M2724" s="82">
        <v>6765.0830000000005</v>
      </c>
      <c r="N2724" s="91">
        <f>+BD[[#This Row],[Monto Total]]-BD[[#This Row],[Abonos]]</f>
        <v>0</v>
      </c>
      <c r="O2724" s="92" t="str">
        <f>IF(BD[[#This Row],[Saldo Actual]]=0,"PAGADO",IF(BD[[#This Row],[Saldo Actual]]&lt;0,"A Favor","Pendiente"))</f>
        <v>PAGADO</v>
      </c>
      <c r="P2724" s="95">
        <f>+BD[[#This Row],[Fecha Doc.]]+7</f>
        <v>45294</v>
      </c>
      <c r="Q2724" s="66" t="str">
        <f ca="1">IF(TODAY()&gt;BD[[#This Row],[Fecha Venc.]],"VENCIDO","")</f>
        <v>VENCIDO</v>
      </c>
      <c r="R2724" s="83"/>
    </row>
    <row r="2725" spans="3:18" s="4" customFormat="1" hidden="1" x14ac:dyDescent="0.25">
      <c r="C2725" s="77" t="s">
        <v>996</v>
      </c>
      <c r="D2725" s="78">
        <v>45287</v>
      </c>
      <c r="E2725" s="79" t="s">
        <v>93</v>
      </c>
      <c r="F2725" s="80" t="s">
        <v>50</v>
      </c>
      <c r="G2725" s="79" t="s">
        <v>93</v>
      </c>
      <c r="H2725" s="81" t="s">
        <v>3</v>
      </c>
      <c r="I2725" s="120">
        <v>4201</v>
      </c>
      <c r="J2725" s="120">
        <v>4201</v>
      </c>
      <c r="K2725" s="82">
        <v>2</v>
      </c>
      <c r="L2725" s="105">
        <f>+BD[[#This Row],[Kg. Recibidos]]*BD[[#This Row],[Precio]]</f>
        <v>8402</v>
      </c>
      <c r="M2725" s="82">
        <v>8402</v>
      </c>
      <c r="N2725" s="91">
        <f>+BD[[#This Row],[Monto Total]]-BD[[#This Row],[Abonos]]</f>
        <v>0</v>
      </c>
      <c r="O2725" s="92" t="str">
        <f>IF(BD[[#This Row],[Saldo Actual]]=0,"PAGADO",IF(BD[[#This Row],[Saldo Actual]]&lt;0,"A Favor","Pendiente"))</f>
        <v>PAGADO</v>
      </c>
      <c r="P2725" s="95">
        <f>+BD[[#This Row],[Fecha Doc.]]+7</f>
        <v>45294</v>
      </c>
      <c r="Q2725" s="66" t="str">
        <f ca="1">IF(TODAY()&gt;BD[[#This Row],[Fecha Venc.]],"VENCIDO","")</f>
        <v>VENCIDO</v>
      </c>
      <c r="R2725" s="83"/>
    </row>
    <row r="2726" spans="3:18" s="4" customFormat="1" hidden="1" x14ac:dyDescent="0.25">
      <c r="C2726" s="77" t="s">
        <v>992</v>
      </c>
      <c r="D2726" s="78">
        <v>45287</v>
      </c>
      <c r="E2726" s="79" t="s">
        <v>499</v>
      </c>
      <c r="F2726" s="80" t="s">
        <v>61</v>
      </c>
      <c r="G2726" s="79" t="s">
        <v>499</v>
      </c>
      <c r="H2726" s="81" t="s">
        <v>15</v>
      </c>
      <c r="I2726" s="120">
        <v>10081.5</v>
      </c>
      <c r="J2726" s="120">
        <v>9173.6</v>
      </c>
      <c r="K2726" s="82">
        <v>2.6</v>
      </c>
      <c r="L2726" s="105">
        <f>+BD[[#This Row],[Kg. Recibidos]]*BD[[#This Row],[Precio]]</f>
        <v>23851.360000000001</v>
      </c>
      <c r="M2726" s="82">
        <v>23851.360000000001</v>
      </c>
      <c r="N2726" s="91">
        <f>+BD[[#This Row],[Monto Total]]-BD[[#This Row],[Abonos]]</f>
        <v>0</v>
      </c>
      <c r="O2726" s="92" t="str">
        <f>IF(BD[[#This Row],[Saldo Actual]]=0,"PAGADO",IF(BD[[#This Row],[Saldo Actual]]&lt;0,"A Favor","Pendiente"))</f>
        <v>PAGADO</v>
      </c>
      <c r="P2726" s="95">
        <f>+BD[[#This Row],[Fecha Doc.]]+7</f>
        <v>45294</v>
      </c>
      <c r="Q2726" s="66" t="str">
        <f ca="1">IF(TODAY()&gt;BD[[#This Row],[Fecha Venc.]],"VENCIDO","")</f>
        <v>VENCIDO</v>
      </c>
      <c r="R2726" s="83"/>
    </row>
    <row r="2727" spans="3:18" s="4" customFormat="1" hidden="1" x14ac:dyDescent="0.25">
      <c r="C2727" s="77" t="s">
        <v>997</v>
      </c>
      <c r="D2727" s="78">
        <v>45287</v>
      </c>
      <c r="E2727" s="79" t="s">
        <v>93</v>
      </c>
      <c r="F2727" s="80" t="s">
        <v>50</v>
      </c>
      <c r="G2727" s="79" t="s">
        <v>93</v>
      </c>
      <c r="H2727" s="81" t="s">
        <v>3</v>
      </c>
      <c r="I2727" s="120">
        <v>16911.5</v>
      </c>
      <c r="J2727" s="120">
        <v>16911.5</v>
      </c>
      <c r="K2727" s="82">
        <v>2</v>
      </c>
      <c r="L2727" s="105">
        <f>+BD[[#This Row],[Kg. Recibidos]]*BD[[#This Row],[Precio]]</f>
        <v>33823</v>
      </c>
      <c r="M2727" s="82">
        <v>33823</v>
      </c>
      <c r="N2727" s="91">
        <f>+BD[[#This Row],[Monto Total]]-BD[[#This Row],[Abonos]]</f>
        <v>0</v>
      </c>
      <c r="O2727" s="92" t="str">
        <f>IF(BD[[#This Row],[Saldo Actual]]=0,"PAGADO",IF(BD[[#This Row],[Saldo Actual]]&lt;0,"A Favor","Pendiente"))</f>
        <v>PAGADO</v>
      </c>
      <c r="P2727" s="95">
        <f>+BD[[#This Row],[Fecha Doc.]]+7</f>
        <v>45294</v>
      </c>
      <c r="Q2727" s="66" t="str">
        <f ca="1">IF(TODAY()&gt;BD[[#This Row],[Fecha Venc.]],"VENCIDO","")</f>
        <v>VENCIDO</v>
      </c>
      <c r="R2727" s="83"/>
    </row>
    <row r="2728" spans="3:18" s="4" customFormat="1" hidden="1" x14ac:dyDescent="0.25">
      <c r="C2728" s="77" t="s">
        <v>991</v>
      </c>
      <c r="D2728" s="78">
        <v>45287</v>
      </c>
      <c r="E2728" s="79" t="s">
        <v>499</v>
      </c>
      <c r="F2728" s="80" t="s">
        <v>61</v>
      </c>
      <c r="G2728" s="79" t="s">
        <v>499</v>
      </c>
      <c r="H2728" s="81" t="s">
        <v>15</v>
      </c>
      <c r="I2728" s="120">
        <v>9676.2999999999993</v>
      </c>
      <c r="J2728" s="120">
        <v>8890.2000000000007</v>
      </c>
      <c r="K2728" s="82">
        <v>2.6</v>
      </c>
      <c r="L2728" s="105">
        <f>+BD[[#This Row],[Kg. Recibidos]]*BD[[#This Row],[Precio]]</f>
        <v>23114.520000000004</v>
      </c>
      <c r="M2728" s="82">
        <v>23114.520000000004</v>
      </c>
      <c r="N2728" s="91">
        <f>+BD[[#This Row],[Monto Total]]-BD[[#This Row],[Abonos]]</f>
        <v>0</v>
      </c>
      <c r="O2728" s="92" t="str">
        <f>IF(BD[[#This Row],[Saldo Actual]]=0,"PAGADO",IF(BD[[#This Row],[Saldo Actual]]&lt;0,"A Favor","Pendiente"))</f>
        <v>PAGADO</v>
      </c>
      <c r="P2728" s="95">
        <f>+BD[[#This Row],[Fecha Doc.]]+7</f>
        <v>45294</v>
      </c>
      <c r="Q2728" s="66" t="str">
        <f ca="1">IF(TODAY()&gt;BD[[#This Row],[Fecha Venc.]],"VENCIDO","")</f>
        <v>VENCIDO</v>
      </c>
      <c r="R2728" s="83"/>
    </row>
    <row r="2729" spans="3:18" s="4" customFormat="1" hidden="1" x14ac:dyDescent="0.25">
      <c r="C2729" s="77" t="s">
        <v>993</v>
      </c>
      <c r="D2729" s="78">
        <v>45287</v>
      </c>
      <c r="E2729" s="79" t="s">
        <v>1887</v>
      </c>
      <c r="F2729" s="80" t="s">
        <v>1886</v>
      </c>
      <c r="G2729" s="79" t="s">
        <v>200</v>
      </c>
      <c r="H2729" s="81" t="s">
        <v>872</v>
      </c>
      <c r="I2729" s="120">
        <v>252.5</v>
      </c>
      <c r="J2729" s="120">
        <v>252.5</v>
      </c>
      <c r="K2729" s="82">
        <v>2.4</v>
      </c>
      <c r="L2729" s="105">
        <f>+BD[[#This Row],[Kg. Recibidos]]*BD[[#This Row],[Precio]]</f>
        <v>606</v>
      </c>
      <c r="M2729" s="82">
        <v>606</v>
      </c>
      <c r="N2729" s="91">
        <f>+BD[[#This Row],[Monto Total]]-BD[[#This Row],[Abonos]]</f>
        <v>0</v>
      </c>
      <c r="O2729" s="92" t="str">
        <f>IF(BD[[#This Row],[Saldo Actual]]=0,"PAGADO",IF(BD[[#This Row],[Saldo Actual]]&lt;0,"A Favor","Pendiente"))</f>
        <v>PAGADO</v>
      </c>
      <c r="P2729" s="95">
        <f>+BD[[#This Row],[Fecha Doc.]]+7</f>
        <v>45294</v>
      </c>
      <c r="Q2729" s="66" t="str">
        <f ca="1">IF(TODAY()&gt;BD[[#This Row],[Fecha Venc.]],"VENCIDO","")</f>
        <v>VENCIDO</v>
      </c>
      <c r="R2729" s="83"/>
    </row>
    <row r="2730" spans="3:18" s="4" customFormat="1" hidden="1" x14ac:dyDescent="0.25">
      <c r="C2730" s="77" t="s">
        <v>994</v>
      </c>
      <c r="D2730" s="78">
        <v>45287</v>
      </c>
      <c r="E2730" s="79" t="s">
        <v>1887</v>
      </c>
      <c r="F2730" s="80" t="s">
        <v>1886</v>
      </c>
      <c r="G2730" s="79" t="s">
        <v>200</v>
      </c>
      <c r="H2730" s="81" t="s">
        <v>12</v>
      </c>
      <c r="I2730" s="120">
        <v>28</v>
      </c>
      <c r="J2730" s="120">
        <v>28</v>
      </c>
      <c r="K2730" s="82">
        <v>1.3</v>
      </c>
      <c r="L2730" s="105">
        <f>+BD[[#This Row],[Kg. Recibidos]]*BD[[#This Row],[Precio]]</f>
        <v>36.4</v>
      </c>
      <c r="M2730" s="82">
        <v>36.4</v>
      </c>
      <c r="N2730" s="91">
        <f>+BD[[#This Row],[Monto Total]]-BD[[#This Row],[Abonos]]</f>
        <v>0</v>
      </c>
      <c r="O2730" s="92" t="str">
        <f>IF(BD[[#This Row],[Saldo Actual]]=0,"PAGADO",IF(BD[[#This Row],[Saldo Actual]]&lt;0,"A Favor","Pendiente"))</f>
        <v>PAGADO</v>
      </c>
      <c r="P2730" s="95">
        <f>+BD[[#This Row],[Fecha Doc.]]+7</f>
        <v>45294</v>
      </c>
      <c r="Q2730" s="66" t="str">
        <f ca="1">IF(TODAY()&gt;BD[[#This Row],[Fecha Venc.]],"VENCIDO","")</f>
        <v>VENCIDO</v>
      </c>
      <c r="R2730" s="83"/>
    </row>
    <row r="2731" spans="3:18" s="4" customFormat="1" hidden="1" x14ac:dyDescent="0.25">
      <c r="C2731" s="77" t="s">
        <v>998</v>
      </c>
      <c r="D2731" s="78">
        <v>45287</v>
      </c>
      <c r="E2731" s="79" t="s">
        <v>1887</v>
      </c>
      <c r="F2731" s="80" t="s">
        <v>1886</v>
      </c>
      <c r="G2731" s="79" t="s">
        <v>194</v>
      </c>
      <c r="H2731" s="81" t="s">
        <v>12</v>
      </c>
      <c r="I2731" s="120">
        <v>27.9</v>
      </c>
      <c r="J2731" s="120">
        <v>27.9</v>
      </c>
      <c r="K2731" s="82">
        <v>1.3</v>
      </c>
      <c r="L2731" s="105">
        <f>+BD[[#This Row],[Kg. Recibidos]]*BD[[#This Row],[Precio]]</f>
        <v>36.269999999999996</v>
      </c>
      <c r="M2731" s="82">
        <v>36.269999999999996</v>
      </c>
      <c r="N2731" s="91">
        <f>+BD[[#This Row],[Monto Total]]-BD[[#This Row],[Abonos]]</f>
        <v>0</v>
      </c>
      <c r="O2731" s="92" t="str">
        <f>IF(BD[[#This Row],[Saldo Actual]]=0,"PAGADO",IF(BD[[#This Row],[Saldo Actual]]&lt;0,"A Favor","Pendiente"))</f>
        <v>PAGADO</v>
      </c>
      <c r="P2731" s="95">
        <f>+BD[[#This Row],[Fecha Doc.]]+7</f>
        <v>45294</v>
      </c>
      <c r="Q2731" s="66" t="str">
        <f ca="1">IF(TODAY()&gt;BD[[#This Row],[Fecha Venc.]],"VENCIDO","")</f>
        <v>VENCIDO</v>
      </c>
      <c r="R2731" s="83"/>
    </row>
    <row r="2732" spans="3:18" s="4" customFormat="1" hidden="1" x14ac:dyDescent="0.25">
      <c r="C2732" s="77" t="s">
        <v>998</v>
      </c>
      <c r="D2732" s="78">
        <v>45287</v>
      </c>
      <c r="E2732" s="79" t="s">
        <v>1887</v>
      </c>
      <c r="F2732" s="80" t="s">
        <v>1886</v>
      </c>
      <c r="G2732" s="79" t="s">
        <v>194</v>
      </c>
      <c r="H2732" s="81" t="s">
        <v>13</v>
      </c>
      <c r="I2732" s="120">
        <v>121.2</v>
      </c>
      <c r="J2732" s="120">
        <v>121.2</v>
      </c>
      <c r="K2732" s="82">
        <v>1.4</v>
      </c>
      <c r="L2732" s="105">
        <f>+BD[[#This Row],[Kg. Recibidos]]*BD[[#This Row],[Precio]]</f>
        <v>169.68</v>
      </c>
      <c r="M2732" s="82">
        <v>169.68</v>
      </c>
      <c r="N2732" s="91">
        <f>+BD[[#This Row],[Monto Total]]-BD[[#This Row],[Abonos]]</f>
        <v>0</v>
      </c>
      <c r="O2732" s="92" t="str">
        <f>IF(BD[[#This Row],[Saldo Actual]]=0,"PAGADO",IF(BD[[#This Row],[Saldo Actual]]&lt;0,"A Favor","Pendiente"))</f>
        <v>PAGADO</v>
      </c>
      <c r="P2732" s="95">
        <f>+BD[[#This Row],[Fecha Doc.]]+7</f>
        <v>45294</v>
      </c>
      <c r="Q2732" s="66" t="str">
        <f ca="1">IF(TODAY()&gt;BD[[#This Row],[Fecha Venc.]],"VENCIDO","")</f>
        <v>VENCIDO</v>
      </c>
      <c r="R2732" s="83"/>
    </row>
    <row r="2733" spans="3:18" s="4" customFormat="1" hidden="1" x14ac:dyDescent="0.25">
      <c r="C2733" s="77" t="s">
        <v>995</v>
      </c>
      <c r="D2733" s="78">
        <v>45287</v>
      </c>
      <c r="E2733" s="79" t="s">
        <v>1887</v>
      </c>
      <c r="F2733" s="80" t="s">
        <v>1886</v>
      </c>
      <c r="G2733" s="79" t="s">
        <v>149</v>
      </c>
      <c r="H2733" s="81" t="s">
        <v>14</v>
      </c>
      <c r="I2733" s="120">
        <v>163</v>
      </c>
      <c r="J2733" s="120">
        <v>163</v>
      </c>
      <c r="K2733" s="82">
        <v>0.55000000000000004</v>
      </c>
      <c r="L2733" s="105">
        <f>+BD[[#This Row],[Kg. Recibidos]]*BD[[#This Row],[Precio]]</f>
        <v>89.65</v>
      </c>
      <c r="M2733" s="82">
        <v>89.65</v>
      </c>
      <c r="N2733" s="91">
        <f>+BD[[#This Row],[Monto Total]]-BD[[#This Row],[Abonos]]</f>
        <v>0</v>
      </c>
      <c r="O2733" s="92" t="str">
        <f>IF(BD[[#This Row],[Saldo Actual]]=0,"PAGADO",IF(BD[[#This Row],[Saldo Actual]]&lt;0,"A Favor","Pendiente"))</f>
        <v>PAGADO</v>
      </c>
      <c r="P2733" s="95">
        <f>+BD[[#This Row],[Fecha Doc.]]+7</f>
        <v>45294</v>
      </c>
      <c r="Q2733" s="66" t="str">
        <f ca="1">IF(TODAY()&gt;BD[[#This Row],[Fecha Venc.]],"VENCIDO","")</f>
        <v>VENCIDO</v>
      </c>
      <c r="R2733" s="83"/>
    </row>
    <row r="2734" spans="3:18" s="4" customFormat="1" hidden="1" x14ac:dyDescent="0.25">
      <c r="C2734" s="77" t="s">
        <v>1016</v>
      </c>
      <c r="D2734" s="78">
        <v>45287</v>
      </c>
      <c r="E2734" s="79" t="s">
        <v>1887</v>
      </c>
      <c r="F2734" s="80" t="s">
        <v>1886</v>
      </c>
      <c r="G2734" s="79" t="s">
        <v>1017</v>
      </c>
      <c r="H2734" s="81" t="s">
        <v>3</v>
      </c>
      <c r="I2734" s="120">
        <v>21.8</v>
      </c>
      <c r="J2734" s="120">
        <v>21.8</v>
      </c>
      <c r="K2734" s="82">
        <v>2.2999999999999998</v>
      </c>
      <c r="L2734" s="105">
        <f>+BD[[#This Row],[Kg. Recibidos]]*BD[[#This Row],[Precio]]</f>
        <v>50.14</v>
      </c>
      <c r="M2734" s="82">
        <v>50.14</v>
      </c>
      <c r="N2734" s="91">
        <f>+BD[[#This Row],[Monto Total]]-BD[[#This Row],[Abonos]]</f>
        <v>0</v>
      </c>
      <c r="O2734" s="92" t="str">
        <f>IF(BD[[#This Row],[Saldo Actual]]=0,"PAGADO",IF(BD[[#This Row],[Saldo Actual]]&lt;0,"A Favor","Pendiente"))</f>
        <v>PAGADO</v>
      </c>
      <c r="P2734" s="95">
        <f>+BD[[#This Row],[Fecha Doc.]]+7</f>
        <v>45294</v>
      </c>
      <c r="Q2734" s="66" t="str">
        <f ca="1">IF(TODAY()&gt;BD[[#This Row],[Fecha Venc.]],"VENCIDO","")</f>
        <v>VENCIDO</v>
      </c>
      <c r="R2734" s="83"/>
    </row>
    <row r="2735" spans="3:18" s="4" customFormat="1" hidden="1" x14ac:dyDescent="0.25">
      <c r="C2735" s="77" t="s">
        <v>974</v>
      </c>
      <c r="D2735" s="78">
        <v>45287</v>
      </c>
      <c r="E2735" s="79" t="s">
        <v>670</v>
      </c>
      <c r="F2735" s="80" t="s">
        <v>883</v>
      </c>
      <c r="G2735" s="79" t="s">
        <v>670</v>
      </c>
      <c r="H2735" s="81" t="s">
        <v>872</v>
      </c>
      <c r="I2735" s="120">
        <v>10050</v>
      </c>
      <c r="J2735" s="120">
        <v>9834.4</v>
      </c>
      <c r="K2735" s="82">
        <v>2.15</v>
      </c>
      <c r="L2735" s="105">
        <f>+BD[[#This Row],[Kg. Recibidos]]*BD[[#This Row],[Precio]]</f>
        <v>21143.96</v>
      </c>
      <c r="M2735" s="82">
        <v>21143.96</v>
      </c>
      <c r="N2735" s="91">
        <f>+BD[[#This Row],[Monto Total]]-BD[[#This Row],[Abonos]]</f>
        <v>0</v>
      </c>
      <c r="O2735" s="92" t="str">
        <f>IF(BD[[#This Row],[Saldo Actual]]=0,"PAGADO",IF(BD[[#This Row],[Saldo Actual]]&lt;0,"A Favor","Pendiente"))</f>
        <v>PAGADO</v>
      </c>
      <c r="P2735" s="95">
        <f>+BD[[#This Row],[Fecha Doc.]]+7</f>
        <v>45294</v>
      </c>
      <c r="Q2735" s="66" t="str">
        <f ca="1">IF(TODAY()&gt;BD[[#This Row],[Fecha Venc.]],"VENCIDO","")</f>
        <v>VENCIDO</v>
      </c>
      <c r="R2735" s="83"/>
    </row>
    <row r="2736" spans="3:18" s="4" customFormat="1" hidden="1" x14ac:dyDescent="0.25">
      <c r="C2736" s="77" t="s">
        <v>985</v>
      </c>
      <c r="D2736" s="78">
        <v>45286</v>
      </c>
      <c r="E2736" s="79" t="s">
        <v>9</v>
      </c>
      <c r="F2736" s="80" t="s">
        <v>19</v>
      </c>
      <c r="G2736" s="79" t="s">
        <v>169</v>
      </c>
      <c r="H2736" s="81" t="s">
        <v>15</v>
      </c>
      <c r="I2736" s="120">
        <v>10694.8</v>
      </c>
      <c r="J2736" s="120">
        <v>10417.4</v>
      </c>
      <c r="K2736" s="82">
        <v>2.35</v>
      </c>
      <c r="L2736" s="105">
        <f>+BD[[#This Row],[Kg. Recibidos]]*BD[[#This Row],[Precio]]</f>
        <v>24480.89</v>
      </c>
      <c r="M2736" s="82">
        <v>24480.89</v>
      </c>
      <c r="N2736" s="91">
        <f>+BD[[#This Row],[Monto Total]]-BD[[#This Row],[Abonos]]</f>
        <v>0</v>
      </c>
      <c r="O2736" s="92" t="str">
        <f>IF(BD[[#This Row],[Saldo Actual]]=0,"PAGADO",IF(BD[[#This Row],[Saldo Actual]]&lt;0,"A Favor","Pendiente"))</f>
        <v>PAGADO</v>
      </c>
      <c r="P2736" s="95">
        <f>+BD[[#This Row],[Fecha Doc.]]+7</f>
        <v>45293</v>
      </c>
      <c r="Q2736" s="66" t="str">
        <f ca="1">IF(TODAY()&gt;BD[[#This Row],[Fecha Venc.]],"VENCIDO","")</f>
        <v>VENCIDO</v>
      </c>
      <c r="R2736" s="83"/>
    </row>
    <row r="2737" spans="3:18" s="4" customFormat="1" hidden="1" x14ac:dyDescent="0.25">
      <c r="C2737" s="77" t="s">
        <v>988</v>
      </c>
      <c r="D2737" s="78">
        <v>45286</v>
      </c>
      <c r="E2737" s="79" t="s">
        <v>9</v>
      </c>
      <c r="F2737" s="80" t="s">
        <v>19</v>
      </c>
      <c r="G2737" s="79" t="s">
        <v>169</v>
      </c>
      <c r="H2737" s="81" t="s">
        <v>15</v>
      </c>
      <c r="I2737" s="120">
        <v>6281</v>
      </c>
      <c r="J2737" s="120">
        <v>6079</v>
      </c>
      <c r="K2737" s="82">
        <v>2.35</v>
      </c>
      <c r="L2737" s="105">
        <f>+BD[[#This Row],[Kg. Recibidos]]*BD[[#This Row],[Precio]]</f>
        <v>14285.65</v>
      </c>
      <c r="M2737" s="105">
        <f>+BD[[#This Row],[Kg. Recibidos]]*BD[[#This Row],[Precio]]</f>
        <v>14285.65</v>
      </c>
      <c r="N2737" s="91">
        <f>+BD[[#This Row],[Monto Total]]-BD[[#This Row],[Abonos]]</f>
        <v>0</v>
      </c>
      <c r="O2737" s="92" t="str">
        <f>IF(BD[[#This Row],[Saldo Actual]]=0,"PAGADO",IF(BD[[#This Row],[Saldo Actual]]&lt;0,"A Favor","Pendiente"))</f>
        <v>PAGADO</v>
      </c>
      <c r="P2737" s="95">
        <f>+BD[[#This Row],[Fecha Doc.]]+7</f>
        <v>45293</v>
      </c>
      <c r="Q2737" s="66" t="str">
        <f ca="1">IF(TODAY()&gt;BD[[#This Row],[Fecha Venc.]],"VENCIDO","")</f>
        <v>VENCIDO</v>
      </c>
      <c r="R2737" s="83"/>
    </row>
    <row r="2738" spans="3:18" s="4" customFormat="1" hidden="1" x14ac:dyDescent="0.25">
      <c r="C2738" s="77" t="s">
        <v>989</v>
      </c>
      <c r="D2738" s="78">
        <v>45286</v>
      </c>
      <c r="E2738" s="79" t="s">
        <v>9</v>
      </c>
      <c r="F2738" s="80" t="s">
        <v>19</v>
      </c>
      <c r="G2738" s="79" t="s">
        <v>169</v>
      </c>
      <c r="H2738" s="81" t="s">
        <v>15</v>
      </c>
      <c r="I2738" s="120">
        <v>3384.8</v>
      </c>
      <c r="J2738" s="120">
        <v>3285.44</v>
      </c>
      <c r="K2738" s="82">
        <v>2.35</v>
      </c>
      <c r="L2738" s="105">
        <f>+BD[[#This Row],[Kg. Recibidos]]*BD[[#This Row],[Precio]]</f>
        <v>7720.7840000000006</v>
      </c>
      <c r="M2738" s="105">
        <f>+BD[[#This Row],[Kg. Recibidos]]*BD[[#This Row],[Precio]]</f>
        <v>7720.7840000000006</v>
      </c>
      <c r="N2738" s="91">
        <f>+BD[[#This Row],[Monto Total]]-BD[[#This Row],[Abonos]]</f>
        <v>0</v>
      </c>
      <c r="O2738" s="92" t="str">
        <f>IF(BD[[#This Row],[Saldo Actual]]=0,"PAGADO",IF(BD[[#This Row],[Saldo Actual]]&lt;0,"A Favor","Pendiente"))</f>
        <v>PAGADO</v>
      </c>
      <c r="P2738" s="95">
        <f>+BD[[#This Row],[Fecha Doc.]]+7</f>
        <v>45293</v>
      </c>
      <c r="Q2738" s="66" t="str">
        <f ca="1">IF(TODAY()&gt;BD[[#This Row],[Fecha Venc.]],"VENCIDO","")</f>
        <v>VENCIDO</v>
      </c>
      <c r="R2738" s="83"/>
    </row>
    <row r="2739" spans="3:18" s="4" customFormat="1" hidden="1" x14ac:dyDescent="0.25">
      <c r="C2739" s="77" t="s">
        <v>976</v>
      </c>
      <c r="D2739" s="78">
        <v>45286</v>
      </c>
      <c r="E2739" s="79" t="s">
        <v>86</v>
      </c>
      <c r="F2739" s="80" t="s">
        <v>45</v>
      </c>
      <c r="G2739" s="79" t="s">
        <v>975</v>
      </c>
      <c r="H2739" s="81" t="s">
        <v>3</v>
      </c>
      <c r="I2739" s="120">
        <v>1616</v>
      </c>
      <c r="J2739" s="120">
        <v>1616</v>
      </c>
      <c r="K2739" s="82">
        <v>2.2999999999999998</v>
      </c>
      <c r="L2739" s="105">
        <f>+BD[[#This Row],[Kg. Recibidos]]*BD[[#This Row],[Precio]]</f>
        <v>3716.7999999999997</v>
      </c>
      <c r="M2739" s="82">
        <v>3716.8</v>
      </c>
      <c r="N2739" s="91">
        <f>+BD[[#This Row],[Monto Total]]-BD[[#This Row],[Abonos]]</f>
        <v>0</v>
      </c>
      <c r="O2739" s="92" t="str">
        <f>IF(BD[[#This Row],[Saldo Actual]]=0,"PAGADO",IF(BD[[#This Row],[Saldo Actual]]&lt;0,"A Favor","Pendiente"))</f>
        <v>PAGADO</v>
      </c>
      <c r="P2739" s="95">
        <f>+BD[[#This Row],[Fecha Doc.]]+7</f>
        <v>45293</v>
      </c>
      <c r="Q2739" s="66" t="str">
        <f ca="1">IF(TODAY()&gt;BD[[#This Row],[Fecha Venc.]],"VENCIDO","")</f>
        <v>VENCIDO</v>
      </c>
      <c r="R2739" s="83" t="s">
        <v>1454</v>
      </c>
    </row>
    <row r="2740" spans="3:18" s="4" customFormat="1" hidden="1" x14ac:dyDescent="0.25">
      <c r="C2740" s="77" t="s">
        <v>977</v>
      </c>
      <c r="D2740" s="78">
        <v>45286</v>
      </c>
      <c r="E2740" s="79" t="s">
        <v>86</v>
      </c>
      <c r="F2740" s="80" t="s">
        <v>45</v>
      </c>
      <c r="G2740" s="79" t="s">
        <v>975</v>
      </c>
      <c r="H2740" s="81" t="s">
        <v>12</v>
      </c>
      <c r="I2740" s="120">
        <v>48.7</v>
      </c>
      <c r="J2740" s="120">
        <v>48.7</v>
      </c>
      <c r="K2740" s="82">
        <v>1.3</v>
      </c>
      <c r="L2740" s="105">
        <f>+BD[[#This Row],[Kg. Recibidos]]*BD[[#This Row],[Precio]]</f>
        <v>63.310000000000009</v>
      </c>
      <c r="M2740" s="82">
        <v>63.31</v>
      </c>
      <c r="N2740" s="91">
        <f>+BD[[#This Row],[Monto Total]]-BD[[#This Row],[Abonos]]</f>
        <v>0</v>
      </c>
      <c r="O2740" s="92" t="str">
        <f>IF(BD[[#This Row],[Saldo Actual]]=0,"PAGADO",IF(BD[[#This Row],[Saldo Actual]]&lt;0,"A Favor","Pendiente"))</f>
        <v>PAGADO</v>
      </c>
      <c r="P2740" s="95">
        <f>+BD[[#This Row],[Fecha Doc.]]+7</f>
        <v>45293</v>
      </c>
      <c r="Q2740" s="66" t="str">
        <f ca="1">IF(TODAY()&gt;BD[[#This Row],[Fecha Venc.]],"VENCIDO","")</f>
        <v>VENCIDO</v>
      </c>
      <c r="R2740" s="83" t="s">
        <v>1454</v>
      </c>
    </row>
    <row r="2741" spans="3:18" s="4" customFormat="1" hidden="1" x14ac:dyDescent="0.25">
      <c r="C2741" s="77" t="s">
        <v>978</v>
      </c>
      <c r="D2741" s="78">
        <v>45286</v>
      </c>
      <c r="E2741" s="79" t="s">
        <v>71</v>
      </c>
      <c r="F2741" s="80" t="s">
        <v>25</v>
      </c>
      <c r="G2741" s="79" t="s">
        <v>71</v>
      </c>
      <c r="H2741" s="81" t="s">
        <v>3</v>
      </c>
      <c r="I2741" s="120">
        <v>751.35</v>
      </c>
      <c r="J2741" s="120">
        <v>751.35</v>
      </c>
      <c r="K2741" s="82">
        <v>2.25</v>
      </c>
      <c r="L2741" s="105">
        <f>+BD[[#This Row],[Kg. Recibidos]]*BD[[#This Row],[Precio]]</f>
        <v>1690.5375000000001</v>
      </c>
      <c r="M2741" s="82">
        <v>1690.5375000000001</v>
      </c>
      <c r="N2741" s="91">
        <f>+BD[[#This Row],[Monto Total]]-BD[[#This Row],[Abonos]]</f>
        <v>0</v>
      </c>
      <c r="O2741" s="92" t="str">
        <f>IF(BD[[#This Row],[Saldo Actual]]=0,"PAGADO",IF(BD[[#This Row],[Saldo Actual]]&lt;0,"A Favor","Pendiente"))</f>
        <v>PAGADO</v>
      </c>
      <c r="P2741" s="95">
        <f>+BD[[#This Row],[Fecha Doc.]]+7</f>
        <v>45293</v>
      </c>
      <c r="Q2741" s="66" t="str">
        <f ca="1">IF(TODAY()&gt;BD[[#This Row],[Fecha Venc.]],"VENCIDO","")</f>
        <v>VENCIDO</v>
      </c>
      <c r="R2741" s="83"/>
    </row>
    <row r="2742" spans="3:18" s="4" customFormat="1" hidden="1" x14ac:dyDescent="0.25">
      <c r="C2742" s="77" t="s">
        <v>979</v>
      </c>
      <c r="D2742" s="78">
        <v>45286</v>
      </c>
      <c r="E2742" s="79" t="s">
        <v>8</v>
      </c>
      <c r="F2742" s="80" t="s">
        <v>20</v>
      </c>
      <c r="G2742" s="79" t="s">
        <v>176</v>
      </c>
      <c r="H2742" s="81" t="s">
        <v>15</v>
      </c>
      <c r="I2742" s="120">
        <v>771.3</v>
      </c>
      <c r="J2742" s="120">
        <v>727.4</v>
      </c>
      <c r="K2742" s="82">
        <v>2.4700000000000002</v>
      </c>
      <c r="L2742" s="105">
        <f>+BD[[#This Row],[Kg. Recibidos]]*BD[[#This Row],[Precio]]</f>
        <v>1796.6780000000001</v>
      </c>
      <c r="M2742" s="82">
        <v>1796.6780000000001</v>
      </c>
      <c r="N2742" s="91">
        <f>+BD[[#This Row],[Monto Total]]-BD[[#This Row],[Abonos]]</f>
        <v>0</v>
      </c>
      <c r="O2742" s="92" t="str">
        <f>IF(BD[[#This Row],[Saldo Actual]]=0,"PAGADO",IF(BD[[#This Row],[Saldo Actual]]&lt;0,"A Favor","Pendiente"))</f>
        <v>PAGADO</v>
      </c>
      <c r="P2742" s="95">
        <f>+BD[[#This Row],[Fecha Doc.]]+7</f>
        <v>45293</v>
      </c>
      <c r="Q2742" s="66" t="str">
        <f ca="1">IF(TODAY()&gt;BD[[#This Row],[Fecha Venc.]],"VENCIDO","")</f>
        <v>VENCIDO</v>
      </c>
      <c r="R2742" s="83"/>
    </row>
    <row r="2743" spans="3:18" s="4" customFormat="1" hidden="1" x14ac:dyDescent="0.25">
      <c r="C2743" s="77" t="s">
        <v>982</v>
      </c>
      <c r="D2743" s="78">
        <v>45286</v>
      </c>
      <c r="E2743" s="79" t="s">
        <v>8</v>
      </c>
      <c r="F2743" s="80" t="s">
        <v>20</v>
      </c>
      <c r="G2743" s="79" t="s">
        <v>179</v>
      </c>
      <c r="H2743" s="81" t="s">
        <v>3</v>
      </c>
      <c r="I2743" s="120">
        <v>615.6</v>
      </c>
      <c r="J2743" s="120">
        <v>612</v>
      </c>
      <c r="K2743" s="82">
        <v>2.2000000000000002</v>
      </c>
      <c r="L2743" s="105">
        <f>+BD[[#This Row],[Kg. Recibidos]]*BD[[#This Row],[Precio]]</f>
        <v>1346.4</v>
      </c>
      <c r="M2743" s="82">
        <v>1346.4</v>
      </c>
      <c r="N2743" s="91">
        <f>+BD[[#This Row],[Monto Total]]-BD[[#This Row],[Abonos]]</f>
        <v>0</v>
      </c>
      <c r="O2743" s="92" t="str">
        <f>IF(BD[[#This Row],[Saldo Actual]]=0,"PAGADO",IF(BD[[#This Row],[Saldo Actual]]&lt;0,"A Favor","Pendiente"))</f>
        <v>PAGADO</v>
      </c>
      <c r="P2743" s="95">
        <f>+BD[[#This Row],[Fecha Doc.]]+7</f>
        <v>45293</v>
      </c>
      <c r="Q2743" s="66" t="str">
        <f ca="1">IF(TODAY()&gt;BD[[#This Row],[Fecha Venc.]],"VENCIDO","")</f>
        <v>VENCIDO</v>
      </c>
      <c r="R2743" s="83"/>
    </row>
    <row r="2744" spans="3:18" s="4" customFormat="1" hidden="1" x14ac:dyDescent="0.25">
      <c r="C2744" s="77" t="s">
        <v>980</v>
      </c>
      <c r="D2744" s="78">
        <v>45286</v>
      </c>
      <c r="E2744" s="79" t="s">
        <v>8</v>
      </c>
      <c r="F2744" s="80" t="s">
        <v>20</v>
      </c>
      <c r="G2744" s="79" t="s">
        <v>182</v>
      </c>
      <c r="H2744" s="81" t="s">
        <v>15</v>
      </c>
      <c r="I2744" s="120">
        <v>5453.9</v>
      </c>
      <c r="J2744" s="120">
        <v>5139.6000000000004</v>
      </c>
      <c r="K2744" s="82">
        <v>2.4700000000000002</v>
      </c>
      <c r="L2744" s="105">
        <f>+BD[[#This Row],[Kg. Recibidos]]*BD[[#This Row],[Precio]]</f>
        <v>12694.812000000002</v>
      </c>
      <c r="M2744" s="82">
        <v>12694.812000000002</v>
      </c>
      <c r="N2744" s="91">
        <f>+BD[[#This Row],[Monto Total]]-BD[[#This Row],[Abonos]]</f>
        <v>0</v>
      </c>
      <c r="O2744" s="92" t="str">
        <f>IF(BD[[#This Row],[Saldo Actual]]=0,"PAGADO",IF(BD[[#This Row],[Saldo Actual]]&lt;0,"A Favor","Pendiente"))</f>
        <v>PAGADO</v>
      </c>
      <c r="P2744" s="95">
        <f>+BD[[#This Row],[Fecha Doc.]]+7</f>
        <v>45293</v>
      </c>
      <c r="Q2744" s="66" t="str">
        <f ca="1">IF(TODAY()&gt;BD[[#This Row],[Fecha Venc.]],"VENCIDO","")</f>
        <v>VENCIDO</v>
      </c>
      <c r="R2744" s="83"/>
    </row>
    <row r="2745" spans="3:18" s="4" customFormat="1" hidden="1" x14ac:dyDescent="0.25">
      <c r="C2745" s="77" t="s">
        <v>981</v>
      </c>
      <c r="D2745" s="78">
        <v>45286</v>
      </c>
      <c r="E2745" s="79" t="s">
        <v>8</v>
      </c>
      <c r="F2745" s="80" t="s">
        <v>20</v>
      </c>
      <c r="G2745" s="79" t="s">
        <v>172</v>
      </c>
      <c r="H2745" s="81" t="s">
        <v>15</v>
      </c>
      <c r="I2745" s="120">
        <v>1022.2</v>
      </c>
      <c r="J2745" s="120">
        <v>980.4</v>
      </c>
      <c r="K2745" s="82">
        <v>2.4700000000000002</v>
      </c>
      <c r="L2745" s="105">
        <f>+BD[[#This Row],[Kg. Recibidos]]*BD[[#This Row],[Precio]]</f>
        <v>2421.5880000000002</v>
      </c>
      <c r="M2745" s="82">
        <v>2421.5880000000002</v>
      </c>
      <c r="N2745" s="91">
        <f>+BD[[#This Row],[Monto Total]]-BD[[#This Row],[Abonos]]</f>
        <v>0</v>
      </c>
      <c r="O2745" s="92" t="str">
        <f>IF(BD[[#This Row],[Saldo Actual]]=0,"PAGADO",IF(BD[[#This Row],[Saldo Actual]]&lt;0,"A Favor","Pendiente"))</f>
        <v>PAGADO</v>
      </c>
      <c r="P2745" s="95">
        <f>+BD[[#This Row],[Fecha Doc.]]+7</f>
        <v>45293</v>
      </c>
      <c r="Q2745" s="66" t="str">
        <f ca="1">IF(TODAY()&gt;BD[[#This Row],[Fecha Venc.]],"VENCIDO","")</f>
        <v>VENCIDO</v>
      </c>
      <c r="R2745" s="83"/>
    </row>
    <row r="2746" spans="3:18" s="4" customFormat="1" hidden="1" x14ac:dyDescent="0.25">
      <c r="C2746" s="77" t="s">
        <v>984</v>
      </c>
      <c r="D2746" s="78">
        <v>45286</v>
      </c>
      <c r="E2746" s="79" t="s">
        <v>1887</v>
      </c>
      <c r="F2746" s="80" t="s">
        <v>1886</v>
      </c>
      <c r="G2746" s="79" t="s">
        <v>983</v>
      </c>
      <c r="H2746" s="81" t="s">
        <v>3</v>
      </c>
      <c r="I2746" s="120">
        <v>60.4</v>
      </c>
      <c r="J2746" s="120">
        <v>60.4</v>
      </c>
      <c r="K2746" s="82">
        <v>2.4500000000000002</v>
      </c>
      <c r="L2746" s="105">
        <f>+BD[[#This Row],[Kg. Recibidos]]*BD[[#This Row],[Precio]]</f>
        <v>147.98000000000002</v>
      </c>
      <c r="M2746" s="82">
        <v>147.98000000000002</v>
      </c>
      <c r="N2746" s="91">
        <f>+BD[[#This Row],[Monto Total]]-BD[[#This Row],[Abonos]]</f>
        <v>0</v>
      </c>
      <c r="O2746" s="92" t="str">
        <f>IF(BD[[#This Row],[Saldo Actual]]=0,"PAGADO",IF(BD[[#This Row],[Saldo Actual]]&lt;0,"A Favor","Pendiente"))</f>
        <v>PAGADO</v>
      </c>
      <c r="P2746" s="95">
        <f>+BD[[#This Row],[Fecha Doc.]]+7</f>
        <v>45293</v>
      </c>
      <c r="Q2746" s="66" t="str">
        <f ca="1">IF(TODAY()&gt;BD[[#This Row],[Fecha Venc.]],"VENCIDO","")</f>
        <v>VENCIDO</v>
      </c>
      <c r="R2746" s="83"/>
    </row>
    <row r="2747" spans="3:18" s="4" customFormat="1" hidden="1" x14ac:dyDescent="0.25">
      <c r="C2747" s="77" t="s">
        <v>968</v>
      </c>
      <c r="D2747" s="78">
        <v>45286</v>
      </c>
      <c r="E2747" s="79" t="s">
        <v>1887</v>
      </c>
      <c r="F2747" s="80" t="s">
        <v>1886</v>
      </c>
      <c r="G2747" s="79" t="s">
        <v>681</v>
      </c>
      <c r="H2747" s="81" t="s">
        <v>3</v>
      </c>
      <c r="I2747" s="120">
        <v>125.6</v>
      </c>
      <c r="J2747" s="120">
        <v>125.6</v>
      </c>
      <c r="K2747" s="82">
        <v>2.4500000000000002</v>
      </c>
      <c r="L2747" s="105">
        <f>+BD[[#This Row],[Kg. Recibidos]]*BD[[#This Row],[Precio]]</f>
        <v>307.72000000000003</v>
      </c>
      <c r="M2747" s="82">
        <v>307.72000000000003</v>
      </c>
      <c r="N2747" s="91">
        <f>+BD[[#This Row],[Monto Total]]-BD[[#This Row],[Abonos]]</f>
        <v>0</v>
      </c>
      <c r="O2747" s="92" t="str">
        <f>IF(BD[[#This Row],[Saldo Actual]]=0,"PAGADO",IF(BD[[#This Row],[Saldo Actual]]&lt;0,"A Favor","Pendiente"))</f>
        <v>PAGADO</v>
      </c>
      <c r="P2747" s="95">
        <f>+BD[[#This Row],[Fecha Doc.]]+7</f>
        <v>45293</v>
      </c>
      <c r="Q2747" s="66" t="str">
        <f ca="1">IF(TODAY()&gt;BD[[#This Row],[Fecha Venc.]],"VENCIDO","")</f>
        <v>VENCIDO</v>
      </c>
      <c r="R2747" s="83"/>
    </row>
    <row r="2748" spans="3:18" s="4" customFormat="1" hidden="1" x14ac:dyDescent="0.25">
      <c r="C2748" s="77" t="s">
        <v>969</v>
      </c>
      <c r="D2748" s="78">
        <v>45286</v>
      </c>
      <c r="E2748" s="79" t="s">
        <v>843</v>
      </c>
      <c r="F2748" s="80" t="s">
        <v>463</v>
      </c>
      <c r="G2748" s="79" t="s">
        <v>843</v>
      </c>
      <c r="H2748" s="81" t="s">
        <v>16</v>
      </c>
      <c r="I2748" s="120">
        <v>4285.3999999999996</v>
      </c>
      <c r="J2748" s="120">
        <v>4285.3999999999996</v>
      </c>
      <c r="K2748" s="82">
        <v>1.05</v>
      </c>
      <c r="L2748" s="105">
        <f>+BD[[#This Row],[Kg. Recibidos]]*BD[[#This Row],[Precio]]</f>
        <v>4499.67</v>
      </c>
      <c r="M2748" s="82">
        <v>4499.67</v>
      </c>
      <c r="N2748" s="91">
        <f>+BD[[#This Row],[Monto Total]]-BD[[#This Row],[Abonos]]</f>
        <v>0</v>
      </c>
      <c r="O2748" s="92" t="str">
        <f>IF(BD[[#This Row],[Saldo Actual]]=0,"PAGADO",IF(BD[[#This Row],[Saldo Actual]]&lt;0,"A Favor","Pendiente"))</f>
        <v>PAGADO</v>
      </c>
      <c r="P2748" s="95">
        <f>+BD[[#This Row],[Fecha Doc.]]+7</f>
        <v>45293</v>
      </c>
      <c r="Q2748" s="66" t="str">
        <f ca="1">IF(TODAY()&gt;BD[[#This Row],[Fecha Venc.]],"VENCIDO","")</f>
        <v>VENCIDO</v>
      </c>
      <c r="R2748" s="83" t="s">
        <v>491</v>
      </c>
    </row>
    <row r="2749" spans="3:18" s="4" customFormat="1" hidden="1" x14ac:dyDescent="0.25">
      <c r="C2749" s="77" t="s">
        <v>987</v>
      </c>
      <c r="D2749" s="78">
        <v>45286</v>
      </c>
      <c r="E2749" s="79" t="s">
        <v>1887</v>
      </c>
      <c r="F2749" s="80" t="s">
        <v>1886</v>
      </c>
      <c r="G2749" s="79" t="s">
        <v>158</v>
      </c>
      <c r="H2749" s="81" t="s">
        <v>13</v>
      </c>
      <c r="I2749" s="120">
        <v>107.8</v>
      </c>
      <c r="J2749" s="120">
        <v>107.8</v>
      </c>
      <c r="K2749" s="82">
        <v>1.4</v>
      </c>
      <c r="L2749" s="105">
        <f>+BD[[#This Row],[Kg. Recibidos]]*BD[[#This Row],[Precio]]</f>
        <v>150.91999999999999</v>
      </c>
      <c r="M2749" s="82">
        <v>150.91999999999999</v>
      </c>
      <c r="N2749" s="91">
        <f>+BD[[#This Row],[Monto Total]]-BD[[#This Row],[Abonos]]</f>
        <v>0</v>
      </c>
      <c r="O2749" s="92" t="str">
        <f>IF(BD[[#This Row],[Saldo Actual]]=0,"PAGADO",IF(BD[[#This Row],[Saldo Actual]]&lt;0,"A Favor","Pendiente"))</f>
        <v>PAGADO</v>
      </c>
      <c r="P2749" s="95">
        <f>+BD[[#This Row],[Fecha Doc.]]+7</f>
        <v>45293</v>
      </c>
      <c r="Q2749" s="66" t="str">
        <f ca="1">IF(TODAY()&gt;BD[[#This Row],[Fecha Venc.]],"VENCIDO","")</f>
        <v>VENCIDO</v>
      </c>
      <c r="R2749" s="83"/>
    </row>
    <row r="2750" spans="3:18" s="4" customFormat="1" hidden="1" x14ac:dyDescent="0.25">
      <c r="C2750" s="77" t="s">
        <v>986</v>
      </c>
      <c r="D2750" s="78">
        <v>45286</v>
      </c>
      <c r="E2750" s="79" t="s">
        <v>1887</v>
      </c>
      <c r="F2750" s="80" t="s">
        <v>1886</v>
      </c>
      <c r="G2750" s="79" t="s">
        <v>158</v>
      </c>
      <c r="H2750" s="81" t="s">
        <v>12</v>
      </c>
      <c r="I2750" s="120">
        <v>106.7</v>
      </c>
      <c r="J2750" s="120">
        <v>106.7</v>
      </c>
      <c r="K2750" s="82">
        <v>1.3</v>
      </c>
      <c r="L2750" s="105">
        <f>+BD[[#This Row],[Kg. Recibidos]]*BD[[#This Row],[Precio]]</f>
        <v>138.71</v>
      </c>
      <c r="M2750" s="82">
        <v>138.71</v>
      </c>
      <c r="N2750" s="91">
        <f>+BD[[#This Row],[Monto Total]]-BD[[#This Row],[Abonos]]</f>
        <v>0</v>
      </c>
      <c r="O2750" s="92" t="str">
        <f>IF(BD[[#This Row],[Saldo Actual]]=0,"PAGADO",IF(BD[[#This Row],[Saldo Actual]]&lt;0,"A Favor","Pendiente"))</f>
        <v>PAGADO</v>
      </c>
      <c r="P2750" s="95">
        <f>+BD[[#This Row],[Fecha Doc.]]+7</f>
        <v>45293</v>
      </c>
      <c r="Q2750" s="66" t="str">
        <f ca="1">IF(TODAY()&gt;BD[[#This Row],[Fecha Venc.]],"VENCIDO","")</f>
        <v>VENCIDO</v>
      </c>
      <c r="R2750" s="83"/>
    </row>
    <row r="2751" spans="3:18" s="4" customFormat="1" hidden="1" x14ac:dyDescent="0.25">
      <c r="C2751" s="77" t="s">
        <v>1056</v>
      </c>
      <c r="D2751" s="78">
        <v>45283</v>
      </c>
      <c r="E2751" s="79" t="s">
        <v>1887</v>
      </c>
      <c r="F2751" s="80" t="s">
        <v>1886</v>
      </c>
      <c r="G2751" s="79" t="s">
        <v>125</v>
      </c>
      <c r="H2751" s="81" t="s">
        <v>3</v>
      </c>
      <c r="I2751" s="120">
        <v>80</v>
      </c>
      <c r="J2751" s="120">
        <v>80</v>
      </c>
      <c r="K2751" s="82">
        <v>2.4500000000000002</v>
      </c>
      <c r="L2751" s="105">
        <f>+BD[[#This Row],[Kg. Recibidos]]*BD[[#This Row],[Precio]]</f>
        <v>196</v>
      </c>
      <c r="M2751" s="82">
        <v>196</v>
      </c>
      <c r="N2751" s="91">
        <f>+BD[[#This Row],[Monto Total]]-BD[[#This Row],[Abonos]]</f>
        <v>0</v>
      </c>
      <c r="O2751" s="92" t="str">
        <f>IF(BD[[#This Row],[Saldo Actual]]=0,"PAGADO",IF(BD[[#This Row],[Saldo Actual]]&lt;0,"A Favor","Pendiente"))</f>
        <v>PAGADO</v>
      </c>
      <c r="P2751" s="95">
        <f>+BD[[#This Row],[Fecha Doc.]]+7</f>
        <v>45290</v>
      </c>
      <c r="Q2751" s="66" t="str">
        <f ca="1">IF(TODAY()&gt;BD[[#This Row],[Fecha Venc.]],"VENCIDO","")</f>
        <v>VENCIDO</v>
      </c>
      <c r="R2751" s="83"/>
    </row>
    <row r="2752" spans="3:18" s="4" customFormat="1" hidden="1" x14ac:dyDescent="0.25">
      <c r="C2752" s="77" t="s">
        <v>1056</v>
      </c>
      <c r="D2752" s="78">
        <v>45283</v>
      </c>
      <c r="E2752" s="79" t="s">
        <v>1887</v>
      </c>
      <c r="F2752" s="80" t="s">
        <v>1886</v>
      </c>
      <c r="G2752" s="79" t="s">
        <v>125</v>
      </c>
      <c r="H2752" s="81" t="s">
        <v>872</v>
      </c>
      <c r="I2752" s="120">
        <v>91.7</v>
      </c>
      <c r="J2752" s="120">
        <v>91.7</v>
      </c>
      <c r="K2752" s="82">
        <v>2.4500000000000002</v>
      </c>
      <c r="L2752" s="105">
        <f>+BD[[#This Row],[Kg. Recibidos]]*BD[[#This Row],[Precio]]</f>
        <v>224.66500000000002</v>
      </c>
      <c r="M2752" s="82">
        <v>224.66500000000002</v>
      </c>
      <c r="N2752" s="91">
        <f>+BD[[#This Row],[Monto Total]]-BD[[#This Row],[Abonos]]</f>
        <v>0</v>
      </c>
      <c r="O2752" s="92" t="str">
        <f>IF(BD[[#This Row],[Saldo Actual]]=0,"PAGADO",IF(BD[[#This Row],[Saldo Actual]]&lt;0,"A Favor","Pendiente"))</f>
        <v>PAGADO</v>
      </c>
      <c r="P2752" s="95">
        <f>+BD[[#This Row],[Fecha Doc.]]+7</f>
        <v>45290</v>
      </c>
      <c r="Q2752" s="66" t="str">
        <f ca="1">IF(TODAY()&gt;BD[[#This Row],[Fecha Venc.]],"VENCIDO","")</f>
        <v>VENCIDO</v>
      </c>
      <c r="R2752" s="83"/>
    </row>
    <row r="2753" spans="3:18" s="4" customFormat="1" hidden="1" x14ac:dyDescent="0.25">
      <c r="C2753" s="77" t="s">
        <v>940</v>
      </c>
      <c r="D2753" s="78">
        <v>45282</v>
      </c>
      <c r="E2753" s="79" t="s">
        <v>8</v>
      </c>
      <c r="F2753" s="80" t="s">
        <v>20</v>
      </c>
      <c r="G2753" s="79" t="s">
        <v>174</v>
      </c>
      <c r="H2753" s="81" t="s">
        <v>3</v>
      </c>
      <c r="I2753" s="120">
        <v>2904.5</v>
      </c>
      <c r="J2753" s="120">
        <v>2893.3</v>
      </c>
      <c r="K2753" s="82">
        <v>2.2000000000000002</v>
      </c>
      <c r="L2753" s="105">
        <f>+BD[[#This Row],[Kg. Recibidos]]*BD[[#This Row],[Precio]]</f>
        <v>6365.2600000000011</v>
      </c>
      <c r="M2753" s="105">
        <f>+BD[[#This Row],[Kg. Recibidos]]*BD[[#This Row],[Precio]]</f>
        <v>6365.2600000000011</v>
      </c>
      <c r="N2753" s="91">
        <f>+BD[[#This Row],[Monto Total]]-BD[[#This Row],[Abonos]]</f>
        <v>0</v>
      </c>
      <c r="O2753" s="92" t="str">
        <f>IF(BD[[#This Row],[Saldo Actual]]=0,"PAGADO",IF(BD[[#This Row],[Saldo Actual]]&lt;0,"A Favor","Pendiente"))</f>
        <v>PAGADO</v>
      </c>
      <c r="P2753" s="95">
        <f>+BD[[#This Row],[Fecha Doc.]]+7</f>
        <v>45289</v>
      </c>
      <c r="Q2753" s="66" t="str">
        <f ca="1">IF(TODAY()&gt;BD[[#This Row],[Fecha Venc.]],"VENCIDO","")</f>
        <v>VENCIDO</v>
      </c>
      <c r="R2753" s="83"/>
    </row>
    <row r="2754" spans="3:18" s="4" customFormat="1" hidden="1" x14ac:dyDescent="0.25">
      <c r="C2754" s="77" t="s">
        <v>940</v>
      </c>
      <c r="D2754" s="78">
        <v>45282</v>
      </c>
      <c r="E2754" s="79" t="s">
        <v>8</v>
      </c>
      <c r="F2754" s="80" t="s">
        <v>20</v>
      </c>
      <c r="G2754" s="79" t="s">
        <v>174</v>
      </c>
      <c r="H2754" s="81" t="s">
        <v>15</v>
      </c>
      <c r="I2754" s="120">
        <v>1862.5</v>
      </c>
      <c r="J2754" s="120">
        <v>1840.3</v>
      </c>
      <c r="K2754" s="82">
        <v>2.4700000000000002</v>
      </c>
      <c r="L2754" s="105">
        <f>+BD[[#This Row],[Kg. Recibidos]]*BD[[#This Row],[Precio]]</f>
        <v>4545.5410000000002</v>
      </c>
      <c r="M2754" s="82">
        <v>4545.5410000000002</v>
      </c>
      <c r="N2754" s="91">
        <f>+BD[[#This Row],[Monto Total]]-BD[[#This Row],[Abonos]]</f>
        <v>0</v>
      </c>
      <c r="O2754" s="92" t="str">
        <f>IF(BD[[#This Row],[Saldo Actual]]=0,"PAGADO",IF(BD[[#This Row],[Saldo Actual]]&lt;0,"A Favor","Pendiente"))</f>
        <v>PAGADO</v>
      </c>
      <c r="P2754" s="95">
        <f>+BD[[#This Row],[Fecha Doc.]]+7</f>
        <v>45289</v>
      </c>
      <c r="Q2754" s="66" t="str">
        <f ca="1">IF(TODAY()&gt;BD[[#This Row],[Fecha Venc.]],"VENCIDO","")</f>
        <v>VENCIDO</v>
      </c>
      <c r="R2754" s="83"/>
    </row>
    <row r="2755" spans="3:18" s="4" customFormat="1" hidden="1" x14ac:dyDescent="0.25">
      <c r="C2755" s="77" t="s">
        <v>937</v>
      </c>
      <c r="D2755" s="78">
        <v>45282</v>
      </c>
      <c r="E2755" s="79" t="s">
        <v>8</v>
      </c>
      <c r="F2755" s="80" t="s">
        <v>20</v>
      </c>
      <c r="G2755" s="79" t="s">
        <v>173</v>
      </c>
      <c r="H2755" s="81" t="s">
        <v>3</v>
      </c>
      <c r="I2755" s="120">
        <v>2892.5</v>
      </c>
      <c r="J2755" s="120">
        <v>2866.7</v>
      </c>
      <c r="K2755" s="82">
        <v>2.2000000000000002</v>
      </c>
      <c r="L2755" s="105">
        <f>+BD[[#This Row],[Kg. Recibidos]]*BD[[#This Row],[Precio]]</f>
        <v>6306.74</v>
      </c>
      <c r="M2755" s="82">
        <v>6306.74</v>
      </c>
      <c r="N2755" s="91">
        <f>+BD[[#This Row],[Monto Total]]-BD[[#This Row],[Abonos]]</f>
        <v>0</v>
      </c>
      <c r="O2755" s="92" t="str">
        <f>IF(BD[[#This Row],[Saldo Actual]]=0,"PAGADO",IF(BD[[#This Row],[Saldo Actual]]&lt;0,"A Favor","Pendiente"))</f>
        <v>PAGADO</v>
      </c>
      <c r="P2755" s="95">
        <f>+BD[[#This Row],[Fecha Doc.]]+7</f>
        <v>45289</v>
      </c>
      <c r="Q2755" s="66" t="str">
        <f ca="1">IF(TODAY()&gt;BD[[#This Row],[Fecha Venc.]],"VENCIDO","")</f>
        <v>VENCIDO</v>
      </c>
      <c r="R2755" s="83"/>
    </row>
    <row r="2756" spans="3:18" s="4" customFormat="1" hidden="1" x14ac:dyDescent="0.25">
      <c r="C2756" s="77" t="s">
        <v>937</v>
      </c>
      <c r="D2756" s="78">
        <v>45282</v>
      </c>
      <c r="E2756" s="79" t="s">
        <v>8</v>
      </c>
      <c r="F2756" s="80" t="s">
        <v>20</v>
      </c>
      <c r="G2756" s="79" t="s">
        <v>173</v>
      </c>
      <c r="H2756" s="81" t="s">
        <v>15</v>
      </c>
      <c r="I2756" s="120">
        <v>1891.5</v>
      </c>
      <c r="J2756" s="120">
        <v>1867.5</v>
      </c>
      <c r="K2756" s="82">
        <v>2.4700000000000002</v>
      </c>
      <c r="L2756" s="105">
        <f>+BD[[#This Row],[Kg. Recibidos]]*BD[[#This Row],[Precio]]</f>
        <v>4612.7250000000004</v>
      </c>
      <c r="M2756" s="82">
        <v>4612.7250000000004</v>
      </c>
      <c r="N2756" s="91">
        <f>+BD[[#This Row],[Monto Total]]-BD[[#This Row],[Abonos]]</f>
        <v>0</v>
      </c>
      <c r="O2756" s="92" t="str">
        <f>IF(BD[[#This Row],[Saldo Actual]]=0,"PAGADO",IF(BD[[#This Row],[Saldo Actual]]&lt;0,"A Favor","Pendiente"))</f>
        <v>PAGADO</v>
      </c>
      <c r="P2756" s="95">
        <f>+BD[[#This Row],[Fecha Doc.]]+7</f>
        <v>45289</v>
      </c>
      <c r="Q2756" s="66" t="str">
        <f ca="1">IF(TODAY()&gt;BD[[#This Row],[Fecha Venc.]],"VENCIDO","")</f>
        <v>VENCIDO</v>
      </c>
      <c r="R2756" s="83"/>
    </row>
    <row r="2757" spans="3:18" s="4" customFormat="1" hidden="1" x14ac:dyDescent="0.25">
      <c r="C2757" s="77" t="s">
        <v>939</v>
      </c>
      <c r="D2757" s="78">
        <v>45282</v>
      </c>
      <c r="E2757" s="79" t="s">
        <v>670</v>
      </c>
      <c r="F2757" s="80" t="s">
        <v>883</v>
      </c>
      <c r="G2757" s="79" t="s">
        <v>670</v>
      </c>
      <c r="H2757" s="81" t="s">
        <v>15</v>
      </c>
      <c r="I2757" s="120">
        <v>4400.3999999999996</v>
      </c>
      <c r="J2757" s="120">
        <v>4351.8</v>
      </c>
      <c r="K2757" s="82">
        <v>2.4700000000000002</v>
      </c>
      <c r="L2757" s="105">
        <f>+BD[[#This Row],[Kg. Recibidos]]*BD[[#This Row],[Precio]]</f>
        <v>10748.946000000002</v>
      </c>
      <c r="M2757" s="82">
        <v>10748.946000000002</v>
      </c>
      <c r="N2757" s="91">
        <f>+BD[[#This Row],[Monto Total]]-BD[[#This Row],[Abonos]]</f>
        <v>0</v>
      </c>
      <c r="O2757" s="92" t="str">
        <f>IF(BD[[#This Row],[Saldo Actual]]=0,"PAGADO",IF(BD[[#This Row],[Saldo Actual]]&lt;0,"A Favor","Pendiente"))</f>
        <v>PAGADO</v>
      </c>
      <c r="P2757" s="95">
        <f>+BD[[#This Row],[Fecha Doc.]]+7</f>
        <v>45289</v>
      </c>
      <c r="Q2757" s="66" t="str">
        <f ca="1">IF(TODAY()&gt;BD[[#This Row],[Fecha Venc.]],"VENCIDO","")</f>
        <v>VENCIDO</v>
      </c>
      <c r="R2757" s="83"/>
    </row>
    <row r="2758" spans="3:18" s="4" customFormat="1" hidden="1" x14ac:dyDescent="0.25">
      <c r="C2758" s="77" t="s">
        <v>939</v>
      </c>
      <c r="D2758" s="78">
        <v>45282</v>
      </c>
      <c r="E2758" s="79" t="s">
        <v>670</v>
      </c>
      <c r="F2758" s="80" t="s">
        <v>883</v>
      </c>
      <c r="G2758" s="79" t="s">
        <v>670</v>
      </c>
      <c r="H2758" s="81" t="s">
        <v>872</v>
      </c>
      <c r="I2758" s="120">
        <v>5629</v>
      </c>
      <c r="J2758" s="120">
        <v>5446.4</v>
      </c>
      <c r="K2758" s="82">
        <v>2.15</v>
      </c>
      <c r="L2758" s="105">
        <f>+BD[[#This Row],[Kg. Recibidos]]*BD[[#This Row],[Precio]]</f>
        <v>11709.759999999998</v>
      </c>
      <c r="M2758" s="82">
        <v>11709.759999999998</v>
      </c>
      <c r="N2758" s="91">
        <f>+BD[[#This Row],[Monto Total]]-BD[[#This Row],[Abonos]]</f>
        <v>0</v>
      </c>
      <c r="O2758" s="92" t="str">
        <f>IF(BD[[#This Row],[Saldo Actual]]=0,"PAGADO",IF(BD[[#This Row],[Saldo Actual]]&lt;0,"A Favor","Pendiente"))</f>
        <v>PAGADO</v>
      </c>
      <c r="P2758" s="95">
        <f>+BD[[#This Row],[Fecha Doc.]]+7</f>
        <v>45289</v>
      </c>
      <c r="Q2758" s="66" t="str">
        <f ca="1">IF(TODAY()&gt;BD[[#This Row],[Fecha Venc.]],"VENCIDO","")</f>
        <v>VENCIDO</v>
      </c>
      <c r="R2758" s="83"/>
    </row>
    <row r="2759" spans="3:18" s="4" customFormat="1" hidden="1" x14ac:dyDescent="0.25">
      <c r="C2759" s="77" t="s">
        <v>938</v>
      </c>
      <c r="D2759" s="78">
        <v>45282</v>
      </c>
      <c r="E2759" s="79" t="s">
        <v>670</v>
      </c>
      <c r="F2759" s="80" t="s">
        <v>883</v>
      </c>
      <c r="G2759" s="79" t="s">
        <v>670</v>
      </c>
      <c r="H2759" s="81" t="s">
        <v>11</v>
      </c>
      <c r="I2759" s="120">
        <v>475</v>
      </c>
      <c r="J2759" s="120">
        <v>474</v>
      </c>
      <c r="K2759" s="82">
        <v>1.8</v>
      </c>
      <c r="L2759" s="105">
        <f>+BD[[#This Row],[Kg. Recibidos]]*BD[[#This Row],[Precio]]</f>
        <v>853.2</v>
      </c>
      <c r="M2759" s="82">
        <v>853.2</v>
      </c>
      <c r="N2759" s="91">
        <f>+BD[[#This Row],[Monto Total]]-BD[[#This Row],[Abonos]]</f>
        <v>0</v>
      </c>
      <c r="O2759" s="92" t="str">
        <f>IF(BD[[#This Row],[Saldo Actual]]=0,"PAGADO",IF(BD[[#This Row],[Saldo Actual]]&lt;0,"A Favor","Pendiente"))</f>
        <v>PAGADO</v>
      </c>
      <c r="P2759" s="95">
        <f>+BD[[#This Row],[Fecha Doc.]]+7</f>
        <v>45289</v>
      </c>
      <c r="Q2759" s="66" t="str">
        <f ca="1">IF(TODAY()&gt;BD[[#This Row],[Fecha Venc.]],"VENCIDO","")</f>
        <v>VENCIDO</v>
      </c>
      <c r="R2759" s="83"/>
    </row>
    <row r="2760" spans="3:18" s="4" customFormat="1" hidden="1" x14ac:dyDescent="0.25">
      <c r="C2760" s="77" t="s">
        <v>938</v>
      </c>
      <c r="D2760" s="78">
        <v>45282</v>
      </c>
      <c r="E2760" s="79" t="s">
        <v>670</v>
      </c>
      <c r="F2760" s="80" t="s">
        <v>883</v>
      </c>
      <c r="G2760" s="79" t="s">
        <v>670</v>
      </c>
      <c r="H2760" s="81" t="s">
        <v>12</v>
      </c>
      <c r="I2760" s="120">
        <v>476.7</v>
      </c>
      <c r="J2760" s="120">
        <v>470</v>
      </c>
      <c r="K2760" s="82">
        <v>1</v>
      </c>
      <c r="L2760" s="105">
        <f>+BD[[#This Row],[Kg. Recibidos]]*BD[[#This Row],[Precio]]</f>
        <v>470</v>
      </c>
      <c r="M2760" s="82">
        <v>470</v>
      </c>
      <c r="N2760" s="91">
        <f>+BD[[#This Row],[Monto Total]]-BD[[#This Row],[Abonos]]</f>
        <v>0</v>
      </c>
      <c r="O2760" s="92" t="str">
        <f>IF(BD[[#This Row],[Saldo Actual]]=0,"PAGADO",IF(BD[[#This Row],[Saldo Actual]]&lt;0,"A Favor","Pendiente"))</f>
        <v>PAGADO</v>
      </c>
      <c r="P2760" s="95">
        <f>+BD[[#This Row],[Fecha Doc.]]+7</f>
        <v>45289</v>
      </c>
      <c r="Q2760" s="66" t="str">
        <f ca="1">IF(TODAY()&gt;BD[[#This Row],[Fecha Venc.]],"VENCIDO","")</f>
        <v>VENCIDO</v>
      </c>
      <c r="R2760" s="83"/>
    </row>
    <row r="2761" spans="3:18" s="4" customFormat="1" hidden="1" x14ac:dyDescent="0.25">
      <c r="C2761" s="77" t="s">
        <v>921</v>
      </c>
      <c r="D2761" s="78">
        <v>45281</v>
      </c>
      <c r="E2761" s="79" t="s">
        <v>91</v>
      </c>
      <c r="F2761" s="80" t="s">
        <v>49</v>
      </c>
      <c r="G2761" s="79" t="s">
        <v>91</v>
      </c>
      <c r="H2761" s="81" t="s">
        <v>12</v>
      </c>
      <c r="I2761" s="120">
        <v>86.5</v>
      </c>
      <c r="J2761" s="120">
        <v>86.5</v>
      </c>
      <c r="K2761" s="82">
        <v>1.3</v>
      </c>
      <c r="L2761" s="105">
        <f>+BD[[#This Row],[Kg. Recibidos]]*BD[[#This Row],[Precio]]</f>
        <v>112.45</v>
      </c>
      <c r="M2761" s="82">
        <v>112.45</v>
      </c>
      <c r="N2761" s="91">
        <f>+BD[[#This Row],[Monto Total]]-BD[[#This Row],[Abonos]]</f>
        <v>0</v>
      </c>
      <c r="O2761" s="92" t="str">
        <f>IF(BD[[#This Row],[Saldo Actual]]=0,"PAGADO",IF(BD[[#This Row],[Saldo Actual]]&lt;0,"A Favor","Pendiente"))</f>
        <v>PAGADO</v>
      </c>
      <c r="P2761" s="95">
        <f>+BD[[#This Row],[Fecha Doc.]]+7</f>
        <v>45288</v>
      </c>
      <c r="Q2761" s="66" t="str">
        <f ca="1">IF(TODAY()&gt;BD[[#This Row],[Fecha Venc.]],"VENCIDO","")</f>
        <v>VENCIDO</v>
      </c>
      <c r="R2761" s="83"/>
    </row>
    <row r="2762" spans="3:18" s="4" customFormat="1" hidden="1" x14ac:dyDescent="0.25">
      <c r="C2762" s="77" t="s">
        <v>908</v>
      </c>
      <c r="D2762" s="78">
        <v>45281</v>
      </c>
      <c r="E2762" s="79" t="s">
        <v>8</v>
      </c>
      <c r="F2762" s="80" t="s">
        <v>20</v>
      </c>
      <c r="G2762" s="79" t="s">
        <v>172</v>
      </c>
      <c r="H2762" s="81" t="s">
        <v>15</v>
      </c>
      <c r="I2762" s="120">
        <v>570</v>
      </c>
      <c r="J2762" s="120">
        <v>562.79999999999995</v>
      </c>
      <c r="K2762" s="82">
        <v>2.4700000000000002</v>
      </c>
      <c r="L2762" s="105">
        <f>+BD[[#This Row],[Kg. Recibidos]]*BD[[#This Row],[Precio]]</f>
        <v>1390.116</v>
      </c>
      <c r="M2762" s="82">
        <v>1390.116</v>
      </c>
      <c r="N2762" s="91">
        <f>+BD[[#This Row],[Monto Total]]-BD[[#This Row],[Abonos]]</f>
        <v>0</v>
      </c>
      <c r="O2762" s="92" t="str">
        <f>IF(BD[[#This Row],[Saldo Actual]]=0,"PAGADO",IF(BD[[#This Row],[Saldo Actual]]&lt;0,"A Favor","Pendiente"))</f>
        <v>PAGADO</v>
      </c>
      <c r="P2762" s="95">
        <f>+BD[[#This Row],[Fecha Doc.]]+7</f>
        <v>45288</v>
      </c>
      <c r="Q2762" s="66" t="str">
        <f ca="1">IF(TODAY()&gt;BD[[#This Row],[Fecha Venc.]],"VENCIDO","")</f>
        <v>VENCIDO</v>
      </c>
      <c r="R2762" s="83"/>
    </row>
    <row r="2763" spans="3:18" s="4" customFormat="1" hidden="1" x14ac:dyDescent="0.25">
      <c r="C2763" s="77" t="s">
        <v>909</v>
      </c>
      <c r="D2763" s="78">
        <v>45281</v>
      </c>
      <c r="E2763" s="79" t="s">
        <v>8</v>
      </c>
      <c r="F2763" s="80" t="s">
        <v>20</v>
      </c>
      <c r="G2763" s="79" t="s">
        <v>179</v>
      </c>
      <c r="H2763" s="81" t="s">
        <v>3</v>
      </c>
      <c r="I2763" s="120">
        <v>1613</v>
      </c>
      <c r="J2763" s="120">
        <v>1608.3</v>
      </c>
      <c r="K2763" s="82">
        <v>2.2000000000000002</v>
      </c>
      <c r="L2763" s="105">
        <f>+BD[[#This Row],[Kg. Recibidos]]*BD[[#This Row],[Precio]]</f>
        <v>3538.26</v>
      </c>
      <c r="M2763" s="82">
        <v>3538.26</v>
      </c>
      <c r="N2763" s="91">
        <f>+BD[[#This Row],[Monto Total]]-BD[[#This Row],[Abonos]]</f>
        <v>0</v>
      </c>
      <c r="O2763" s="92" t="str">
        <f>IF(BD[[#This Row],[Saldo Actual]]=0,"PAGADO",IF(BD[[#This Row],[Saldo Actual]]&lt;0,"A Favor","Pendiente"))</f>
        <v>PAGADO</v>
      </c>
      <c r="P2763" s="95">
        <f>+BD[[#This Row],[Fecha Doc.]]+7</f>
        <v>45288</v>
      </c>
      <c r="Q2763" s="66" t="str">
        <f ca="1">IF(TODAY()&gt;BD[[#This Row],[Fecha Venc.]],"VENCIDO","")</f>
        <v>VENCIDO</v>
      </c>
      <c r="R2763" s="83"/>
    </row>
    <row r="2764" spans="3:18" s="4" customFormat="1" hidden="1" x14ac:dyDescent="0.25">
      <c r="C2764" s="77" t="s">
        <v>910</v>
      </c>
      <c r="D2764" s="78">
        <v>45281</v>
      </c>
      <c r="E2764" s="79" t="s">
        <v>8</v>
      </c>
      <c r="F2764" s="80" t="s">
        <v>20</v>
      </c>
      <c r="G2764" s="79" t="s">
        <v>177</v>
      </c>
      <c r="H2764" s="81" t="s">
        <v>3</v>
      </c>
      <c r="I2764" s="120">
        <v>323</v>
      </c>
      <c r="J2764" s="120">
        <v>312</v>
      </c>
      <c r="K2764" s="82">
        <v>2.2000000000000002</v>
      </c>
      <c r="L2764" s="105">
        <f>+BD[[#This Row],[Kg. Recibidos]]*BD[[#This Row],[Precio]]</f>
        <v>686.40000000000009</v>
      </c>
      <c r="M2764" s="82">
        <v>686.40000000000009</v>
      </c>
      <c r="N2764" s="91">
        <f>+BD[[#This Row],[Monto Total]]-BD[[#This Row],[Abonos]]</f>
        <v>0</v>
      </c>
      <c r="O2764" s="92" t="str">
        <f>IF(BD[[#This Row],[Saldo Actual]]=0,"PAGADO",IF(BD[[#This Row],[Saldo Actual]]&lt;0,"A Favor","Pendiente"))</f>
        <v>PAGADO</v>
      </c>
      <c r="P2764" s="95">
        <f>+BD[[#This Row],[Fecha Doc.]]+7</f>
        <v>45288</v>
      </c>
      <c r="Q2764" s="66" t="str">
        <f ca="1">IF(TODAY()&gt;BD[[#This Row],[Fecha Venc.]],"VENCIDO","")</f>
        <v>VENCIDO</v>
      </c>
      <c r="R2764" s="83"/>
    </row>
    <row r="2765" spans="3:18" s="4" customFormat="1" hidden="1" x14ac:dyDescent="0.25">
      <c r="C2765" s="77" t="s">
        <v>911</v>
      </c>
      <c r="D2765" s="78">
        <v>45281</v>
      </c>
      <c r="E2765" s="79" t="s">
        <v>8</v>
      </c>
      <c r="F2765" s="80" t="s">
        <v>20</v>
      </c>
      <c r="G2765" s="79" t="s">
        <v>176</v>
      </c>
      <c r="H2765" s="81" t="s">
        <v>3</v>
      </c>
      <c r="I2765" s="120">
        <v>957</v>
      </c>
      <c r="J2765" s="120">
        <v>875.4</v>
      </c>
      <c r="K2765" s="82">
        <v>2.2000000000000002</v>
      </c>
      <c r="L2765" s="105">
        <f>+BD[[#This Row],[Kg. Recibidos]]*BD[[#This Row],[Precio]]</f>
        <v>1925.88</v>
      </c>
      <c r="M2765" s="82">
        <v>1925.88</v>
      </c>
      <c r="N2765" s="91">
        <f>+BD[[#This Row],[Monto Total]]-BD[[#This Row],[Abonos]]</f>
        <v>0</v>
      </c>
      <c r="O2765" s="92" t="str">
        <f>IF(BD[[#This Row],[Saldo Actual]]=0,"PAGADO",IF(BD[[#This Row],[Saldo Actual]]&lt;0,"A Favor","Pendiente"))</f>
        <v>PAGADO</v>
      </c>
      <c r="P2765" s="95">
        <f>+BD[[#This Row],[Fecha Doc.]]+7</f>
        <v>45288</v>
      </c>
      <c r="Q2765" s="66" t="str">
        <f ca="1">IF(TODAY()&gt;BD[[#This Row],[Fecha Venc.]],"VENCIDO","")</f>
        <v>VENCIDO</v>
      </c>
      <c r="R2765" s="83"/>
    </row>
    <row r="2766" spans="3:18" s="4" customFormat="1" hidden="1" x14ac:dyDescent="0.25">
      <c r="C2766" s="77" t="s">
        <v>912</v>
      </c>
      <c r="D2766" s="78">
        <v>45281</v>
      </c>
      <c r="E2766" s="79" t="s">
        <v>81</v>
      </c>
      <c r="F2766" s="80" t="s">
        <v>40</v>
      </c>
      <c r="G2766" s="79" t="s">
        <v>218</v>
      </c>
      <c r="H2766" s="81" t="s">
        <v>15</v>
      </c>
      <c r="I2766" s="120">
        <v>5218.6000000000004</v>
      </c>
      <c r="J2766" s="120">
        <v>5189.3999999999996</v>
      </c>
      <c r="K2766" s="82">
        <v>2.58</v>
      </c>
      <c r="L2766" s="105">
        <f>+BD[[#This Row],[Kg. Recibidos]]*BD[[#This Row],[Precio]]</f>
        <v>13388.652</v>
      </c>
      <c r="M2766" s="82">
        <v>13388.652</v>
      </c>
      <c r="N2766" s="91">
        <f>+BD[[#This Row],[Monto Total]]-BD[[#This Row],[Abonos]]</f>
        <v>0</v>
      </c>
      <c r="O2766" s="92" t="str">
        <f>IF(BD[[#This Row],[Saldo Actual]]=0,"PAGADO",IF(BD[[#This Row],[Saldo Actual]]&lt;0,"A Favor","Pendiente"))</f>
        <v>PAGADO</v>
      </c>
      <c r="P2766" s="95">
        <f>+BD[[#This Row],[Fecha Doc.]]+7</f>
        <v>45288</v>
      </c>
      <c r="Q2766" s="66" t="str">
        <f ca="1">IF(TODAY()&gt;BD[[#This Row],[Fecha Venc.]],"VENCIDO","")</f>
        <v>VENCIDO</v>
      </c>
      <c r="R2766" s="83"/>
    </row>
    <row r="2767" spans="3:18" s="4" customFormat="1" hidden="1" x14ac:dyDescent="0.25">
      <c r="C2767" s="77" t="s">
        <v>913</v>
      </c>
      <c r="D2767" s="78">
        <v>45281</v>
      </c>
      <c r="E2767" s="79" t="s">
        <v>8</v>
      </c>
      <c r="F2767" s="80" t="s">
        <v>20</v>
      </c>
      <c r="G2767" s="79" t="s">
        <v>181</v>
      </c>
      <c r="H2767" s="81" t="s">
        <v>3</v>
      </c>
      <c r="I2767" s="120">
        <v>1592</v>
      </c>
      <c r="J2767" s="120">
        <v>1580.7</v>
      </c>
      <c r="K2767" s="82">
        <v>2.2000000000000002</v>
      </c>
      <c r="L2767" s="105">
        <f>+BD[[#This Row],[Kg. Recibidos]]*BD[[#This Row],[Precio]]</f>
        <v>3477.5400000000004</v>
      </c>
      <c r="M2767" s="82">
        <v>3477.5400000000004</v>
      </c>
      <c r="N2767" s="91">
        <f>+BD[[#This Row],[Monto Total]]-BD[[#This Row],[Abonos]]</f>
        <v>0</v>
      </c>
      <c r="O2767" s="92" t="str">
        <f>IF(BD[[#This Row],[Saldo Actual]]=0,"PAGADO",IF(BD[[#This Row],[Saldo Actual]]&lt;0,"A Favor","Pendiente"))</f>
        <v>PAGADO</v>
      </c>
      <c r="P2767" s="95">
        <f>+BD[[#This Row],[Fecha Doc.]]+7</f>
        <v>45288</v>
      </c>
      <c r="Q2767" s="66" t="str">
        <f ca="1">IF(TODAY()&gt;BD[[#This Row],[Fecha Venc.]],"VENCIDO","")</f>
        <v>VENCIDO</v>
      </c>
      <c r="R2767" s="83"/>
    </row>
    <row r="2768" spans="3:18" s="4" customFormat="1" hidden="1" x14ac:dyDescent="0.25">
      <c r="C2768" s="77" t="s">
        <v>952</v>
      </c>
      <c r="D2768" s="78">
        <v>45281</v>
      </c>
      <c r="E2768" s="79" t="s">
        <v>953</v>
      </c>
      <c r="F2768" s="80" t="s">
        <v>884</v>
      </c>
      <c r="G2768" s="79" t="s">
        <v>953</v>
      </c>
      <c r="H2768" s="81" t="s">
        <v>3</v>
      </c>
      <c r="I2768" s="120">
        <v>504.9</v>
      </c>
      <c r="J2768" s="120">
        <v>502.3</v>
      </c>
      <c r="K2768" s="82">
        <v>2.25</v>
      </c>
      <c r="L2768" s="105">
        <f>+BD[[#This Row],[Kg. Recibidos]]*BD[[#This Row],[Precio]]</f>
        <v>1130.175</v>
      </c>
      <c r="M2768" s="105">
        <f>+BD[[#This Row],[Kg. Recibidos]]*BD[[#This Row],[Precio]]</f>
        <v>1130.175</v>
      </c>
      <c r="N2768" s="91">
        <f>+BD[[#This Row],[Monto Total]]-BD[[#This Row],[Abonos]]</f>
        <v>0</v>
      </c>
      <c r="O2768" s="92" t="str">
        <f>IF(BD[[#This Row],[Saldo Actual]]=0,"PAGADO",IF(BD[[#This Row],[Saldo Actual]]&lt;0,"A Favor","Pendiente"))</f>
        <v>PAGADO</v>
      </c>
      <c r="P2768" s="95">
        <f>+BD[[#This Row],[Fecha Doc.]]+7</f>
        <v>45288</v>
      </c>
      <c r="Q2768" s="66" t="str">
        <f ca="1">IF(TODAY()&gt;BD[[#This Row],[Fecha Venc.]],"VENCIDO","")</f>
        <v>VENCIDO</v>
      </c>
      <c r="R2768" s="83"/>
    </row>
    <row r="2769" spans="3:18" s="4" customFormat="1" hidden="1" x14ac:dyDescent="0.25">
      <c r="C2769" s="77" t="s">
        <v>915</v>
      </c>
      <c r="D2769" s="78">
        <v>45281</v>
      </c>
      <c r="E2769" s="79" t="s">
        <v>8</v>
      </c>
      <c r="F2769" s="80" t="s">
        <v>20</v>
      </c>
      <c r="G2769" s="79" t="s">
        <v>173</v>
      </c>
      <c r="H2769" s="81" t="s">
        <v>3</v>
      </c>
      <c r="I2769" s="120">
        <v>1856.5</v>
      </c>
      <c r="J2769" s="120">
        <v>1852.8</v>
      </c>
      <c r="K2769" s="82">
        <v>2.25</v>
      </c>
      <c r="L2769" s="105">
        <f>+BD[[#This Row],[Kg. Recibidos]]*BD[[#This Row],[Precio]]</f>
        <v>4168.8</v>
      </c>
      <c r="M2769" s="82">
        <v>4168.8</v>
      </c>
      <c r="N2769" s="91">
        <f>+BD[[#This Row],[Monto Total]]-BD[[#This Row],[Abonos]]</f>
        <v>0</v>
      </c>
      <c r="O2769" s="92" t="str">
        <f>IF(BD[[#This Row],[Saldo Actual]]=0,"PAGADO",IF(BD[[#This Row],[Saldo Actual]]&lt;0,"A Favor","Pendiente"))</f>
        <v>PAGADO</v>
      </c>
      <c r="P2769" s="95">
        <f>+BD[[#This Row],[Fecha Doc.]]+7</f>
        <v>45288</v>
      </c>
      <c r="Q2769" s="66" t="str">
        <f ca="1">IF(TODAY()&gt;BD[[#This Row],[Fecha Venc.]],"VENCIDO","")</f>
        <v>VENCIDO</v>
      </c>
      <c r="R2769" s="83"/>
    </row>
    <row r="2770" spans="3:18" s="4" customFormat="1" hidden="1" x14ac:dyDescent="0.25">
      <c r="C2770" s="77" t="s">
        <v>915</v>
      </c>
      <c r="D2770" s="78">
        <v>45281</v>
      </c>
      <c r="E2770" s="79" t="s">
        <v>8</v>
      </c>
      <c r="F2770" s="80" t="s">
        <v>20</v>
      </c>
      <c r="G2770" s="79" t="s">
        <v>173</v>
      </c>
      <c r="H2770" s="81" t="s">
        <v>15</v>
      </c>
      <c r="I2770" s="120">
        <v>2238.5</v>
      </c>
      <c r="J2770" s="120">
        <v>2199</v>
      </c>
      <c r="K2770" s="82">
        <v>2.52</v>
      </c>
      <c r="L2770" s="105">
        <f>+BD[[#This Row],[Kg. Recibidos]]*BD[[#This Row],[Precio]]</f>
        <v>5541.4800000000005</v>
      </c>
      <c r="M2770" s="82">
        <v>5541.4800000000005</v>
      </c>
      <c r="N2770" s="91">
        <f>+BD[[#This Row],[Monto Total]]-BD[[#This Row],[Abonos]]</f>
        <v>0</v>
      </c>
      <c r="O2770" s="92" t="str">
        <f>IF(BD[[#This Row],[Saldo Actual]]=0,"PAGADO",IF(BD[[#This Row],[Saldo Actual]]&lt;0,"A Favor","Pendiente"))</f>
        <v>PAGADO</v>
      </c>
      <c r="P2770" s="95">
        <f>+BD[[#This Row],[Fecha Doc.]]+7</f>
        <v>45288</v>
      </c>
      <c r="Q2770" s="66" t="str">
        <f ca="1">IF(TODAY()&gt;BD[[#This Row],[Fecha Venc.]],"VENCIDO","")</f>
        <v>VENCIDO</v>
      </c>
      <c r="R2770" s="83"/>
    </row>
    <row r="2771" spans="3:18" s="4" customFormat="1" hidden="1" x14ac:dyDescent="0.25">
      <c r="C2771" s="77" t="s">
        <v>916</v>
      </c>
      <c r="D2771" s="78">
        <v>45281</v>
      </c>
      <c r="E2771" s="79" t="s">
        <v>66</v>
      </c>
      <c r="F2771" s="80" t="s">
        <v>21</v>
      </c>
      <c r="G2771" s="79" t="s">
        <v>186</v>
      </c>
      <c r="H2771" s="81" t="s">
        <v>15</v>
      </c>
      <c r="I2771" s="120">
        <v>2113.1999999999998</v>
      </c>
      <c r="J2771" s="120">
        <v>2021.1</v>
      </c>
      <c r="K2771" s="82">
        <v>2.58</v>
      </c>
      <c r="L2771" s="105">
        <f>+BD[[#This Row],[Kg. Recibidos]]*BD[[#This Row],[Precio]]</f>
        <v>5214.4380000000001</v>
      </c>
      <c r="M2771" s="82">
        <v>5214.4380000000001</v>
      </c>
      <c r="N2771" s="91">
        <f>+BD[[#This Row],[Monto Total]]-BD[[#This Row],[Abonos]]</f>
        <v>0</v>
      </c>
      <c r="O2771" s="92" t="str">
        <f>IF(BD[[#This Row],[Saldo Actual]]=0,"PAGADO",IF(BD[[#This Row],[Saldo Actual]]&lt;0,"A Favor","Pendiente"))</f>
        <v>PAGADO</v>
      </c>
      <c r="P2771" s="95">
        <f>+BD[[#This Row],[Fecha Doc.]]+7</f>
        <v>45288</v>
      </c>
      <c r="Q2771" s="66" t="str">
        <f ca="1">IF(TODAY()&gt;BD[[#This Row],[Fecha Venc.]],"VENCIDO","")</f>
        <v>VENCIDO</v>
      </c>
      <c r="R2771" s="83"/>
    </row>
    <row r="2772" spans="3:18" s="4" customFormat="1" hidden="1" x14ac:dyDescent="0.25">
      <c r="C2772" s="77" t="s">
        <v>917</v>
      </c>
      <c r="D2772" s="78">
        <v>45281</v>
      </c>
      <c r="E2772" s="79" t="s">
        <v>66</v>
      </c>
      <c r="F2772" s="80" t="s">
        <v>21</v>
      </c>
      <c r="G2772" s="79" t="s">
        <v>183</v>
      </c>
      <c r="H2772" s="81" t="s">
        <v>15</v>
      </c>
      <c r="I2772" s="120">
        <v>2100</v>
      </c>
      <c r="J2772" s="120">
        <v>1995.2</v>
      </c>
      <c r="K2772" s="82">
        <v>2.58</v>
      </c>
      <c r="L2772" s="105">
        <f>+BD[[#This Row],[Kg. Recibidos]]*BD[[#This Row],[Precio]]</f>
        <v>5147.616</v>
      </c>
      <c r="M2772" s="82">
        <v>5147.616</v>
      </c>
      <c r="N2772" s="91">
        <f>+BD[[#This Row],[Monto Total]]-BD[[#This Row],[Abonos]]</f>
        <v>0</v>
      </c>
      <c r="O2772" s="92" t="str">
        <f>IF(BD[[#This Row],[Saldo Actual]]=0,"PAGADO",IF(BD[[#This Row],[Saldo Actual]]&lt;0,"A Favor","Pendiente"))</f>
        <v>PAGADO</v>
      </c>
      <c r="P2772" s="95">
        <f>+BD[[#This Row],[Fecha Doc.]]+7</f>
        <v>45288</v>
      </c>
      <c r="Q2772" s="66" t="str">
        <f ca="1">IF(TODAY()&gt;BD[[#This Row],[Fecha Venc.]],"VENCIDO","")</f>
        <v>VENCIDO</v>
      </c>
      <c r="R2772" s="83"/>
    </row>
    <row r="2773" spans="3:18" s="4" customFormat="1" hidden="1" x14ac:dyDescent="0.25">
      <c r="C2773" s="77" t="s">
        <v>918</v>
      </c>
      <c r="D2773" s="78">
        <v>45281</v>
      </c>
      <c r="E2773" s="79" t="s">
        <v>66</v>
      </c>
      <c r="F2773" s="80" t="s">
        <v>21</v>
      </c>
      <c r="G2773" s="79" t="s">
        <v>183</v>
      </c>
      <c r="H2773" s="81" t="s">
        <v>15</v>
      </c>
      <c r="I2773" s="120">
        <v>3212.2</v>
      </c>
      <c r="J2773" s="120">
        <v>3063.8</v>
      </c>
      <c r="K2773" s="82">
        <v>2.58</v>
      </c>
      <c r="L2773" s="105">
        <f>+BD[[#This Row],[Kg. Recibidos]]*BD[[#This Row],[Precio]]</f>
        <v>7904.6040000000003</v>
      </c>
      <c r="M2773" s="82">
        <v>7904.6040000000003</v>
      </c>
      <c r="N2773" s="91">
        <f>+BD[[#This Row],[Monto Total]]-BD[[#This Row],[Abonos]]</f>
        <v>0</v>
      </c>
      <c r="O2773" s="92" t="str">
        <f>IF(BD[[#This Row],[Saldo Actual]]=0,"PAGADO",IF(BD[[#This Row],[Saldo Actual]]&lt;0,"A Favor","Pendiente"))</f>
        <v>PAGADO</v>
      </c>
      <c r="P2773" s="95">
        <f>+BD[[#This Row],[Fecha Doc.]]+7</f>
        <v>45288</v>
      </c>
      <c r="Q2773" s="66" t="str">
        <f ca="1">IF(TODAY()&gt;BD[[#This Row],[Fecha Venc.]],"VENCIDO","")</f>
        <v>VENCIDO</v>
      </c>
      <c r="R2773" s="83"/>
    </row>
    <row r="2774" spans="3:18" s="4" customFormat="1" hidden="1" x14ac:dyDescent="0.25">
      <c r="C2774" s="77" t="s">
        <v>919</v>
      </c>
      <c r="D2774" s="78">
        <v>45281</v>
      </c>
      <c r="E2774" s="79" t="s">
        <v>78</v>
      </c>
      <c r="F2774" s="80" t="s">
        <v>37</v>
      </c>
      <c r="G2774" s="79" t="s">
        <v>78</v>
      </c>
      <c r="H2774" s="81" t="s">
        <v>3</v>
      </c>
      <c r="I2774" s="120">
        <v>687.1</v>
      </c>
      <c r="J2774" s="120">
        <v>687.1</v>
      </c>
      <c r="K2774" s="82">
        <v>2.2999999999999998</v>
      </c>
      <c r="L2774" s="105">
        <f>+BD[[#This Row],[Kg. Recibidos]]*BD[[#This Row],[Precio]]</f>
        <v>1580.33</v>
      </c>
      <c r="M2774" s="82">
        <v>1580.33</v>
      </c>
      <c r="N2774" s="91">
        <f>+BD[[#This Row],[Monto Total]]-BD[[#This Row],[Abonos]]</f>
        <v>0</v>
      </c>
      <c r="O2774" s="92" t="str">
        <f>IF(BD[[#This Row],[Saldo Actual]]=0,"PAGADO",IF(BD[[#This Row],[Saldo Actual]]&lt;0,"A Favor","Pendiente"))</f>
        <v>PAGADO</v>
      </c>
      <c r="P2774" s="95">
        <f>+BD[[#This Row],[Fecha Doc.]]+7</f>
        <v>45288</v>
      </c>
      <c r="Q2774" s="66" t="str">
        <f ca="1">IF(TODAY()&gt;BD[[#This Row],[Fecha Venc.]],"VENCIDO","")</f>
        <v>VENCIDO</v>
      </c>
      <c r="R2774" s="83"/>
    </row>
    <row r="2775" spans="3:18" s="4" customFormat="1" hidden="1" x14ac:dyDescent="0.25">
      <c r="C2775" s="77" t="s">
        <v>920</v>
      </c>
      <c r="D2775" s="78">
        <v>45281</v>
      </c>
      <c r="E2775" s="79" t="s">
        <v>1887</v>
      </c>
      <c r="F2775" s="80" t="s">
        <v>1886</v>
      </c>
      <c r="G2775" s="79" t="s">
        <v>200</v>
      </c>
      <c r="H2775" s="81" t="s">
        <v>872</v>
      </c>
      <c r="I2775" s="120">
        <v>278.2</v>
      </c>
      <c r="J2775" s="120">
        <v>278.2</v>
      </c>
      <c r="K2775" s="82">
        <v>2.4500000000000002</v>
      </c>
      <c r="L2775" s="105">
        <f>+BD[[#This Row],[Kg. Recibidos]]*BD[[#This Row],[Precio]]</f>
        <v>681.59</v>
      </c>
      <c r="M2775" s="82">
        <v>681.59</v>
      </c>
      <c r="N2775" s="91">
        <f>+BD[[#This Row],[Monto Total]]-BD[[#This Row],[Abonos]]</f>
        <v>0</v>
      </c>
      <c r="O2775" s="92" t="str">
        <f>IF(BD[[#This Row],[Saldo Actual]]=0,"PAGADO",IF(BD[[#This Row],[Saldo Actual]]&lt;0,"A Favor","Pendiente"))</f>
        <v>PAGADO</v>
      </c>
      <c r="P2775" s="95">
        <f>+BD[[#This Row],[Fecha Doc.]]+7</f>
        <v>45288</v>
      </c>
      <c r="Q2775" s="66" t="str">
        <f ca="1">IF(TODAY()&gt;BD[[#This Row],[Fecha Venc.]],"VENCIDO","")</f>
        <v>VENCIDO</v>
      </c>
      <c r="R2775" s="83"/>
    </row>
    <row r="2776" spans="3:18" s="4" customFormat="1" hidden="1" x14ac:dyDescent="0.25">
      <c r="C2776" s="77" t="s">
        <v>925</v>
      </c>
      <c r="D2776" s="78">
        <v>45281</v>
      </c>
      <c r="E2776" s="79" t="s">
        <v>87</v>
      </c>
      <c r="F2776" s="80" t="s">
        <v>116</v>
      </c>
      <c r="G2776" s="79" t="s">
        <v>87</v>
      </c>
      <c r="H2776" s="81" t="s">
        <v>872</v>
      </c>
      <c r="I2776" s="120">
        <v>720.3</v>
      </c>
      <c r="J2776" s="120">
        <v>720.3</v>
      </c>
      <c r="K2776" s="82">
        <v>2.4</v>
      </c>
      <c r="L2776" s="105">
        <f>+BD[[#This Row],[Kg. Recibidos]]*BD[[#This Row],[Precio]]</f>
        <v>1728.7199999999998</v>
      </c>
      <c r="M2776" s="82">
        <v>1728.7199999999998</v>
      </c>
      <c r="N2776" s="91">
        <f>+BD[[#This Row],[Monto Total]]-BD[[#This Row],[Abonos]]</f>
        <v>0</v>
      </c>
      <c r="O2776" s="92" t="str">
        <f>IF(BD[[#This Row],[Saldo Actual]]=0,"PAGADO",IF(BD[[#This Row],[Saldo Actual]]&lt;0,"A Favor","Pendiente"))</f>
        <v>PAGADO</v>
      </c>
      <c r="P2776" s="95">
        <f>+BD[[#This Row],[Fecha Doc.]]+7</f>
        <v>45288</v>
      </c>
      <c r="Q2776" s="66" t="str">
        <f ca="1">IF(TODAY()&gt;BD[[#This Row],[Fecha Venc.]],"VENCIDO","")</f>
        <v>VENCIDO</v>
      </c>
      <c r="R2776" s="83"/>
    </row>
    <row r="2777" spans="3:18" s="4" customFormat="1" hidden="1" x14ac:dyDescent="0.25">
      <c r="C2777" s="77" t="s">
        <v>926</v>
      </c>
      <c r="D2777" s="78">
        <v>45281</v>
      </c>
      <c r="E2777" s="79" t="s">
        <v>87</v>
      </c>
      <c r="F2777" s="80" t="s">
        <v>116</v>
      </c>
      <c r="G2777" s="79" t="s">
        <v>87</v>
      </c>
      <c r="H2777" s="81" t="s">
        <v>11</v>
      </c>
      <c r="I2777" s="120">
        <v>46.9</v>
      </c>
      <c r="J2777" s="120">
        <v>46.9</v>
      </c>
      <c r="K2777" s="82">
        <v>1.8</v>
      </c>
      <c r="L2777" s="105">
        <f>+BD[[#This Row],[Kg. Recibidos]]*BD[[#This Row],[Precio]]</f>
        <v>84.42</v>
      </c>
      <c r="M2777" s="82">
        <v>84.42</v>
      </c>
      <c r="N2777" s="91">
        <f>+BD[[#This Row],[Monto Total]]-BD[[#This Row],[Abonos]]</f>
        <v>0</v>
      </c>
      <c r="O2777" s="92" t="str">
        <f>IF(BD[[#This Row],[Saldo Actual]]=0,"PAGADO",IF(BD[[#This Row],[Saldo Actual]]&lt;0,"A Favor","Pendiente"))</f>
        <v>PAGADO</v>
      </c>
      <c r="P2777" s="95">
        <f>+BD[[#This Row],[Fecha Doc.]]+7</f>
        <v>45288</v>
      </c>
      <c r="Q2777" s="66" t="str">
        <f ca="1">IF(TODAY()&gt;BD[[#This Row],[Fecha Venc.]],"VENCIDO","")</f>
        <v>VENCIDO</v>
      </c>
      <c r="R2777" s="83"/>
    </row>
    <row r="2778" spans="3:18" s="4" customFormat="1" hidden="1" x14ac:dyDescent="0.25">
      <c r="C2778" s="77" t="s">
        <v>926</v>
      </c>
      <c r="D2778" s="78">
        <v>45281</v>
      </c>
      <c r="E2778" s="79" t="s">
        <v>87</v>
      </c>
      <c r="F2778" s="80" t="s">
        <v>116</v>
      </c>
      <c r="G2778" s="79" t="s">
        <v>87</v>
      </c>
      <c r="H2778" s="81" t="s">
        <v>12</v>
      </c>
      <c r="I2778" s="120">
        <v>85.4</v>
      </c>
      <c r="J2778" s="120">
        <v>85.4</v>
      </c>
      <c r="K2778" s="82">
        <v>1.3</v>
      </c>
      <c r="L2778" s="105">
        <f>+BD[[#This Row],[Kg. Recibidos]]*BD[[#This Row],[Precio]]</f>
        <v>111.02000000000001</v>
      </c>
      <c r="M2778" s="82">
        <v>111.02000000000001</v>
      </c>
      <c r="N2778" s="91">
        <f>+BD[[#This Row],[Monto Total]]-BD[[#This Row],[Abonos]]</f>
        <v>0</v>
      </c>
      <c r="O2778" s="92" t="str">
        <f>IF(BD[[#This Row],[Saldo Actual]]=0,"PAGADO",IF(BD[[#This Row],[Saldo Actual]]&lt;0,"A Favor","Pendiente"))</f>
        <v>PAGADO</v>
      </c>
      <c r="P2778" s="95">
        <f>+BD[[#This Row],[Fecha Doc.]]+7</f>
        <v>45288</v>
      </c>
      <c r="Q2778" s="66" t="str">
        <f ca="1">IF(TODAY()&gt;BD[[#This Row],[Fecha Venc.]],"VENCIDO","")</f>
        <v>VENCIDO</v>
      </c>
      <c r="R2778" s="83"/>
    </row>
    <row r="2779" spans="3:18" s="4" customFormat="1" hidden="1" x14ac:dyDescent="0.25">
      <c r="C2779" s="77" t="s">
        <v>926</v>
      </c>
      <c r="D2779" s="78">
        <v>45281</v>
      </c>
      <c r="E2779" s="79" t="s">
        <v>87</v>
      </c>
      <c r="F2779" s="80" t="s">
        <v>116</v>
      </c>
      <c r="G2779" s="79" t="s">
        <v>87</v>
      </c>
      <c r="H2779" s="81" t="s">
        <v>13</v>
      </c>
      <c r="I2779" s="120">
        <v>216</v>
      </c>
      <c r="J2779" s="120">
        <v>216</v>
      </c>
      <c r="K2779" s="82">
        <v>1.4</v>
      </c>
      <c r="L2779" s="105">
        <f>+BD[[#This Row],[Kg. Recibidos]]*BD[[#This Row],[Precio]]</f>
        <v>302.39999999999998</v>
      </c>
      <c r="M2779" s="82">
        <v>302.39999999999998</v>
      </c>
      <c r="N2779" s="91">
        <f>+BD[[#This Row],[Monto Total]]-BD[[#This Row],[Abonos]]</f>
        <v>0</v>
      </c>
      <c r="O2779" s="92" t="str">
        <f>IF(BD[[#This Row],[Saldo Actual]]=0,"PAGADO",IF(BD[[#This Row],[Saldo Actual]]&lt;0,"A Favor","Pendiente"))</f>
        <v>PAGADO</v>
      </c>
      <c r="P2779" s="95">
        <f>+BD[[#This Row],[Fecha Doc.]]+7</f>
        <v>45288</v>
      </c>
      <c r="Q2779" s="66" t="str">
        <f ca="1">IF(TODAY()&gt;BD[[#This Row],[Fecha Venc.]],"VENCIDO","")</f>
        <v>VENCIDO</v>
      </c>
      <c r="R2779" s="83"/>
    </row>
    <row r="2780" spans="3:18" s="4" customFormat="1" hidden="1" x14ac:dyDescent="0.25">
      <c r="C2780" s="77" t="s">
        <v>960</v>
      </c>
      <c r="D2780" s="78">
        <v>45281</v>
      </c>
      <c r="E2780" s="79" t="s">
        <v>843</v>
      </c>
      <c r="F2780" s="80" t="s">
        <v>463</v>
      </c>
      <c r="G2780" s="79" t="s">
        <v>843</v>
      </c>
      <c r="H2780" s="81" t="s">
        <v>16</v>
      </c>
      <c r="I2780" s="120">
        <v>21996</v>
      </c>
      <c r="J2780" s="120">
        <v>21996</v>
      </c>
      <c r="K2780" s="82">
        <v>1.5</v>
      </c>
      <c r="L2780" s="105">
        <f>+BD[[#This Row],[Kg. Recibidos]]*BD[[#This Row],[Precio]]</f>
        <v>32994</v>
      </c>
      <c r="M2780" s="82">
        <v>32994</v>
      </c>
      <c r="N2780" s="91">
        <f>+BD[[#This Row],[Monto Total]]-BD[[#This Row],[Abonos]]</f>
        <v>0</v>
      </c>
      <c r="O2780" s="92" t="str">
        <f>IF(BD[[#This Row],[Saldo Actual]]=0,"PAGADO",IF(BD[[#This Row],[Saldo Actual]]&lt;0,"A Favor","Pendiente"))</f>
        <v>PAGADO</v>
      </c>
      <c r="P2780" s="95">
        <f>+BD[[#This Row],[Fecha Doc.]]+7</f>
        <v>45288</v>
      </c>
      <c r="Q2780" s="66" t="str">
        <f ca="1">IF(TODAY()&gt;BD[[#This Row],[Fecha Venc.]],"VENCIDO","")</f>
        <v>VENCIDO</v>
      </c>
      <c r="R2780" s="83" t="s">
        <v>491</v>
      </c>
    </row>
    <row r="2781" spans="3:18" s="4" customFormat="1" hidden="1" x14ac:dyDescent="0.25">
      <c r="C2781" s="77" t="s">
        <v>922</v>
      </c>
      <c r="D2781" s="78">
        <v>45281</v>
      </c>
      <c r="E2781" s="79" t="s">
        <v>1887</v>
      </c>
      <c r="F2781" s="80" t="s">
        <v>1886</v>
      </c>
      <c r="G2781" s="79" t="s">
        <v>136</v>
      </c>
      <c r="H2781" s="81" t="s">
        <v>11</v>
      </c>
      <c r="I2781" s="120">
        <v>3.7</v>
      </c>
      <c r="J2781" s="120">
        <v>3.7</v>
      </c>
      <c r="K2781" s="82">
        <v>2</v>
      </c>
      <c r="L2781" s="105">
        <f>+BD[[#This Row],[Kg. Recibidos]]*BD[[#This Row],[Precio]]</f>
        <v>7.4</v>
      </c>
      <c r="M2781" s="82">
        <v>7.4</v>
      </c>
      <c r="N2781" s="91">
        <f>+BD[[#This Row],[Monto Total]]-BD[[#This Row],[Abonos]]</f>
        <v>0</v>
      </c>
      <c r="O2781" s="92" t="str">
        <f>IF(BD[[#This Row],[Saldo Actual]]=0,"PAGADO",IF(BD[[#This Row],[Saldo Actual]]&lt;0,"A Favor","Pendiente"))</f>
        <v>PAGADO</v>
      </c>
      <c r="P2781" s="95">
        <f>+BD[[#This Row],[Fecha Doc.]]+7</f>
        <v>45288</v>
      </c>
      <c r="Q2781" s="66" t="str">
        <f ca="1">IF(TODAY()&gt;BD[[#This Row],[Fecha Venc.]],"VENCIDO","")</f>
        <v>VENCIDO</v>
      </c>
      <c r="R2781" s="83"/>
    </row>
    <row r="2782" spans="3:18" s="4" customFormat="1" hidden="1" x14ac:dyDescent="0.25">
      <c r="C2782" s="77" t="s">
        <v>922</v>
      </c>
      <c r="D2782" s="78">
        <v>45281</v>
      </c>
      <c r="E2782" s="79" t="s">
        <v>1887</v>
      </c>
      <c r="F2782" s="80" t="s">
        <v>1886</v>
      </c>
      <c r="G2782" s="79" t="s">
        <v>136</v>
      </c>
      <c r="H2782" s="81" t="s">
        <v>3</v>
      </c>
      <c r="I2782" s="120">
        <v>19.399999999999999</v>
      </c>
      <c r="J2782" s="120">
        <v>19.399999999999999</v>
      </c>
      <c r="K2782" s="82">
        <v>2.4500000000000002</v>
      </c>
      <c r="L2782" s="105">
        <f>+BD[[#This Row],[Kg. Recibidos]]*BD[[#This Row],[Precio]]</f>
        <v>47.53</v>
      </c>
      <c r="M2782" s="82">
        <v>47.53</v>
      </c>
      <c r="N2782" s="91">
        <f>+BD[[#This Row],[Monto Total]]-BD[[#This Row],[Abonos]]</f>
        <v>0</v>
      </c>
      <c r="O2782" s="92" t="str">
        <f>IF(BD[[#This Row],[Saldo Actual]]=0,"PAGADO",IF(BD[[#This Row],[Saldo Actual]]&lt;0,"A Favor","Pendiente"))</f>
        <v>PAGADO</v>
      </c>
      <c r="P2782" s="95">
        <f>+BD[[#This Row],[Fecha Doc.]]+7</f>
        <v>45288</v>
      </c>
      <c r="Q2782" s="66" t="str">
        <f ca="1">IF(TODAY()&gt;BD[[#This Row],[Fecha Venc.]],"VENCIDO","")</f>
        <v>VENCIDO</v>
      </c>
      <c r="R2782" s="83"/>
    </row>
    <row r="2783" spans="3:18" s="4" customFormat="1" hidden="1" x14ac:dyDescent="0.25">
      <c r="C2783" s="77" t="s">
        <v>922</v>
      </c>
      <c r="D2783" s="78">
        <v>45281</v>
      </c>
      <c r="E2783" s="79" t="s">
        <v>1887</v>
      </c>
      <c r="F2783" s="80" t="s">
        <v>1886</v>
      </c>
      <c r="G2783" s="79" t="s">
        <v>136</v>
      </c>
      <c r="H2783" s="81" t="s">
        <v>13</v>
      </c>
      <c r="I2783" s="120">
        <v>3.6</v>
      </c>
      <c r="J2783" s="120">
        <v>3.6</v>
      </c>
      <c r="K2783" s="82">
        <v>1.4</v>
      </c>
      <c r="L2783" s="105">
        <f>+BD[[#This Row],[Kg. Recibidos]]*BD[[#This Row],[Precio]]</f>
        <v>5.04</v>
      </c>
      <c r="M2783" s="82">
        <v>5.04</v>
      </c>
      <c r="N2783" s="91">
        <f>+BD[[#This Row],[Monto Total]]-BD[[#This Row],[Abonos]]</f>
        <v>0</v>
      </c>
      <c r="O2783" s="92" t="str">
        <f>IF(BD[[#This Row],[Saldo Actual]]=0,"PAGADO",IF(BD[[#This Row],[Saldo Actual]]&lt;0,"A Favor","Pendiente"))</f>
        <v>PAGADO</v>
      </c>
      <c r="P2783" s="95">
        <f>+BD[[#This Row],[Fecha Doc.]]+7</f>
        <v>45288</v>
      </c>
      <c r="Q2783" s="66" t="str">
        <f ca="1">IF(TODAY()&gt;BD[[#This Row],[Fecha Venc.]],"VENCIDO","")</f>
        <v>VENCIDO</v>
      </c>
      <c r="R2783" s="83"/>
    </row>
    <row r="2784" spans="3:18" s="4" customFormat="1" hidden="1" x14ac:dyDescent="0.25">
      <c r="C2784" s="77" t="s">
        <v>962</v>
      </c>
      <c r="D2784" s="78">
        <v>45281</v>
      </c>
      <c r="E2784" s="79" t="s">
        <v>24</v>
      </c>
      <c r="F2784" s="80" t="s">
        <v>23</v>
      </c>
      <c r="G2784" s="79" t="s">
        <v>192</v>
      </c>
      <c r="H2784" s="81" t="s">
        <v>3</v>
      </c>
      <c r="I2784" s="120">
        <v>7177.4</v>
      </c>
      <c r="J2784" s="120">
        <v>7177.4</v>
      </c>
      <c r="K2784" s="82">
        <v>2.2799999999999998</v>
      </c>
      <c r="L2784" s="105">
        <f>+BD[[#This Row],[Kg. Recibidos]]*BD[[#This Row],[Precio]]</f>
        <v>16364.471999999998</v>
      </c>
      <c r="M2784" s="82">
        <v>16364.471999999998</v>
      </c>
      <c r="N2784" s="91">
        <f>+BD[[#This Row],[Monto Total]]-BD[[#This Row],[Abonos]]</f>
        <v>0</v>
      </c>
      <c r="O2784" s="92" t="str">
        <f>IF(BD[[#This Row],[Saldo Actual]]=0,"PAGADO",IF(BD[[#This Row],[Saldo Actual]]&lt;0,"A Favor","Pendiente"))</f>
        <v>PAGADO</v>
      </c>
      <c r="P2784" s="95">
        <f>+BD[[#This Row],[Fecha Doc.]]+7</f>
        <v>45288</v>
      </c>
      <c r="Q2784" s="66" t="str">
        <f ca="1">IF(TODAY()&gt;BD[[#This Row],[Fecha Venc.]],"VENCIDO","")</f>
        <v>VENCIDO</v>
      </c>
      <c r="R2784" s="83"/>
    </row>
    <row r="2785" spans="3:18" s="4" customFormat="1" hidden="1" x14ac:dyDescent="0.25">
      <c r="C2785" s="77" t="s">
        <v>956</v>
      </c>
      <c r="D2785" s="78">
        <v>45281</v>
      </c>
      <c r="E2785" s="79" t="s">
        <v>1887</v>
      </c>
      <c r="F2785" s="80" t="s">
        <v>1886</v>
      </c>
      <c r="G2785" s="79" t="s">
        <v>145</v>
      </c>
      <c r="H2785" s="81" t="s">
        <v>3</v>
      </c>
      <c r="I2785" s="120">
        <v>199.9</v>
      </c>
      <c r="J2785" s="120">
        <v>199.9</v>
      </c>
      <c r="K2785" s="82">
        <v>2.4500000000000002</v>
      </c>
      <c r="L2785" s="105">
        <f>+BD[[#This Row],[Kg. Recibidos]]*BD[[#This Row],[Precio]]</f>
        <v>489.75500000000005</v>
      </c>
      <c r="M2785" s="82">
        <v>489.75500000000005</v>
      </c>
      <c r="N2785" s="91">
        <f>+BD[[#This Row],[Monto Total]]-BD[[#This Row],[Abonos]]</f>
        <v>0</v>
      </c>
      <c r="O2785" s="92" t="str">
        <f>IF(BD[[#This Row],[Saldo Actual]]=0,"PAGADO",IF(BD[[#This Row],[Saldo Actual]]&lt;0,"A Favor","Pendiente"))</f>
        <v>PAGADO</v>
      </c>
      <c r="P2785" s="95">
        <f>+BD[[#This Row],[Fecha Doc.]]+7</f>
        <v>45288</v>
      </c>
      <c r="Q2785" s="66" t="str">
        <f ca="1">IF(TODAY()&gt;BD[[#This Row],[Fecha Venc.]],"VENCIDO","")</f>
        <v>VENCIDO</v>
      </c>
      <c r="R2785" s="83"/>
    </row>
    <row r="2786" spans="3:18" s="4" customFormat="1" hidden="1" x14ac:dyDescent="0.25">
      <c r="C2786" s="77" t="s">
        <v>956</v>
      </c>
      <c r="D2786" s="78">
        <v>45281</v>
      </c>
      <c r="E2786" s="79" t="s">
        <v>1887</v>
      </c>
      <c r="F2786" s="80" t="s">
        <v>1886</v>
      </c>
      <c r="G2786" s="79" t="s">
        <v>145</v>
      </c>
      <c r="H2786" s="81" t="s">
        <v>872</v>
      </c>
      <c r="I2786" s="120">
        <v>97.2</v>
      </c>
      <c r="J2786" s="120">
        <v>97.2</v>
      </c>
      <c r="K2786" s="82">
        <v>2.4500000000000002</v>
      </c>
      <c r="L2786" s="105">
        <f>+BD[[#This Row],[Kg. Recibidos]]*BD[[#This Row],[Precio]]</f>
        <v>238.14000000000001</v>
      </c>
      <c r="M2786" s="82">
        <v>238.14000000000001</v>
      </c>
      <c r="N2786" s="91">
        <f>+BD[[#This Row],[Monto Total]]-BD[[#This Row],[Abonos]]</f>
        <v>0</v>
      </c>
      <c r="O2786" s="92" t="str">
        <f>IF(BD[[#This Row],[Saldo Actual]]=0,"PAGADO",IF(BD[[#This Row],[Saldo Actual]]&lt;0,"A Favor","Pendiente"))</f>
        <v>PAGADO</v>
      </c>
      <c r="P2786" s="95">
        <f>+BD[[#This Row],[Fecha Doc.]]+7</f>
        <v>45288</v>
      </c>
      <c r="Q2786" s="66" t="str">
        <f ca="1">IF(TODAY()&gt;BD[[#This Row],[Fecha Venc.]],"VENCIDO","")</f>
        <v>VENCIDO</v>
      </c>
      <c r="R2786" s="83"/>
    </row>
    <row r="2787" spans="3:18" s="4" customFormat="1" hidden="1" x14ac:dyDescent="0.25">
      <c r="C2787" s="77" t="s">
        <v>959</v>
      </c>
      <c r="D2787" s="78">
        <v>45281</v>
      </c>
      <c r="E2787" s="79" t="s">
        <v>1887</v>
      </c>
      <c r="F2787" s="80" t="s">
        <v>1886</v>
      </c>
      <c r="G2787" s="79" t="s">
        <v>144</v>
      </c>
      <c r="H2787" s="81" t="s">
        <v>872</v>
      </c>
      <c r="I2787" s="120">
        <v>150.19999999999999</v>
      </c>
      <c r="J2787" s="120">
        <v>150.19999999999999</v>
      </c>
      <c r="K2787" s="82">
        <v>2.4500000000000002</v>
      </c>
      <c r="L2787" s="105">
        <f>+BD[[#This Row],[Kg. Recibidos]]*BD[[#This Row],[Precio]]</f>
        <v>367.99</v>
      </c>
      <c r="M2787" s="82">
        <v>367.99</v>
      </c>
      <c r="N2787" s="91">
        <f>+BD[[#This Row],[Monto Total]]-BD[[#This Row],[Abonos]]</f>
        <v>0</v>
      </c>
      <c r="O2787" s="92" t="str">
        <f>IF(BD[[#This Row],[Saldo Actual]]=0,"PAGADO",IF(BD[[#This Row],[Saldo Actual]]&lt;0,"A Favor","Pendiente"))</f>
        <v>PAGADO</v>
      </c>
      <c r="P2787" s="95">
        <f>+BD[[#This Row],[Fecha Doc.]]+7</f>
        <v>45288</v>
      </c>
      <c r="Q2787" s="66" t="str">
        <f ca="1">IF(TODAY()&gt;BD[[#This Row],[Fecha Venc.]],"VENCIDO","")</f>
        <v>VENCIDO</v>
      </c>
      <c r="R2787" s="83"/>
    </row>
    <row r="2788" spans="3:18" s="4" customFormat="1" hidden="1" x14ac:dyDescent="0.25">
      <c r="C2788" s="77" t="s">
        <v>967</v>
      </c>
      <c r="D2788" s="78">
        <v>45281</v>
      </c>
      <c r="E2788" s="79" t="s">
        <v>1887</v>
      </c>
      <c r="F2788" s="80" t="s">
        <v>1886</v>
      </c>
      <c r="G2788" s="79" t="s">
        <v>518</v>
      </c>
      <c r="H2788" s="81" t="s">
        <v>16</v>
      </c>
      <c r="I2788" s="120">
        <v>5.0999999999999996</v>
      </c>
      <c r="J2788" s="120">
        <v>5.0999999999999996</v>
      </c>
      <c r="K2788" s="82">
        <v>2</v>
      </c>
      <c r="L2788" s="105">
        <f>+BD[[#This Row],[Kg. Recibidos]]*BD[[#This Row],[Precio]]</f>
        <v>10.199999999999999</v>
      </c>
      <c r="M2788" s="82">
        <v>10.199999999999999</v>
      </c>
      <c r="N2788" s="91">
        <f>+BD[[#This Row],[Monto Total]]-BD[[#This Row],[Abonos]]</f>
        <v>0</v>
      </c>
      <c r="O2788" s="92" t="str">
        <f>IF(BD[[#This Row],[Saldo Actual]]=0,"PAGADO",IF(BD[[#This Row],[Saldo Actual]]&lt;0,"A Favor","Pendiente"))</f>
        <v>PAGADO</v>
      </c>
      <c r="P2788" s="95">
        <f>+BD[[#This Row],[Fecha Doc.]]+7</f>
        <v>45288</v>
      </c>
      <c r="Q2788" s="66" t="str">
        <f ca="1">IF(TODAY()&gt;BD[[#This Row],[Fecha Venc.]],"VENCIDO","")</f>
        <v>VENCIDO</v>
      </c>
      <c r="R2788" s="83"/>
    </row>
    <row r="2789" spans="3:18" s="4" customFormat="1" hidden="1" x14ac:dyDescent="0.25">
      <c r="C2789" s="77" t="s">
        <v>958</v>
      </c>
      <c r="D2789" s="78">
        <v>45281</v>
      </c>
      <c r="E2789" s="79" t="s">
        <v>1887</v>
      </c>
      <c r="F2789" s="80" t="s">
        <v>1886</v>
      </c>
      <c r="G2789" s="79" t="s">
        <v>156</v>
      </c>
      <c r="H2789" s="81" t="s">
        <v>3</v>
      </c>
      <c r="I2789" s="120">
        <v>24.4</v>
      </c>
      <c r="J2789" s="120">
        <v>24.4</v>
      </c>
      <c r="K2789" s="82">
        <v>2.4500000000000002</v>
      </c>
      <c r="L2789" s="105">
        <f>+BD[[#This Row],[Kg. Recibidos]]*BD[[#This Row],[Precio]]</f>
        <v>59.78</v>
      </c>
      <c r="M2789" s="82">
        <v>59.78</v>
      </c>
      <c r="N2789" s="91">
        <f>+BD[[#This Row],[Monto Total]]-BD[[#This Row],[Abonos]]</f>
        <v>0</v>
      </c>
      <c r="O2789" s="92" t="str">
        <f>IF(BD[[#This Row],[Saldo Actual]]=0,"PAGADO",IF(BD[[#This Row],[Saldo Actual]]&lt;0,"A Favor","Pendiente"))</f>
        <v>PAGADO</v>
      </c>
      <c r="P2789" s="95">
        <f>+BD[[#This Row],[Fecha Doc.]]+7</f>
        <v>45288</v>
      </c>
      <c r="Q2789" s="66" t="str">
        <f ca="1">IF(TODAY()&gt;BD[[#This Row],[Fecha Venc.]],"VENCIDO","")</f>
        <v>VENCIDO</v>
      </c>
      <c r="R2789" s="83"/>
    </row>
    <row r="2790" spans="3:18" s="4" customFormat="1" hidden="1" x14ac:dyDescent="0.25">
      <c r="C2790" s="77" t="s">
        <v>957</v>
      </c>
      <c r="D2790" s="78">
        <v>45281</v>
      </c>
      <c r="E2790" s="79" t="s">
        <v>1887</v>
      </c>
      <c r="F2790" s="80" t="s">
        <v>1886</v>
      </c>
      <c r="G2790" s="79" t="s">
        <v>156</v>
      </c>
      <c r="H2790" s="81" t="s">
        <v>13</v>
      </c>
      <c r="I2790" s="120">
        <v>11.7</v>
      </c>
      <c r="J2790" s="120">
        <v>11.7</v>
      </c>
      <c r="K2790" s="82">
        <v>1.4</v>
      </c>
      <c r="L2790" s="105">
        <f>+BD[[#This Row],[Kg. Recibidos]]*BD[[#This Row],[Precio]]</f>
        <v>16.38</v>
      </c>
      <c r="M2790" s="82">
        <v>16.38</v>
      </c>
      <c r="N2790" s="91">
        <f>+BD[[#This Row],[Monto Total]]-BD[[#This Row],[Abonos]]</f>
        <v>0</v>
      </c>
      <c r="O2790" s="92" t="str">
        <f>IF(BD[[#This Row],[Saldo Actual]]=0,"PAGADO",IF(BD[[#This Row],[Saldo Actual]]&lt;0,"A Favor","Pendiente"))</f>
        <v>PAGADO</v>
      </c>
      <c r="P2790" s="95">
        <f>+BD[[#This Row],[Fecha Doc.]]+7</f>
        <v>45288</v>
      </c>
      <c r="Q2790" s="66" t="str">
        <f ca="1">IF(TODAY()&gt;BD[[#This Row],[Fecha Venc.]],"VENCIDO","")</f>
        <v>VENCIDO</v>
      </c>
      <c r="R2790" s="83"/>
    </row>
    <row r="2791" spans="3:18" s="4" customFormat="1" hidden="1" x14ac:dyDescent="0.25">
      <c r="C2791" s="77" t="s">
        <v>965</v>
      </c>
      <c r="D2791" s="78">
        <v>45281</v>
      </c>
      <c r="E2791" s="79" t="s">
        <v>1887</v>
      </c>
      <c r="F2791" s="80" t="s">
        <v>1886</v>
      </c>
      <c r="G2791" s="79" t="s">
        <v>946</v>
      </c>
      <c r="H2791" s="81" t="s">
        <v>3</v>
      </c>
      <c r="I2791" s="120">
        <v>4.7</v>
      </c>
      <c r="J2791" s="120">
        <v>4.7</v>
      </c>
      <c r="K2791" s="82">
        <v>2.4500000000000002</v>
      </c>
      <c r="L2791" s="105">
        <f>+BD[[#This Row],[Kg. Recibidos]]*BD[[#This Row],[Precio]]</f>
        <v>11.515000000000001</v>
      </c>
      <c r="M2791" s="82">
        <v>11.515000000000001</v>
      </c>
      <c r="N2791" s="91">
        <f>+BD[[#This Row],[Monto Total]]-BD[[#This Row],[Abonos]]</f>
        <v>0</v>
      </c>
      <c r="O2791" s="92" t="str">
        <f>IF(BD[[#This Row],[Saldo Actual]]=0,"PAGADO",IF(BD[[#This Row],[Saldo Actual]]&lt;0,"A Favor","Pendiente"))</f>
        <v>PAGADO</v>
      </c>
      <c r="P2791" s="95">
        <f>+BD[[#This Row],[Fecha Doc.]]+7</f>
        <v>45288</v>
      </c>
      <c r="Q2791" s="66" t="str">
        <f ca="1">IF(TODAY()&gt;BD[[#This Row],[Fecha Venc.]],"VENCIDO","")</f>
        <v>VENCIDO</v>
      </c>
      <c r="R2791" s="83"/>
    </row>
    <row r="2792" spans="3:18" s="4" customFormat="1" hidden="1" x14ac:dyDescent="0.25">
      <c r="C2792" s="77" t="s">
        <v>947</v>
      </c>
      <c r="D2792" s="78">
        <v>45281</v>
      </c>
      <c r="E2792" s="79" t="s">
        <v>1887</v>
      </c>
      <c r="F2792" s="80" t="s">
        <v>1886</v>
      </c>
      <c r="G2792" s="79" t="s">
        <v>669</v>
      </c>
      <c r="H2792" s="81" t="s">
        <v>3</v>
      </c>
      <c r="I2792" s="120">
        <v>10.8</v>
      </c>
      <c r="J2792" s="120">
        <v>10.8</v>
      </c>
      <c r="K2792" s="82">
        <v>2.4500000000000002</v>
      </c>
      <c r="L2792" s="105">
        <f>+BD[[#This Row],[Kg. Recibidos]]*BD[[#This Row],[Precio]]</f>
        <v>26.460000000000004</v>
      </c>
      <c r="M2792" s="82">
        <v>26.460000000000004</v>
      </c>
      <c r="N2792" s="91">
        <f>+BD[[#This Row],[Monto Total]]-BD[[#This Row],[Abonos]]</f>
        <v>0</v>
      </c>
      <c r="O2792" s="92" t="str">
        <f>IF(BD[[#This Row],[Saldo Actual]]=0,"PAGADO",IF(BD[[#This Row],[Saldo Actual]]&lt;0,"A Favor","Pendiente"))</f>
        <v>PAGADO</v>
      </c>
      <c r="P2792" s="95">
        <f>+BD[[#This Row],[Fecha Doc.]]+7</f>
        <v>45288</v>
      </c>
      <c r="Q2792" s="66" t="str">
        <f ca="1">IF(TODAY()&gt;BD[[#This Row],[Fecha Venc.]],"VENCIDO","")</f>
        <v>VENCIDO</v>
      </c>
      <c r="R2792" s="83"/>
    </row>
    <row r="2793" spans="3:18" s="4" customFormat="1" hidden="1" x14ac:dyDescent="0.25">
      <c r="C2793" s="77" t="s">
        <v>948</v>
      </c>
      <c r="D2793" s="78">
        <v>45281</v>
      </c>
      <c r="E2793" s="79" t="s">
        <v>1887</v>
      </c>
      <c r="F2793" s="80" t="s">
        <v>1886</v>
      </c>
      <c r="G2793" s="79" t="s">
        <v>149</v>
      </c>
      <c r="H2793" s="81" t="s">
        <v>14</v>
      </c>
      <c r="I2793" s="120">
        <v>133.9</v>
      </c>
      <c r="J2793" s="120">
        <v>133.9</v>
      </c>
      <c r="K2793" s="82">
        <v>0.55000000000000004</v>
      </c>
      <c r="L2793" s="105">
        <f>+BD[[#This Row],[Kg. Recibidos]]*BD[[#This Row],[Precio]]</f>
        <v>73.64500000000001</v>
      </c>
      <c r="M2793" s="82">
        <v>73.64500000000001</v>
      </c>
      <c r="N2793" s="91">
        <f>+BD[[#This Row],[Monto Total]]-BD[[#This Row],[Abonos]]</f>
        <v>0</v>
      </c>
      <c r="O2793" s="92" t="str">
        <f>IF(BD[[#This Row],[Saldo Actual]]=0,"PAGADO",IF(BD[[#This Row],[Saldo Actual]]&lt;0,"A Favor","Pendiente"))</f>
        <v>PAGADO</v>
      </c>
      <c r="P2793" s="95">
        <f>+BD[[#This Row],[Fecha Doc.]]+7</f>
        <v>45288</v>
      </c>
      <c r="Q2793" s="66" t="str">
        <f ca="1">IF(TODAY()&gt;BD[[#This Row],[Fecha Venc.]],"VENCIDO","")</f>
        <v>VENCIDO</v>
      </c>
      <c r="R2793" s="83"/>
    </row>
    <row r="2794" spans="3:18" s="4" customFormat="1" hidden="1" x14ac:dyDescent="0.25">
      <c r="C2794" s="77" t="s">
        <v>951</v>
      </c>
      <c r="D2794" s="78">
        <v>45281</v>
      </c>
      <c r="E2794" s="79" t="s">
        <v>1887</v>
      </c>
      <c r="F2794" s="80" t="s">
        <v>1886</v>
      </c>
      <c r="G2794" s="79" t="s">
        <v>158</v>
      </c>
      <c r="H2794" s="81" t="s">
        <v>13</v>
      </c>
      <c r="I2794" s="120">
        <v>106.3</v>
      </c>
      <c r="J2794" s="120">
        <v>106.3</v>
      </c>
      <c r="K2794" s="82">
        <v>1.4</v>
      </c>
      <c r="L2794" s="105">
        <f>+BD[[#This Row],[Kg. Recibidos]]*BD[[#This Row],[Precio]]</f>
        <v>148.82</v>
      </c>
      <c r="M2794" s="82">
        <v>148.82</v>
      </c>
      <c r="N2794" s="91">
        <f>+BD[[#This Row],[Monto Total]]-BD[[#This Row],[Abonos]]</f>
        <v>0</v>
      </c>
      <c r="O2794" s="92" t="str">
        <f>IF(BD[[#This Row],[Saldo Actual]]=0,"PAGADO",IF(BD[[#This Row],[Saldo Actual]]&lt;0,"A Favor","Pendiente"))</f>
        <v>PAGADO</v>
      </c>
      <c r="P2794" s="95">
        <f>+BD[[#This Row],[Fecha Doc.]]+7</f>
        <v>45288</v>
      </c>
      <c r="Q2794" s="66" t="str">
        <f ca="1">IF(TODAY()&gt;BD[[#This Row],[Fecha Venc.]],"VENCIDO","")</f>
        <v>VENCIDO</v>
      </c>
      <c r="R2794" s="83"/>
    </row>
    <row r="2795" spans="3:18" s="4" customFormat="1" hidden="1" x14ac:dyDescent="0.25">
      <c r="C2795" s="77" t="s">
        <v>949</v>
      </c>
      <c r="D2795" s="78">
        <v>45281</v>
      </c>
      <c r="E2795" s="79" t="s">
        <v>1887</v>
      </c>
      <c r="F2795" s="80" t="s">
        <v>1886</v>
      </c>
      <c r="G2795" s="79" t="s">
        <v>950</v>
      </c>
      <c r="H2795" s="81" t="s">
        <v>3</v>
      </c>
      <c r="I2795" s="120">
        <v>7.6</v>
      </c>
      <c r="J2795" s="120">
        <v>7.6</v>
      </c>
      <c r="K2795" s="82">
        <v>2.4500000000000002</v>
      </c>
      <c r="L2795" s="105">
        <f>+BD[[#This Row],[Kg. Recibidos]]*BD[[#This Row],[Precio]]</f>
        <v>18.62</v>
      </c>
      <c r="M2795" s="82">
        <v>18.62</v>
      </c>
      <c r="N2795" s="91">
        <f>+BD[[#This Row],[Monto Total]]-BD[[#This Row],[Abonos]]</f>
        <v>0</v>
      </c>
      <c r="O2795" s="92" t="str">
        <f>IF(BD[[#This Row],[Saldo Actual]]=0,"PAGADO",IF(BD[[#This Row],[Saldo Actual]]&lt;0,"A Favor","Pendiente"))</f>
        <v>PAGADO</v>
      </c>
      <c r="P2795" s="95">
        <f>+BD[[#This Row],[Fecha Doc.]]+7</f>
        <v>45288</v>
      </c>
      <c r="Q2795" s="66" t="str">
        <f ca="1">IF(TODAY()&gt;BD[[#This Row],[Fecha Venc.]],"VENCIDO","")</f>
        <v>VENCIDO</v>
      </c>
      <c r="R2795" s="83"/>
    </row>
    <row r="2796" spans="3:18" s="4" customFormat="1" hidden="1" x14ac:dyDescent="0.25">
      <c r="C2796" s="77" t="s">
        <v>928</v>
      </c>
      <c r="D2796" s="78">
        <v>45281</v>
      </c>
      <c r="E2796" s="79" t="s">
        <v>1887</v>
      </c>
      <c r="F2796" s="80" t="s">
        <v>1886</v>
      </c>
      <c r="G2796" s="79" t="s">
        <v>642</v>
      </c>
      <c r="H2796" s="81" t="s">
        <v>3</v>
      </c>
      <c r="I2796" s="120">
        <v>7.6</v>
      </c>
      <c r="J2796" s="120">
        <v>7.6</v>
      </c>
      <c r="K2796" s="82">
        <v>2.4500000000000002</v>
      </c>
      <c r="L2796" s="105">
        <f>+BD[[#This Row],[Kg. Recibidos]]*BD[[#This Row],[Precio]]</f>
        <v>18.62</v>
      </c>
      <c r="M2796" s="82">
        <v>18.62</v>
      </c>
      <c r="N2796" s="91">
        <f>+BD[[#This Row],[Monto Total]]-BD[[#This Row],[Abonos]]</f>
        <v>0</v>
      </c>
      <c r="O2796" s="92" t="str">
        <f>IF(BD[[#This Row],[Saldo Actual]]=0,"PAGADO",IF(BD[[#This Row],[Saldo Actual]]&lt;0,"A Favor","Pendiente"))</f>
        <v>PAGADO</v>
      </c>
      <c r="P2796" s="95">
        <f>+BD[[#This Row],[Fecha Doc.]]+7</f>
        <v>45288</v>
      </c>
      <c r="Q2796" s="66" t="str">
        <f ca="1">IF(TODAY()&gt;BD[[#This Row],[Fecha Venc.]],"VENCIDO","")</f>
        <v>VENCIDO</v>
      </c>
      <c r="R2796" s="83"/>
    </row>
    <row r="2797" spans="3:18" s="4" customFormat="1" hidden="1" x14ac:dyDescent="0.25">
      <c r="C2797" s="77" t="s">
        <v>931</v>
      </c>
      <c r="D2797" s="78">
        <v>45281</v>
      </c>
      <c r="E2797" s="79" t="s">
        <v>1887</v>
      </c>
      <c r="F2797" s="80" t="s">
        <v>1886</v>
      </c>
      <c r="G2797" s="79" t="s">
        <v>125</v>
      </c>
      <c r="H2797" s="81" t="s">
        <v>872</v>
      </c>
      <c r="I2797" s="120">
        <v>95.5</v>
      </c>
      <c r="J2797" s="120">
        <v>95.5</v>
      </c>
      <c r="K2797" s="82">
        <v>2.4500000000000002</v>
      </c>
      <c r="L2797" s="105">
        <f>+BD[[#This Row],[Kg. Recibidos]]*BD[[#This Row],[Precio]]</f>
        <v>233.97500000000002</v>
      </c>
      <c r="M2797" s="82">
        <v>233.97500000000002</v>
      </c>
      <c r="N2797" s="91">
        <f>+BD[[#This Row],[Monto Total]]-BD[[#This Row],[Abonos]]</f>
        <v>0</v>
      </c>
      <c r="O2797" s="92" t="str">
        <f>IF(BD[[#This Row],[Saldo Actual]]=0,"PAGADO",IF(BD[[#This Row],[Saldo Actual]]&lt;0,"A Favor","Pendiente"))</f>
        <v>PAGADO</v>
      </c>
      <c r="P2797" s="95">
        <f>+BD[[#This Row],[Fecha Doc.]]+7</f>
        <v>45288</v>
      </c>
      <c r="Q2797" s="66" t="str">
        <f ca="1">IF(TODAY()&gt;BD[[#This Row],[Fecha Venc.]],"VENCIDO","")</f>
        <v>VENCIDO</v>
      </c>
      <c r="R2797" s="83"/>
    </row>
    <row r="2798" spans="3:18" s="4" customFormat="1" hidden="1" x14ac:dyDescent="0.25">
      <c r="C2798" s="77" t="s">
        <v>964</v>
      </c>
      <c r="D2798" s="78">
        <v>45281</v>
      </c>
      <c r="E2798" s="79" t="s">
        <v>1887</v>
      </c>
      <c r="F2798" s="80" t="s">
        <v>1886</v>
      </c>
      <c r="G2798" s="79" t="s">
        <v>198</v>
      </c>
      <c r="H2798" s="81" t="s">
        <v>3</v>
      </c>
      <c r="I2798" s="120">
        <v>10.199999999999999</v>
      </c>
      <c r="J2798" s="120">
        <v>10.199999999999999</v>
      </c>
      <c r="K2798" s="82">
        <v>2.4500000000000002</v>
      </c>
      <c r="L2798" s="105">
        <f>+BD[[#This Row],[Kg. Recibidos]]*BD[[#This Row],[Precio]]</f>
        <v>24.99</v>
      </c>
      <c r="M2798" s="82">
        <v>24.99</v>
      </c>
      <c r="N2798" s="91">
        <f>+BD[[#This Row],[Monto Total]]-BD[[#This Row],[Abonos]]</f>
        <v>0</v>
      </c>
      <c r="O2798" s="92" t="str">
        <f>IF(BD[[#This Row],[Saldo Actual]]=0,"PAGADO",IF(BD[[#This Row],[Saldo Actual]]&lt;0,"A Favor","Pendiente"))</f>
        <v>PAGADO</v>
      </c>
      <c r="P2798" s="95">
        <f>+BD[[#This Row],[Fecha Doc.]]+7</f>
        <v>45288</v>
      </c>
      <c r="Q2798" s="66" t="str">
        <f ca="1">IF(TODAY()&gt;BD[[#This Row],[Fecha Venc.]],"VENCIDO","")</f>
        <v>VENCIDO</v>
      </c>
      <c r="R2798" s="83"/>
    </row>
    <row r="2799" spans="3:18" s="4" customFormat="1" hidden="1" x14ac:dyDescent="0.25">
      <c r="C2799" s="77" t="s">
        <v>961</v>
      </c>
      <c r="D2799" s="78">
        <v>45281</v>
      </c>
      <c r="E2799" s="79" t="s">
        <v>24</v>
      </c>
      <c r="F2799" s="80" t="s">
        <v>23</v>
      </c>
      <c r="G2799" s="79" t="s">
        <v>192</v>
      </c>
      <c r="H2799" s="81" t="s">
        <v>3</v>
      </c>
      <c r="I2799" s="120">
        <v>16551.8</v>
      </c>
      <c r="J2799" s="120">
        <v>16314.5</v>
      </c>
      <c r="K2799" s="82">
        <v>2.2799999999999998</v>
      </c>
      <c r="L2799" s="105">
        <f>+BD[[#This Row],[Kg. Recibidos]]*BD[[#This Row],[Precio]]</f>
        <v>37197.06</v>
      </c>
      <c r="M2799" s="82">
        <v>37197.06</v>
      </c>
      <c r="N2799" s="91">
        <f>+BD[[#This Row],[Monto Total]]-BD[[#This Row],[Abonos]]</f>
        <v>0</v>
      </c>
      <c r="O2799" s="92" t="str">
        <f>IF(BD[[#This Row],[Saldo Actual]]=0,"PAGADO",IF(BD[[#This Row],[Saldo Actual]]&lt;0,"A Favor","Pendiente"))</f>
        <v>PAGADO</v>
      </c>
      <c r="P2799" s="95">
        <f>+BD[[#This Row],[Fecha Doc.]]+7</f>
        <v>45288</v>
      </c>
      <c r="Q2799" s="66" t="str">
        <f ca="1">IF(TODAY()&gt;BD[[#This Row],[Fecha Venc.]],"VENCIDO","")</f>
        <v>VENCIDO</v>
      </c>
      <c r="R2799" s="83"/>
    </row>
    <row r="2800" spans="3:18" s="4" customFormat="1" hidden="1" x14ac:dyDescent="0.25">
      <c r="C2800" s="77" t="s">
        <v>930</v>
      </c>
      <c r="D2800" s="78">
        <v>45281</v>
      </c>
      <c r="E2800" s="79" t="s">
        <v>1887</v>
      </c>
      <c r="F2800" s="80" t="s">
        <v>1886</v>
      </c>
      <c r="G2800" s="79" t="s">
        <v>142</v>
      </c>
      <c r="H2800" s="81" t="s">
        <v>3</v>
      </c>
      <c r="I2800" s="120">
        <v>7.5</v>
      </c>
      <c r="J2800" s="120">
        <v>7.5</v>
      </c>
      <c r="K2800" s="82">
        <v>2.4500000000000002</v>
      </c>
      <c r="L2800" s="105">
        <f>+BD[[#This Row],[Kg. Recibidos]]*BD[[#This Row],[Precio]]</f>
        <v>18.375</v>
      </c>
      <c r="M2800" s="82">
        <v>18.375</v>
      </c>
      <c r="N2800" s="91">
        <f>+BD[[#This Row],[Monto Total]]-BD[[#This Row],[Abonos]]</f>
        <v>0</v>
      </c>
      <c r="O2800" s="92" t="str">
        <f>IF(BD[[#This Row],[Saldo Actual]]=0,"PAGADO",IF(BD[[#This Row],[Saldo Actual]]&lt;0,"A Favor","Pendiente"))</f>
        <v>PAGADO</v>
      </c>
      <c r="P2800" s="95">
        <f>+BD[[#This Row],[Fecha Doc.]]+7</f>
        <v>45288</v>
      </c>
      <c r="Q2800" s="66" t="str">
        <f ca="1">IF(TODAY()&gt;BD[[#This Row],[Fecha Venc.]],"VENCIDO","")</f>
        <v>VENCIDO</v>
      </c>
      <c r="R2800" s="83"/>
    </row>
    <row r="2801" spans="3:18" s="4" customFormat="1" hidden="1" x14ac:dyDescent="0.25">
      <c r="C2801" s="77" t="s">
        <v>929</v>
      </c>
      <c r="D2801" s="78">
        <v>45281</v>
      </c>
      <c r="E2801" s="79" t="s">
        <v>1887</v>
      </c>
      <c r="F2801" s="80" t="s">
        <v>1886</v>
      </c>
      <c r="G2801" s="79" t="s">
        <v>160</v>
      </c>
      <c r="H2801" s="81" t="s">
        <v>3</v>
      </c>
      <c r="I2801" s="120">
        <v>15.5</v>
      </c>
      <c r="J2801" s="120">
        <v>15.5</v>
      </c>
      <c r="K2801" s="82">
        <v>2.4500000000000002</v>
      </c>
      <c r="L2801" s="105">
        <f>+BD[[#This Row],[Kg. Recibidos]]*BD[[#This Row],[Precio]]</f>
        <v>37.975000000000001</v>
      </c>
      <c r="M2801" s="82">
        <v>37.975000000000001</v>
      </c>
      <c r="N2801" s="91">
        <f>+BD[[#This Row],[Monto Total]]-BD[[#This Row],[Abonos]]</f>
        <v>0</v>
      </c>
      <c r="O2801" s="92" t="str">
        <f>IF(BD[[#This Row],[Saldo Actual]]=0,"PAGADO",IF(BD[[#This Row],[Saldo Actual]]&lt;0,"A Favor","Pendiente"))</f>
        <v>PAGADO</v>
      </c>
      <c r="P2801" s="95">
        <f>+BD[[#This Row],[Fecha Doc.]]+7</f>
        <v>45288</v>
      </c>
      <c r="Q2801" s="66" t="str">
        <f ca="1">IF(TODAY()&gt;BD[[#This Row],[Fecha Venc.]],"VENCIDO","")</f>
        <v>VENCIDO</v>
      </c>
      <c r="R2801" s="83"/>
    </row>
    <row r="2802" spans="3:18" s="4" customFormat="1" hidden="1" x14ac:dyDescent="0.25">
      <c r="C2802" s="77" t="s">
        <v>936</v>
      </c>
      <c r="D2802" s="78">
        <v>45281</v>
      </c>
      <c r="E2802" s="79" t="s">
        <v>8</v>
      </c>
      <c r="F2802" s="80" t="s">
        <v>20</v>
      </c>
      <c r="G2802" s="79" t="s">
        <v>179</v>
      </c>
      <c r="H2802" s="81" t="s">
        <v>3</v>
      </c>
      <c r="I2802" s="120">
        <v>2409.6</v>
      </c>
      <c r="J2802" s="120">
        <v>2389.6</v>
      </c>
      <c r="K2802" s="82">
        <v>2.2000000000000002</v>
      </c>
      <c r="L2802" s="105">
        <f>+BD[[#This Row],[Kg. Recibidos]]*BD[[#This Row],[Precio]]</f>
        <v>5257.12</v>
      </c>
      <c r="M2802" s="82">
        <v>5257.12</v>
      </c>
      <c r="N2802" s="91">
        <f>+BD[[#This Row],[Monto Total]]-BD[[#This Row],[Abonos]]</f>
        <v>0</v>
      </c>
      <c r="O2802" s="92" t="str">
        <f>IF(BD[[#This Row],[Saldo Actual]]=0,"PAGADO",IF(BD[[#This Row],[Saldo Actual]]&lt;0,"A Favor","Pendiente"))</f>
        <v>PAGADO</v>
      </c>
      <c r="P2802" s="95">
        <f>+BD[[#This Row],[Fecha Doc.]]+7</f>
        <v>45288</v>
      </c>
      <c r="Q2802" s="66" t="str">
        <f ca="1">IF(TODAY()&gt;BD[[#This Row],[Fecha Venc.]],"VENCIDO","")</f>
        <v>VENCIDO</v>
      </c>
      <c r="R2802" s="83"/>
    </row>
    <row r="2803" spans="3:18" s="4" customFormat="1" hidden="1" x14ac:dyDescent="0.25">
      <c r="C2803" s="77" t="s">
        <v>935</v>
      </c>
      <c r="D2803" s="78">
        <v>45281</v>
      </c>
      <c r="E2803" s="79" t="s">
        <v>8</v>
      </c>
      <c r="F2803" s="80" t="s">
        <v>20</v>
      </c>
      <c r="G2803" s="79" t="s">
        <v>177</v>
      </c>
      <c r="H2803" s="81" t="s">
        <v>3</v>
      </c>
      <c r="I2803" s="120">
        <v>494.7</v>
      </c>
      <c r="J2803" s="120">
        <v>482.14</v>
      </c>
      <c r="K2803" s="82">
        <v>2.2000000000000002</v>
      </c>
      <c r="L2803" s="105">
        <f>+BD[[#This Row],[Kg. Recibidos]]*BD[[#This Row],[Precio]]</f>
        <v>1060.7080000000001</v>
      </c>
      <c r="M2803" s="82">
        <v>1060.7080000000001</v>
      </c>
      <c r="N2803" s="91">
        <f>+BD[[#This Row],[Monto Total]]-BD[[#This Row],[Abonos]]</f>
        <v>0</v>
      </c>
      <c r="O2803" s="92" t="str">
        <f>IF(BD[[#This Row],[Saldo Actual]]=0,"PAGADO",IF(BD[[#This Row],[Saldo Actual]]&lt;0,"A Favor","Pendiente"))</f>
        <v>PAGADO</v>
      </c>
      <c r="P2803" s="95">
        <f>+BD[[#This Row],[Fecha Doc.]]+7</f>
        <v>45288</v>
      </c>
      <c r="Q2803" s="66" t="str">
        <f ca="1">IF(TODAY()&gt;BD[[#This Row],[Fecha Venc.]],"VENCIDO","")</f>
        <v>VENCIDO</v>
      </c>
      <c r="R2803" s="83"/>
    </row>
    <row r="2804" spans="3:18" s="4" customFormat="1" hidden="1" x14ac:dyDescent="0.25">
      <c r="C2804" s="77" t="s">
        <v>934</v>
      </c>
      <c r="D2804" s="78">
        <v>45281</v>
      </c>
      <c r="E2804" s="79" t="s">
        <v>8</v>
      </c>
      <c r="F2804" s="80" t="s">
        <v>20</v>
      </c>
      <c r="G2804" s="79" t="s">
        <v>176</v>
      </c>
      <c r="H2804" s="81" t="s">
        <v>3</v>
      </c>
      <c r="I2804" s="120">
        <v>630.9</v>
      </c>
      <c r="J2804" s="120">
        <v>627.79999999999995</v>
      </c>
      <c r="K2804" s="82">
        <v>2.2000000000000002</v>
      </c>
      <c r="L2804" s="105">
        <f>+BD[[#This Row],[Kg. Recibidos]]*BD[[#This Row],[Precio]]</f>
        <v>1381.16</v>
      </c>
      <c r="M2804" s="82">
        <v>1381.16</v>
      </c>
      <c r="N2804" s="91">
        <f>+BD[[#This Row],[Monto Total]]-BD[[#This Row],[Abonos]]</f>
        <v>0</v>
      </c>
      <c r="O2804" s="92" t="str">
        <f>IF(BD[[#This Row],[Saldo Actual]]=0,"PAGADO",IF(BD[[#This Row],[Saldo Actual]]&lt;0,"A Favor","Pendiente"))</f>
        <v>PAGADO</v>
      </c>
      <c r="P2804" s="95">
        <f>+BD[[#This Row],[Fecha Doc.]]+7</f>
        <v>45288</v>
      </c>
      <c r="Q2804" s="66" t="str">
        <f ca="1">IF(TODAY()&gt;BD[[#This Row],[Fecha Venc.]],"VENCIDO","")</f>
        <v>VENCIDO</v>
      </c>
      <c r="R2804" s="83"/>
    </row>
    <row r="2805" spans="3:18" s="4" customFormat="1" hidden="1" x14ac:dyDescent="0.25">
      <c r="C2805" s="77" t="s">
        <v>934</v>
      </c>
      <c r="D2805" s="78">
        <v>45281</v>
      </c>
      <c r="E2805" s="79" t="s">
        <v>8</v>
      </c>
      <c r="F2805" s="80" t="s">
        <v>20</v>
      </c>
      <c r="G2805" s="79" t="s">
        <v>176</v>
      </c>
      <c r="H2805" s="81" t="s">
        <v>15</v>
      </c>
      <c r="I2805" s="120">
        <v>603.9</v>
      </c>
      <c r="J2805" s="120">
        <v>582.79999999999995</v>
      </c>
      <c r="K2805" s="82">
        <v>2.4700000000000002</v>
      </c>
      <c r="L2805" s="105">
        <f>+BD[[#This Row],[Kg. Recibidos]]*BD[[#This Row],[Precio]]</f>
        <v>1439.5160000000001</v>
      </c>
      <c r="M2805" s="82">
        <v>1439.5160000000001</v>
      </c>
      <c r="N2805" s="91">
        <f>+BD[[#This Row],[Monto Total]]-BD[[#This Row],[Abonos]]</f>
        <v>0</v>
      </c>
      <c r="O2805" s="92" t="str">
        <f>IF(BD[[#This Row],[Saldo Actual]]=0,"PAGADO",IF(BD[[#This Row],[Saldo Actual]]&lt;0,"A Favor","Pendiente"))</f>
        <v>PAGADO</v>
      </c>
      <c r="P2805" s="95">
        <f>+BD[[#This Row],[Fecha Doc.]]+7</f>
        <v>45288</v>
      </c>
      <c r="Q2805" s="66" t="str">
        <f ca="1">IF(TODAY()&gt;BD[[#This Row],[Fecha Venc.]],"VENCIDO","")</f>
        <v>VENCIDO</v>
      </c>
      <c r="R2805" s="83"/>
    </row>
    <row r="2806" spans="3:18" s="4" customFormat="1" hidden="1" x14ac:dyDescent="0.25">
      <c r="C2806" s="77" t="s">
        <v>933</v>
      </c>
      <c r="D2806" s="78">
        <v>45281</v>
      </c>
      <c r="E2806" s="79" t="s">
        <v>8</v>
      </c>
      <c r="F2806" s="80" t="s">
        <v>20</v>
      </c>
      <c r="G2806" s="79" t="s">
        <v>181</v>
      </c>
      <c r="H2806" s="81" t="s">
        <v>3</v>
      </c>
      <c r="I2806" s="120">
        <v>2313.9</v>
      </c>
      <c r="J2806" s="120">
        <v>2298</v>
      </c>
      <c r="K2806" s="82">
        <v>2.2000000000000002</v>
      </c>
      <c r="L2806" s="105">
        <f>+BD[[#This Row],[Kg. Recibidos]]*BD[[#This Row],[Precio]]</f>
        <v>5055.6000000000004</v>
      </c>
      <c r="M2806" s="82">
        <v>5055.6000000000004</v>
      </c>
      <c r="N2806" s="91">
        <f>+BD[[#This Row],[Monto Total]]-BD[[#This Row],[Abonos]]</f>
        <v>0</v>
      </c>
      <c r="O2806" s="92" t="str">
        <f>IF(BD[[#This Row],[Saldo Actual]]=0,"PAGADO",IF(BD[[#This Row],[Saldo Actual]]&lt;0,"A Favor","Pendiente"))</f>
        <v>PAGADO</v>
      </c>
      <c r="P2806" s="95">
        <f>+BD[[#This Row],[Fecha Doc.]]+7</f>
        <v>45288</v>
      </c>
      <c r="Q2806" s="66" t="str">
        <f ca="1">IF(TODAY()&gt;BD[[#This Row],[Fecha Venc.]],"VENCIDO","")</f>
        <v>VENCIDO</v>
      </c>
      <c r="R2806" s="83"/>
    </row>
    <row r="2807" spans="3:18" s="4" customFormat="1" hidden="1" x14ac:dyDescent="0.25">
      <c r="C2807" s="77" t="s">
        <v>933</v>
      </c>
      <c r="D2807" s="78">
        <v>45281</v>
      </c>
      <c r="E2807" s="79" t="s">
        <v>8</v>
      </c>
      <c r="F2807" s="80" t="s">
        <v>20</v>
      </c>
      <c r="G2807" s="79" t="s">
        <v>181</v>
      </c>
      <c r="H2807" s="81" t="s">
        <v>15</v>
      </c>
      <c r="I2807" s="120">
        <v>729.4</v>
      </c>
      <c r="J2807" s="120">
        <v>699.8</v>
      </c>
      <c r="K2807" s="82">
        <v>2.4700000000000002</v>
      </c>
      <c r="L2807" s="105">
        <f>+BD[[#This Row],[Kg. Recibidos]]*BD[[#This Row],[Precio]]</f>
        <v>1728.5060000000001</v>
      </c>
      <c r="M2807" s="82">
        <v>1728.5060000000001</v>
      </c>
      <c r="N2807" s="91">
        <f>+BD[[#This Row],[Monto Total]]-BD[[#This Row],[Abonos]]</f>
        <v>0</v>
      </c>
      <c r="O2807" s="92" t="str">
        <f>IF(BD[[#This Row],[Saldo Actual]]=0,"PAGADO",IF(BD[[#This Row],[Saldo Actual]]&lt;0,"A Favor","Pendiente"))</f>
        <v>PAGADO</v>
      </c>
      <c r="P2807" s="95">
        <f>+BD[[#This Row],[Fecha Doc.]]+7</f>
        <v>45288</v>
      </c>
      <c r="Q2807" s="66" t="str">
        <f ca="1">IF(TODAY()&gt;BD[[#This Row],[Fecha Venc.]],"VENCIDO","")</f>
        <v>VENCIDO</v>
      </c>
      <c r="R2807" s="83"/>
    </row>
    <row r="2808" spans="3:18" s="4" customFormat="1" hidden="1" x14ac:dyDescent="0.25">
      <c r="C2808" s="77" t="s">
        <v>932</v>
      </c>
      <c r="D2808" s="78">
        <v>45281</v>
      </c>
      <c r="E2808" s="79" t="s">
        <v>8</v>
      </c>
      <c r="F2808" s="80" t="s">
        <v>20</v>
      </c>
      <c r="G2808" s="79" t="s">
        <v>180</v>
      </c>
      <c r="H2808" s="81" t="s">
        <v>3</v>
      </c>
      <c r="I2808" s="120">
        <v>572.4</v>
      </c>
      <c r="J2808" s="120">
        <v>566.6</v>
      </c>
      <c r="K2808" s="82">
        <v>2.2000000000000002</v>
      </c>
      <c r="L2808" s="105">
        <f>+BD[[#This Row],[Kg. Recibidos]]*BD[[#This Row],[Precio]]</f>
        <v>1246.5200000000002</v>
      </c>
      <c r="M2808" s="82">
        <v>1246.5200000000002</v>
      </c>
      <c r="N2808" s="91">
        <f>+BD[[#This Row],[Monto Total]]-BD[[#This Row],[Abonos]]</f>
        <v>0</v>
      </c>
      <c r="O2808" s="92" t="str">
        <f>IF(BD[[#This Row],[Saldo Actual]]=0,"PAGADO",IF(BD[[#This Row],[Saldo Actual]]&lt;0,"A Favor","Pendiente"))</f>
        <v>PAGADO</v>
      </c>
      <c r="P2808" s="95">
        <f>+BD[[#This Row],[Fecha Doc.]]+7</f>
        <v>45288</v>
      </c>
      <c r="Q2808" s="66" t="str">
        <f ca="1">IF(TODAY()&gt;BD[[#This Row],[Fecha Venc.]],"VENCIDO","")</f>
        <v>VENCIDO</v>
      </c>
      <c r="R2808" s="83"/>
    </row>
    <row r="2809" spans="3:18" s="4" customFormat="1" hidden="1" x14ac:dyDescent="0.25">
      <c r="C2809" s="77" t="s">
        <v>932</v>
      </c>
      <c r="D2809" s="78">
        <v>45281</v>
      </c>
      <c r="E2809" s="79" t="s">
        <v>8</v>
      </c>
      <c r="F2809" s="80" t="s">
        <v>20</v>
      </c>
      <c r="G2809" s="79" t="s">
        <v>180</v>
      </c>
      <c r="H2809" s="81" t="s">
        <v>15</v>
      </c>
      <c r="I2809" s="120">
        <v>722.8</v>
      </c>
      <c r="J2809" s="120">
        <v>703.6</v>
      </c>
      <c r="K2809" s="82">
        <v>2.4700000000000002</v>
      </c>
      <c r="L2809" s="105">
        <f>+BD[[#This Row],[Kg. Recibidos]]*BD[[#This Row],[Precio]]</f>
        <v>1737.8920000000003</v>
      </c>
      <c r="M2809" s="82">
        <v>1737.8920000000003</v>
      </c>
      <c r="N2809" s="91">
        <f>+BD[[#This Row],[Monto Total]]-BD[[#This Row],[Abonos]]</f>
        <v>0</v>
      </c>
      <c r="O2809" s="92" t="str">
        <f>IF(BD[[#This Row],[Saldo Actual]]=0,"PAGADO",IF(BD[[#This Row],[Saldo Actual]]&lt;0,"A Favor","Pendiente"))</f>
        <v>PAGADO</v>
      </c>
      <c r="P2809" s="95">
        <f>+BD[[#This Row],[Fecha Doc.]]+7</f>
        <v>45288</v>
      </c>
      <c r="Q2809" s="66" t="str">
        <f ca="1">IF(TODAY()&gt;BD[[#This Row],[Fecha Venc.]],"VENCIDO","")</f>
        <v>VENCIDO</v>
      </c>
      <c r="R2809" s="83"/>
    </row>
    <row r="2810" spans="3:18" s="4" customFormat="1" hidden="1" x14ac:dyDescent="0.25">
      <c r="C2810" s="77" t="s">
        <v>963</v>
      </c>
      <c r="D2810" s="78">
        <v>45281</v>
      </c>
      <c r="E2810" s="79" t="s">
        <v>1887</v>
      </c>
      <c r="F2810" s="80" t="s">
        <v>1886</v>
      </c>
      <c r="G2810" s="79" t="s">
        <v>199</v>
      </c>
      <c r="H2810" s="81" t="s">
        <v>3</v>
      </c>
      <c r="I2810" s="120">
        <v>2.1</v>
      </c>
      <c r="J2810" s="120">
        <v>2.1</v>
      </c>
      <c r="K2810" s="82">
        <v>2.4500000000000002</v>
      </c>
      <c r="L2810" s="105">
        <f>+BD[[#This Row],[Kg. Recibidos]]*BD[[#This Row],[Precio]]</f>
        <v>5.1450000000000005</v>
      </c>
      <c r="M2810" s="82">
        <v>5.1450000000000005</v>
      </c>
      <c r="N2810" s="91">
        <f>+BD[[#This Row],[Monto Total]]-BD[[#This Row],[Abonos]]</f>
        <v>0</v>
      </c>
      <c r="O2810" s="92" t="str">
        <f>IF(BD[[#This Row],[Saldo Actual]]=0,"PAGADO",IF(BD[[#This Row],[Saldo Actual]]&lt;0,"A Favor","Pendiente"))</f>
        <v>PAGADO</v>
      </c>
      <c r="P2810" s="95">
        <f>+BD[[#This Row],[Fecha Doc.]]+7</f>
        <v>45288</v>
      </c>
      <c r="Q2810" s="66" t="str">
        <f ca="1">IF(TODAY()&gt;BD[[#This Row],[Fecha Venc.]],"VENCIDO","")</f>
        <v>VENCIDO</v>
      </c>
      <c r="R2810" s="83"/>
    </row>
    <row r="2811" spans="3:18" s="4" customFormat="1" hidden="1" x14ac:dyDescent="0.25">
      <c r="C2811" s="77" t="s">
        <v>943</v>
      </c>
      <c r="D2811" s="78">
        <v>45281</v>
      </c>
      <c r="E2811" s="79" t="s">
        <v>8</v>
      </c>
      <c r="F2811" s="80" t="s">
        <v>20</v>
      </c>
      <c r="G2811" s="79" t="s">
        <v>182</v>
      </c>
      <c r="H2811" s="81" t="s">
        <v>15</v>
      </c>
      <c r="I2811" s="120">
        <v>4945</v>
      </c>
      <c r="J2811" s="120">
        <v>4826.1000000000004</v>
      </c>
      <c r="K2811" s="82">
        <v>2.4700000000000002</v>
      </c>
      <c r="L2811" s="105">
        <f>+BD[[#This Row],[Kg. Recibidos]]*BD[[#This Row],[Precio]]</f>
        <v>11920.467000000002</v>
      </c>
      <c r="M2811" s="82">
        <v>11920.467000000002</v>
      </c>
      <c r="N2811" s="91">
        <f>+BD[[#This Row],[Monto Total]]-BD[[#This Row],[Abonos]]</f>
        <v>0</v>
      </c>
      <c r="O2811" s="92" t="str">
        <f>IF(BD[[#This Row],[Saldo Actual]]=0,"PAGADO",IF(BD[[#This Row],[Saldo Actual]]&lt;0,"A Favor","Pendiente"))</f>
        <v>PAGADO</v>
      </c>
      <c r="P2811" s="95">
        <f>+BD[[#This Row],[Fecha Doc.]]+7</f>
        <v>45288</v>
      </c>
      <c r="Q2811" s="66" t="str">
        <f ca="1">IF(TODAY()&gt;BD[[#This Row],[Fecha Venc.]],"VENCIDO","")</f>
        <v>VENCIDO</v>
      </c>
      <c r="R2811" s="83"/>
    </row>
    <row r="2812" spans="3:18" s="4" customFormat="1" hidden="1" x14ac:dyDescent="0.25">
      <c r="C2812" s="77" t="s">
        <v>944</v>
      </c>
      <c r="D2812" s="78">
        <v>45281</v>
      </c>
      <c r="E2812" s="79" t="s">
        <v>8</v>
      </c>
      <c r="F2812" s="80" t="s">
        <v>20</v>
      </c>
      <c r="G2812" s="79" t="s">
        <v>172</v>
      </c>
      <c r="H2812" s="81" t="s">
        <v>15</v>
      </c>
      <c r="I2812" s="120">
        <v>1221</v>
      </c>
      <c r="J2812" s="120">
        <v>1193.9000000000001</v>
      </c>
      <c r="K2812" s="82">
        <v>2.4700000000000002</v>
      </c>
      <c r="L2812" s="105">
        <f>+BD[[#This Row],[Kg. Recibidos]]*BD[[#This Row],[Precio]]</f>
        <v>2948.9330000000004</v>
      </c>
      <c r="M2812" s="82">
        <v>2948.9330000000004</v>
      </c>
      <c r="N2812" s="91">
        <f>+BD[[#This Row],[Monto Total]]-BD[[#This Row],[Abonos]]</f>
        <v>0</v>
      </c>
      <c r="O2812" s="92" t="str">
        <f>IF(BD[[#This Row],[Saldo Actual]]=0,"PAGADO",IF(BD[[#This Row],[Saldo Actual]]&lt;0,"A Favor","Pendiente"))</f>
        <v>PAGADO</v>
      </c>
      <c r="P2812" s="95">
        <f>+BD[[#This Row],[Fecha Doc.]]+7</f>
        <v>45288</v>
      </c>
      <c r="Q2812" s="66" t="str">
        <f ca="1">IF(TODAY()&gt;BD[[#This Row],[Fecha Venc.]],"VENCIDO","")</f>
        <v>VENCIDO</v>
      </c>
      <c r="R2812" s="83"/>
    </row>
    <row r="2813" spans="3:18" s="4" customFormat="1" hidden="1" x14ac:dyDescent="0.25">
      <c r="C2813" s="77" t="s">
        <v>941</v>
      </c>
      <c r="D2813" s="78">
        <v>45281</v>
      </c>
      <c r="E2813" s="79" t="s">
        <v>8</v>
      </c>
      <c r="F2813" s="80" t="s">
        <v>20</v>
      </c>
      <c r="G2813" s="79" t="s">
        <v>182</v>
      </c>
      <c r="H2813" s="81" t="s">
        <v>3</v>
      </c>
      <c r="I2813" s="120">
        <v>1436.1</v>
      </c>
      <c r="J2813" s="120">
        <v>1417.1</v>
      </c>
      <c r="K2813" s="82">
        <v>2.2000000000000002</v>
      </c>
      <c r="L2813" s="105">
        <f>+BD[[#This Row],[Kg. Recibidos]]*BD[[#This Row],[Precio]]</f>
        <v>3117.62</v>
      </c>
      <c r="M2813" s="82">
        <v>3117.62</v>
      </c>
      <c r="N2813" s="91">
        <f>+BD[[#This Row],[Monto Total]]-BD[[#This Row],[Abonos]]</f>
        <v>0</v>
      </c>
      <c r="O2813" s="92" t="str">
        <f>IF(BD[[#This Row],[Saldo Actual]]=0,"PAGADO",IF(BD[[#This Row],[Saldo Actual]]&lt;0,"A Favor","Pendiente"))</f>
        <v>PAGADO</v>
      </c>
      <c r="P2813" s="95">
        <f>+BD[[#This Row],[Fecha Doc.]]+7</f>
        <v>45288</v>
      </c>
      <c r="Q2813" s="66" t="str">
        <f ca="1">IF(TODAY()&gt;BD[[#This Row],[Fecha Venc.]],"VENCIDO","")</f>
        <v>VENCIDO</v>
      </c>
      <c r="R2813" s="83"/>
    </row>
    <row r="2814" spans="3:18" s="4" customFormat="1" hidden="1" x14ac:dyDescent="0.25">
      <c r="C2814" s="77" t="s">
        <v>942</v>
      </c>
      <c r="D2814" s="78">
        <v>45281</v>
      </c>
      <c r="E2814" s="79" t="s">
        <v>8</v>
      </c>
      <c r="F2814" s="80" t="s">
        <v>20</v>
      </c>
      <c r="G2814" s="79" t="s">
        <v>172</v>
      </c>
      <c r="H2814" s="81" t="s">
        <v>3</v>
      </c>
      <c r="I2814" s="120">
        <v>1041.8</v>
      </c>
      <c r="J2814" s="120">
        <v>1032.9000000000001</v>
      </c>
      <c r="K2814" s="82">
        <v>2.2000000000000002</v>
      </c>
      <c r="L2814" s="105">
        <f>+BD[[#This Row],[Kg. Recibidos]]*BD[[#This Row],[Precio]]</f>
        <v>2272.3800000000006</v>
      </c>
      <c r="M2814" s="82">
        <v>2272.3800000000006</v>
      </c>
      <c r="N2814" s="91">
        <f>+BD[[#This Row],[Monto Total]]-BD[[#This Row],[Abonos]]</f>
        <v>0</v>
      </c>
      <c r="O2814" s="92" t="str">
        <f>IF(BD[[#This Row],[Saldo Actual]]=0,"PAGADO",IF(BD[[#This Row],[Saldo Actual]]&lt;0,"A Favor","Pendiente"))</f>
        <v>PAGADO</v>
      </c>
      <c r="P2814" s="95">
        <f>+BD[[#This Row],[Fecha Doc.]]+7</f>
        <v>45288</v>
      </c>
      <c r="Q2814" s="66" t="str">
        <f ca="1">IF(TODAY()&gt;BD[[#This Row],[Fecha Venc.]],"VENCIDO","")</f>
        <v>VENCIDO</v>
      </c>
      <c r="R2814" s="83"/>
    </row>
    <row r="2815" spans="3:18" s="4" customFormat="1" hidden="1" x14ac:dyDescent="0.25">
      <c r="C2815" s="77" t="s">
        <v>927</v>
      </c>
      <c r="D2815" s="78">
        <v>45281</v>
      </c>
      <c r="E2815" s="79" t="s">
        <v>670</v>
      </c>
      <c r="F2815" s="80" t="s">
        <v>883</v>
      </c>
      <c r="G2815" s="79" t="s">
        <v>670</v>
      </c>
      <c r="H2815" s="81" t="s">
        <v>15</v>
      </c>
      <c r="I2815" s="120">
        <v>10481.700000000001</v>
      </c>
      <c r="J2815" s="120">
        <v>10221.9</v>
      </c>
      <c r="K2815" s="82">
        <v>2.4700000000000002</v>
      </c>
      <c r="L2815" s="105">
        <f>+BD[[#This Row],[Kg. Recibidos]]*BD[[#This Row],[Precio]]</f>
        <v>25248.093000000001</v>
      </c>
      <c r="M2815" s="82">
        <v>25248.093000000001</v>
      </c>
      <c r="N2815" s="91">
        <f>+BD[[#This Row],[Monto Total]]-BD[[#This Row],[Abonos]]</f>
        <v>0</v>
      </c>
      <c r="O2815" s="92" t="str">
        <f>IF(BD[[#This Row],[Saldo Actual]]=0,"PAGADO",IF(BD[[#This Row],[Saldo Actual]]&lt;0,"A Favor","Pendiente"))</f>
        <v>PAGADO</v>
      </c>
      <c r="P2815" s="95">
        <f>+BD[[#This Row],[Fecha Doc.]]+7</f>
        <v>45288</v>
      </c>
      <c r="Q2815" s="66" t="str">
        <f ca="1">IF(TODAY()&gt;BD[[#This Row],[Fecha Venc.]],"VENCIDO","")</f>
        <v>VENCIDO</v>
      </c>
      <c r="R2815" s="83"/>
    </row>
    <row r="2816" spans="3:18" s="4" customFormat="1" hidden="1" x14ac:dyDescent="0.25">
      <c r="C2816" s="77" t="s">
        <v>914</v>
      </c>
      <c r="D2816" s="78">
        <v>45281</v>
      </c>
      <c r="E2816" s="79" t="s">
        <v>670</v>
      </c>
      <c r="F2816" s="80" t="s">
        <v>883</v>
      </c>
      <c r="G2816" s="79" t="s">
        <v>670</v>
      </c>
      <c r="H2816" s="81" t="s">
        <v>872</v>
      </c>
      <c r="I2816" s="120">
        <v>10115.200000000001</v>
      </c>
      <c r="J2816" s="120">
        <v>9903.6</v>
      </c>
      <c r="K2816" s="82">
        <v>2.15</v>
      </c>
      <c r="L2816" s="105">
        <f>+BD[[#This Row],[Kg. Recibidos]]*BD[[#This Row],[Precio]]</f>
        <v>21292.74</v>
      </c>
      <c r="M2816" s="82">
        <v>21292.74</v>
      </c>
      <c r="N2816" s="91">
        <f>+BD[[#This Row],[Monto Total]]-BD[[#This Row],[Abonos]]</f>
        <v>0</v>
      </c>
      <c r="O2816" s="92" t="str">
        <f>IF(BD[[#This Row],[Saldo Actual]]=0,"PAGADO",IF(BD[[#This Row],[Saldo Actual]]&lt;0,"A Favor","Pendiente"))</f>
        <v>PAGADO</v>
      </c>
      <c r="P2816" s="95">
        <f>+BD[[#This Row],[Fecha Doc.]]+7</f>
        <v>45288</v>
      </c>
      <c r="Q2816" s="66" t="str">
        <f ca="1">IF(TODAY()&gt;BD[[#This Row],[Fecha Venc.]],"VENCIDO","")</f>
        <v>VENCIDO</v>
      </c>
      <c r="R2816" s="83"/>
    </row>
    <row r="2817" spans="3:18" s="4" customFormat="1" hidden="1" x14ac:dyDescent="0.25">
      <c r="C2817" s="77" t="s">
        <v>874</v>
      </c>
      <c r="D2817" s="78">
        <v>45280</v>
      </c>
      <c r="E2817" s="79" t="s">
        <v>8</v>
      </c>
      <c r="F2817" s="80" t="s">
        <v>20</v>
      </c>
      <c r="G2817" s="79" t="s">
        <v>172</v>
      </c>
      <c r="H2817" s="81" t="s">
        <v>3</v>
      </c>
      <c r="I2817" s="120">
        <v>839.8</v>
      </c>
      <c r="J2817" s="120">
        <v>833.8</v>
      </c>
      <c r="K2817" s="82">
        <v>2.2000000000000002</v>
      </c>
      <c r="L2817" s="105">
        <f>+BD[[#This Row],[Kg. Recibidos]]*BD[[#This Row],[Precio]]</f>
        <v>1834.3600000000001</v>
      </c>
      <c r="M2817" s="82">
        <v>1834.3600000000001</v>
      </c>
      <c r="N2817" s="91">
        <f>+BD[[#This Row],[Monto Total]]-BD[[#This Row],[Abonos]]</f>
        <v>0</v>
      </c>
      <c r="O2817" s="92" t="str">
        <f>IF(BD[[#This Row],[Saldo Actual]]=0,"PAGADO",IF(BD[[#This Row],[Saldo Actual]]&lt;0,"A Favor","Pendiente"))</f>
        <v>PAGADO</v>
      </c>
      <c r="P2817" s="95">
        <f>+BD[[#This Row],[Fecha Doc.]]+7</f>
        <v>45287</v>
      </c>
      <c r="Q2817" s="66" t="str">
        <f ca="1">IF(TODAY()&gt;BD[[#This Row],[Fecha Venc.]],"VENCIDO","")</f>
        <v>VENCIDO</v>
      </c>
      <c r="R2817" s="83"/>
    </row>
    <row r="2818" spans="3:18" s="4" customFormat="1" hidden="1" x14ac:dyDescent="0.25">
      <c r="C2818" s="77" t="s">
        <v>874</v>
      </c>
      <c r="D2818" s="78">
        <v>45280</v>
      </c>
      <c r="E2818" s="79" t="s">
        <v>8</v>
      </c>
      <c r="F2818" s="80" t="s">
        <v>20</v>
      </c>
      <c r="G2818" s="79" t="s">
        <v>172</v>
      </c>
      <c r="H2818" s="81" t="s">
        <v>15</v>
      </c>
      <c r="I2818" s="120">
        <v>729.5</v>
      </c>
      <c r="J2818" s="120">
        <v>720.1</v>
      </c>
      <c r="K2818" s="82">
        <v>2.4700000000000002</v>
      </c>
      <c r="L2818" s="105">
        <f>+BD[[#This Row],[Kg. Recibidos]]*BD[[#This Row],[Precio]]</f>
        <v>1778.6470000000002</v>
      </c>
      <c r="M2818" s="82">
        <v>1778.6470000000002</v>
      </c>
      <c r="N2818" s="91">
        <f>+BD[[#This Row],[Monto Total]]-BD[[#This Row],[Abonos]]</f>
        <v>0</v>
      </c>
      <c r="O2818" s="92" t="str">
        <f>IF(BD[[#This Row],[Saldo Actual]]=0,"PAGADO",IF(BD[[#This Row],[Saldo Actual]]&lt;0,"A Favor","Pendiente"))</f>
        <v>PAGADO</v>
      </c>
      <c r="P2818" s="95">
        <f>+BD[[#This Row],[Fecha Doc.]]+7</f>
        <v>45287</v>
      </c>
      <c r="Q2818" s="66" t="str">
        <f ca="1">IF(TODAY()&gt;BD[[#This Row],[Fecha Venc.]],"VENCIDO","")</f>
        <v>VENCIDO</v>
      </c>
      <c r="R2818" s="83"/>
    </row>
    <row r="2819" spans="3:18" s="4" customFormat="1" hidden="1" x14ac:dyDescent="0.25">
      <c r="C2819" s="77" t="s">
        <v>879</v>
      </c>
      <c r="D2819" s="78">
        <v>45280</v>
      </c>
      <c r="E2819" s="79" t="s">
        <v>8</v>
      </c>
      <c r="F2819" s="80" t="s">
        <v>20</v>
      </c>
      <c r="G2819" s="79" t="s">
        <v>174</v>
      </c>
      <c r="H2819" s="81" t="s">
        <v>3</v>
      </c>
      <c r="I2819" s="120">
        <v>1423.5</v>
      </c>
      <c r="J2819" s="120">
        <v>1413.6</v>
      </c>
      <c r="K2819" s="82">
        <v>2.2000000000000002</v>
      </c>
      <c r="L2819" s="105">
        <f>+BD[[#This Row],[Kg. Recibidos]]*BD[[#This Row],[Precio]]</f>
        <v>3109.92</v>
      </c>
      <c r="M2819" s="82">
        <v>3109.92</v>
      </c>
      <c r="N2819" s="91">
        <f>+BD[[#This Row],[Monto Total]]-BD[[#This Row],[Abonos]]</f>
        <v>0</v>
      </c>
      <c r="O2819" s="92" t="str">
        <f>IF(BD[[#This Row],[Saldo Actual]]=0,"PAGADO",IF(BD[[#This Row],[Saldo Actual]]&lt;0,"A Favor","Pendiente"))</f>
        <v>PAGADO</v>
      </c>
      <c r="P2819" s="95">
        <f>+BD[[#This Row],[Fecha Doc.]]+7</f>
        <v>45287</v>
      </c>
      <c r="Q2819" s="66" t="str">
        <f ca="1">IF(TODAY()&gt;BD[[#This Row],[Fecha Venc.]],"VENCIDO","")</f>
        <v>VENCIDO</v>
      </c>
      <c r="R2819" s="83"/>
    </row>
    <row r="2820" spans="3:18" s="4" customFormat="1" hidden="1" x14ac:dyDescent="0.25">
      <c r="C2820" s="77" t="s">
        <v>879</v>
      </c>
      <c r="D2820" s="78">
        <v>45280</v>
      </c>
      <c r="E2820" s="79" t="s">
        <v>8</v>
      </c>
      <c r="F2820" s="80" t="s">
        <v>20</v>
      </c>
      <c r="G2820" s="79" t="s">
        <v>174</v>
      </c>
      <c r="H2820" s="81" t="s">
        <v>15</v>
      </c>
      <c r="I2820" s="120">
        <v>2491.5</v>
      </c>
      <c r="J2820" s="120">
        <v>2444.3000000000002</v>
      </c>
      <c r="K2820" s="82">
        <v>2.4700000000000002</v>
      </c>
      <c r="L2820" s="105">
        <f>+BD[[#This Row],[Kg. Recibidos]]*BD[[#This Row],[Precio]]</f>
        <v>6037.4210000000012</v>
      </c>
      <c r="M2820" s="82">
        <v>6037.4210000000012</v>
      </c>
      <c r="N2820" s="91">
        <f>+BD[[#This Row],[Monto Total]]-BD[[#This Row],[Abonos]]</f>
        <v>0</v>
      </c>
      <c r="O2820" s="92" t="str">
        <f>IF(BD[[#This Row],[Saldo Actual]]=0,"PAGADO",IF(BD[[#This Row],[Saldo Actual]]&lt;0,"A Favor","Pendiente"))</f>
        <v>PAGADO</v>
      </c>
      <c r="P2820" s="95">
        <f>+BD[[#This Row],[Fecha Doc.]]+7</f>
        <v>45287</v>
      </c>
      <c r="Q2820" s="66" t="str">
        <f ca="1">IF(TODAY()&gt;BD[[#This Row],[Fecha Venc.]],"VENCIDO","")</f>
        <v>VENCIDO</v>
      </c>
      <c r="R2820" s="83"/>
    </row>
    <row r="2821" spans="3:18" s="4" customFormat="1" hidden="1" x14ac:dyDescent="0.25">
      <c r="C2821" s="77" t="s">
        <v>882</v>
      </c>
      <c r="D2821" s="78">
        <v>45280</v>
      </c>
      <c r="E2821" s="79" t="s">
        <v>8</v>
      </c>
      <c r="F2821" s="80" t="s">
        <v>20</v>
      </c>
      <c r="G2821" s="79" t="s">
        <v>179</v>
      </c>
      <c r="H2821" s="81" t="s">
        <v>3</v>
      </c>
      <c r="I2821" s="120">
        <v>1704.8</v>
      </c>
      <c r="J2821" s="120">
        <v>1695</v>
      </c>
      <c r="K2821" s="82">
        <v>2.2000000000000002</v>
      </c>
      <c r="L2821" s="105">
        <f>+BD[[#This Row],[Kg. Recibidos]]*BD[[#This Row],[Precio]]</f>
        <v>3729.0000000000005</v>
      </c>
      <c r="M2821" s="82">
        <v>3729.0000000000005</v>
      </c>
      <c r="N2821" s="91">
        <f>+BD[[#This Row],[Monto Total]]-BD[[#This Row],[Abonos]]</f>
        <v>0</v>
      </c>
      <c r="O2821" s="92" t="str">
        <f>IF(BD[[#This Row],[Saldo Actual]]=0,"PAGADO",IF(BD[[#This Row],[Saldo Actual]]&lt;0,"A Favor","Pendiente"))</f>
        <v>PAGADO</v>
      </c>
      <c r="P2821" s="95">
        <f>+BD[[#This Row],[Fecha Doc.]]+7</f>
        <v>45287</v>
      </c>
      <c r="Q2821" s="66" t="str">
        <f ca="1">IF(TODAY()&gt;BD[[#This Row],[Fecha Venc.]],"VENCIDO","")</f>
        <v>VENCIDO</v>
      </c>
      <c r="R2821" s="83"/>
    </row>
    <row r="2822" spans="3:18" s="4" customFormat="1" hidden="1" x14ac:dyDescent="0.25">
      <c r="C2822" s="77" t="s">
        <v>878</v>
      </c>
      <c r="D2822" s="78">
        <v>45280</v>
      </c>
      <c r="E2822" s="79" t="s">
        <v>8</v>
      </c>
      <c r="F2822" s="80" t="s">
        <v>20</v>
      </c>
      <c r="G2822" s="79" t="s">
        <v>177</v>
      </c>
      <c r="H2822" s="81" t="s">
        <v>3</v>
      </c>
      <c r="I2822" s="120">
        <v>709.5</v>
      </c>
      <c r="J2822" s="120">
        <v>700.76</v>
      </c>
      <c r="K2822" s="82">
        <v>2.2000000000000002</v>
      </c>
      <c r="L2822" s="105">
        <f>+BD[[#This Row],[Kg. Recibidos]]*BD[[#This Row],[Precio]]</f>
        <v>1541.672</v>
      </c>
      <c r="M2822" s="82">
        <v>1541.672</v>
      </c>
      <c r="N2822" s="91">
        <f>+BD[[#This Row],[Monto Total]]-BD[[#This Row],[Abonos]]</f>
        <v>0</v>
      </c>
      <c r="O2822" s="92" t="str">
        <f>IF(BD[[#This Row],[Saldo Actual]]=0,"PAGADO",IF(BD[[#This Row],[Saldo Actual]]&lt;0,"A Favor","Pendiente"))</f>
        <v>PAGADO</v>
      </c>
      <c r="P2822" s="95">
        <f>+BD[[#This Row],[Fecha Doc.]]+7</f>
        <v>45287</v>
      </c>
      <c r="Q2822" s="66" t="str">
        <f ca="1">IF(TODAY()&gt;BD[[#This Row],[Fecha Venc.]],"VENCIDO","")</f>
        <v>VENCIDO</v>
      </c>
      <c r="R2822" s="83"/>
    </row>
    <row r="2823" spans="3:18" s="4" customFormat="1" hidden="1" x14ac:dyDescent="0.25">
      <c r="C2823" s="77" t="s">
        <v>881</v>
      </c>
      <c r="D2823" s="78">
        <v>45280</v>
      </c>
      <c r="E2823" s="79" t="s">
        <v>8</v>
      </c>
      <c r="F2823" s="80" t="s">
        <v>20</v>
      </c>
      <c r="G2823" s="79" t="s">
        <v>176</v>
      </c>
      <c r="H2823" s="81" t="s">
        <v>3</v>
      </c>
      <c r="I2823" s="120">
        <v>706.8</v>
      </c>
      <c r="J2823" s="120">
        <v>713</v>
      </c>
      <c r="K2823" s="82">
        <v>2.2000000000000002</v>
      </c>
      <c r="L2823" s="105">
        <f>+BD[[#This Row],[Kg. Recibidos]]*BD[[#This Row],[Precio]]</f>
        <v>1568.6000000000001</v>
      </c>
      <c r="M2823" s="82">
        <v>1568.6000000000001</v>
      </c>
      <c r="N2823" s="91">
        <f>+BD[[#This Row],[Monto Total]]-BD[[#This Row],[Abonos]]</f>
        <v>0</v>
      </c>
      <c r="O2823" s="92" t="str">
        <f>IF(BD[[#This Row],[Saldo Actual]]=0,"PAGADO",IF(BD[[#This Row],[Saldo Actual]]&lt;0,"A Favor","Pendiente"))</f>
        <v>PAGADO</v>
      </c>
      <c r="P2823" s="95">
        <f>+BD[[#This Row],[Fecha Doc.]]+7</f>
        <v>45287</v>
      </c>
      <c r="Q2823" s="66" t="str">
        <f ca="1">IF(TODAY()&gt;BD[[#This Row],[Fecha Venc.]],"VENCIDO","")</f>
        <v>VENCIDO</v>
      </c>
      <c r="R2823" s="83"/>
    </row>
    <row r="2824" spans="3:18" s="4" customFormat="1" hidden="1" x14ac:dyDescent="0.25">
      <c r="C2824" s="77" t="s">
        <v>880</v>
      </c>
      <c r="D2824" s="78">
        <v>45280</v>
      </c>
      <c r="E2824" s="79" t="s">
        <v>8</v>
      </c>
      <c r="F2824" s="80" t="s">
        <v>20</v>
      </c>
      <c r="G2824" s="79" t="s">
        <v>181</v>
      </c>
      <c r="H2824" s="81" t="s">
        <v>3</v>
      </c>
      <c r="I2824" s="120">
        <v>1712</v>
      </c>
      <c r="J2824" s="120">
        <v>1702.5</v>
      </c>
      <c r="K2824" s="82">
        <v>2.2000000000000002</v>
      </c>
      <c r="L2824" s="105">
        <f>+BD[[#This Row],[Kg. Recibidos]]*BD[[#This Row],[Precio]]</f>
        <v>3745.5000000000005</v>
      </c>
      <c r="M2824" s="82">
        <v>3745.5000000000005</v>
      </c>
      <c r="N2824" s="91">
        <f>+BD[[#This Row],[Monto Total]]-BD[[#This Row],[Abonos]]</f>
        <v>0</v>
      </c>
      <c r="O2824" s="92" t="str">
        <f>IF(BD[[#This Row],[Saldo Actual]]=0,"PAGADO",IF(BD[[#This Row],[Saldo Actual]]&lt;0,"A Favor","Pendiente"))</f>
        <v>PAGADO</v>
      </c>
      <c r="P2824" s="95">
        <f>+BD[[#This Row],[Fecha Doc.]]+7</f>
        <v>45287</v>
      </c>
      <c r="Q2824" s="66" t="str">
        <f ca="1">IF(TODAY()&gt;BD[[#This Row],[Fecha Venc.]],"VENCIDO","")</f>
        <v>VENCIDO</v>
      </c>
      <c r="R2824" s="83"/>
    </row>
    <row r="2825" spans="3:18" s="4" customFormat="1" hidden="1" x14ac:dyDescent="0.25">
      <c r="C2825" s="77" t="s">
        <v>875</v>
      </c>
      <c r="D2825" s="78">
        <v>45280</v>
      </c>
      <c r="E2825" s="79" t="s">
        <v>8</v>
      </c>
      <c r="F2825" s="80" t="s">
        <v>20</v>
      </c>
      <c r="G2825" s="79" t="s">
        <v>173</v>
      </c>
      <c r="H2825" s="81" t="s">
        <v>15</v>
      </c>
      <c r="I2825" s="120">
        <v>2507</v>
      </c>
      <c r="J2825" s="120">
        <v>2507</v>
      </c>
      <c r="K2825" s="82">
        <v>2.4700000000000002</v>
      </c>
      <c r="L2825" s="105">
        <f>+BD[[#This Row],[Kg. Recibidos]]*BD[[#This Row],[Precio]]</f>
        <v>6192.2900000000009</v>
      </c>
      <c r="M2825" s="82">
        <v>6192.2900000000009</v>
      </c>
      <c r="N2825" s="91">
        <f>+BD[[#This Row],[Monto Total]]-BD[[#This Row],[Abonos]]</f>
        <v>0</v>
      </c>
      <c r="O2825" s="92" t="str">
        <f>IF(BD[[#This Row],[Saldo Actual]]=0,"PAGADO",IF(BD[[#This Row],[Saldo Actual]]&lt;0,"A Favor","Pendiente"))</f>
        <v>PAGADO</v>
      </c>
      <c r="P2825" s="95">
        <f>+BD[[#This Row],[Fecha Doc.]]+7</f>
        <v>45287</v>
      </c>
      <c r="Q2825" s="66" t="str">
        <f ca="1">IF(TODAY()&gt;BD[[#This Row],[Fecha Venc.]],"VENCIDO","")</f>
        <v>VENCIDO</v>
      </c>
      <c r="R2825" s="83"/>
    </row>
    <row r="2826" spans="3:18" s="4" customFormat="1" hidden="1" x14ac:dyDescent="0.25">
      <c r="C2826" s="77" t="s">
        <v>875</v>
      </c>
      <c r="D2826" s="78">
        <v>45280</v>
      </c>
      <c r="E2826" s="79" t="s">
        <v>8</v>
      </c>
      <c r="F2826" s="80" t="s">
        <v>20</v>
      </c>
      <c r="G2826" s="79" t="s">
        <v>173</v>
      </c>
      <c r="H2826" s="81" t="s">
        <v>3</v>
      </c>
      <c r="I2826" s="120">
        <v>1426</v>
      </c>
      <c r="J2826" s="120">
        <v>1426</v>
      </c>
      <c r="K2826" s="82">
        <v>2.2000000000000002</v>
      </c>
      <c r="L2826" s="105">
        <f>+BD[[#This Row],[Kg. Recibidos]]*BD[[#This Row],[Precio]]</f>
        <v>3137.2000000000003</v>
      </c>
      <c r="M2826" s="82">
        <v>3137.2000000000003</v>
      </c>
      <c r="N2826" s="91">
        <f>+BD[[#This Row],[Monto Total]]-BD[[#This Row],[Abonos]]</f>
        <v>0</v>
      </c>
      <c r="O2826" s="92" t="str">
        <f>IF(BD[[#This Row],[Saldo Actual]]=0,"PAGADO",IF(BD[[#This Row],[Saldo Actual]]&lt;0,"A Favor","Pendiente"))</f>
        <v>PAGADO</v>
      </c>
      <c r="P2826" s="95">
        <f>+BD[[#This Row],[Fecha Doc.]]+7</f>
        <v>45287</v>
      </c>
      <c r="Q2826" s="66" t="str">
        <f ca="1">IF(TODAY()&gt;BD[[#This Row],[Fecha Venc.]],"VENCIDO","")</f>
        <v>VENCIDO</v>
      </c>
      <c r="R2826" s="83"/>
    </row>
    <row r="2827" spans="3:18" s="4" customFormat="1" hidden="1" x14ac:dyDescent="0.25">
      <c r="C2827" s="77" t="s">
        <v>876</v>
      </c>
      <c r="D2827" s="78">
        <v>45280</v>
      </c>
      <c r="E2827" s="79" t="s">
        <v>8</v>
      </c>
      <c r="F2827" s="80" t="s">
        <v>20</v>
      </c>
      <c r="G2827" s="79" t="s">
        <v>180</v>
      </c>
      <c r="H2827" s="81" t="s">
        <v>15</v>
      </c>
      <c r="I2827" s="120">
        <v>1691.7</v>
      </c>
      <c r="J2827" s="120">
        <v>1660.3</v>
      </c>
      <c r="K2827" s="82">
        <v>2.4700000000000002</v>
      </c>
      <c r="L2827" s="105">
        <f>+BD[[#This Row],[Kg. Recibidos]]*BD[[#This Row],[Precio]]</f>
        <v>4100.9409999999998</v>
      </c>
      <c r="M2827" s="82">
        <v>4100.9409999999998</v>
      </c>
      <c r="N2827" s="91">
        <f>+BD[[#This Row],[Monto Total]]-BD[[#This Row],[Abonos]]</f>
        <v>0</v>
      </c>
      <c r="O2827" s="92" t="str">
        <f>IF(BD[[#This Row],[Saldo Actual]]=0,"PAGADO",IF(BD[[#This Row],[Saldo Actual]]&lt;0,"A Favor","Pendiente"))</f>
        <v>PAGADO</v>
      </c>
      <c r="P2827" s="95">
        <f>+BD[[#This Row],[Fecha Doc.]]+7</f>
        <v>45287</v>
      </c>
      <c r="Q2827" s="66" t="str">
        <f ca="1">IF(TODAY()&gt;BD[[#This Row],[Fecha Venc.]],"VENCIDO","")</f>
        <v>VENCIDO</v>
      </c>
      <c r="R2827" s="83"/>
    </row>
    <row r="2828" spans="3:18" s="4" customFormat="1" hidden="1" x14ac:dyDescent="0.25">
      <c r="C2828" s="77" t="s">
        <v>877</v>
      </c>
      <c r="D2828" s="78">
        <v>45280</v>
      </c>
      <c r="E2828" s="79" t="s">
        <v>8</v>
      </c>
      <c r="F2828" s="80" t="s">
        <v>20</v>
      </c>
      <c r="G2828" s="79" t="s">
        <v>182</v>
      </c>
      <c r="H2828" s="81" t="s">
        <v>13</v>
      </c>
      <c r="I2828" s="120">
        <v>1807.2</v>
      </c>
      <c r="J2828" s="120">
        <v>1799</v>
      </c>
      <c r="K2828" s="82">
        <v>1</v>
      </c>
      <c r="L2828" s="105">
        <f>+BD[[#This Row],[Kg. Recibidos]]*BD[[#This Row],[Precio]]</f>
        <v>1799</v>
      </c>
      <c r="M2828" s="82">
        <v>1799</v>
      </c>
      <c r="N2828" s="91">
        <f>+BD[[#This Row],[Monto Total]]-BD[[#This Row],[Abonos]]</f>
        <v>0</v>
      </c>
      <c r="O2828" s="92" t="str">
        <f>IF(BD[[#This Row],[Saldo Actual]]=0,"PAGADO",IF(BD[[#This Row],[Saldo Actual]]&lt;0,"A Favor","Pendiente"))</f>
        <v>PAGADO</v>
      </c>
      <c r="P2828" s="95">
        <f>+BD[[#This Row],[Fecha Doc.]]+7</f>
        <v>45287</v>
      </c>
      <c r="Q2828" s="66" t="str">
        <f ca="1">IF(TODAY()&gt;BD[[#This Row],[Fecha Venc.]],"VENCIDO","")</f>
        <v>VENCIDO</v>
      </c>
      <c r="R2828" s="83"/>
    </row>
    <row r="2829" spans="3:18" s="4" customFormat="1" hidden="1" x14ac:dyDescent="0.25">
      <c r="C2829" s="77" t="s">
        <v>877</v>
      </c>
      <c r="D2829" s="78">
        <v>45280</v>
      </c>
      <c r="E2829" s="79" t="s">
        <v>8</v>
      </c>
      <c r="F2829" s="80" t="s">
        <v>20</v>
      </c>
      <c r="G2829" s="79" t="s">
        <v>182</v>
      </c>
      <c r="H2829" s="81" t="s">
        <v>11</v>
      </c>
      <c r="I2829" s="120">
        <v>474.6</v>
      </c>
      <c r="J2829" s="120">
        <v>471.9</v>
      </c>
      <c r="K2829" s="82">
        <v>1.7</v>
      </c>
      <c r="L2829" s="105">
        <f>+BD[[#This Row],[Kg. Recibidos]]*BD[[#This Row],[Precio]]</f>
        <v>802.2299999999999</v>
      </c>
      <c r="M2829" s="82">
        <v>802.2299999999999</v>
      </c>
      <c r="N2829" s="91">
        <f>+BD[[#This Row],[Monto Total]]-BD[[#This Row],[Abonos]]</f>
        <v>0</v>
      </c>
      <c r="O2829" s="92" t="str">
        <f>IF(BD[[#This Row],[Saldo Actual]]=0,"PAGADO",IF(BD[[#This Row],[Saldo Actual]]&lt;0,"A Favor","Pendiente"))</f>
        <v>PAGADO</v>
      </c>
      <c r="P2829" s="95">
        <f>+BD[[#This Row],[Fecha Doc.]]+7</f>
        <v>45287</v>
      </c>
      <c r="Q2829" s="66" t="str">
        <f ca="1">IF(TODAY()&gt;BD[[#This Row],[Fecha Venc.]],"VENCIDO","")</f>
        <v>VENCIDO</v>
      </c>
      <c r="R2829" s="83"/>
    </row>
    <row r="2830" spans="3:18" s="4" customFormat="1" hidden="1" x14ac:dyDescent="0.25">
      <c r="C2830" s="77" t="s">
        <v>894</v>
      </c>
      <c r="D2830" s="78">
        <v>45280</v>
      </c>
      <c r="E2830" s="79" t="s">
        <v>89</v>
      </c>
      <c r="F2830" s="80" t="s">
        <v>47</v>
      </c>
      <c r="G2830" s="79" t="s">
        <v>89</v>
      </c>
      <c r="H2830" s="81" t="s">
        <v>10</v>
      </c>
      <c r="I2830" s="120">
        <v>13162.7</v>
      </c>
      <c r="J2830" s="120">
        <v>13101.2</v>
      </c>
      <c r="K2830" s="82">
        <v>2.0499999999999998</v>
      </c>
      <c r="L2830" s="105">
        <f>+BD[[#This Row],[Kg. Recibidos]]*BD[[#This Row],[Precio]]</f>
        <v>26857.46</v>
      </c>
      <c r="M2830" s="82">
        <v>26857.46</v>
      </c>
      <c r="N2830" s="91">
        <f>+BD[[#This Row],[Monto Total]]-BD[[#This Row],[Abonos]]</f>
        <v>0</v>
      </c>
      <c r="O2830" s="92" t="str">
        <f>IF(BD[[#This Row],[Saldo Actual]]=0,"PAGADO",IF(BD[[#This Row],[Saldo Actual]]&lt;0,"A Favor","Pendiente"))</f>
        <v>PAGADO</v>
      </c>
      <c r="P2830" s="95">
        <f>+BD[[#This Row],[Fecha Doc.]]+7</f>
        <v>45287</v>
      </c>
      <c r="Q2830" s="66" t="str">
        <f ca="1">IF(TODAY()&gt;BD[[#This Row],[Fecha Venc.]],"VENCIDO","")</f>
        <v>VENCIDO</v>
      </c>
      <c r="R2830" s="83"/>
    </row>
    <row r="2831" spans="3:18" s="4" customFormat="1" hidden="1" x14ac:dyDescent="0.25">
      <c r="C2831" s="77" t="s">
        <v>895</v>
      </c>
      <c r="D2831" s="78">
        <v>45280</v>
      </c>
      <c r="E2831" s="79" t="s">
        <v>89</v>
      </c>
      <c r="F2831" s="80" t="s">
        <v>47</v>
      </c>
      <c r="G2831" s="79" t="s">
        <v>89</v>
      </c>
      <c r="H2831" s="81" t="s">
        <v>872</v>
      </c>
      <c r="I2831" s="120">
        <v>11563</v>
      </c>
      <c r="J2831" s="120">
        <v>11501.5</v>
      </c>
      <c r="K2831" s="82">
        <v>2.0499999999999998</v>
      </c>
      <c r="L2831" s="105">
        <f>+BD[[#This Row],[Kg. Recibidos]]*BD[[#This Row],[Precio]]</f>
        <v>23578.074999999997</v>
      </c>
      <c r="M2831" s="82">
        <v>23578.074999999997</v>
      </c>
      <c r="N2831" s="91">
        <f>+BD[[#This Row],[Monto Total]]-BD[[#This Row],[Abonos]]</f>
        <v>0</v>
      </c>
      <c r="O2831" s="92" t="str">
        <f>IF(BD[[#This Row],[Saldo Actual]]=0,"PAGADO",IF(BD[[#This Row],[Saldo Actual]]&lt;0,"A Favor","Pendiente"))</f>
        <v>PAGADO</v>
      </c>
      <c r="P2831" s="95">
        <f>+BD[[#This Row],[Fecha Doc.]]+7</f>
        <v>45287</v>
      </c>
      <c r="Q2831" s="66" t="str">
        <f ca="1">IF(TODAY()&gt;BD[[#This Row],[Fecha Venc.]],"VENCIDO","")</f>
        <v>VENCIDO</v>
      </c>
      <c r="R2831" s="83"/>
    </row>
    <row r="2832" spans="3:18" s="4" customFormat="1" hidden="1" x14ac:dyDescent="0.25">
      <c r="C2832" s="77" t="s">
        <v>897</v>
      </c>
      <c r="D2832" s="78">
        <v>45280</v>
      </c>
      <c r="E2832" s="79" t="s">
        <v>1887</v>
      </c>
      <c r="F2832" s="80" t="s">
        <v>1886</v>
      </c>
      <c r="G2832" s="79" t="s">
        <v>197</v>
      </c>
      <c r="H2832" s="81" t="s">
        <v>3</v>
      </c>
      <c r="I2832" s="120">
        <v>204.6</v>
      </c>
      <c r="J2832" s="120">
        <v>204.6</v>
      </c>
      <c r="K2832" s="82">
        <v>2.2999999999999998</v>
      </c>
      <c r="L2832" s="105">
        <f>+BD[[#This Row],[Kg. Recibidos]]*BD[[#This Row],[Precio]]</f>
        <v>470.57999999999993</v>
      </c>
      <c r="M2832" s="82">
        <v>470.57999999999993</v>
      </c>
      <c r="N2832" s="91">
        <f>+BD[[#This Row],[Monto Total]]-BD[[#This Row],[Abonos]]</f>
        <v>0</v>
      </c>
      <c r="O2832" s="92" t="str">
        <f>IF(BD[[#This Row],[Saldo Actual]]=0,"PAGADO",IF(BD[[#This Row],[Saldo Actual]]&lt;0,"A Favor","Pendiente"))</f>
        <v>PAGADO</v>
      </c>
      <c r="P2832" s="95">
        <f>+BD[[#This Row],[Fecha Doc.]]+7</f>
        <v>45287</v>
      </c>
      <c r="Q2832" s="66" t="str">
        <f ca="1">IF(TODAY()&gt;BD[[#This Row],[Fecha Venc.]],"VENCIDO","")</f>
        <v>VENCIDO</v>
      </c>
      <c r="R2832" s="83"/>
    </row>
    <row r="2833" spans="3:18" s="4" customFormat="1" hidden="1" x14ac:dyDescent="0.25">
      <c r="C2833" s="77" t="s">
        <v>923</v>
      </c>
      <c r="D2833" s="78">
        <v>45280</v>
      </c>
      <c r="E2833" s="79" t="s">
        <v>102</v>
      </c>
      <c r="F2833" s="80" t="s">
        <v>56</v>
      </c>
      <c r="G2833" s="79" t="s">
        <v>102</v>
      </c>
      <c r="H2833" s="81" t="s">
        <v>3</v>
      </c>
      <c r="I2833" s="120">
        <v>1175.0999999999999</v>
      </c>
      <c r="J2833" s="120">
        <v>1175.0999999999999</v>
      </c>
      <c r="K2833" s="82">
        <v>2</v>
      </c>
      <c r="L2833" s="105">
        <f>+BD[[#This Row],[Kg. Recibidos]]*BD[[#This Row],[Precio]]</f>
        <v>2350.1999999999998</v>
      </c>
      <c r="M2833" s="82"/>
      <c r="N2833" s="91">
        <f>+BD[[#This Row],[Monto Total]]-BD[[#This Row],[Abonos]]</f>
        <v>2350.1999999999998</v>
      </c>
      <c r="O2833" s="92" t="str">
        <f>IF(BD[[#This Row],[Saldo Actual]]=0,"PAGADO",IF(BD[[#This Row],[Saldo Actual]]&lt;0,"A Favor","Pendiente"))</f>
        <v>Pendiente</v>
      </c>
      <c r="P2833" s="95">
        <f>+BD[[#This Row],[Fecha Doc.]]+7</f>
        <v>45287</v>
      </c>
      <c r="Q2833" s="66" t="str">
        <f ca="1">IF(TODAY()&gt;BD[[#This Row],[Fecha Venc.]],"VENCIDO","")</f>
        <v>VENCIDO</v>
      </c>
      <c r="R2833" s="83"/>
    </row>
    <row r="2834" spans="3:18" s="4" customFormat="1" hidden="1" x14ac:dyDescent="0.25">
      <c r="C2834" s="77" t="s">
        <v>896</v>
      </c>
      <c r="D2834" s="78">
        <v>45280</v>
      </c>
      <c r="E2834" s="79" t="s">
        <v>1887</v>
      </c>
      <c r="F2834" s="80" t="s">
        <v>1886</v>
      </c>
      <c r="G2834" s="79" t="s">
        <v>144</v>
      </c>
      <c r="H2834" s="81" t="s">
        <v>872</v>
      </c>
      <c r="I2834" s="120">
        <v>143.4</v>
      </c>
      <c r="J2834" s="120">
        <v>143.4</v>
      </c>
      <c r="K2834" s="82">
        <v>2.4500000000000002</v>
      </c>
      <c r="L2834" s="105">
        <f>+BD[[#This Row],[Kg. Recibidos]]*BD[[#This Row],[Precio]]</f>
        <v>351.33000000000004</v>
      </c>
      <c r="M2834" s="82">
        <v>351.33000000000004</v>
      </c>
      <c r="N2834" s="91">
        <f>+BD[[#This Row],[Monto Total]]-BD[[#This Row],[Abonos]]</f>
        <v>0</v>
      </c>
      <c r="O2834" s="92" t="str">
        <f>IF(BD[[#This Row],[Saldo Actual]]=0,"PAGADO",IF(BD[[#This Row],[Saldo Actual]]&lt;0,"A Favor","Pendiente"))</f>
        <v>PAGADO</v>
      </c>
      <c r="P2834" s="95">
        <f>+BD[[#This Row],[Fecha Doc.]]+7</f>
        <v>45287</v>
      </c>
      <c r="Q2834" s="66" t="str">
        <f ca="1">IF(TODAY()&gt;BD[[#This Row],[Fecha Venc.]],"VENCIDO","")</f>
        <v>VENCIDO</v>
      </c>
      <c r="R2834" s="83"/>
    </row>
    <row r="2835" spans="3:18" s="4" customFormat="1" hidden="1" x14ac:dyDescent="0.25">
      <c r="C2835" s="77" t="s">
        <v>924</v>
      </c>
      <c r="D2835" s="78">
        <v>45280</v>
      </c>
      <c r="E2835" s="79" t="s">
        <v>102</v>
      </c>
      <c r="F2835" s="80" t="s">
        <v>56</v>
      </c>
      <c r="G2835" s="79" t="s">
        <v>102</v>
      </c>
      <c r="H2835" s="81" t="s">
        <v>3</v>
      </c>
      <c r="I2835" s="120">
        <v>3356</v>
      </c>
      <c r="J2835" s="120">
        <v>3356</v>
      </c>
      <c r="K2835" s="82">
        <v>2</v>
      </c>
      <c r="L2835" s="105">
        <f>+BD[[#This Row],[Kg. Recibidos]]*BD[[#This Row],[Precio]]</f>
        <v>6712</v>
      </c>
      <c r="M2835" s="82"/>
      <c r="N2835" s="91">
        <f>+BD[[#This Row],[Monto Total]]-BD[[#This Row],[Abonos]]</f>
        <v>6712</v>
      </c>
      <c r="O2835" s="92" t="str">
        <f>IF(BD[[#This Row],[Saldo Actual]]=0,"PAGADO",IF(BD[[#This Row],[Saldo Actual]]&lt;0,"A Favor","Pendiente"))</f>
        <v>Pendiente</v>
      </c>
      <c r="P2835" s="95">
        <f>+BD[[#This Row],[Fecha Doc.]]+7</f>
        <v>45287</v>
      </c>
      <c r="Q2835" s="66" t="str">
        <f ca="1">IF(TODAY()&gt;BD[[#This Row],[Fecha Venc.]],"VENCIDO","")</f>
        <v>VENCIDO</v>
      </c>
      <c r="R2835" s="83"/>
    </row>
    <row r="2836" spans="3:18" s="4" customFormat="1" hidden="1" x14ac:dyDescent="0.25">
      <c r="C2836" s="77" t="s">
        <v>898</v>
      </c>
      <c r="D2836" s="78">
        <v>45280</v>
      </c>
      <c r="E2836" s="79" t="s">
        <v>1887</v>
      </c>
      <c r="F2836" s="80" t="s">
        <v>1886</v>
      </c>
      <c r="G2836" s="79" t="s">
        <v>92</v>
      </c>
      <c r="H2836" s="81" t="s">
        <v>872</v>
      </c>
      <c r="I2836" s="120">
        <v>143.69999999999999</v>
      </c>
      <c r="J2836" s="120">
        <v>143.69999999999999</v>
      </c>
      <c r="K2836" s="82">
        <v>2.4500000000000002</v>
      </c>
      <c r="L2836" s="105">
        <f>+BD[[#This Row],[Kg. Recibidos]]*BD[[#This Row],[Precio]]</f>
        <v>352.065</v>
      </c>
      <c r="M2836" s="82">
        <v>352.065</v>
      </c>
      <c r="N2836" s="91">
        <f>+BD[[#This Row],[Monto Total]]-BD[[#This Row],[Abonos]]</f>
        <v>0</v>
      </c>
      <c r="O2836" s="92" t="str">
        <f>IF(BD[[#This Row],[Saldo Actual]]=0,"PAGADO",IF(BD[[#This Row],[Saldo Actual]]&lt;0,"A Favor","Pendiente"))</f>
        <v>PAGADO</v>
      </c>
      <c r="P2836" s="95">
        <f>+BD[[#This Row],[Fecha Doc.]]+7</f>
        <v>45287</v>
      </c>
      <c r="Q2836" s="66" t="str">
        <f ca="1">IF(TODAY()&gt;BD[[#This Row],[Fecha Venc.]],"VENCIDO","")</f>
        <v>VENCIDO</v>
      </c>
      <c r="R2836" s="83"/>
    </row>
    <row r="2837" spans="3:18" s="4" customFormat="1" hidden="1" x14ac:dyDescent="0.25">
      <c r="C2837" s="77" t="s">
        <v>899</v>
      </c>
      <c r="D2837" s="78">
        <v>45280</v>
      </c>
      <c r="E2837" s="79" t="s">
        <v>1887</v>
      </c>
      <c r="F2837" s="80" t="s">
        <v>1886</v>
      </c>
      <c r="G2837" s="79" t="s">
        <v>149</v>
      </c>
      <c r="H2837" s="81" t="s">
        <v>14</v>
      </c>
      <c r="I2837" s="120">
        <v>248.2</v>
      </c>
      <c r="J2837" s="120">
        <v>248.2</v>
      </c>
      <c r="K2837" s="82">
        <v>0.55000000000000004</v>
      </c>
      <c r="L2837" s="105">
        <f>+BD[[#This Row],[Kg. Recibidos]]*BD[[#This Row],[Precio]]</f>
        <v>136.51</v>
      </c>
      <c r="M2837" s="82">
        <v>136.51</v>
      </c>
      <c r="N2837" s="91">
        <f>+BD[[#This Row],[Monto Total]]-BD[[#This Row],[Abonos]]</f>
        <v>0</v>
      </c>
      <c r="O2837" s="92" t="str">
        <f>IF(BD[[#This Row],[Saldo Actual]]=0,"PAGADO",IF(BD[[#This Row],[Saldo Actual]]&lt;0,"A Favor","Pendiente"))</f>
        <v>PAGADO</v>
      </c>
      <c r="P2837" s="95">
        <f>+BD[[#This Row],[Fecha Doc.]]+7</f>
        <v>45287</v>
      </c>
      <c r="Q2837" s="66" t="str">
        <f ca="1">IF(TODAY()&gt;BD[[#This Row],[Fecha Venc.]],"VENCIDO","")</f>
        <v>VENCIDO</v>
      </c>
      <c r="R2837" s="83"/>
    </row>
    <row r="2838" spans="3:18" s="4" customFormat="1" hidden="1" x14ac:dyDescent="0.25">
      <c r="C2838" s="77" t="s">
        <v>900</v>
      </c>
      <c r="D2838" s="78">
        <v>45280</v>
      </c>
      <c r="E2838" s="79" t="s">
        <v>1887</v>
      </c>
      <c r="F2838" s="80" t="s">
        <v>1886</v>
      </c>
      <c r="G2838" s="79" t="s">
        <v>92</v>
      </c>
      <c r="H2838" s="81" t="s">
        <v>12</v>
      </c>
      <c r="I2838" s="120">
        <v>58.1</v>
      </c>
      <c r="J2838" s="120">
        <v>58.1</v>
      </c>
      <c r="K2838" s="82">
        <v>1.3</v>
      </c>
      <c r="L2838" s="105">
        <f>+BD[[#This Row],[Kg. Recibidos]]*BD[[#This Row],[Precio]]</f>
        <v>75.53</v>
      </c>
      <c r="M2838" s="82">
        <v>75.53</v>
      </c>
      <c r="N2838" s="91">
        <f>+BD[[#This Row],[Monto Total]]-BD[[#This Row],[Abonos]]</f>
        <v>0</v>
      </c>
      <c r="O2838" s="92" t="str">
        <f>IF(BD[[#This Row],[Saldo Actual]]=0,"PAGADO",IF(BD[[#This Row],[Saldo Actual]]&lt;0,"A Favor","Pendiente"))</f>
        <v>PAGADO</v>
      </c>
      <c r="P2838" s="95">
        <f>+BD[[#This Row],[Fecha Doc.]]+7</f>
        <v>45287</v>
      </c>
      <c r="Q2838" s="66" t="str">
        <f ca="1">IF(TODAY()&gt;BD[[#This Row],[Fecha Venc.]],"VENCIDO","")</f>
        <v>VENCIDO</v>
      </c>
      <c r="R2838" s="83"/>
    </row>
    <row r="2839" spans="3:18" s="4" customFormat="1" hidden="1" x14ac:dyDescent="0.25">
      <c r="C2839" s="77" t="s">
        <v>900</v>
      </c>
      <c r="D2839" s="78">
        <v>45280</v>
      </c>
      <c r="E2839" s="79" t="s">
        <v>1887</v>
      </c>
      <c r="F2839" s="80" t="s">
        <v>1886</v>
      </c>
      <c r="G2839" s="79" t="s">
        <v>92</v>
      </c>
      <c r="H2839" s="81" t="s">
        <v>13</v>
      </c>
      <c r="I2839" s="120">
        <v>61.5</v>
      </c>
      <c r="J2839" s="120">
        <v>61.5</v>
      </c>
      <c r="K2839" s="82">
        <v>1.4</v>
      </c>
      <c r="L2839" s="105">
        <f>+BD[[#This Row],[Kg. Recibidos]]*BD[[#This Row],[Precio]]</f>
        <v>86.1</v>
      </c>
      <c r="M2839" s="82">
        <v>86.1</v>
      </c>
      <c r="N2839" s="91">
        <f>+BD[[#This Row],[Monto Total]]-BD[[#This Row],[Abonos]]</f>
        <v>0</v>
      </c>
      <c r="O2839" s="92" t="str">
        <f>IF(BD[[#This Row],[Saldo Actual]]=0,"PAGADO",IF(BD[[#This Row],[Saldo Actual]]&lt;0,"A Favor","Pendiente"))</f>
        <v>PAGADO</v>
      </c>
      <c r="P2839" s="95">
        <f>+BD[[#This Row],[Fecha Doc.]]+7</f>
        <v>45287</v>
      </c>
      <c r="Q2839" s="66" t="str">
        <f ca="1">IF(TODAY()&gt;BD[[#This Row],[Fecha Venc.]],"VENCIDO","")</f>
        <v>VENCIDO</v>
      </c>
      <c r="R2839" s="83"/>
    </row>
    <row r="2840" spans="3:18" s="4" customFormat="1" hidden="1" x14ac:dyDescent="0.25">
      <c r="C2840" s="77" t="s">
        <v>901</v>
      </c>
      <c r="D2840" s="78">
        <v>45280</v>
      </c>
      <c r="E2840" s="79" t="s">
        <v>1887</v>
      </c>
      <c r="F2840" s="80" t="s">
        <v>1886</v>
      </c>
      <c r="G2840" s="79" t="s">
        <v>202</v>
      </c>
      <c r="H2840" s="81" t="s">
        <v>3</v>
      </c>
      <c r="I2840" s="120">
        <v>31.7</v>
      </c>
      <c r="J2840" s="120">
        <v>31.7</v>
      </c>
      <c r="K2840" s="82">
        <v>2.4500000000000002</v>
      </c>
      <c r="L2840" s="105">
        <f>+BD[[#This Row],[Kg. Recibidos]]*BD[[#This Row],[Precio]]</f>
        <v>77.665000000000006</v>
      </c>
      <c r="M2840" s="82">
        <v>77.665000000000006</v>
      </c>
      <c r="N2840" s="91">
        <f>+BD[[#This Row],[Monto Total]]-BD[[#This Row],[Abonos]]</f>
        <v>0</v>
      </c>
      <c r="O2840" s="92" t="str">
        <f>IF(BD[[#This Row],[Saldo Actual]]=0,"PAGADO",IF(BD[[#This Row],[Saldo Actual]]&lt;0,"A Favor","Pendiente"))</f>
        <v>PAGADO</v>
      </c>
      <c r="P2840" s="95">
        <f>+BD[[#This Row],[Fecha Doc.]]+7</f>
        <v>45287</v>
      </c>
      <c r="Q2840" s="66" t="str">
        <f ca="1">IF(TODAY()&gt;BD[[#This Row],[Fecha Venc.]],"VENCIDO","")</f>
        <v>VENCIDO</v>
      </c>
      <c r="R2840" s="83"/>
    </row>
    <row r="2841" spans="3:18" s="4" customFormat="1" hidden="1" x14ac:dyDescent="0.25">
      <c r="C2841" s="77" t="s">
        <v>902</v>
      </c>
      <c r="D2841" s="78">
        <v>45280</v>
      </c>
      <c r="E2841" s="79" t="s">
        <v>77</v>
      </c>
      <c r="F2841" s="80" t="s">
        <v>35</v>
      </c>
      <c r="G2841" s="79" t="s">
        <v>77</v>
      </c>
      <c r="H2841" s="81" t="s">
        <v>13</v>
      </c>
      <c r="I2841" s="120">
        <v>4143.8</v>
      </c>
      <c r="J2841" s="120">
        <v>4143.8</v>
      </c>
      <c r="K2841" s="82">
        <v>0.5</v>
      </c>
      <c r="L2841" s="105">
        <f>+BD[[#This Row],[Kg. Recibidos]]*BD[[#This Row],[Precio]]</f>
        <v>2071.9</v>
      </c>
      <c r="M2841" s="82">
        <v>2071.9</v>
      </c>
      <c r="N2841" s="91">
        <f>+BD[[#This Row],[Monto Total]]-BD[[#This Row],[Abonos]]</f>
        <v>0</v>
      </c>
      <c r="O2841" s="92" t="str">
        <f>IF(BD[[#This Row],[Saldo Actual]]=0,"PAGADO",IF(BD[[#This Row],[Saldo Actual]]&lt;0,"A Favor","Pendiente"))</f>
        <v>PAGADO</v>
      </c>
      <c r="P2841" s="95">
        <f>+BD[[#This Row],[Fecha Doc.]]+7</f>
        <v>45287</v>
      </c>
      <c r="Q2841" s="66" t="str">
        <f ca="1">IF(TODAY()&gt;BD[[#This Row],[Fecha Venc.]],"VENCIDO","")</f>
        <v>VENCIDO</v>
      </c>
      <c r="R2841" s="83"/>
    </row>
    <row r="2842" spans="3:18" s="4" customFormat="1" hidden="1" x14ac:dyDescent="0.25">
      <c r="C2842" s="77" t="s">
        <v>966</v>
      </c>
      <c r="D2842" s="78">
        <v>45280</v>
      </c>
      <c r="E2842" s="79" t="s">
        <v>1887</v>
      </c>
      <c r="F2842" s="80" t="s">
        <v>1886</v>
      </c>
      <c r="G2842" s="79" t="s">
        <v>903</v>
      </c>
      <c r="H2842" s="81" t="s">
        <v>872</v>
      </c>
      <c r="I2842" s="120">
        <v>10.6</v>
      </c>
      <c r="J2842" s="120">
        <v>10.6</v>
      </c>
      <c r="K2842" s="82">
        <v>2.4500000000000002</v>
      </c>
      <c r="L2842" s="105">
        <f>+BD[[#This Row],[Kg. Recibidos]]*BD[[#This Row],[Precio]]</f>
        <v>25.970000000000002</v>
      </c>
      <c r="M2842" s="82">
        <v>25.970000000000002</v>
      </c>
      <c r="N2842" s="91">
        <f>+BD[[#This Row],[Monto Total]]-BD[[#This Row],[Abonos]]</f>
        <v>0</v>
      </c>
      <c r="O2842" s="92" t="str">
        <f>IF(BD[[#This Row],[Saldo Actual]]=0,"PAGADO",IF(BD[[#This Row],[Saldo Actual]]&lt;0,"A Favor","Pendiente"))</f>
        <v>PAGADO</v>
      </c>
      <c r="P2842" s="95">
        <f>+BD[[#This Row],[Fecha Doc.]]+7</f>
        <v>45287</v>
      </c>
      <c r="Q2842" s="66" t="str">
        <f ca="1">IF(TODAY()&gt;BD[[#This Row],[Fecha Venc.]],"VENCIDO","")</f>
        <v>VENCIDO</v>
      </c>
      <c r="R2842" s="83"/>
    </row>
    <row r="2843" spans="3:18" s="4" customFormat="1" hidden="1" x14ac:dyDescent="0.25">
      <c r="C2843" s="77" t="s">
        <v>904</v>
      </c>
      <c r="D2843" s="78">
        <v>45280</v>
      </c>
      <c r="E2843" s="79" t="s">
        <v>1887</v>
      </c>
      <c r="F2843" s="80" t="s">
        <v>1886</v>
      </c>
      <c r="G2843" s="79" t="s">
        <v>137</v>
      </c>
      <c r="H2843" s="81" t="s">
        <v>872</v>
      </c>
      <c r="I2843" s="120">
        <v>8.5</v>
      </c>
      <c r="J2843" s="120">
        <v>8.5</v>
      </c>
      <c r="K2843" s="82">
        <v>2.4500000000000002</v>
      </c>
      <c r="L2843" s="105">
        <f>+BD[[#This Row],[Kg. Recibidos]]*BD[[#This Row],[Precio]]</f>
        <v>20.825000000000003</v>
      </c>
      <c r="M2843" s="82">
        <v>20.825000000000003</v>
      </c>
      <c r="N2843" s="91">
        <f>+BD[[#This Row],[Monto Total]]-BD[[#This Row],[Abonos]]</f>
        <v>0</v>
      </c>
      <c r="O2843" s="92" t="str">
        <f>IF(BD[[#This Row],[Saldo Actual]]=0,"PAGADO",IF(BD[[#This Row],[Saldo Actual]]&lt;0,"A Favor","Pendiente"))</f>
        <v>PAGADO</v>
      </c>
      <c r="P2843" s="95">
        <f>+BD[[#This Row],[Fecha Doc.]]+7</f>
        <v>45287</v>
      </c>
      <c r="Q2843" s="66" t="str">
        <f ca="1">IF(TODAY()&gt;BD[[#This Row],[Fecha Venc.]],"VENCIDO","")</f>
        <v>VENCIDO</v>
      </c>
      <c r="R2843" s="83"/>
    </row>
    <row r="2844" spans="3:18" s="4" customFormat="1" hidden="1" x14ac:dyDescent="0.25">
      <c r="C2844" s="77" t="s">
        <v>905</v>
      </c>
      <c r="D2844" s="78">
        <v>45280</v>
      </c>
      <c r="E2844" s="79" t="s">
        <v>77</v>
      </c>
      <c r="F2844" s="80" t="s">
        <v>35</v>
      </c>
      <c r="G2844" s="79" t="s">
        <v>77</v>
      </c>
      <c r="H2844" s="81" t="s">
        <v>3</v>
      </c>
      <c r="I2844" s="120">
        <v>21797.8</v>
      </c>
      <c r="J2844" s="120">
        <v>21797.8</v>
      </c>
      <c r="K2844" s="82">
        <v>2.15</v>
      </c>
      <c r="L2844" s="105">
        <f>+BD[[#This Row],[Kg. Recibidos]]*BD[[#This Row],[Precio]]</f>
        <v>46865.27</v>
      </c>
      <c r="M2844" s="82">
        <v>46865.27</v>
      </c>
      <c r="N2844" s="91">
        <f>+BD[[#This Row],[Monto Total]]-BD[[#This Row],[Abonos]]</f>
        <v>0</v>
      </c>
      <c r="O2844" s="92" t="str">
        <f>IF(BD[[#This Row],[Saldo Actual]]=0,"PAGADO",IF(BD[[#This Row],[Saldo Actual]]&lt;0,"A Favor","Pendiente"))</f>
        <v>PAGADO</v>
      </c>
      <c r="P2844" s="95">
        <f>+BD[[#This Row],[Fecha Doc.]]+7</f>
        <v>45287</v>
      </c>
      <c r="Q2844" s="66" t="str">
        <f ca="1">IF(TODAY()&gt;BD[[#This Row],[Fecha Venc.]],"VENCIDO","")</f>
        <v>VENCIDO</v>
      </c>
      <c r="R2844" s="83"/>
    </row>
    <row r="2845" spans="3:18" s="4" customFormat="1" hidden="1" x14ac:dyDescent="0.25">
      <c r="C2845" s="77" t="s">
        <v>906</v>
      </c>
      <c r="D2845" s="78">
        <v>45280</v>
      </c>
      <c r="E2845" s="79" t="s">
        <v>77</v>
      </c>
      <c r="F2845" s="80" t="s">
        <v>35</v>
      </c>
      <c r="G2845" s="79" t="s">
        <v>77</v>
      </c>
      <c r="H2845" s="81" t="s">
        <v>12</v>
      </c>
      <c r="I2845" s="120">
        <v>7271.45</v>
      </c>
      <c r="J2845" s="120">
        <v>7271.45</v>
      </c>
      <c r="K2845" s="82">
        <v>0.5</v>
      </c>
      <c r="L2845" s="105">
        <f>+BD[[#This Row],[Kg. Recibidos]]*BD[[#This Row],[Precio]]</f>
        <v>3635.7249999999999</v>
      </c>
      <c r="M2845" s="82">
        <v>3635.7249999999999</v>
      </c>
      <c r="N2845" s="91">
        <f>+BD[[#This Row],[Monto Total]]-BD[[#This Row],[Abonos]]</f>
        <v>0</v>
      </c>
      <c r="O2845" s="92" t="str">
        <f>IF(BD[[#This Row],[Saldo Actual]]=0,"PAGADO",IF(BD[[#This Row],[Saldo Actual]]&lt;0,"A Favor","Pendiente"))</f>
        <v>PAGADO</v>
      </c>
      <c r="P2845" s="95">
        <f>+BD[[#This Row],[Fecha Doc.]]+7</f>
        <v>45287</v>
      </c>
      <c r="Q2845" s="66" t="str">
        <f ca="1">IF(TODAY()&gt;BD[[#This Row],[Fecha Venc.]],"VENCIDO","")</f>
        <v>VENCIDO</v>
      </c>
      <c r="R2845" s="83"/>
    </row>
    <row r="2846" spans="3:18" s="4" customFormat="1" hidden="1" x14ac:dyDescent="0.25">
      <c r="C2846" s="77" t="s">
        <v>906</v>
      </c>
      <c r="D2846" s="78">
        <v>45280</v>
      </c>
      <c r="E2846" s="79" t="s">
        <v>77</v>
      </c>
      <c r="F2846" s="80" t="s">
        <v>35</v>
      </c>
      <c r="G2846" s="79" t="s">
        <v>77</v>
      </c>
      <c r="H2846" s="81" t="s">
        <v>13</v>
      </c>
      <c r="I2846" s="120">
        <v>2799.75</v>
      </c>
      <c r="J2846" s="120">
        <v>2799.75</v>
      </c>
      <c r="K2846" s="82">
        <v>0.5</v>
      </c>
      <c r="L2846" s="105">
        <f>+BD[[#This Row],[Kg. Recibidos]]*BD[[#This Row],[Precio]]</f>
        <v>1399.875</v>
      </c>
      <c r="M2846" s="82">
        <v>1399.875</v>
      </c>
      <c r="N2846" s="91">
        <f>+BD[[#This Row],[Monto Total]]-BD[[#This Row],[Abonos]]</f>
        <v>0</v>
      </c>
      <c r="O2846" s="92" t="str">
        <f>IF(BD[[#This Row],[Saldo Actual]]=0,"PAGADO",IF(BD[[#This Row],[Saldo Actual]]&lt;0,"A Favor","Pendiente"))</f>
        <v>PAGADO</v>
      </c>
      <c r="P2846" s="95">
        <f>+BD[[#This Row],[Fecha Doc.]]+7</f>
        <v>45287</v>
      </c>
      <c r="Q2846" s="66" t="str">
        <f ca="1">IF(TODAY()&gt;BD[[#This Row],[Fecha Venc.]],"VENCIDO","")</f>
        <v>VENCIDO</v>
      </c>
      <c r="R2846" s="83"/>
    </row>
    <row r="2847" spans="3:18" s="4" customFormat="1" hidden="1" x14ac:dyDescent="0.25">
      <c r="C2847" s="77" t="s">
        <v>906</v>
      </c>
      <c r="D2847" s="78">
        <v>45280</v>
      </c>
      <c r="E2847" s="79" t="s">
        <v>77</v>
      </c>
      <c r="F2847" s="80" t="s">
        <v>35</v>
      </c>
      <c r="G2847" s="79" t="s">
        <v>77</v>
      </c>
      <c r="H2847" s="81" t="s">
        <v>11</v>
      </c>
      <c r="I2847" s="120">
        <v>1706.9</v>
      </c>
      <c r="J2847" s="120">
        <v>1706.9</v>
      </c>
      <c r="K2847" s="82">
        <v>1.3</v>
      </c>
      <c r="L2847" s="105">
        <f>+BD[[#This Row],[Kg. Recibidos]]*BD[[#This Row],[Precio]]</f>
        <v>2218.9700000000003</v>
      </c>
      <c r="M2847" s="82">
        <v>2218.9700000000003</v>
      </c>
      <c r="N2847" s="91">
        <f>+BD[[#This Row],[Monto Total]]-BD[[#This Row],[Abonos]]</f>
        <v>0</v>
      </c>
      <c r="O2847" s="92" t="str">
        <f>IF(BD[[#This Row],[Saldo Actual]]=0,"PAGADO",IF(BD[[#This Row],[Saldo Actual]]&lt;0,"A Favor","Pendiente"))</f>
        <v>PAGADO</v>
      </c>
      <c r="P2847" s="95">
        <f>+BD[[#This Row],[Fecha Doc.]]+7</f>
        <v>45287</v>
      </c>
      <c r="Q2847" s="66" t="str">
        <f ca="1">IF(TODAY()&gt;BD[[#This Row],[Fecha Venc.]],"VENCIDO","")</f>
        <v>VENCIDO</v>
      </c>
      <c r="R2847" s="83"/>
    </row>
    <row r="2848" spans="3:18" s="4" customFormat="1" hidden="1" x14ac:dyDescent="0.25">
      <c r="C2848" s="77" t="s">
        <v>907</v>
      </c>
      <c r="D2848" s="78">
        <v>45280</v>
      </c>
      <c r="E2848" s="79" t="s">
        <v>1887</v>
      </c>
      <c r="F2848" s="80" t="s">
        <v>1886</v>
      </c>
      <c r="G2848" s="79" t="s">
        <v>158</v>
      </c>
      <c r="H2848" s="81" t="s">
        <v>3</v>
      </c>
      <c r="I2848" s="120">
        <v>6.4</v>
      </c>
      <c r="J2848" s="120">
        <v>6.4</v>
      </c>
      <c r="K2848" s="82">
        <v>2.4500000000000002</v>
      </c>
      <c r="L2848" s="105">
        <f>+BD[[#This Row],[Kg. Recibidos]]*BD[[#This Row],[Precio]]</f>
        <v>15.680000000000001</v>
      </c>
      <c r="M2848" s="82">
        <v>15.680000000000001</v>
      </c>
      <c r="N2848" s="91">
        <f>+BD[[#This Row],[Monto Total]]-BD[[#This Row],[Abonos]]</f>
        <v>0</v>
      </c>
      <c r="O2848" s="92" t="str">
        <f>IF(BD[[#This Row],[Saldo Actual]]=0,"PAGADO",IF(BD[[#This Row],[Saldo Actual]]&lt;0,"A Favor","Pendiente"))</f>
        <v>PAGADO</v>
      </c>
      <c r="P2848" s="95">
        <f>+BD[[#This Row],[Fecha Doc.]]+7</f>
        <v>45287</v>
      </c>
      <c r="Q2848" s="66" t="str">
        <f ca="1">IF(TODAY()&gt;BD[[#This Row],[Fecha Venc.]],"VENCIDO","")</f>
        <v>VENCIDO</v>
      </c>
      <c r="R2848" s="83"/>
    </row>
    <row r="2849" spans="3:18" s="4" customFormat="1" hidden="1" x14ac:dyDescent="0.25">
      <c r="C2849" s="77" t="s">
        <v>945</v>
      </c>
      <c r="D2849" s="78">
        <v>45280</v>
      </c>
      <c r="E2849" s="79" t="s">
        <v>1887</v>
      </c>
      <c r="F2849" s="80" t="s">
        <v>1886</v>
      </c>
      <c r="G2849" s="79" t="s">
        <v>143</v>
      </c>
      <c r="H2849" s="81" t="s">
        <v>3</v>
      </c>
      <c r="I2849" s="120">
        <v>8.4</v>
      </c>
      <c r="J2849" s="120">
        <v>8.4</v>
      </c>
      <c r="K2849" s="82">
        <v>2.4500000000000002</v>
      </c>
      <c r="L2849" s="105">
        <f>+BD[[#This Row],[Kg. Recibidos]]*BD[[#This Row],[Precio]]</f>
        <v>20.580000000000002</v>
      </c>
      <c r="M2849" s="82">
        <v>20.580000000000002</v>
      </c>
      <c r="N2849" s="91">
        <f>+BD[[#This Row],[Monto Total]]-BD[[#This Row],[Abonos]]</f>
        <v>0</v>
      </c>
      <c r="O2849" s="92" t="str">
        <f>IF(BD[[#This Row],[Saldo Actual]]=0,"PAGADO",IF(BD[[#This Row],[Saldo Actual]]&lt;0,"A Favor","Pendiente"))</f>
        <v>PAGADO</v>
      </c>
      <c r="P2849" s="95">
        <f>+BD[[#This Row],[Fecha Doc.]]+7</f>
        <v>45287</v>
      </c>
      <c r="Q2849" s="66" t="str">
        <f ca="1">IF(TODAY()&gt;BD[[#This Row],[Fecha Venc.]],"VENCIDO","")</f>
        <v>VENCIDO</v>
      </c>
      <c r="R2849" s="83"/>
    </row>
    <row r="2850" spans="3:18" s="4" customFormat="1" hidden="1" x14ac:dyDescent="0.25">
      <c r="C2850" s="77" t="s">
        <v>859</v>
      </c>
      <c r="D2850" s="78">
        <v>45279</v>
      </c>
      <c r="E2850" s="79" t="s">
        <v>91</v>
      </c>
      <c r="F2850" s="80" t="s">
        <v>49</v>
      </c>
      <c r="G2850" s="79" t="s">
        <v>91</v>
      </c>
      <c r="H2850" s="81" t="s">
        <v>12</v>
      </c>
      <c r="I2850" s="120">
        <v>149</v>
      </c>
      <c r="J2850" s="120">
        <v>149</v>
      </c>
      <c r="K2850" s="82">
        <v>1.3</v>
      </c>
      <c r="L2850" s="105">
        <f>+BD[[#This Row],[Kg. Recibidos]]*BD[[#This Row],[Precio]]</f>
        <v>193.70000000000002</v>
      </c>
      <c r="M2850" s="82">
        <v>193.70000000000002</v>
      </c>
      <c r="N2850" s="91">
        <f>+BD[[#This Row],[Monto Total]]-BD[[#This Row],[Abonos]]</f>
        <v>0</v>
      </c>
      <c r="O2850" s="92" t="str">
        <f>IF(BD[[#This Row],[Saldo Actual]]=0,"PAGADO",IF(BD[[#This Row],[Saldo Actual]]&lt;0,"A Favor","Pendiente"))</f>
        <v>PAGADO</v>
      </c>
      <c r="P2850" s="95">
        <f>+BD[[#This Row],[Fecha Doc.]]+7</f>
        <v>45286</v>
      </c>
      <c r="Q2850" s="66" t="str">
        <f ca="1">IF(TODAY()&gt;BD[[#This Row],[Fecha Venc.]],"VENCIDO","")</f>
        <v>VENCIDO</v>
      </c>
      <c r="R2850" s="83"/>
    </row>
    <row r="2851" spans="3:18" s="4" customFormat="1" hidden="1" x14ac:dyDescent="0.25">
      <c r="C2851" s="77" t="s">
        <v>859</v>
      </c>
      <c r="D2851" s="78">
        <v>45279</v>
      </c>
      <c r="E2851" s="79" t="s">
        <v>91</v>
      </c>
      <c r="F2851" s="80" t="s">
        <v>49</v>
      </c>
      <c r="G2851" s="79" t="s">
        <v>91</v>
      </c>
      <c r="H2851" s="81" t="s">
        <v>13</v>
      </c>
      <c r="I2851" s="120">
        <v>97.2</v>
      </c>
      <c r="J2851" s="120">
        <v>97.2</v>
      </c>
      <c r="K2851" s="82">
        <v>1.4</v>
      </c>
      <c r="L2851" s="105">
        <f>+BD[[#This Row],[Kg. Recibidos]]*BD[[#This Row],[Precio]]</f>
        <v>136.07999999999998</v>
      </c>
      <c r="M2851" s="82">
        <v>136.07999999999998</v>
      </c>
      <c r="N2851" s="91">
        <f>+BD[[#This Row],[Monto Total]]-BD[[#This Row],[Abonos]]</f>
        <v>0</v>
      </c>
      <c r="O2851" s="92" t="str">
        <f>IF(BD[[#This Row],[Saldo Actual]]=0,"PAGADO",IF(BD[[#This Row],[Saldo Actual]]&lt;0,"A Favor","Pendiente"))</f>
        <v>PAGADO</v>
      </c>
      <c r="P2851" s="95">
        <f>+BD[[#This Row],[Fecha Doc.]]+7</f>
        <v>45286</v>
      </c>
      <c r="Q2851" s="66" t="str">
        <f ca="1">IF(TODAY()&gt;BD[[#This Row],[Fecha Venc.]],"VENCIDO","")</f>
        <v>VENCIDO</v>
      </c>
      <c r="R2851" s="83"/>
    </row>
    <row r="2852" spans="3:18" s="4" customFormat="1" hidden="1" x14ac:dyDescent="0.25">
      <c r="C2852" s="77" t="s">
        <v>859</v>
      </c>
      <c r="D2852" s="78">
        <v>45279</v>
      </c>
      <c r="E2852" s="79" t="s">
        <v>91</v>
      </c>
      <c r="F2852" s="80" t="s">
        <v>49</v>
      </c>
      <c r="G2852" s="79" t="s">
        <v>91</v>
      </c>
      <c r="H2852" s="81" t="s">
        <v>11</v>
      </c>
      <c r="I2852" s="120">
        <v>46.8</v>
      </c>
      <c r="J2852" s="120">
        <v>46.8</v>
      </c>
      <c r="K2852" s="82">
        <v>1.8</v>
      </c>
      <c r="L2852" s="105">
        <f>+BD[[#This Row],[Kg. Recibidos]]*BD[[#This Row],[Precio]]</f>
        <v>84.24</v>
      </c>
      <c r="M2852" s="82">
        <v>84.24</v>
      </c>
      <c r="N2852" s="91">
        <f>+BD[[#This Row],[Monto Total]]-BD[[#This Row],[Abonos]]</f>
        <v>0</v>
      </c>
      <c r="O2852" s="92" t="str">
        <f>IF(BD[[#This Row],[Saldo Actual]]=0,"PAGADO",IF(BD[[#This Row],[Saldo Actual]]&lt;0,"A Favor","Pendiente"))</f>
        <v>PAGADO</v>
      </c>
      <c r="P2852" s="95">
        <f>+BD[[#This Row],[Fecha Doc.]]+7</f>
        <v>45286</v>
      </c>
      <c r="Q2852" s="66" t="str">
        <f ca="1">IF(TODAY()&gt;BD[[#This Row],[Fecha Venc.]],"VENCIDO","")</f>
        <v>VENCIDO</v>
      </c>
      <c r="R2852" s="83"/>
    </row>
    <row r="2853" spans="3:18" s="4" customFormat="1" hidden="1" x14ac:dyDescent="0.25">
      <c r="C2853" s="77" t="s">
        <v>850</v>
      </c>
      <c r="D2853" s="78">
        <v>45279</v>
      </c>
      <c r="E2853" s="79" t="s">
        <v>8</v>
      </c>
      <c r="F2853" s="80" t="s">
        <v>20</v>
      </c>
      <c r="G2853" s="79" t="s">
        <v>182</v>
      </c>
      <c r="H2853" s="81" t="s">
        <v>13</v>
      </c>
      <c r="I2853" s="120">
        <v>1328.1</v>
      </c>
      <c r="J2853" s="120">
        <v>1324.4</v>
      </c>
      <c r="K2853" s="82">
        <v>1</v>
      </c>
      <c r="L2853" s="105">
        <f>+BD[[#This Row],[Kg. Recibidos]]*BD[[#This Row],[Precio]]</f>
        <v>1324.4</v>
      </c>
      <c r="M2853" s="82">
        <v>1324.4</v>
      </c>
      <c r="N2853" s="91">
        <f>+BD[[#This Row],[Monto Total]]-BD[[#This Row],[Abonos]]</f>
        <v>0</v>
      </c>
      <c r="O2853" s="92" t="str">
        <f>IF(BD[[#This Row],[Saldo Actual]]=0,"PAGADO",IF(BD[[#This Row],[Saldo Actual]]&lt;0,"A Favor","Pendiente"))</f>
        <v>PAGADO</v>
      </c>
      <c r="P2853" s="95">
        <f>+BD[[#This Row],[Fecha Doc.]]+7</f>
        <v>45286</v>
      </c>
      <c r="Q2853" s="66" t="str">
        <f ca="1">IF(TODAY()&gt;BD[[#This Row],[Fecha Venc.]],"VENCIDO","")</f>
        <v>VENCIDO</v>
      </c>
      <c r="R2853" s="83"/>
    </row>
    <row r="2854" spans="3:18" s="4" customFormat="1" hidden="1" x14ac:dyDescent="0.25">
      <c r="C2854" s="77" t="s">
        <v>850</v>
      </c>
      <c r="D2854" s="78">
        <v>45279</v>
      </c>
      <c r="E2854" s="79" t="s">
        <v>8</v>
      </c>
      <c r="F2854" s="80" t="s">
        <v>20</v>
      </c>
      <c r="G2854" s="79" t="s">
        <v>182</v>
      </c>
      <c r="H2854" s="81" t="s">
        <v>12</v>
      </c>
      <c r="I2854" s="120">
        <v>1691.4</v>
      </c>
      <c r="J2854" s="120">
        <v>1677.6</v>
      </c>
      <c r="K2854" s="82">
        <v>1</v>
      </c>
      <c r="L2854" s="105">
        <f>+BD[[#This Row],[Kg. Recibidos]]*BD[[#This Row],[Precio]]</f>
        <v>1677.6</v>
      </c>
      <c r="M2854" s="82">
        <v>1677.6</v>
      </c>
      <c r="N2854" s="91">
        <f>+BD[[#This Row],[Monto Total]]-BD[[#This Row],[Abonos]]</f>
        <v>0</v>
      </c>
      <c r="O2854" s="92" t="str">
        <f>IF(BD[[#This Row],[Saldo Actual]]=0,"PAGADO",IF(BD[[#This Row],[Saldo Actual]]&lt;0,"A Favor","Pendiente"))</f>
        <v>PAGADO</v>
      </c>
      <c r="P2854" s="95">
        <f>+BD[[#This Row],[Fecha Doc.]]+7</f>
        <v>45286</v>
      </c>
      <c r="Q2854" s="66" t="str">
        <f ca="1">IF(TODAY()&gt;BD[[#This Row],[Fecha Venc.]],"VENCIDO","")</f>
        <v>VENCIDO</v>
      </c>
      <c r="R2854" s="83"/>
    </row>
    <row r="2855" spans="3:18" s="4" customFormat="1" hidden="1" x14ac:dyDescent="0.25">
      <c r="C2855" s="77" t="s">
        <v>849</v>
      </c>
      <c r="D2855" s="78">
        <v>45279</v>
      </c>
      <c r="E2855" s="79" t="s">
        <v>8</v>
      </c>
      <c r="F2855" s="80" t="s">
        <v>20</v>
      </c>
      <c r="G2855" s="79" t="s">
        <v>182</v>
      </c>
      <c r="H2855" s="81" t="s">
        <v>15</v>
      </c>
      <c r="I2855" s="120">
        <v>5177.1000000000004</v>
      </c>
      <c r="J2855" s="120">
        <v>5079.3999999999996</v>
      </c>
      <c r="K2855" s="82">
        <v>2.4700000000000002</v>
      </c>
      <c r="L2855" s="105">
        <f>+BD[[#This Row],[Kg. Recibidos]]*BD[[#This Row],[Precio]]</f>
        <v>12546.118</v>
      </c>
      <c r="M2855" s="82">
        <v>12546.118</v>
      </c>
      <c r="N2855" s="91">
        <f>+BD[[#This Row],[Monto Total]]-BD[[#This Row],[Abonos]]</f>
        <v>0</v>
      </c>
      <c r="O2855" s="92" t="str">
        <f>IF(BD[[#This Row],[Saldo Actual]]=0,"PAGADO",IF(BD[[#This Row],[Saldo Actual]]&lt;0,"A Favor","Pendiente"))</f>
        <v>PAGADO</v>
      </c>
      <c r="P2855" s="95">
        <f>+BD[[#This Row],[Fecha Doc.]]+7</f>
        <v>45286</v>
      </c>
      <c r="Q2855" s="66" t="str">
        <f ca="1">IF(TODAY()&gt;BD[[#This Row],[Fecha Venc.]],"VENCIDO","")</f>
        <v>VENCIDO</v>
      </c>
      <c r="R2855" s="83"/>
    </row>
    <row r="2856" spans="3:18" s="4" customFormat="1" hidden="1" x14ac:dyDescent="0.25">
      <c r="C2856" s="77" t="s">
        <v>839</v>
      </c>
      <c r="D2856" s="78">
        <v>45279</v>
      </c>
      <c r="E2856" s="79" t="s">
        <v>8</v>
      </c>
      <c r="F2856" s="80" t="s">
        <v>20</v>
      </c>
      <c r="G2856" s="79" t="s">
        <v>179</v>
      </c>
      <c r="H2856" s="81" t="s">
        <v>3</v>
      </c>
      <c r="I2856" s="120">
        <v>1492.5</v>
      </c>
      <c r="J2856" s="120">
        <v>1485</v>
      </c>
      <c r="K2856" s="82">
        <v>2.2000000000000002</v>
      </c>
      <c r="L2856" s="105">
        <f>+BD[[#This Row],[Kg. Recibidos]]*BD[[#This Row],[Precio]]</f>
        <v>3267.0000000000005</v>
      </c>
      <c r="M2856" s="82">
        <v>3267.0000000000005</v>
      </c>
      <c r="N2856" s="91">
        <f>+BD[[#This Row],[Monto Total]]-BD[[#This Row],[Abonos]]</f>
        <v>0</v>
      </c>
      <c r="O2856" s="92" t="str">
        <f>IF(BD[[#This Row],[Saldo Actual]]=0,"PAGADO",IF(BD[[#This Row],[Saldo Actual]]&lt;0,"A Favor","Pendiente"))</f>
        <v>PAGADO</v>
      </c>
      <c r="P2856" s="95">
        <f>+BD[[#This Row],[Fecha Doc.]]+7</f>
        <v>45286</v>
      </c>
      <c r="Q2856" s="66" t="str">
        <f ca="1">IF(TODAY()&gt;BD[[#This Row],[Fecha Venc.]],"VENCIDO","")</f>
        <v>VENCIDO</v>
      </c>
      <c r="R2856" s="83"/>
    </row>
    <row r="2857" spans="3:18" s="4" customFormat="1" hidden="1" x14ac:dyDescent="0.25">
      <c r="C2857" s="77" t="s">
        <v>838</v>
      </c>
      <c r="D2857" s="78">
        <v>45279</v>
      </c>
      <c r="E2857" s="79" t="s">
        <v>8</v>
      </c>
      <c r="F2857" s="80" t="s">
        <v>20</v>
      </c>
      <c r="G2857" s="79" t="s">
        <v>181</v>
      </c>
      <c r="H2857" s="81" t="s">
        <v>3</v>
      </c>
      <c r="I2857" s="120">
        <v>1440.8</v>
      </c>
      <c r="J2857" s="120">
        <v>1438.3</v>
      </c>
      <c r="K2857" s="82">
        <v>2.2000000000000002</v>
      </c>
      <c r="L2857" s="105">
        <f>+BD[[#This Row],[Kg. Recibidos]]*BD[[#This Row],[Precio]]</f>
        <v>3164.26</v>
      </c>
      <c r="M2857" s="82">
        <v>3164.26</v>
      </c>
      <c r="N2857" s="91">
        <f>+BD[[#This Row],[Monto Total]]-BD[[#This Row],[Abonos]]</f>
        <v>0</v>
      </c>
      <c r="O2857" s="92" t="str">
        <f>IF(BD[[#This Row],[Saldo Actual]]=0,"PAGADO",IF(BD[[#This Row],[Saldo Actual]]&lt;0,"A Favor","Pendiente"))</f>
        <v>PAGADO</v>
      </c>
      <c r="P2857" s="95">
        <f>+BD[[#This Row],[Fecha Doc.]]+7</f>
        <v>45286</v>
      </c>
      <c r="Q2857" s="66" t="str">
        <f ca="1">IF(TODAY()&gt;BD[[#This Row],[Fecha Venc.]],"VENCIDO","")</f>
        <v>VENCIDO</v>
      </c>
      <c r="R2857" s="83"/>
    </row>
    <row r="2858" spans="3:18" s="4" customFormat="1" hidden="1" x14ac:dyDescent="0.25">
      <c r="C2858" s="77" t="s">
        <v>857</v>
      </c>
      <c r="D2858" s="78">
        <v>45279</v>
      </c>
      <c r="E2858" s="79" t="s">
        <v>102</v>
      </c>
      <c r="F2858" s="80" t="s">
        <v>56</v>
      </c>
      <c r="G2858" s="79" t="s">
        <v>102</v>
      </c>
      <c r="H2858" s="81" t="s">
        <v>3</v>
      </c>
      <c r="I2858" s="120">
        <v>5681.8</v>
      </c>
      <c r="J2858" s="120">
        <v>5681.8</v>
      </c>
      <c r="K2858" s="82">
        <v>2</v>
      </c>
      <c r="L2858" s="105">
        <f>+BD[[#This Row],[Kg. Recibidos]]*BD[[#This Row],[Precio]]</f>
        <v>11363.6</v>
      </c>
      <c r="M2858" s="82"/>
      <c r="N2858" s="91">
        <f>+BD[[#This Row],[Monto Total]]-BD[[#This Row],[Abonos]]</f>
        <v>11363.6</v>
      </c>
      <c r="O2858" s="92" t="str">
        <f>IF(BD[[#This Row],[Saldo Actual]]=0,"PAGADO",IF(BD[[#This Row],[Saldo Actual]]&lt;0,"A Favor","Pendiente"))</f>
        <v>Pendiente</v>
      </c>
      <c r="P2858" s="95">
        <f>+BD[[#This Row],[Fecha Doc.]]+7</f>
        <v>45286</v>
      </c>
      <c r="Q2858" s="66" t="str">
        <f ca="1">IF(TODAY()&gt;BD[[#This Row],[Fecha Venc.]],"VENCIDO","")</f>
        <v>VENCIDO</v>
      </c>
      <c r="R2858" s="83"/>
    </row>
    <row r="2859" spans="3:18" s="4" customFormat="1" hidden="1" x14ac:dyDescent="0.25">
      <c r="C2859" s="77" t="s">
        <v>862</v>
      </c>
      <c r="D2859" s="78">
        <v>45279</v>
      </c>
      <c r="E2859" s="79" t="s">
        <v>1887</v>
      </c>
      <c r="F2859" s="80" t="s">
        <v>1886</v>
      </c>
      <c r="G2859" s="79" t="s">
        <v>103</v>
      </c>
      <c r="H2859" s="81" t="s">
        <v>12</v>
      </c>
      <c r="I2859" s="120">
        <v>59</v>
      </c>
      <c r="J2859" s="120">
        <v>59</v>
      </c>
      <c r="K2859" s="82">
        <v>1.3</v>
      </c>
      <c r="L2859" s="105">
        <f>+BD[[#This Row],[Kg. Recibidos]]*BD[[#This Row],[Precio]]</f>
        <v>76.7</v>
      </c>
      <c r="M2859" s="82">
        <v>76.7</v>
      </c>
      <c r="N2859" s="91">
        <f>+BD[[#This Row],[Monto Total]]-BD[[#This Row],[Abonos]]</f>
        <v>0</v>
      </c>
      <c r="O2859" s="92" t="str">
        <f>IF(BD[[#This Row],[Saldo Actual]]=0,"PAGADO",IF(BD[[#This Row],[Saldo Actual]]&lt;0,"A Favor","Pendiente"))</f>
        <v>PAGADO</v>
      </c>
      <c r="P2859" s="95">
        <f>+BD[[#This Row],[Fecha Doc.]]+7</f>
        <v>45286</v>
      </c>
      <c r="Q2859" s="66" t="str">
        <f ca="1">IF(TODAY()&gt;BD[[#This Row],[Fecha Venc.]],"VENCIDO","")</f>
        <v>VENCIDO</v>
      </c>
      <c r="R2859" s="83"/>
    </row>
    <row r="2860" spans="3:18" s="4" customFormat="1" hidden="1" x14ac:dyDescent="0.25">
      <c r="C2860" s="77" t="s">
        <v>862</v>
      </c>
      <c r="D2860" s="78">
        <v>45279</v>
      </c>
      <c r="E2860" s="79" t="s">
        <v>1887</v>
      </c>
      <c r="F2860" s="80" t="s">
        <v>1886</v>
      </c>
      <c r="G2860" s="79" t="s">
        <v>103</v>
      </c>
      <c r="H2860" s="81" t="s">
        <v>13</v>
      </c>
      <c r="I2860" s="120">
        <v>22.8</v>
      </c>
      <c r="J2860" s="120">
        <v>22.8</v>
      </c>
      <c r="K2860" s="82">
        <v>1.4</v>
      </c>
      <c r="L2860" s="105">
        <f>+BD[[#This Row],[Kg. Recibidos]]*BD[[#This Row],[Precio]]</f>
        <v>31.919999999999998</v>
      </c>
      <c r="M2860" s="82">
        <v>31.919999999999998</v>
      </c>
      <c r="N2860" s="91">
        <f>+BD[[#This Row],[Monto Total]]-BD[[#This Row],[Abonos]]</f>
        <v>0</v>
      </c>
      <c r="O2860" s="92" t="str">
        <f>IF(BD[[#This Row],[Saldo Actual]]=0,"PAGADO",IF(BD[[#This Row],[Saldo Actual]]&lt;0,"A Favor","Pendiente"))</f>
        <v>PAGADO</v>
      </c>
      <c r="P2860" s="95">
        <f>+BD[[#This Row],[Fecha Doc.]]+7</f>
        <v>45286</v>
      </c>
      <c r="Q2860" s="66" t="str">
        <f ca="1">IF(TODAY()&gt;BD[[#This Row],[Fecha Venc.]],"VENCIDO","")</f>
        <v>VENCIDO</v>
      </c>
      <c r="R2860" s="83"/>
    </row>
    <row r="2861" spans="3:18" s="4" customFormat="1" hidden="1" x14ac:dyDescent="0.25">
      <c r="C2861" s="77" t="s">
        <v>862</v>
      </c>
      <c r="D2861" s="78">
        <v>45279</v>
      </c>
      <c r="E2861" s="79" t="s">
        <v>1887</v>
      </c>
      <c r="F2861" s="80" t="s">
        <v>1886</v>
      </c>
      <c r="G2861" s="79" t="s">
        <v>103</v>
      </c>
      <c r="H2861" s="81" t="s">
        <v>11</v>
      </c>
      <c r="I2861" s="120">
        <v>23.9</v>
      </c>
      <c r="J2861" s="120">
        <v>23.9</v>
      </c>
      <c r="K2861" s="82">
        <v>2</v>
      </c>
      <c r="L2861" s="105">
        <f>+BD[[#This Row],[Kg. Recibidos]]*BD[[#This Row],[Precio]]</f>
        <v>47.8</v>
      </c>
      <c r="M2861" s="82">
        <v>47.8</v>
      </c>
      <c r="N2861" s="91">
        <f>+BD[[#This Row],[Monto Total]]-BD[[#This Row],[Abonos]]</f>
        <v>0</v>
      </c>
      <c r="O2861" s="92" t="str">
        <f>IF(BD[[#This Row],[Saldo Actual]]=0,"PAGADO",IF(BD[[#This Row],[Saldo Actual]]&lt;0,"A Favor","Pendiente"))</f>
        <v>PAGADO</v>
      </c>
      <c r="P2861" s="95">
        <f>+BD[[#This Row],[Fecha Doc.]]+7</f>
        <v>45286</v>
      </c>
      <c r="Q2861" s="66" t="str">
        <f ca="1">IF(TODAY()&gt;BD[[#This Row],[Fecha Venc.]],"VENCIDO","")</f>
        <v>VENCIDO</v>
      </c>
      <c r="R2861" s="83"/>
    </row>
    <row r="2862" spans="3:18" s="4" customFormat="1" hidden="1" x14ac:dyDescent="0.25">
      <c r="C2862" s="77" t="s">
        <v>861</v>
      </c>
      <c r="D2862" s="78">
        <v>45279</v>
      </c>
      <c r="E2862" s="79" t="s">
        <v>1887</v>
      </c>
      <c r="F2862" s="80" t="s">
        <v>1886</v>
      </c>
      <c r="G2862" s="79" t="s">
        <v>103</v>
      </c>
      <c r="H2862" s="81" t="s">
        <v>3</v>
      </c>
      <c r="I2862" s="120">
        <v>295.39999999999998</v>
      </c>
      <c r="J2862" s="120">
        <v>295.39999999999998</v>
      </c>
      <c r="K2862" s="82">
        <v>2.4500000000000002</v>
      </c>
      <c r="L2862" s="105">
        <f>+BD[[#This Row],[Kg. Recibidos]]*BD[[#This Row],[Precio]]</f>
        <v>723.73</v>
      </c>
      <c r="M2862" s="82">
        <v>723.73</v>
      </c>
      <c r="N2862" s="91">
        <f>+BD[[#This Row],[Monto Total]]-BD[[#This Row],[Abonos]]</f>
        <v>0</v>
      </c>
      <c r="O2862" s="92" t="str">
        <f>IF(BD[[#This Row],[Saldo Actual]]=0,"PAGADO",IF(BD[[#This Row],[Saldo Actual]]&lt;0,"A Favor","Pendiente"))</f>
        <v>PAGADO</v>
      </c>
      <c r="P2862" s="95">
        <f>+BD[[#This Row],[Fecha Doc.]]+7</f>
        <v>45286</v>
      </c>
      <c r="Q2862" s="66" t="str">
        <f ca="1">IF(TODAY()&gt;BD[[#This Row],[Fecha Venc.]],"VENCIDO","")</f>
        <v>VENCIDO</v>
      </c>
      <c r="R2862" s="83"/>
    </row>
    <row r="2863" spans="3:18" s="4" customFormat="1" hidden="1" x14ac:dyDescent="0.25">
      <c r="C2863" s="77" t="s">
        <v>863</v>
      </c>
      <c r="D2863" s="78">
        <v>45279</v>
      </c>
      <c r="E2863" s="79" t="s">
        <v>1887</v>
      </c>
      <c r="F2863" s="80" t="s">
        <v>1886</v>
      </c>
      <c r="G2863" s="79" t="s">
        <v>161</v>
      </c>
      <c r="H2863" s="81" t="s">
        <v>3</v>
      </c>
      <c r="I2863" s="120">
        <v>163.1</v>
      </c>
      <c r="J2863" s="120">
        <v>163.1</v>
      </c>
      <c r="K2863" s="82">
        <v>2.4500000000000002</v>
      </c>
      <c r="L2863" s="105">
        <f>+BD[[#This Row],[Kg. Recibidos]]*BD[[#This Row],[Precio]]</f>
        <v>399.59500000000003</v>
      </c>
      <c r="M2863" s="82">
        <v>399.59500000000003</v>
      </c>
      <c r="N2863" s="91">
        <f>+BD[[#This Row],[Monto Total]]-BD[[#This Row],[Abonos]]</f>
        <v>0</v>
      </c>
      <c r="O2863" s="92" t="str">
        <f>IF(BD[[#This Row],[Saldo Actual]]=0,"PAGADO",IF(BD[[#This Row],[Saldo Actual]]&lt;0,"A Favor","Pendiente"))</f>
        <v>PAGADO</v>
      </c>
      <c r="P2863" s="95">
        <f>+BD[[#This Row],[Fecha Doc.]]+7</f>
        <v>45286</v>
      </c>
      <c r="Q2863" s="66" t="str">
        <f ca="1">IF(TODAY()&gt;BD[[#This Row],[Fecha Venc.]],"VENCIDO","")</f>
        <v>VENCIDO</v>
      </c>
      <c r="R2863" s="83"/>
    </row>
    <row r="2864" spans="3:18" s="4" customFormat="1" hidden="1" x14ac:dyDescent="0.25">
      <c r="C2864" s="77" t="s">
        <v>865</v>
      </c>
      <c r="D2864" s="78">
        <v>45279</v>
      </c>
      <c r="E2864" s="79" t="s">
        <v>93</v>
      </c>
      <c r="F2864" s="80" t="s">
        <v>50</v>
      </c>
      <c r="G2864" s="79" t="s">
        <v>93</v>
      </c>
      <c r="H2864" s="81" t="s">
        <v>3</v>
      </c>
      <c r="I2864" s="120">
        <v>18066.599999999999</v>
      </c>
      <c r="J2864" s="120">
        <v>17402.900000000001</v>
      </c>
      <c r="K2864" s="82">
        <v>2.1</v>
      </c>
      <c r="L2864" s="105">
        <f>+BD[[#This Row],[Kg. Recibidos]]*BD[[#This Row],[Precio]]</f>
        <v>36546.090000000004</v>
      </c>
      <c r="M2864" s="82">
        <v>36546.089999999997</v>
      </c>
      <c r="N2864" s="91">
        <f>+BD[[#This Row],[Monto Total]]-BD[[#This Row],[Abonos]]</f>
        <v>0</v>
      </c>
      <c r="O2864" s="92" t="str">
        <f>IF(BD[[#This Row],[Saldo Actual]]=0,"PAGADO",IF(BD[[#This Row],[Saldo Actual]]&lt;0,"A Favor","Pendiente"))</f>
        <v>PAGADO</v>
      </c>
      <c r="P2864" s="95">
        <f>+BD[[#This Row],[Fecha Doc.]]+7</f>
        <v>45286</v>
      </c>
      <c r="Q2864" s="66" t="str">
        <f ca="1">IF(TODAY()&gt;BD[[#This Row],[Fecha Venc.]],"VENCIDO","")</f>
        <v>VENCIDO</v>
      </c>
      <c r="R2864" s="83"/>
    </row>
    <row r="2865" spans="3:18" s="4" customFormat="1" hidden="1" x14ac:dyDescent="0.25">
      <c r="C2865" s="77" t="s">
        <v>860</v>
      </c>
      <c r="D2865" s="78">
        <v>45279</v>
      </c>
      <c r="E2865" s="79" t="s">
        <v>1887</v>
      </c>
      <c r="F2865" s="80" t="s">
        <v>1886</v>
      </c>
      <c r="G2865" s="79" t="s">
        <v>149</v>
      </c>
      <c r="H2865" s="81" t="s">
        <v>14</v>
      </c>
      <c r="I2865" s="120">
        <v>107.4</v>
      </c>
      <c r="J2865" s="120">
        <v>107.4</v>
      </c>
      <c r="K2865" s="82">
        <v>0.55000000000000004</v>
      </c>
      <c r="L2865" s="105">
        <f>+BD[[#This Row],[Kg. Recibidos]]*BD[[#This Row],[Precio]]</f>
        <v>59.070000000000007</v>
      </c>
      <c r="M2865" s="82">
        <v>59.070000000000007</v>
      </c>
      <c r="N2865" s="91">
        <f>+BD[[#This Row],[Monto Total]]-BD[[#This Row],[Abonos]]</f>
        <v>0</v>
      </c>
      <c r="O2865" s="92" t="str">
        <f>IF(BD[[#This Row],[Saldo Actual]]=0,"PAGADO",IF(BD[[#This Row],[Saldo Actual]]&lt;0,"A Favor","Pendiente"))</f>
        <v>PAGADO</v>
      </c>
      <c r="P2865" s="95">
        <f>+BD[[#This Row],[Fecha Doc.]]+7</f>
        <v>45286</v>
      </c>
      <c r="Q2865" s="66" t="str">
        <f ca="1">IF(TODAY()&gt;BD[[#This Row],[Fecha Venc.]],"VENCIDO","")</f>
        <v>VENCIDO</v>
      </c>
      <c r="R2865" s="83"/>
    </row>
    <row r="2866" spans="3:18" s="4" customFormat="1" hidden="1" x14ac:dyDescent="0.25">
      <c r="C2866" s="77" t="s">
        <v>864</v>
      </c>
      <c r="D2866" s="78">
        <v>45279</v>
      </c>
      <c r="E2866" s="79" t="s">
        <v>93</v>
      </c>
      <c r="F2866" s="80" t="s">
        <v>50</v>
      </c>
      <c r="G2866" s="79" t="s">
        <v>93</v>
      </c>
      <c r="H2866" s="81" t="s">
        <v>12</v>
      </c>
      <c r="I2866" s="120">
        <v>285.5</v>
      </c>
      <c r="J2866" s="120">
        <v>285.5</v>
      </c>
      <c r="K2866" s="82">
        <v>1.3</v>
      </c>
      <c r="L2866" s="105">
        <f>+BD[[#This Row],[Kg. Recibidos]]*BD[[#This Row],[Precio]]</f>
        <v>371.15000000000003</v>
      </c>
      <c r="M2866" s="82">
        <v>371.15000000000003</v>
      </c>
      <c r="N2866" s="91">
        <f>+BD[[#This Row],[Monto Total]]-BD[[#This Row],[Abonos]]</f>
        <v>0</v>
      </c>
      <c r="O2866" s="92" t="str">
        <f>IF(BD[[#This Row],[Saldo Actual]]=0,"PAGADO",IF(BD[[#This Row],[Saldo Actual]]&lt;0,"A Favor","Pendiente"))</f>
        <v>PAGADO</v>
      </c>
      <c r="P2866" s="95">
        <f>+BD[[#This Row],[Fecha Doc.]]+7</f>
        <v>45286</v>
      </c>
      <c r="Q2866" s="66" t="str">
        <f ca="1">IF(TODAY()&gt;BD[[#This Row],[Fecha Venc.]],"VENCIDO","")</f>
        <v>VENCIDO</v>
      </c>
      <c r="R2866" s="83"/>
    </row>
    <row r="2867" spans="3:18" s="4" customFormat="1" hidden="1" x14ac:dyDescent="0.25">
      <c r="C2867" s="77" t="s">
        <v>864</v>
      </c>
      <c r="D2867" s="78">
        <v>45279</v>
      </c>
      <c r="E2867" s="79" t="s">
        <v>93</v>
      </c>
      <c r="F2867" s="80" t="s">
        <v>50</v>
      </c>
      <c r="G2867" s="79" t="s">
        <v>93</v>
      </c>
      <c r="H2867" s="81" t="s">
        <v>11</v>
      </c>
      <c r="I2867" s="120">
        <v>462.1</v>
      </c>
      <c r="J2867" s="120">
        <v>462.1</v>
      </c>
      <c r="K2867" s="82">
        <v>2</v>
      </c>
      <c r="L2867" s="105">
        <f>+BD[[#This Row],[Kg. Recibidos]]*BD[[#This Row],[Precio]]</f>
        <v>924.2</v>
      </c>
      <c r="M2867" s="82">
        <v>924.2</v>
      </c>
      <c r="N2867" s="91">
        <f>+BD[[#This Row],[Monto Total]]-BD[[#This Row],[Abonos]]</f>
        <v>0</v>
      </c>
      <c r="O2867" s="92" t="str">
        <f>IF(BD[[#This Row],[Saldo Actual]]=0,"PAGADO",IF(BD[[#This Row],[Saldo Actual]]&lt;0,"A Favor","Pendiente"))</f>
        <v>PAGADO</v>
      </c>
      <c r="P2867" s="95">
        <f>+BD[[#This Row],[Fecha Doc.]]+7</f>
        <v>45286</v>
      </c>
      <c r="Q2867" s="66" t="str">
        <f ca="1">IF(TODAY()&gt;BD[[#This Row],[Fecha Venc.]],"VENCIDO","")</f>
        <v>VENCIDO</v>
      </c>
      <c r="R2867" s="83"/>
    </row>
    <row r="2868" spans="3:18" s="4" customFormat="1" hidden="1" x14ac:dyDescent="0.25">
      <c r="C2868" s="77" t="s">
        <v>869</v>
      </c>
      <c r="D2868" s="78">
        <v>45279</v>
      </c>
      <c r="E2868" s="79" t="s">
        <v>93</v>
      </c>
      <c r="F2868" s="80" t="s">
        <v>50</v>
      </c>
      <c r="G2868" s="79" t="s">
        <v>93</v>
      </c>
      <c r="H2868" s="81" t="s">
        <v>11</v>
      </c>
      <c r="I2868" s="120">
        <v>468.5</v>
      </c>
      <c r="J2868" s="120">
        <v>468.5</v>
      </c>
      <c r="K2868" s="82">
        <v>2</v>
      </c>
      <c r="L2868" s="105">
        <f>+BD[[#This Row],[Kg. Recibidos]]*BD[[#This Row],[Precio]]</f>
        <v>937</v>
      </c>
      <c r="M2868" s="82">
        <v>937</v>
      </c>
      <c r="N2868" s="91">
        <f>+BD[[#This Row],[Monto Total]]-BD[[#This Row],[Abonos]]</f>
        <v>0</v>
      </c>
      <c r="O2868" s="92" t="str">
        <f>IF(BD[[#This Row],[Saldo Actual]]=0,"PAGADO",IF(BD[[#This Row],[Saldo Actual]]&lt;0,"A Favor","Pendiente"))</f>
        <v>PAGADO</v>
      </c>
      <c r="P2868" s="95">
        <f>+BD[[#This Row],[Fecha Doc.]]+7</f>
        <v>45286</v>
      </c>
      <c r="Q2868" s="66" t="str">
        <f ca="1">IF(TODAY()&gt;BD[[#This Row],[Fecha Venc.]],"VENCIDO","")</f>
        <v>VENCIDO</v>
      </c>
      <c r="R2868" s="83"/>
    </row>
    <row r="2869" spans="3:18" s="4" customFormat="1" hidden="1" x14ac:dyDescent="0.25">
      <c r="C2869" s="77" t="s">
        <v>869</v>
      </c>
      <c r="D2869" s="78">
        <v>45279</v>
      </c>
      <c r="E2869" s="79" t="s">
        <v>93</v>
      </c>
      <c r="F2869" s="80" t="s">
        <v>50</v>
      </c>
      <c r="G2869" s="79" t="s">
        <v>93</v>
      </c>
      <c r="H2869" s="81" t="s">
        <v>12</v>
      </c>
      <c r="I2869" s="120">
        <v>268</v>
      </c>
      <c r="J2869" s="120">
        <v>268</v>
      </c>
      <c r="K2869" s="82">
        <v>1.3</v>
      </c>
      <c r="L2869" s="105">
        <f>+BD[[#This Row],[Kg. Recibidos]]*BD[[#This Row],[Precio]]</f>
        <v>348.40000000000003</v>
      </c>
      <c r="M2869" s="82">
        <v>348.40000000000003</v>
      </c>
      <c r="N2869" s="91">
        <f>+BD[[#This Row],[Monto Total]]-BD[[#This Row],[Abonos]]</f>
        <v>0</v>
      </c>
      <c r="O2869" s="92" t="str">
        <f>IF(BD[[#This Row],[Saldo Actual]]=0,"PAGADO",IF(BD[[#This Row],[Saldo Actual]]&lt;0,"A Favor","Pendiente"))</f>
        <v>PAGADO</v>
      </c>
      <c r="P2869" s="95">
        <f>+BD[[#This Row],[Fecha Doc.]]+7</f>
        <v>45286</v>
      </c>
      <c r="Q2869" s="66" t="str">
        <f ca="1">IF(TODAY()&gt;BD[[#This Row],[Fecha Venc.]],"VENCIDO","")</f>
        <v>VENCIDO</v>
      </c>
      <c r="R2869" s="83"/>
    </row>
    <row r="2870" spans="3:18" s="4" customFormat="1" hidden="1" x14ac:dyDescent="0.25">
      <c r="C2870" s="77" t="s">
        <v>868</v>
      </c>
      <c r="D2870" s="78">
        <v>45279</v>
      </c>
      <c r="E2870" s="79" t="s">
        <v>93</v>
      </c>
      <c r="F2870" s="80" t="s">
        <v>50</v>
      </c>
      <c r="G2870" s="79" t="s">
        <v>93</v>
      </c>
      <c r="H2870" s="81" t="s">
        <v>3</v>
      </c>
      <c r="I2870" s="120">
        <v>1367.7</v>
      </c>
      <c r="J2870" s="120">
        <v>1367.7</v>
      </c>
      <c r="K2870" s="82">
        <v>2.1</v>
      </c>
      <c r="L2870" s="105">
        <f>+BD[[#This Row],[Kg. Recibidos]]*BD[[#This Row],[Precio]]</f>
        <v>2872.17</v>
      </c>
      <c r="M2870" s="82">
        <v>2872.17</v>
      </c>
      <c r="N2870" s="91">
        <f>+BD[[#This Row],[Monto Total]]-BD[[#This Row],[Abonos]]</f>
        <v>0</v>
      </c>
      <c r="O2870" s="92" t="str">
        <f>IF(BD[[#This Row],[Saldo Actual]]=0,"PAGADO",IF(BD[[#This Row],[Saldo Actual]]&lt;0,"A Favor","Pendiente"))</f>
        <v>PAGADO</v>
      </c>
      <c r="P2870" s="95">
        <f>+BD[[#This Row],[Fecha Doc.]]+7</f>
        <v>45286</v>
      </c>
      <c r="Q2870" s="66" t="str">
        <f ca="1">IF(TODAY()&gt;BD[[#This Row],[Fecha Venc.]],"VENCIDO","")</f>
        <v>VENCIDO</v>
      </c>
      <c r="R2870" s="83"/>
    </row>
    <row r="2871" spans="3:18" s="4" customFormat="1" hidden="1" x14ac:dyDescent="0.25">
      <c r="C2871" s="77" t="s">
        <v>871</v>
      </c>
      <c r="D2871" s="78">
        <v>45279</v>
      </c>
      <c r="E2871" s="79" t="s">
        <v>1887</v>
      </c>
      <c r="F2871" s="80" t="s">
        <v>1886</v>
      </c>
      <c r="G2871" s="79" t="s">
        <v>144</v>
      </c>
      <c r="H2871" s="81" t="s">
        <v>872</v>
      </c>
      <c r="I2871" s="120">
        <v>140.5</v>
      </c>
      <c r="J2871" s="120">
        <v>140.5</v>
      </c>
      <c r="K2871" s="82">
        <v>2.4500000000000002</v>
      </c>
      <c r="L2871" s="105">
        <f>+BD[[#This Row],[Kg. Recibidos]]*BD[[#This Row],[Precio]]</f>
        <v>344.22500000000002</v>
      </c>
      <c r="M2871" s="82">
        <v>344.22500000000002</v>
      </c>
      <c r="N2871" s="91">
        <f>+BD[[#This Row],[Monto Total]]-BD[[#This Row],[Abonos]]</f>
        <v>0</v>
      </c>
      <c r="O2871" s="92" t="str">
        <f>IF(BD[[#This Row],[Saldo Actual]]=0,"PAGADO",IF(BD[[#This Row],[Saldo Actual]]&lt;0,"A Favor","Pendiente"))</f>
        <v>PAGADO</v>
      </c>
      <c r="P2871" s="95">
        <f>+BD[[#This Row],[Fecha Doc.]]+7</f>
        <v>45286</v>
      </c>
      <c r="Q2871" s="66" t="str">
        <f ca="1">IF(TODAY()&gt;BD[[#This Row],[Fecha Venc.]],"VENCIDO","")</f>
        <v>VENCIDO</v>
      </c>
      <c r="R2871" s="83"/>
    </row>
    <row r="2872" spans="3:18" s="4" customFormat="1" hidden="1" x14ac:dyDescent="0.25">
      <c r="C2872" s="77" t="s">
        <v>867</v>
      </c>
      <c r="D2872" s="78">
        <v>45279</v>
      </c>
      <c r="E2872" s="79" t="s">
        <v>93</v>
      </c>
      <c r="F2872" s="80" t="s">
        <v>50</v>
      </c>
      <c r="G2872" s="79" t="s">
        <v>93</v>
      </c>
      <c r="H2872" s="81" t="s">
        <v>3</v>
      </c>
      <c r="I2872" s="120">
        <v>17105.3</v>
      </c>
      <c r="J2872" s="120">
        <v>16502.25</v>
      </c>
      <c r="K2872" s="82">
        <v>2.1</v>
      </c>
      <c r="L2872" s="105">
        <f>+BD[[#This Row],[Kg. Recibidos]]*BD[[#This Row],[Precio]]</f>
        <v>34654.724999999999</v>
      </c>
      <c r="M2872" s="82">
        <v>34654.724999999999</v>
      </c>
      <c r="N2872" s="91">
        <f>+BD[[#This Row],[Monto Total]]-BD[[#This Row],[Abonos]]</f>
        <v>0</v>
      </c>
      <c r="O2872" s="92" t="str">
        <f>IF(BD[[#This Row],[Saldo Actual]]=0,"PAGADO",IF(BD[[#This Row],[Saldo Actual]]&lt;0,"A Favor","Pendiente"))</f>
        <v>PAGADO</v>
      </c>
      <c r="P2872" s="95">
        <f>+BD[[#This Row],[Fecha Doc.]]+7</f>
        <v>45286</v>
      </c>
      <c r="Q2872" s="66" t="str">
        <f ca="1">IF(TODAY()&gt;BD[[#This Row],[Fecha Venc.]],"VENCIDO","")</f>
        <v>VENCIDO</v>
      </c>
      <c r="R2872" s="83"/>
    </row>
    <row r="2873" spans="3:18" s="4" customFormat="1" hidden="1" x14ac:dyDescent="0.25">
      <c r="C2873" s="77" t="s">
        <v>955</v>
      </c>
      <c r="D2873" s="78">
        <v>45279</v>
      </c>
      <c r="E2873" s="79" t="s">
        <v>93</v>
      </c>
      <c r="F2873" s="80" t="s">
        <v>50</v>
      </c>
      <c r="G2873" s="79" t="s">
        <v>93</v>
      </c>
      <c r="H2873" s="81" t="s">
        <v>3</v>
      </c>
      <c r="I2873" s="120">
        <v>21690</v>
      </c>
      <c r="J2873" s="120">
        <v>21568.799999999999</v>
      </c>
      <c r="K2873" s="82">
        <v>2.1</v>
      </c>
      <c r="L2873" s="105">
        <f>+BD[[#This Row],[Kg. Recibidos]]*BD[[#This Row],[Precio]]</f>
        <v>45294.48</v>
      </c>
      <c r="M2873" s="82">
        <v>45294.48</v>
      </c>
      <c r="N2873" s="91">
        <f>+BD[[#This Row],[Monto Total]]-BD[[#This Row],[Abonos]]</f>
        <v>0</v>
      </c>
      <c r="O2873" s="92" t="str">
        <f>IF(BD[[#This Row],[Saldo Actual]]=0,"PAGADO",IF(BD[[#This Row],[Saldo Actual]]&lt;0,"A Favor","Pendiente"))</f>
        <v>PAGADO</v>
      </c>
      <c r="P2873" s="95">
        <f>+BD[[#This Row],[Fecha Doc.]]+7</f>
        <v>45286</v>
      </c>
      <c r="Q2873" s="66" t="str">
        <f ca="1">IF(TODAY()&gt;BD[[#This Row],[Fecha Venc.]],"VENCIDO","")</f>
        <v>VENCIDO</v>
      </c>
      <c r="R2873" s="83"/>
    </row>
    <row r="2874" spans="3:18" s="4" customFormat="1" hidden="1" x14ac:dyDescent="0.25">
      <c r="C2874" s="77" t="s">
        <v>873</v>
      </c>
      <c r="D2874" s="78">
        <v>45279</v>
      </c>
      <c r="E2874" s="79" t="s">
        <v>8</v>
      </c>
      <c r="F2874" s="80" t="s">
        <v>20</v>
      </c>
      <c r="G2874" s="79" t="s">
        <v>182</v>
      </c>
      <c r="H2874" s="81" t="s">
        <v>15</v>
      </c>
      <c r="I2874" s="120">
        <v>7662.9</v>
      </c>
      <c r="J2874" s="120">
        <v>7444.4</v>
      </c>
      <c r="K2874" s="82">
        <v>2.4700000000000002</v>
      </c>
      <c r="L2874" s="105">
        <f>+BD[[#This Row],[Kg. Recibidos]]*BD[[#This Row],[Precio]]</f>
        <v>18387.668000000001</v>
      </c>
      <c r="M2874" s="82">
        <v>18387.668000000001</v>
      </c>
      <c r="N2874" s="91">
        <f>+BD[[#This Row],[Monto Total]]-BD[[#This Row],[Abonos]]</f>
        <v>0</v>
      </c>
      <c r="O2874" s="92" t="str">
        <f>IF(BD[[#This Row],[Saldo Actual]]=0,"PAGADO",IF(BD[[#This Row],[Saldo Actual]]&lt;0,"A Favor","Pendiente"))</f>
        <v>PAGADO</v>
      </c>
      <c r="P2874" s="95">
        <f>+BD[[#This Row],[Fecha Doc.]]+7</f>
        <v>45286</v>
      </c>
      <c r="Q2874" s="66" t="str">
        <f ca="1">IF(TODAY()&gt;BD[[#This Row],[Fecha Venc.]],"VENCIDO","")</f>
        <v>VENCIDO</v>
      </c>
      <c r="R2874" s="83"/>
    </row>
    <row r="2875" spans="3:18" s="4" customFormat="1" hidden="1" x14ac:dyDescent="0.25">
      <c r="C2875" s="77" t="s">
        <v>954</v>
      </c>
      <c r="D2875" s="78">
        <v>45279</v>
      </c>
      <c r="E2875" s="79" t="s">
        <v>93</v>
      </c>
      <c r="F2875" s="80" t="s">
        <v>50</v>
      </c>
      <c r="G2875" s="79" t="s">
        <v>93</v>
      </c>
      <c r="H2875" s="81" t="s">
        <v>3</v>
      </c>
      <c r="I2875" s="120">
        <v>21761</v>
      </c>
      <c r="J2875" s="120">
        <v>21688.799999999999</v>
      </c>
      <c r="K2875" s="82">
        <v>2.1</v>
      </c>
      <c r="L2875" s="105">
        <f>+BD[[#This Row],[Kg. Recibidos]]*BD[[#This Row],[Precio]]</f>
        <v>45546.48</v>
      </c>
      <c r="M2875" s="82">
        <v>45546.48</v>
      </c>
      <c r="N2875" s="91">
        <f>+BD[[#This Row],[Monto Total]]-BD[[#This Row],[Abonos]]</f>
        <v>0</v>
      </c>
      <c r="O2875" s="92" t="str">
        <f>IF(BD[[#This Row],[Saldo Actual]]=0,"PAGADO",IF(BD[[#This Row],[Saldo Actual]]&lt;0,"A Favor","Pendiente"))</f>
        <v>PAGADO</v>
      </c>
      <c r="P2875" s="95">
        <f>+BD[[#This Row],[Fecha Doc.]]+7</f>
        <v>45286</v>
      </c>
      <c r="Q2875" s="66" t="str">
        <f ca="1">IF(TODAY()&gt;BD[[#This Row],[Fecha Venc.]],"VENCIDO","")</f>
        <v>VENCIDO</v>
      </c>
      <c r="R2875" s="83"/>
    </row>
    <row r="2876" spans="3:18" s="4" customFormat="1" hidden="1" x14ac:dyDescent="0.25">
      <c r="C2876" s="77" t="s">
        <v>870</v>
      </c>
      <c r="D2876" s="78">
        <v>45279</v>
      </c>
      <c r="E2876" s="79" t="s">
        <v>8</v>
      </c>
      <c r="F2876" s="80" t="s">
        <v>20</v>
      </c>
      <c r="G2876" s="79" t="s">
        <v>182</v>
      </c>
      <c r="H2876" s="81" t="s">
        <v>11</v>
      </c>
      <c r="I2876" s="120">
        <v>230.20000000000002</v>
      </c>
      <c r="J2876" s="120">
        <v>227</v>
      </c>
      <c r="K2876" s="82">
        <v>1.7</v>
      </c>
      <c r="L2876" s="105">
        <f>+BD[[#This Row],[Kg. Recibidos]]*BD[[#This Row],[Precio]]</f>
        <v>385.9</v>
      </c>
      <c r="M2876" s="82">
        <v>385.9</v>
      </c>
      <c r="N2876" s="91">
        <f>+BD[[#This Row],[Monto Total]]-BD[[#This Row],[Abonos]]</f>
        <v>0</v>
      </c>
      <c r="O2876" s="92" t="str">
        <f>IF(BD[[#This Row],[Saldo Actual]]=0,"PAGADO",IF(BD[[#This Row],[Saldo Actual]]&lt;0,"A Favor","Pendiente"))</f>
        <v>PAGADO</v>
      </c>
      <c r="P2876" s="95">
        <f>+BD[[#This Row],[Fecha Doc.]]+7</f>
        <v>45286</v>
      </c>
      <c r="Q2876" s="66" t="str">
        <f ca="1">IF(TODAY()&gt;BD[[#This Row],[Fecha Venc.]],"VENCIDO","")</f>
        <v>VENCIDO</v>
      </c>
      <c r="R2876" s="83"/>
    </row>
    <row r="2877" spans="3:18" s="4" customFormat="1" hidden="1" x14ac:dyDescent="0.25">
      <c r="C2877" s="77" t="s">
        <v>870</v>
      </c>
      <c r="D2877" s="78">
        <v>45279</v>
      </c>
      <c r="E2877" s="79" t="s">
        <v>8</v>
      </c>
      <c r="F2877" s="80" t="s">
        <v>20</v>
      </c>
      <c r="G2877" s="79" t="s">
        <v>182</v>
      </c>
      <c r="H2877" s="81" t="s">
        <v>12</v>
      </c>
      <c r="I2877" s="120">
        <v>2146.6999999999998</v>
      </c>
      <c r="J2877" s="120">
        <v>2104.9</v>
      </c>
      <c r="K2877" s="82">
        <v>1</v>
      </c>
      <c r="L2877" s="105">
        <f>+BD[[#This Row],[Kg. Recibidos]]*BD[[#This Row],[Precio]]</f>
        <v>2104.9</v>
      </c>
      <c r="M2877" s="82">
        <v>2104.9</v>
      </c>
      <c r="N2877" s="91">
        <f>+BD[[#This Row],[Monto Total]]-BD[[#This Row],[Abonos]]</f>
        <v>0</v>
      </c>
      <c r="O2877" s="92" t="str">
        <f>IF(BD[[#This Row],[Saldo Actual]]=0,"PAGADO",IF(BD[[#This Row],[Saldo Actual]]&lt;0,"A Favor","Pendiente"))</f>
        <v>PAGADO</v>
      </c>
      <c r="P2877" s="95">
        <f>+BD[[#This Row],[Fecha Doc.]]+7</f>
        <v>45286</v>
      </c>
      <c r="Q2877" s="66" t="str">
        <f ca="1">IF(TODAY()&gt;BD[[#This Row],[Fecha Venc.]],"VENCIDO","")</f>
        <v>VENCIDO</v>
      </c>
      <c r="R2877" s="83"/>
    </row>
    <row r="2878" spans="3:18" s="4" customFormat="1" hidden="1" x14ac:dyDescent="0.25">
      <c r="C2878" s="77" t="s">
        <v>866</v>
      </c>
      <c r="D2878" s="78">
        <v>45279</v>
      </c>
      <c r="E2878" s="79" t="s">
        <v>670</v>
      </c>
      <c r="F2878" s="80" t="s">
        <v>883</v>
      </c>
      <c r="G2878" s="79" t="s">
        <v>670</v>
      </c>
      <c r="H2878" s="81" t="s">
        <v>15</v>
      </c>
      <c r="I2878" s="120">
        <v>10181.700000000001</v>
      </c>
      <c r="J2878" s="120">
        <v>9752.1</v>
      </c>
      <c r="K2878" s="82">
        <v>2.4700000000000002</v>
      </c>
      <c r="L2878" s="105">
        <f>+BD[[#This Row],[Kg. Recibidos]]*BD[[#This Row],[Precio]]</f>
        <v>24087.687000000002</v>
      </c>
      <c r="M2878" s="82">
        <v>24087.687000000002</v>
      </c>
      <c r="N2878" s="91">
        <f>+BD[[#This Row],[Monto Total]]-BD[[#This Row],[Abonos]]</f>
        <v>0</v>
      </c>
      <c r="O2878" s="92" t="str">
        <f>IF(BD[[#This Row],[Saldo Actual]]=0,"PAGADO",IF(BD[[#This Row],[Saldo Actual]]&lt;0,"A Favor","Pendiente"))</f>
        <v>PAGADO</v>
      </c>
      <c r="P2878" s="95">
        <f>+BD[[#This Row],[Fecha Doc.]]+7</f>
        <v>45286</v>
      </c>
      <c r="Q2878" s="66" t="str">
        <f ca="1">IF(TODAY()&gt;BD[[#This Row],[Fecha Venc.]],"VENCIDO","")</f>
        <v>VENCIDO</v>
      </c>
      <c r="R2878" s="83"/>
    </row>
    <row r="2879" spans="3:18" s="4" customFormat="1" hidden="1" x14ac:dyDescent="0.25">
      <c r="C2879" s="77" t="s">
        <v>848</v>
      </c>
      <c r="D2879" s="78">
        <v>45279</v>
      </c>
      <c r="E2879" s="79" t="s">
        <v>670</v>
      </c>
      <c r="F2879" s="80" t="s">
        <v>883</v>
      </c>
      <c r="G2879" s="79" t="s">
        <v>670</v>
      </c>
      <c r="H2879" s="81" t="s">
        <v>10</v>
      </c>
      <c r="I2879" s="120">
        <v>10067.1</v>
      </c>
      <c r="J2879" s="120">
        <v>9890</v>
      </c>
      <c r="K2879" s="82">
        <v>2.15</v>
      </c>
      <c r="L2879" s="105">
        <f>+BD[[#This Row],[Kg. Recibidos]]*BD[[#This Row],[Precio]]</f>
        <v>21263.5</v>
      </c>
      <c r="M2879" s="82">
        <v>21263.5</v>
      </c>
      <c r="N2879" s="91">
        <f>+BD[[#This Row],[Monto Total]]-BD[[#This Row],[Abonos]]</f>
        <v>0</v>
      </c>
      <c r="O2879" s="92" t="str">
        <f>IF(BD[[#This Row],[Saldo Actual]]=0,"PAGADO",IF(BD[[#This Row],[Saldo Actual]]&lt;0,"A Favor","Pendiente"))</f>
        <v>PAGADO</v>
      </c>
      <c r="P2879" s="95">
        <f>+BD[[#This Row],[Fecha Doc.]]+7</f>
        <v>45286</v>
      </c>
      <c r="Q2879" s="66" t="str">
        <f ca="1">IF(TODAY()&gt;BD[[#This Row],[Fecha Venc.]],"VENCIDO","")</f>
        <v>VENCIDO</v>
      </c>
      <c r="R2879" s="83"/>
    </row>
    <row r="2880" spans="3:18" s="4" customFormat="1" hidden="1" x14ac:dyDescent="0.25">
      <c r="C2880" s="77" t="s">
        <v>840</v>
      </c>
      <c r="D2880" s="78">
        <v>45278</v>
      </c>
      <c r="E2880" s="79" t="s">
        <v>9</v>
      </c>
      <c r="F2880" s="80" t="s">
        <v>19</v>
      </c>
      <c r="G2880" s="79" t="s">
        <v>169</v>
      </c>
      <c r="H2880" s="81" t="s">
        <v>15</v>
      </c>
      <c r="I2880" s="120">
        <v>10174.6</v>
      </c>
      <c r="J2880" s="120">
        <v>9828.41</v>
      </c>
      <c r="K2880" s="82">
        <v>2.4</v>
      </c>
      <c r="L2880" s="105">
        <f>+BD[[#This Row],[Kg. Recibidos]]*BD[[#This Row],[Precio]]</f>
        <v>23588.183999999997</v>
      </c>
      <c r="M2880" s="82">
        <v>23588.183999999997</v>
      </c>
      <c r="N2880" s="91">
        <f>+BD[[#This Row],[Monto Total]]-BD[[#This Row],[Abonos]]</f>
        <v>0</v>
      </c>
      <c r="O2880" s="92" t="str">
        <f>IF(BD[[#This Row],[Saldo Actual]]=0,"PAGADO",IF(BD[[#This Row],[Saldo Actual]]&lt;0,"A Favor","Pendiente"))</f>
        <v>PAGADO</v>
      </c>
      <c r="P2880" s="95">
        <f>+BD[[#This Row],[Fecha Doc.]]+7</f>
        <v>45285</v>
      </c>
      <c r="Q2880" s="66" t="str">
        <f ca="1">IF(TODAY()&gt;BD[[#This Row],[Fecha Venc.]],"VENCIDO","")</f>
        <v>VENCIDO</v>
      </c>
      <c r="R2880" s="83"/>
    </row>
    <row r="2881" spans="3:18" s="4" customFormat="1" hidden="1" x14ac:dyDescent="0.25">
      <c r="C2881" s="77" t="s">
        <v>832</v>
      </c>
      <c r="D2881" s="78">
        <v>45278</v>
      </c>
      <c r="E2881" s="79" t="s">
        <v>64</v>
      </c>
      <c r="F2881" s="80" t="s">
        <v>58</v>
      </c>
      <c r="G2881" s="79" t="s">
        <v>64</v>
      </c>
      <c r="H2881" s="81" t="s">
        <v>3</v>
      </c>
      <c r="I2881" s="120">
        <v>790.4</v>
      </c>
      <c r="J2881" s="120">
        <v>790.4</v>
      </c>
      <c r="K2881" s="82">
        <v>2.2999999999999998</v>
      </c>
      <c r="L2881" s="105">
        <f>+BD[[#This Row],[Kg. Recibidos]]*BD[[#This Row],[Precio]]</f>
        <v>1817.9199999999998</v>
      </c>
      <c r="M2881" s="82">
        <v>1817.9199999999998</v>
      </c>
      <c r="N2881" s="91">
        <f>+BD[[#This Row],[Monto Total]]-BD[[#This Row],[Abonos]]</f>
        <v>0</v>
      </c>
      <c r="O2881" s="92" t="str">
        <f>IF(BD[[#This Row],[Saldo Actual]]=0,"PAGADO",IF(BD[[#This Row],[Saldo Actual]]&lt;0,"A Favor","Pendiente"))</f>
        <v>PAGADO</v>
      </c>
      <c r="P2881" s="95">
        <f>+BD[[#This Row],[Fecha Doc.]]+7</f>
        <v>45285</v>
      </c>
      <c r="Q2881" s="66" t="str">
        <f ca="1">IF(TODAY()&gt;BD[[#This Row],[Fecha Venc.]],"VENCIDO","")</f>
        <v>VENCIDO</v>
      </c>
      <c r="R2881" s="83"/>
    </row>
    <row r="2882" spans="3:18" s="4" customFormat="1" hidden="1" x14ac:dyDescent="0.25">
      <c r="C2882" s="77" t="s">
        <v>833</v>
      </c>
      <c r="D2882" s="78">
        <v>45278</v>
      </c>
      <c r="E2882" s="79" t="s">
        <v>89</v>
      </c>
      <c r="F2882" s="80" t="s">
        <v>47</v>
      </c>
      <c r="G2882" s="79" t="s">
        <v>89</v>
      </c>
      <c r="H2882" s="81" t="s">
        <v>10</v>
      </c>
      <c r="I2882" s="120">
        <v>2268.1999999999998</v>
      </c>
      <c r="J2882" s="120">
        <v>2268.1999999999998</v>
      </c>
      <c r="K2882" s="82">
        <v>2.0499999999999998</v>
      </c>
      <c r="L2882" s="105">
        <f>+BD[[#This Row],[Kg. Recibidos]]*BD[[#This Row],[Precio]]</f>
        <v>4649.8099999999995</v>
      </c>
      <c r="M2882" s="82">
        <v>4649.8099999999995</v>
      </c>
      <c r="N2882" s="91">
        <f>+BD[[#This Row],[Monto Total]]-BD[[#This Row],[Abonos]]</f>
        <v>0</v>
      </c>
      <c r="O2882" s="92" t="str">
        <f>IF(BD[[#This Row],[Saldo Actual]]=0,"PAGADO",IF(BD[[#This Row],[Saldo Actual]]&lt;0,"A Favor","Pendiente"))</f>
        <v>PAGADO</v>
      </c>
      <c r="P2882" s="95">
        <f>+BD[[#This Row],[Fecha Doc.]]+7</f>
        <v>45285</v>
      </c>
      <c r="Q2882" s="66" t="str">
        <f ca="1">IF(TODAY()&gt;BD[[#This Row],[Fecha Venc.]],"VENCIDO","")</f>
        <v>VENCIDO</v>
      </c>
      <c r="R2882" s="83"/>
    </row>
    <row r="2883" spans="3:18" s="4" customFormat="1" hidden="1" x14ac:dyDescent="0.25">
      <c r="C2883" s="77" t="s">
        <v>834</v>
      </c>
      <c r="D2883" s="78">
        <v>45278</v>
      </c>
      <c r="E2883" s="79" t="s">
        <v>89</v>
      </c>
      <c r="F2883" s="80" t="s">
        <v>47</v>
      </c>
      <c r="G2883" s="79" t="s">
        <v>89</v>
      </c>
      <c r="H2883" s="81" t="s">
        <v>10</v>
      </c>
      <c r="I2883" s="120">
        <v>14135</v>
      </c>
      <c r="J2883" s="120">
        <v>14095.400000000001</v>
      </c>
      <c r="K2883" s="82">
        <v>2.0499999999999998</v>
      </c>
      <c r="L2883" s="105">
        <f>+BD[[#This Row],[Kg. Recibidos]]*BD[[#This Row],[Precio]]</f>
        <v>28895.57</v>
      </c>
      <c r="M2883" s="82">
        <v>28895.57</v>
      </c>
      <c r="N2883" s="91">
        <f>+BD[[#This Row],[Monto Total]]-BD[[#This Row],[Abonos]]</f>
        <v>0</v>
      </c>
      <c r="O2883" s="92" t="str">
        <f>IF(BD[[#This Row],[Saldo Actual]]=0,"PAGADO",IF(BD[[#This Row],[Saldo Actual]]&lt;0,"A Favor","Pendiente"))</f>
        <v>PAGADO</v>
      </c>
      <c r="P2883" s="95">
        <f>+BD[[#This Row],[Fecha Doc.]]+7</f>
        <v>45285</v>
      </c>
      <c r="Q2883" s="66" t="str">
        <f ca="1">IF(TODAY()&gt;BD[[#This Row],[Fecha Venc.]],"VENCIDO","")</f>
        <v>VENCIDO</v>
      </c>
      <c r="R2883" s="83"/>
    </row>
    <row r="2884" spans="3:18" s="4" customFormat="1" hidden="1" x14ac:dyDescent="0.25">
      <c r="C2884" s="77" t="s">
        <v>844</v>
      </c>
      <c r="D2884" s="78">
        <v>45278</v>
      </c>
      <c r="E2884" s="79" t="s">
        <v>843</v>
      </c>
      <c r="F2884" s="80" t="s">
        <v>463</v>
      </c>
      <c r="G2884" s="79" t="s">
        <v>843</v>
      </c>
      <c r="H2884" s="81" t="s">
        <v>16</v>
      </c>
      <c r="I2884" s="120">
        <v>10178.1</v>
      </c>
      <c r="J2884" s="120">
        <v>10178.1</v>
      </c>
      <c r="K2884" s="82">
        <v>1.5</v>
      </c>
      <c r="L2884" s="105">
        <f>+BD[[#This Row],[Kg. Recibidos]]*BD[[#This Row],[Precio]]</f>
        <v>15267.150000000001</v>
      </c>
      <c r="M2884" s="82">
        <v>15267.150000000001</v>
      </c>
      <c r="N2884" s="91">
        <f>+BD[[#This Row],[Monto Total]]-BD[[#This Row],[Abonos]]</f>
        <v>0</v>
      </c>
      <c r="O2884" s="92" t="str">
        <f>IF(BD[[#This Row],[Saldo Actual]]=0,"PAGADO",IF(BD[[#This Row],[Saldo Actual]]&lt;0,"A Favor","Pendiente"))</f>
        <v>PAGADO</v>
      </c>
      <c r="P2884" s="95">
        <f>+BD[[#This Row],[Fecha Doc.]]+7</f>
        <v>45285</v>
      </c>
      <c r="Q2884" s="66" t="str">
        <f ca="1">IF(TODAY()&gt;BD[[#This Row],[Fecha Venc.]],"VENCIDO","")</f>
        <v>VENCIDO</v>
      </c>
      <c r="R2884" s="83" t="s">
        <v>491</v>
      </c>
    </row>
    <row r="2885" spans="3:18" s="4" customFormat="1" hidden="1" x14ac:dyDescent="0.25">
      <c r="C2885" s="77" t="s">
        <v>842</v>
      </c>
      <c r="D2885" s="78">
        <v>45278</v>
      </c>
      <c r="E2885" s="79" t="s">
        <v>843</v>
      </c>
      <c r="F2885" s="80" t="s">
        <v>463</v>
      </c>
      <c r="G2885" s="79" t="s">
        <v>843</v>
      </c>
      <c r="H2885" s="81" t="s">
        <v>16</v>
      </c>
      <c r="I2885" s="120">
        <v>2264</v>
      </c>
      <c r="J2885" s="120">
        <v>2264</v>
      </c>
      <c r="K2885" s="82">
        <v>1.5</v>
      </c>
      <c r="L2885" s="105">
        <f>+BD[[#This Row],[Kg. Recibidos]]*BD[[#This Row],[Precio]]</f>
        <v>3396</v>
      </c>
      <c r="M2885" s="82">
        <v>3396</v>
      </c>
      <c r="N2885" s="91">
        <f>+BD[[#This Row],[Monto Total]]-BD[[#This Row],[Abonos]]</f>
        <v>0</v>
      </c>
      <c r="O2885" s="92" t="str">
        <f>IF(BD[[#This Row],[Saldo Actual]]=0,"PAGADO",IF(BD[[#This Row],[Saldo Actual]]&lt;0,"A Favor","Pendiente"))</f>
        <v>PAGADO</v>
      </c>
      <c r="P2885" s="95">
        <f>+BD[[#This Row],[Fecha Doc.]]+7</f>
        <v>45285</v>
      </c>
      <c r="Q2885" s="66" t="str">
        <f ca="1">IF(TODAY()&gt;BD[[#This Row],[Fecha Venc.]],"VENCIDO","")</f>
        <v>VENCIDO</v>
      </c>
      <c r="R2885" s="83" t="s">
        <v>491</v>
      </c>
    </row>
    <row r="2886" spans="3:18" s="4" customFormat="1" hidden="1" x14ac:dyDescent="0.25">
      <c r="C2886" s="77" t="s">
        <v>845</v>
      </c>
      <c r="D2886" s="78">
        <v>45278</v>
      </c>
      <c r="E2886" s="79" t="s">
        <v>86</v>
      </c>
      <c r="F2886" s="80" t="s">
        <v>45</v>
      </c>
      <c r="G2886" s="79" t="s">
        <v>86</v>
      </c>
      <c r="H2886" s="81" t="s">
        <v>3</v>
      </c>
      <c r="I2886" s="120">
        <v>1648.7</v>
      </c>
      <c r="J2886" s="120">
        <v>1648.7</v>
      </c>
      <c r="K2886" s="82">
        <v>2.2999999999999998</v>
      </c>
      <c r="L2886" s="105">
        <f>+BD[[#This Row],[Kg. Recibidos]]*BD[[#This Row],[Precio]]</f>
        <v>3792.0099999999998</v>
      </c>
      <c r="M2886" s="82">
        <v>3792.01</v>
      </c>
      <c r="N2886" s="91">
        <f>+BD[[#This Row],[Monto Total]]-BD[[#This Row],[Abonos]]</f>
        <v>0</v>
      </c>
      <c r="O2886" s="92" t="str">
        <f>IF(BD[[#This Row],[Saldo Actual]]=0,"PAGADO",IF(BD[[#This Row],[Saldo Actual]]&lt;0,"A Favor","Pendiente"))</f>
        <v>PAGADO</v>
      </c>
      <c r="P2886" s="95">
        <f>+BD[[#This Row],[Fecha Doc.]]+7</f>
        <v>45285</v>
      </c>
      <c r="Q2886" s="66" t="str">
        <f ca="1">IF(TODAY()&gt;BD[[#This Row],[Fecha Venc.]],"VENCIDO","")</f>
        <v>VENCIDO</v>
      </c>
      <c r="R2886" s="83" t="s">
        <v>1454</v>
      </c>
    </row>
    <row r="2887" spans="3:18" s="4" customFormat="1" hidden="1" x14ac:dyDescent="0.25">
      <c r="C2887" s="77" t="s">
        <v>846</v>
      </c>
      <c r="D2887" s="78">
        <v>45278</v>
      </c>
      <c r="E2887" s="79" t="s">
        <v>1887</v>
      </c>
      <c r="F2887" s="80" t="s">
        <v>1886</v>
      </c>
      <c r="G2887" s="79" t="s">
        <v>200</v>
      </c>
      <c r="H2887" s="81" t="s">
        <v>10</v>
      </c>
      <c r="I2887" s="120">
        <v>271.60000000000002</v>
      </c>
      <c r="J2887" s="120">
        <v>271.60000000000002</v>
      </c>
      <c r="K2887" s="82">
        <v>2.4</v>
      </c>
      <c r="L2887" s="105">
        <f>+BD[[#This Row],[Kg. Recibidos]]*BD[[#This Row],[Precio]]</f>
        <v>651.84</v>
      </c>
      <c r="M2887" s="82">
        <v>651.84</v>
      </c>
      <c r="N2887" s="91">
        <f>+BD[[#This Row],[Monto Total]]-BD[[#This Row],[Abonos]]</f>
        <v>0</v>
      </c>
      <c r="O2887" s="92" t="str">
        <f>IF(BD[[#This Row],[Saldo Actual]]=0,"PAGADO",IF(BD[[#This Row],[Saldo Actual]]&lt;0,"A Favor","Pendiente"))</f>
        <v>PAGADO</v>
      </c>
      <c r="P2887" s="95">
        <f>+BD[[#This Row],[Fecha Doc.]]+7</f>
        <v>45285</v>
      </c>
      <c r="Q2887" s="66" t="str">
        <f ca="1">IF(TODAY()&gt;BD[[#This Row],[Fecha Venc.]],"VENCIDO","")</f>
        <v>VENCIDO</v>
      </c>
      <c r="R2887" s="83"/>
    </row>
    <row r="2888" spans="3:18" s="4" customFormat="1" hidden="1" x14ac:dyDescent="0.25">
      <c r="C2888" s="77" t="s">
        <v>858</v>
      </c>
      <c r="D2888" s="78">
        <v>45278</v>
      </c>
      <c r="E2888" s="79" t="s">
        <v>1887</v>
      </c>
      <c r="F2888" s="80" t="s">
        <v>1886</v>
      </c>
      <c r="G2888" s="79" t="s">
        <v>149</v>
      </c>
      <c r="H2888" s="81" t="s">
        <v>14</v>
      </c>
      <c r="I2888" s="120">
        <v>112.4</v>
      </c>
      <c r="J2888" s="120">
        <v>112.4</v>
      </c>
      <c r="K2888" s="82">
        <v>0.55000000000000004</v>
      </c>
      <c r="L2888" s="105">
        <f>+BD[[#This Row],[Kg. Recibidos]]*BD[[#This Row],[Precio]]</f>
        <v>61.820000000000007</v>
      </c>
      <c r="M2888" s="82">
        <v>61.82</v>
      </c>
      <c r="N2888" s="91">
        <f>+BD[[#This Row],[Monto Total]]-BD[[#This Row],[Abonos]]</f>
        <v>0</v>
      </c>
      <c r="O2888" s="92" t="str">
        <f>IF(BD[[#This Row],[Saldo Actual]]=0,"PAGADO",IF(BD[[#This Row],[Saldo Actual]]&lt;0,"A Favor","Pendiente"))</f>
        <v>PAGADO</v>
      </c>
      <c r="P2888" s="95">
        <f>+BD[[#This Row],[Fecha Doc.]]+7</f>
        <v>45285</v>
      </c>
      <c r="Q2888" s="66" t="str">
        <f ca="1">IF(TODAY()&gt;BD[[#This Row],[Fecha Venc.]],"VENCIDO","")</f>
        <v>VENCIDO</v>
      </c>
      <c r="R2888" s="83"/>
    </row>
    <row r="2889" spans="3:18" s="4" customFormat="1" hidden="1" x14ac:dyDescent="0.25">
      <c r="C2889" s="77" t="s">
        <v>847</v>
      </c>
      <c r="D2889" s="78">
        <v>45278</v>
      </c>
      <c r="E2889" s="79" t="s">
        <v>1887</v>
      </c>
      <c r="F2889" s="80" t="s">
        <v>1886</v>
      </c>
      <c r="G2889" s="79" t="s">
        <v>200</v>
      </c>
      <c r="H2889" s="81" t="s">
        <v>12</v>
      </c>
      <c r="I2889" s="120">
        <v>28.6</v>
      </c>
      <c r="J2889" s="120">
        <v>28.6</v>
      </c>
      <c r="K2889" s="82">
        <v>1.3</v>
      </c>
      <c r="L2889" s="105">
        <f>+BD[[#This Row],[Kg. Recibidos]]*BD[[#This Row],[Precio]]</f>
        <v>37.18</v>
      </c>
      <c r="M2889" s="82">
        <v>37.18</v>
      </c>
      <c r="N2889" s="91">
        <f>+BD[[#This Row],[Monto Total]]-BD[[#This Row],[Abonos]]</f>
        <v>0</v>
      </c>
      <c r="O2889" s="92" t="str">
        <f>IF(BD[[#This Row],[Saldo Actual]]=0,"PAGADO",IF(BD[[#This Row],[Saldo Actual]]&lt;0,"A Favor","Pendiente"))</f>
        <v>PAGADO</v>
      </c>
      <c r="P2889" s="95">
        <f>+BD[[#This Row],[Fecha Doc.]]+7</f>
        <v>45285</v>
      </c>
      <c r="Q2889" s="66" t="str">
        <f ca="1">IF(TODAY()&gt;BD[[#This Row],[Fecha Venc.]],"VENCIDO","")</f>
        <v>VENCIDO</v>
      </c>
      <c r="R2889" s="83"/>
    </row>
    <row r="2890" spans="3:18" s="4" customFormat="1" hidden="1" x14ac:dyDescent="0.25">
      <c r="C2890" s="77" t="s">
        <v>841</v>
      </c>
      <c r="D2890" s="78">
        <v>45278</v>
      </c>
      <c r="E2890" s="79" t="s">
        <v>81</v>
      </c>
      <c r="F2890" s="80" t="s">
        <v>40</v>
      </c>
      <c r="G2890" s="79" t="s">
        <v>218</v>
      </c>
      <c r="H2890" s="81" t="s">
        <v>15</v>
      </c>
      <c r="I2890" s="120">
        <v>10240.5</v>
      </c>
      <c r="J2890" s="120">
        <v>9631.6</v>
      </c>
      <c r="K2890" s="82">
        <v>2.58</v>
      </c>
      <c r="L2890" s="105">
        <f>+BD[[#This Row],[Kg. Recibidos]]*BD[[#This Row],[Precio]]</f>
        <v>24849.528000000002</v>
      </c>
      <c r="M2890" s="82">
        <v>24849.528000000002</v>
      </c>
      <c r="N2890" s="91">
        <f>+BD[[#This Row],[Monto Total]]-BD[[#This Row],[Abonos]]</f>
        <v>0</v>
      </c>
      <c r="O2890" s="92" t="str">
        <f>IF(BD[[#This Row],[Saldo Actual]]=0,"PAGADO",IF(BD[[#This Row],[Saldo Actual]]&lt;0,"A Favor","Pendiente"))</f>
        <v>PAGADO</v>
      </c>
      <c r="P2890" s="95">
        <f>+BD[[#This Row],[Fecha Doc.]]+7</f>
        <v>45285</v>
      </c>
      <c r="Q2890" s="66" t="str">
        <f ca="1">IF(TODAY()&gt;BD[[#This Row],[Fecha Venc.]],"VENCIDO","")</f>
        <v>VENCIDO</v>
      </c>
      <c r="R2890" s="83"/>
    </row>
    <row r="2891" spans="3:18" s="4" customFormat="1" hidden="1" x14ac:dyDescent="0.25">
      <c r="C2891" s="77" t="s">
        <v>837</v>
      </c>
      <c r="D2891" s="78">
        <v>45278</v>
      </c>
      <c r="E2891" s="79" t="s">
        <v>93</v>
      </c>
      <c r="F2891" s="80" t="s">
        <v>50</v>
      </c>
      <c r="G2891" s="79" t="s">
        <v>93</v>
      </c>
      <c r="H2891" s="81" t="s">
        <v>3</v>
      </c>
      <c r="I2891" s="120">
        <v>18062.900000000001</v>
      </c>
      <c r="J2891" s="120">
        <v>18060.400000000001</v>
      </c>
      <c r="K2891" s="82">
        <v>2.1</v>
      </c>
      <c r="L2891" s="105">
        <f>+BD[[#This Row],[Kg. Recibidos]]*BD[[#This Row],[Precio]]</f>
        <v>37926.840000000004</v>
      </c>
      <c r="M2891" s="82">
        <v>37926.840000000004</v>
      </c>
      <c r="N2891" s="91">
        <f>+BD[[#This Row],[Monto Total]]-BD[[#This Row],[Abonos]]</f>
        <v>0</v>
      </c>
      <c r="O2891" s="92" t="str">
        <f>IF(BD[[#This Row],[Saldo Actual]]=0,"PAGADO",IF(BD[[#This Row],[Saldo Actual]]&lt;0,"A Favor","Pendiente"))</f>
        <v>PAGADO</v>
      </c>
      <c r="P2891" s="95">
        <f>+BD[[#This Row],[Fecha Doc.]]+7</f>
        <v>45285</v>
      </c>
      <c r="Q2891" s="66" t="str">
        <f ca="1">IF(TODAY()&gt;BD[[#This Row],[Fecha Venc.]],"VENCIDO","")</f>
        <v>VENCIDO</v>
      </c>
      <c r="R2891" s="83"/>
    </row>
    <row r="2892" spans="3:18" s="4" customFormat="1" hidden="1" x14ac:dyDescent="0.25">
      <c r="C2892" s="77" t="s">
        <v>852</v>
      </c>
      <c r="D2892" s="78">
        <v>45278</v>
      </c>
      <c r="E2892" s="79" t="s">
        <v>93</v>
      </c>
      <c r="F2892" s="80" t="s">
        <v>50</v>
      </c>
      <c r="G2892" s="79" t="s">
        <v>93</v>
      </c>
      <c r="H2892" s="81" t="s">
        <v>11</v>
      </c>
      <c r="I2892" s="120">
        <v>462.5</v>
      </c>
      <c r="J2892" s="120">
        <v>462.5</v>
      </c>
      <c r="K2892" s="82">
        <v>2</v>
      </c>
      <c r="L2892" s="105">
        <f>+BD[[#This Row],[Kg. Recibidos]]*BD[[#This Row],[Precio]]</f>
        <v>925</v>
      </c>
      <c r="M2892" s="82">
        <v>925</v>
      </c>
      <c r="N2892" s="91">
        <f>+BD[[#This Row],[Monto Total]]-BD[[#This Row],[Abonos]]</f>
        <v>0</v>
      </c>
      <c r="O2892" s="92" t="str">
        <f>IF(BD[[#This Row],[Saldo Actual]]=0,"PAGADO",IF(BD[[#This Row],[Saldo Actual]]&lt;0,"A Favor","Pendiente"))</f>
        <v>PAGADO</v>
      </c>
      <c r="P2892" s="95">
        <f>+BD[[#This Row],[Fecha Doc.]]+7</f>
        <v>45285</v>
      </c>
      <c r="Q2892" s="66" t="str">
        <f ca="1">IF(TODAY()&gt;BD[[#This Row],[Fecha Venc.]],"VENCIDO","")</f>
        <v>VENCIDO</v>
      </c>
      <c r="R2892" s="83"/>
    </row>
    <row r="2893" spans="3:18" s="4" customFormat="1" hidden="1" x14ac:dyDescent="0.25">
      <c r="C2893" s="77" t="s">
        <v>852</v>
      </c>
      <c r="D2893" s="78">
        <v>45278</v>
      </c>
      <c r="E2893" s="79" t="s">
        <v>93</v>
      </c>
      <c r="F2893" s="80" t="s">
        <v>50</v>
      </c>
      <c r="G2893" s="79" t="s">
        <v>93</v>
      </c>
      <c r="H2893" s="81" t="s">
        <v>12</v>
      </c>
      <c r="I2893" s="120">
        <v>275</v>
      </c>
      <c r="J2893" s="120">
        <v>275</v>
      </c>
      <c r="K2893" s="82">
        <v>1.3</v>
      </c>
      <c r="L2893" s="105">
        <f>+BD[[#This Row],[Kg. Recibidos]]*BD[[#This Row],[Precio]]</f>
        <v>357.5</v>
      </c>
      <c r="M2893" s="82">
        <v>357.5</v>
      </c>
      <c r="N2893" s="91">
        <f>+BD[[#This Row],[Monto Total]]-BD[[#This Row],[Abonos]]</f>
        <v>0</v>
      </c>
      <c r="O2893" s="92" t="str">
        <f>IF(BD[[#This Row],[Saldo Actual]]=0,"PAGADO",IF(BD[[#This Row],[Saldo Actual]]&lt;0,"A Favor","Pendiente"))</f>
        <v>PAGADO</v>
      </c>
      <c r="P2893" s="95">
        <f>+BD[[#This Row],[Fecha Doc.]]+7</f>
        <v>45285</v>
      </c>
      <c r="Q2893" s="66" t="str">
        <f ca="1">IF(TODAY()&gt;BD[[#This Row],[Fecha Venc.]],"VENCIDO","")</f>
        <v>VENCIDO</v>
      </c>
      <c r="R2893" s="83"/>
    </row>
    <row r="2894" spans="3:18" s="4" customFormat="1" hidden="1" x14ac:dyDescent="0.25">
      <c r="C2894" s="77" t="s">
        <v>854</v>
      </c>
      <c r="D2894" s="78">
        <v>45278</v>
      </c>
      <c r="E2894" s="79" t="s">
        <v>843</v>
      </c>
      <c r="F2894" s="80" t="s">
        <v>463</v>
      </c>
      <c r="G2894" s="79" t="s">
        <v>843</v>
      </c>
      <c r="H2894" s="81" t="s">
        <v>16</v>
      </c>
      <c r="I2894" s="120">
        <v>5096.3999999999996</v>
      </c>
      <c r="J2894" s="120">
        <v>5096.3999999999996</v>
      </c>
      <c r="K2894" s="82">
        <v>1.5</v>
      </c>
      <c r="L2894" s="105">
        <f>+BD[[#This Row],[Kg. Recibidos]]*BD[[#This Row],[Precio]]</f>
        <v>7644.5999999999995</v>
      </c>
      <c r="M2894" s="82">
        <v>7644.5999999999995</v>
      </c>
      <c r="N2894" s="91">
        <f>+BD[[#This Row],[Monto Total]]-BD[[#This Row],[Abonos]]</f>
        <v>0</v>
      </c>
      <c r="O2894" s="92" t="str">
        <f>IF(BD[[#This Row],[Saldo Actual]]=0,"PAGADO",IF(BD[[#This Row],[Saldo Actual]]&lt;0,"A Favor","Pendiente"))</f>
        <v>PAGADO</v>
      </c>
      <c r="P2894" s="95">
        <f>+BD[[#This Row],[Fecha Doc.]]+7</f>
        <v>45285</v>
      </c>
      <c r="Q2894" s="66" t="str">
        <f ca="1">IF(TODAY()&gt;BD[[#This Row],[Fecha Venc.]],"VENCIDO","")</f>
        <v>VENCIDO</v>
      </c>
      <c r="R2894" s="83" t="s">
        <v>491</v>
      </c>
    </row>
    <row r="2895" spans="3:18" s="4" customFormat="1" hidden="1" x14ac:dyDescent="0.25">
      <c r="C2895" s="77" t="s">
        <v>851</v>
      </c>
      <c r="D2895" s="78">
        <v>45278</v>
      </c>
      <c r="E2895" s="79" t="s">
        <v>93</v>
      </c>
      <c r="F2895" s="80" t="s">
        <v>50</v>
      </c>
      <c r="G2895" s="79" t="s">
        <v>93</v>
      </c>
      <c r="H2895" s="81" t="s">
        <v>3</v>
      </c>
      <c r="I2895" s="120">
        <v>18450.900000000001</v>
      </c>
      <c r="J2895" s="120">
        <v>18448.599999999999</v>
      </c>
      <c r="K2895" s="82">
        <v>2.1</v>
      </c>
      <c r="L2895" s="105">
        <f>+BD[[#This Row],[Kg. Recibidos]]*BD[[#This Row],[Precio]]</f>
        <v>38742.06</v>
      </c>
      <c r="M2895" s="82">
        <v>38742.06</v>
      </c>
      <c r="N2895" s="91">
        <f>+BD[[#This Row],[Monto Total]]-BD[[#This Row],[Abonos]]</f>
        <v>0</v>
      </c>
      <c r="O2895" s="92" t="str">
        <f>IF(BD[[#This Row],[Saldo Actual]]=0,"PAGADO",IF(BD[[#This Row],[Saldo Actual]]&lt;0,"A Favor","Pendiente"))</f>
        <v>PAGADO</v>
      </c>
      <c r="P2895" s="95">
        <f>+BD[[#This Row],[Fecha Doc.]]+7</f>
        <v>45285</v>
      </c>
      <c r="Q2895" s="66" t="str">
        <f ca="1">IF(TODAY()&gt;BD[[#This Row],[Fecha Venc.]],"VENCIDO","")</f>
        <v>VENCIDO</v>
      </c>
      <c r="R2895" s="83"/>
    </row>
    <row r="2896" spans="3:18" s="4" customFormat="1" hidden="1" x14ac:dyDescent="0.25">
      <c r="C2896" s="77" t="s">
        <v>853</v>
      </c>
      <c r="D2896" s="78">
        <v>45278</v>
      </c>
      <c r="E2896" s="79" t="s">
        <v>1887</v>
      </c>
      <c r="F2896" s="80" t="s">
        <v>1886</v>
      </c>
      <c r="G2896" s="79" t="s">
        <v>651</v>
      </c>
      <c r="H2896" s="81" t="s">
        <v>3</v>
      </c>
      <c r="I2896" s="120">
        <v>15.9</v>
      </c>
      <c r="J2896" s="120">
        <v>15.9</v>
      </c>
      <c r="K2896" s="82">
        <v>2.4500000000000002</v>
      </c>
      <c r="L2896" s="105">
        <f>+BD[[#This Row],[Kg. Recibidos]]*BD[[#This Row],[Precio]]</f>
        <v>38.955000000000005</v>
      </c>
      <c r="M2896" s="82">
        <v>38.955000000000005</v>
      </c>
      <c r="N2896" s="91">
        <f>+BD[[#This Row],[Monto Total]]-BD[[#This Row],[Abonos]]</f>
        <v>0</v>
      </c>
      <c r="O2896" s="92" t="str">
        <f>IF(BD[[#This Row],[Saldo Actual]]=0,"PAGADO",IF(BD[[#This Row],[Saldo Actual]]&lt;0,"A Favor","Pendiente"))</f>
        <v>PAGADO</v>
      </c>
      <c r="P2896" s="95">
        <f>+BD[[#This Row],[Fecha Doc.]]+7</f>
        <v>45285</v>
      </c>
      <c r="Q2896" s="66" t="str">
        <f ca="1">IF(TODAY()&gt;BD[[#This Row],[Fecha Venc.]],"VENCIDO","")</f>
        <v>VENCIDO</v>
      </c>
      <c r="R2896" s="83"/>
    </row>
    <row r="2897" spans="3:18" s="4" customFormat="1" hidden="1" x14ac:dyDescent="0.25">
      <c r="C2897" s="77" t="s">
        <v>855</v>
      </c>
      <c r="D2897" s="78">
        <v>45278</v>
      </c>
      <c r="E2897" s="79" t="s">
        <v>1887</v>
      </c>
      <c r="F2897" s="80" t="s">
        <v>1886</v>
      </c>
      <c r="G2897" s="79" t="s">
        <v>856</v>
      </c>
      <c r="H2897" s="81" t="s">
        <v>3</v>
      </c>
      <c r="I2897" s="120">
        <v>4.9000000000000004</v>
      </c>
      <c r="J2897" s="120">
        <v>4.9000000000000004</v>
      </c>
      <c r="K2897" s="82">
        <v>2.4500000000000002</v>
      </c>
      <c r="L2897" s="105">
        <f>+BD[[#This Row],[Kg. Recibidos]]*BD[[#This Row],[Precio]]</f>
        <v>12.005000000000003</v>
      </c>
      <c r="M2897" s="82">
        <v>12.005000000000003</v>
      </c>
      <c r="N2897" s="91">
        <f>+BD[[#This Row],[Monto Total]]-BD[[#This Row],[Abonos]]</f>
        <v>0</v>
      </c>
      <c r="O2897" s="92" t="str">
        <f>IF(BD[[#This Row],[Saldo Actual]]=0,"PAGADO",IF(BD[[#This Row],[Saldo Actual]]&lt;0,"A Favor","Pendiente"))</f>
        <v>PAGADO</v>
      </c>
      <c r="P2897" s="95">
        <f>+BD[[#This Row],[Fecha Doc.]]+7</f>
        <v>45285</v>
      </c>
      <c r="Q2897" s="66" t="str">
        <f ca="1">IF(TODAY()&gt;BD[[#This Row],[Fecha Venc.]],"VENCIDO","")</f>
        <v>VENCIDO</v>
      </c>
      <c r="R2897" s="83"/>
    </row>
    <row r="2898" spans="3:18" s="4" customFormat="1" hidden="1" x14ac:dyDescent="0.25">
      <c r="C2898" s="77" t="s">
        <v>817</v>
      </c>
      <c r="D2898" s="78">
        <v>45275</v>
      </c>
      <c r="E2898" s="79" t="s">
        <v>9</v>
      </c>
      <c r="F2898" s="80" t="s">
        <v>19</v>
      </c>
      <c r="G2898" s="79" t="s">
        <v>169</v>
      </c>
      <c r="H2898" s="81" t="s">
        <v>15</v>
      </c>
      <c r="I2898" s="120">
        <v>9967.6</v>
      </c>
      <c r="J2898" s="120">
        <v>9890.2000000000007</v>
      </c>
      <c r="K2898" s="82">
        <v>2.4</v>
      </c>
      <c r="L2898" s="105">
        <f>+BD[[#This Row],[Kg. Recibidos]]*BD[[#This Row],[Precio]]</f>
        <v>23736.48</v>
      </c>
      <c r="M2898" s="82">
        <v>23736.48</v>
      </c>
      <c r="N2898" s="91">
        <f>+BD[[#This Row],[Monto Total]]-BD[[#This Row],[Abonos]]</f>
        <v>0</v>
      </c>
      <c r="O2898" s="92" t="str">
        <f>IF(BD[[#This Row],[Saldo Actual]]=0,"PAGADO",IF(BD[[#This Row],[Saldo Actual]]&lt;0,"A Favor","Pendiente"))</f>
        <v>PAGADO</v>
      </c>
      <c r="P2898" s="95">
        <f>+BD[[#This Row],[Fecha Doc.]]+7</f>
        <v>45282</v>
      </c>
      <c r="Q2898" s="66" t="str">
        <f ca="1">IF(TODAY()&gt;BD[[#This Row],[Fecha Venc.]],"VENCIDO","")</f>
        <v>VENCIDO</v>
      </c>
      <c r="R2898" s="83"/>
    </row>
    <row r="2899" spans="3:18" s="4" customFormat="1" hidden="1" x14ac:dyDescent="0.25">
      <c r="C2899" s="77" t="s">
        <v>823</v>
      </c>
      <c r="D2899" s="78">
        <v>45275</v>
      </c>
      <c r="E2899" s="79" t="s">
        <v>8</v>
      </c>
      <c r="F2899" s="80" t="s">
        <v>20</v>
      </c>
      <c r="G2899" s="79" t="s">
        <v>181</v>
      </c>
      <c r="H2899" s="81" t="s">
        <v>15</v>
      </c>
      <c r="I2899" s="120">
        <v>432</v>
      </c>
      <c r="J2899" s="120">
        <v>418.8</v>
      </c>
      <c r="K2899" s="82">
        <v>2.52</v>
      </c>
      <c r="L2899" s="105">
        <f>+BD[[#This Row],[Kg. Recibidos]]*BD[[#This Row],[Precio]]</f>
        <v>1055.376</v>
      </c>
      <c r="M2899" s="82">
        <v>1055.376</v>
      </c>
      <c r="N2899" s="91">
        <f>+BD[[#This Row],[Monto Total]]-BD[[#This Row],[Abonos]]</f>
        <v>0</v>
      </c>
      <c r="O2899" s="92" t="str">
        <f>IF(BD[[#This Row],[Saldo Actual]]=0,"PAGADO",IF(BD[[#This Row],[Saldo Actual]]&lt;0,"A Favor","Pendiente"))</f>
        <v>PAGADO</v>
      </c>
      <c r="P2899" s="95">
        <f>+BD[[#This Row],[Fecha Doc.]]+7</f>
        <v>45282</v>
      </c>
      <c r="Q2899" s="66" t="str">
        <f ca="1">IF(TODAY()&gt;BD[[#This Row],[Fecha Venc.]],"VENCIDO","")</f>
        <v>VENCIDO</v>
      </c>
      <c r="R2899" s="83"/>
    </row>
    <row r="2900" spans="3:18" s="4" customFormat="1" hidden="1" x14ac:dyDescent="0.25">
      <c r="C2900" s="77" t="s">
        <v>822</v>
      </c>
      <c r="D2900" s="78">
        <v>45275</v>
      </c>
      <c r="E2900" s="79" t="s">
        <v>8</v>
      </c>
      <c r="F2900" s="80" t="s">
        <v>20</v>
      </c>
      <c r="G2900" s="79" t="s">
        <v>182</v>
      </c>
      <c r="H2900" s="81" t="s">
        <v>15</v>
      </c>
      <c r="I2900" s="120">
        <v>3901</v>
      </c>
      <c r="J2900" s="120">
        <v>3842.3</v>
      </c>
      <c r="K2900" s="82">
        <v>2.52</v>
      </c>
      <c r="L2900" s="105">
        <f>+BD[[#This Row],[Kg. Recibidos]]*BD[[#This Row],[Precio]]</f>
        <v>9682.5960000000014</v>
      </c>
      <c r="M2900" s="82">
        <v>9682.5960000000014</v>
      </c>
      <c r="N2900" s="91">
        <f>+BD[[#This Row],[Monto Total]]-BD[[#This Row],[Abonos]]</f>
        <v>0</v>
      </c>
      <c r="O2900" s="92" t="str">
        <f>IF(BD[[#This Row],[Saldo Actual]]=0,"PAGADO",IF(BD[[#This Row],[Saldo Actual]]&lt;0,"A Favor","Pendiente"))</f>
        <v>PAGADO</v>
      </c>
      <c r="P2900" s="95">
        <f>+BD[[#This Row],[Fecha Doc.]]+7</f>
        <v>45282</v>
      </c>
      <c r="Q2900" s="66" t="str">
        <f ca="1">IF(TODAY()&gt;BD[[#This Row],[Fecha Venc.]],"VENCIDO","")</f>
        <v>VENCIDO</v>
      </c>
      <c r="R2900" s="83"/>
    </row>
    <row r="2901" spans="3:18" s="4" customFormat="1" hidden="1" x14ac:dyDescent="0.25">
      <c r="C2901" s="77" t="s">
        <v>818</v>
      </c>
      <c r="D2901" s="78">
        <v>45275</v>
      </c>
      <c r="E2901" s="79" t="s">
        <v>102</v>
      </c>
      <c r="F2901" s="80" t="s">
        <v>56</v>
      </c>
      <c r="G2901" s="79" t="s">
        <v>102</v>
      </c>
      <c r="H2901" s="81" t="s">
        <v>3</v>
      </c>
      <c r="I2901" s="120">
        <v>5100.3999999999996</v>
      </c>
      <c r="J2901" s="120">
        <v>5100.3999999999996</v>
      </c>
      <c r="K2901" s="82">
        <v>2</v>
      </c>
      <c r="L2901" s="105">
        <f>+BD[[#This Row],[Kg. Recibidos]]*BD[[#This Row],[Precio]]</f>
        <v>10200.799999999999</v>
      </c>
      <c r="M2901" s="82"/>
      <c r="N2901" s="91">
        <f>+BD[[#This Row],[Monto Total]]-BD[[#This Row],[Abonos]]</f>
        <v>10200.799999999999</v>
      </c>
      <c r="O2901" s="92" t="str">
        <f>IF(BD[[#This Row],[Saldo Actual]]=0,"PAGADO",IF(BD[[#This Row],[Saldo Actual]]&lt;0,"A Favor","Pendiente"))</f>
        <v>Pendiente</v>
      </c>
      <c r="P2901" s="95">
        <f>+BD[[#This Row],[Fecha Doc.]]+7</f>
        <v>45282</v>
      </c>
      <c r="Q2901" s="66" t="str">
        <f ca="1">IF(TODAY()&gt;BD[[#This Row],[Fecha Venc.]],"VENCIDO","")</f>
        <v>VENCIDO</v>
      </c>
      <c r="R2901" s="83"/>
    </row>
    <row r="2902" spans="3:18" s="4" customFormat="1" hidden="1" x14ac:dyDescent="0.25">
      <c r="C2902" s="77" t="s">
        <v>821</v>
      </c>
      <c r="D2902" s="78">
        <v>45275</v>
      </c>
      <c r="E2902" s="79" t="s">
        <v>8</v>
      </c>
      <c r="F2902" s="80" t="s">
        <v>20</v>
      </c>
      <c r="G2902" s="79" t="s">
        <v>182</v>
      </c>
      <c r="H2902" s="81" t="s">
        <v>13</v>
      </c>
      <c r="I2902" s="120">
        <v>1649</v>
      </c>
      <c r="J2902" s="120">
        <v>1646.8</v>
      </c>
      <c r="K2902" s="82">
        <v>1.4</v>
      </c>
      <c r="L2902" s="105">
        <f>+BD[[#This Row],[Kg. Recibidos]]*BD[[#This Row],[Precio]]</f>
        <v>2305.52</v>
      </c>
      <c r="M2902" s="82">
        <v>2305.52</v>
      </c>
      <c r="N2902" s="91">
        <f>+BD[[#This Row],[Monto Total]]-BD[[#This Row],[Abonos]]</f>
        <v>0</v>
      </c>
      <c r="O2902" s="92" t="str">
        <f>IF(BD[[#This Row],[Saldo Actual]]=0,"PAGADO",IF(BD[[#This Row],[Saldo Actual]]&lt;0,"A Favor","Pendiente"))</f>
        <v>PAGADO</v>
      </c>
      <c r="P2902" s="95">
        <f>+BD[[#This Row],[Fecha Doc.]]+7</f>
        <v>45282</v>
      </c>
      <c r="Q2902" s="66" t="str">
        <f ca="1">IF(TODAY()&gt;BD[[#This Row],[Fecha Venc.]],"VENCIDO","")</f>
        <v>VENCIDO</v>
      </c>
      <c r="R2902" s="83"/>
    </row>
    <row r="2903" spans="3:18" s="4" customFormat="1" hidden="1" x14ac:dyDescent="0.25">
      <c r="C2903" s="77" t="s">
        <v>819</v>
      </c>
      <c r="D2903" s="78">
        <v>45275</v>
      </c>
      <c r="E2903" s="79" t="s">
        <v>104</v>
      </c>
      <c r="F2903" s="80" t="s">
        <v>57</v>
      </c>
      <c r="G2903" s="79" t="s">
        <v>104</v>
      </c>
      <c r="H2903" s="81" t="s">
        <v>12</v>
      </c>
      <c r="I2903" s="120">
        <v>421.7</v>
      </c>
      <c r="J2903" s="120">
        <v>421.7</v>
      </c>
      <c r="K2903" s="82">
        <v>1.3</v>
      </c>
      <c r="L2903" s="105">
        <f>+BD[[#This Row],[Kg. Recibidos]]*BD[[#This Row],[Precio]]</f>
        <v>548.21</v>
      </c>
      <c r="M2903" s="82">
        <v>548.21</v>
      </c>
      <c r="N2903" s="91">
        <f>+BD[[#This Row],[Monto Total]]-BD[[#This Row],[Abonos]]</f>
        <v>0</v>
      </c>
      <c r="O2903" s="92" t="str">
        <f>IF(BD[[#This Row],[Saldo Actual]]=0,"PAGADO",IF(BD[[#This Row],[Saldo Actual]]&lt;0,"A Favor","Pendiente"))</f>
        <v>PAGADO</v>
      </c>
      <c r="P2903" s="95">
        <f>+BD[[#This Row],[Fecha Doc.]]+7</f>
        <v>45282</v>
      </c>
      <c r="Q2903" s="66" t="str">
        <f ca="1">IF(TODAY()&gt;BD[[#This Row],[Fecha Venc.]],"VENCIDO","")</f>
        <v>VENCIDO</v>
      </c>
      <c r="R2903" s="83"/>
    </row>
    <row r="2904" spans="3:18" s="4" customFormat="1" hidden="1" x14ac:dyDescent="0.25">
      <c r="C2904" s="77" t="s">
        <v>816</v>
      </c>
      <c r="D2904" s="78">
        <v>45275</v>
      </c>
      <c r="E2904" s="79" t="s">
        <v>24</v>
      </c>
      <c r="F2904" s="80" t="s">
        <v>23</v>
      </c>
      <c r="G2904" s="79" t="s">
        <v>192</v>
      </c>
      <c r="H2904" s="81" t="s">
        <v>3</v>
      </c>
      <c r="I2904" s="120">
        <v>27240.3</v>
      </c>
      <c r="J2904" s="120">
        <v>26967.89</v>
      </c>
      <c r="K2904" s="82">
        <v>2.2799999999999998</v>
      </c>
      <c r="L2904" s="105">
        <f>+BD[[#This Row],[Kg. Recibidos]]*BD[[#This Row],[Precio]]</f>
        <v>61486.789199999992</v>
      </c>
      <c r="M2904" s="82">
        <v>61486.789199999992</v>
      </c>
      <c r="N2904" s="91">
        <f>+BD[[#This Row],[Monto Total]]-BD[[#This Row],[Abonos]]</f>
        <v>0</v>
      </c>
      <c r="O2904" s="92" t="str">
        <f>IF(BD[[#This Row],[Saldo Actual]]=0,"PAGADO",IF(BD[[#This Row],[Saldo Actual]]&lt;0,"A Favor","Pendiente"))</f>
        <v>PAGADO</v>
      </c>
      <c r="P2904" s="95">
        <f>+BD[[#This Row],[Fecha Doc.]]+7</f>
        <v>45282</v>
      </c>
      <c r="Q2904" s="66" t="str">
        <f ca="1">IF(TODAY()&gt;BD[[#This Row],[Fecha Venc.]],"VENCIDO","")</f>
        <v>VENCIDO</v>
      </c>
      <c r="R2904" s="83"/>
    </row>
    <row r="2905" spans="3:18" s="4" customFormat="1" hidden="1" x14ac:dyDescent="0.25">
      <c r="C2905" s="77" t="s">
        <v>820</v>
      </c>
      <c r="D2905" s="78">
        <v>45275</v>
      </c>
      <c r="E2905" s="79" t="s">
        <v>1887</v>
      </c>
      <c r="F2905" s="80" t="s">
        <v>1886</v>
      </c>
      <c r="G2905" s="79" t="s">
        <v>139</v>
      </c>
      <c r="H2905" s="81" t="s">
        <v>16</v>
      </c>
      <c r="I2905" s="120">
        <v>14.3</v>
      </c>
      <c r="J2905" s="120">
        <v>14.3</v>
      </c>
      <c r="K2905" s="82">
        <v>2</v>
      </c>
      <c r="L2905" s="105">
        <f>+BD[[#This Row],[Kg. Recibidos]]*BD[[#This Row],[Precio]]</f>
        <v>28.6</v>
      </c>
      <c r="M2905" s="82">
        <v>28.6</v>
      </c>
      <c r="N2905" s="91">
        <f>+BD[[#This Row],[Monto Total]]-BD[[#This Row],[Abonos]]</f>
        <v>0</v>
      </c>
      <c r="O2905" s="92" t="str">
        <f>IF(BD[[#This Row],[Saldo Actual]]=0,"PAGADO",IF(BD[[#This Row],[Saldo Actual]]&lt;0,"A Favor","Pendiente"))</f>
        <v>PAGADO</v>
      </c>
      <c r="P2905" s="95">
        <f>+BD[[#This Row],[Fecha Doc.]]+7</f>
        <v>45282</v>
      </c>
      <c r="Q2905" s="66" t="str">
        <f ca="1">IF(TODAY()&gt;BD[[#This Row],[Fecha Venc.]],"VENCIDO","")</f>
        <v>VENCIDO</v>
      </c>
      <c r="R2905" s="83"/>
    </row>
    <row r="2906" spans="3:18" s="4" customFormat="1" hidden="1" x14ac:dyDescent="0.25">
      <c r="C2906" s="77" t="s">
        <v>824</v>
      </c>
      <c r="D2906" s="78">
        <v>45275</v>
      </c>
      <c r="E2906" s="79" t="s">
        <v>1887</v>
      </c>
      <c r="F2906" s="80" t="s">
        <v>1886</v>
      </c>
      <c r="G2906" s="79" t="s">
        <v>587</v>
      </c>
      <c r="H2906" s="81" t="s">
        <v>11</v>
      </c>
      <c r="I2906" s="120">
        <v>14.5</v>
      </c>
      <c r="J2906" s="120">
        <v>14.5</v>
      </c>
      <c r="K2906" s="82">
        <v>2</v>
      </c>
      <c r="L2906" s="105">
        <f>+BD[[#This Row],[Kg. Recibidos]]*BD[[#This Row],[Precio]]</f>
        <v>29</v>
      </c>
      <c r="M2906" s="82">
        <v>29</v>
      </c>
      <c r="N2906" s="91">
        <f>+BD[[#This Row],[Monto Total]]-BD[[#This Row],[Abonos]]</f>
        <v>0</v>
      </c>
      <c r="O2906" s="92" t="str">
        <f>IF(BD[[#This Row],[Saldo Actual]]=0,"PAGADO",IF(BD[[#This Row],[Saldo Actual]]&lt;0,"A Favor","Pendiente"))</f>
        <v>PAGADO</v>
      </c>
      <c r="P2906" s="95">
        <f>+BD[[#This Row],[Fecha Doc.]]+7</f>
        <v>45282</v>
      </c>
      <c r="Q2906" s="66" t="str">
        <f ca="1">IF(TODAY()&gt;BD[[#This Row],[Fecha Venc.]],"VENCIDO","")</f>
        <v>VENCIDO</v>
      </c>
      <c r="R2906" s="83"/>
    </row>
    <row r="2907" spans="3:18" s="4" customFormat="1" hidden="1" x14ac:dyDescent="0.25">
      <c r="C2907" s="77" t="s">
        <v>825</v>
      </c>
      <c r="D2907" s="78">
        <v>45275</v>
      </c>
      <c r="E2907" s="79" t="s">
        <v>102</v>
      </c>
      <c r="F2907" s="80" t="s">
        <v>56</v>
      </c>
      <c r="G2907" s="79" t="s">
        <v>102</v>
      </c>
      <c r="H2907" s="81" t="s">
        <v>3</v>
      </c>
      <c r="I2907" s="120">
        <v>5591.3</v>
      </c>
      <c r="J2907" s="120">
        <v>5591.3</v>
      </c>
      <c r="K2907" s="82">
        <v>2</v>
      </c>
      <c r="L2907" s="105">
        <f>+BD[[#This Row],[Kg. Recibidos]]*BD[[#This Row],[Precio]]</f>
        <v>11182.6</v>
      </c>
      <c r="M2907" s="82"/>
      <c r="N2907" s="91">
        <f>+BD[[#This Row],[Monto Total]]-BD[[#This Row],[Abonos]]</f>
        <v>11182.6</v>
      </c>
      <c r="O2907" s="92" t="str">
        <f>IF(BD[[#This Row],[Saldo Actual]]=0,"PAGADO",IF(BD[[#This Row],[Saldo Actual]]&lt;0,"A Favor","Pendiente"))</f>
        <v>Pendiente</v>
      </c>
      <c r="P2907" s="95">
        <f>+BD[[#This Row],[Fecha Doc.]]+7</f>
        <v>45282</v>
      </c>
      <c r="Q2907" s="66" t="str">
        <f ca="1">IF(TODAY()&gt;BD[[#This Row],[Fecha Venc.]],"VENCIDO","")</f>
        <v>VENCIDO</v>
      </c>
      <c r="R2907" s="83"/>
    </row>
    <row r="2908" spans="3:18" s="4" customFormat="1" hidden="1" x14ac:dyDescent="0.25">
      <c r="C2908" s="77" t="s">
        <v>826</v>
      </c>
      <c r="D2908" s="78">
        <v>45275</v>
      </c>
      <c r="E2908" s="79" t="s">
        <v>1887</v>
      </c>
      <c r="F2908" s="80" t="s">
        <v>1886</v>
      </c>
      <c r="G2908" s="79" t="s">
        <v>827</v>
      </c>
      <c r="H2908" s="81" t="s">
        <v>16</v>
      </c>
      <c r="I2908" s="120">
        <v>9.5</v>
      </c>
      <c r="J2908" s="120">
        <v>9.5</v>
      </c>
      <c r="K2908" s="82">
        <v>2</v>
      </c>
      <c r="L2908" s="105">
        <f>+BD[[#This Row],[Kg. Recibidos]]*BD[[#This Row],[Precio]]</f>
        <v>19</v>
      </c>
      <c r="M2908" s="82">
        <v>19</v>
      </c>
      <c r="N2908" s="91">
        <f>+BD[[#This Row],[Monto Total]]-BD[[#This Row],[Abonos]]</f>
        <v>0</v>
      </c>
      <c r="O2908" s="92" t="str">
        <f>IF(BD[[#This Row],[Saldo Actual]]=0,"PAGADO",IF(BD[[#This Row],[Saldo Actual]]&lt;0,"A Favor","Pendiente"))</f>
        <v>PAGADO</v>
      </c>
      <c r="P2908" s="95">
        <f>+BD[[#This Row],[Fecha Doc.]]+7</f>
        <v>45282</v>
      </c>
      <c r="Q2908" s="66" t="str">
        <f ca="1">IF(TODAY()&gt;BD[[#This Row],[Fecha Venc.]],"VENCIDO","")</f>
        <v>VENCIDO</v>
      </c>
      <c r="R2908" s="83"/>
    </row>
    <row r="2909" spans="3:18" s="4" customFormat="1" hidden="1" x14ac:dyDescent="0.25">
      <c r="C2909" s="77" t="s">
        <v>829</v>
      </c>
      <c r="D2909" s="78">
        <v>45275</v>
      </c>
      <c r="E2909" s="79" t="s">
        <v>1887</v>
      </c>
      <c r="F2909" s="80" t="s">
        <v>1886</v>
      </c>
      <c r="G2909" s="79" t="s">
        <v>828</v>
      </c>
      <c r="H2909" s="81" t="s">
        <v>3</v>
      </c>
      <c r="I2909" s="120">
        <v>26.9</v>
      </c>
      <c r="J2909" s="120">
        <v>26.9</v>
      </c>
      <c r="K2909" s="82">
        <v>2.4500000000000002</v>
      </c>
      <c r="L2909" s="105">
        <f>+BD[[#This Row],[Kg. Recibidos]]*BD[[#This Row],[Precio]]</f>
        <v>65.905000000000001</v>
      </c>
      <c r="M2909" s="82">
        <v>65.905000000000001</v>
      </c>
      <c r="N2909" s="91">
        <f>+BD[[#This Row],[Monto Total]]-BD[[#This Row],[Abonos]]</f>
        <v>0</v>
      </c>
      <c r="O2909" s="92" t="str">
        <f>IF(BD[[#This Row],[Saldo Actual]]=0,"PAGADO",IF(BD[[#This Row],[Saldo Actual]]&lt;0,"A Favor","Pendiente"))</f>
        <v>PAGADO</v>
      </c>
      <c r="P2909" s="95">
        <f>+BD[[#This Row],[Fecha Doc.]]+7</f>
        <v>45282</v>
      </c>
      <c r="Q2909" s="66" t="str">
        <f ca="1">IF(TODAY()&gt;BD[[#This Row],[Fecha Venc.]],"VENCIDO","")</f>
        <v>VENCIDO</v>
      </c>
      <c r="R2909" s="83"/>
    </row>
    <row r="2910" spans="3:18" s="4" customFormat="1" hidden="1" x14ac:dyDescent="0.25">
      <c r="C2910" s="77" t="s">
        <v>830</v>
      </c>
      <c r="D2910" s="78">
        <v>45275</v>
      </c>
      <c r="E2910" s="79" t="s">
        <v>1887</v>
      </c>
      <c r="F2910" s="80" t="s">
        <v>1886</v>
      </c>
      <c r="G2910" s="79" t="s">
        <v>142</v>
      </c>
      <c r="H2910" s="81" t="s">
        <v>3</v>
      </c>
      <c r="I2910" s="120">
        <v>5.4</v>
      </c>
      <c r="J2910" s="120">
        <v>5.4</v>
      </c>
      <c r="K2910" s="82">
        <v>2.4500000000000002</v>
      </c>
      <c r="L2910" s="105">
        <f>+BD[[#This Row],[Kg. Recibidos]]*BD[[#This Row],[Precio]]</f>
        <v>13.230000000000002</v>
      </c>
      <c r="M2910" s="82">
        <v>13.23</v>
      </c>
      <c r="N2910" s="91">
        <f>+BD[[#This Row],[Monto Total]]-BD[[#This Row],[Abonos]]</f>
        <v>0</v>
      </c>
      <c r="O2910" s="92" t="str">
        <f>IF(BD[[#This Row],[Saldo Actual]]=0,"PAGADO",IF(BD[[#This Row],[Saldo Actual]]&lt;0,"A Favor","Pendiente"))</f>
        <v>PAGADO</v>
      </c>
      <c r="P2910" s="95">
        <f>+BD[[#This Row],[Fecha Doc.]]+7</f>
        <v>45282</v>
      </c>
      <c r="Q2910" s="66" t="str">
        <f ca="1">IF(TODAY()&gt;BD[[#This Row],[Fecha Venc.]],"VENCIDO","")</f>
        <v>VENCIDO</v>
      </c>
      <c r="R2910" s="83"/>
    </row>
    <row r="2911" spans="3:18" s="4" customFormat="1" hidden="1" x14ac:dyDescent="0.25">
      <c r="C2911" s="77" t="s">
        <v>831</v>
      </c>
      <c r="D2911" s="78">
        <v>45275</v>
      </c>
      <c r="E2911" s="79" t="s">
        <v>1887</v>
      </c>
      <c r="F2911" s="80" t="s">
        <v>1886</v>
      </c>
      <c r="G2911" s="79" t="s">
        <v>156</v>
      </c>
      <c r="H2911" s="81" t="s">
        <v>13</v>
      </c>
      <c r="I2911" s="120">
        <v>6.8</v>
      </c>
      <c r="J2911" s="120">
        <v>6.8</v>
      </c>
      <c r="K2911" s="82">
        <v>1.4</v>
      </c>
      <c r="L2911" s="105">
        <f>+BD[[#This Row],[Kg. Recibidos]]*BD[[#This Row],[Precio]]</f>
        <v>9.52</v>
      </c>
      <c r="M2911" s="82">
        <v>9.52</v>
      </c>
      <c r="N2911" s="91">
        <f>+BD[[#This Row],[Monto Total]]-BD[[#This Row],[Abonos]]</f>
        <v>0</v>
      </c>
      <c r="O2911" s="92" t="str">
        <f>IF(BD[[#This Row],[Saldo Actual]]=0,"PAGADO",IF(BD[[#This Row],[Saldo Actual]]&lt;0,"A Favor","Pendiente"))</f>
        <v>PAGADO</v>
      </c>
      <c r="P2911" s="95">
        <f>+BD[[#This Row],[Fecha Doc.]]+7</f>
        <v>45282</v>
      </c>
      <c r="Q2911" s="66" t="str">
        <f ca="1">IF(TODAY()&gt;BD[[#This Row],[Fecha Venc.]],"VENCIDO","")</f>
        <v>VENCIDO</v>
      </c>
      <c r="R2911" s="83"/>
    </row>
    <row r="2912" spans="3:18" s="4" customFormat="1" hidden="1" x14ac:dyDescent="0.25">
      <c r="C2912" s="77" t="s">
        <v>831</v>
      </c>
      <c r="D2912" s="78">
        <v>45275</v>
      </c>
      <c r="E2912" s="79" t="s">
        <v>1887</v>
      </c>
      <c r="F2912" s="80" t="s">
        <v>1886</v>
      </c>
      <c r="G2912" s="79" t="s">
        <v>156</v>
      </c>
      <c r="H2912" s="81" t="s">
        <v>11</v>
      </c>
      <c r="I2912" s="120">
        <v>8</v>
      </c>
      <c r="J2912" s="120">
        <v>8</v>
      </c>
      <c r="K2912" s="82">
        <v>2</v>
      </c>
      <c r="L2912" s="105">
        <f>+BD[[#This Row],[Kg. Recibidos]]*BD[[#This Row],[Precio]]</f>
        <v>16</v>
      </c>
      <c r="M2912" s="82">
        <v>16</v>
      </c>
      <c r="N2912" s="91">
        <f>+BD[[#This Row],[Monto Total]]-BD[[#This Row],[Abonos]]</f>
        <v>0</v>
      </c>
      <c r="O2912" s="92" t="str">
        <f>IF(BD[[#This Row],[Saldo Actual]]=0,"PAGADO",IF(BD[[#This Row],[Saldo Actual]]&lt;0,"A Favor","Pendiente"))</f>
        <v>PAGADO</v>
      </c>
      <c r="P2912" s="95">
        <f>+BD[[#This Row],[Fecha Doc.]]+7</f>
        <v>45282</v>
      </c>
      <c r="Q2912" s="66" t="str">
        <f ca="1">IF(TODAY()&gt;BD[[#This Row],[Fecha Venc.]],"VENCIDO","")</f>
        <v>VENCIDO</v>
      </c>
      <c r="R2912" s="83"/>
    </row>
    <row r="2913" spans="3:18" s="4" customFormat="1" hidden="1" x14ac:dyDescent="0.25">
      <c r="C2913" s="77" t="s">
        <v>831</v>
      </c>
      <c r="D2913" s="78">
        <v>45275</v>
      </c>
      <c r="E2913" s="79" t="s">
        <v>1887</v>
      </c>
      <c r="F2913" s="80" t="s">
        <v>1886</v>
      </c>
      <c r="G2913" s="79" t="s">
        <v>156</v>
      </c>
      <c r="H2913" s="81" t="s">
        <v>3</v>
      </c>
      <c r="I2913" s="120">
        <v>20.6</v>
      </c>
      <c r="J2913" s="120">
        <v>20.6</v>
      </c>
      <c r="K2913" s="82">
        <v>2.4500000000000002</v>
      </c>
      <c r="L2913" s="105">
        <f>+BD[[#This Row],[Kg. Recibidos]]*BD[[#This Row],[Precio]]</f>
        <v>50.470000000000006</v>
      </c>
      <c r="M2913" s="82">
        <v>50.47</v>
      </c>
      <c r="N2913" s="91">
        <f>+BD[[#This Row],[Monto Total]]-BD[[#This Row],[Abonos]]</f>
        <v>0</v>
      </c>
      <c r="O2913" s="92" t="str">
        <f>IF(BD[[#This Row],[Saldo Actual]]=0,"PAGADO",IF(BD[[#This Row],[Saldo Actual]]&lt;0,"A Favor","Pendiente"))</f>
        <v>PAGADO</v>
      </c>
      <c r="P2913" s="95">
        <f>+BD[[#This Row],[Fecha Doc.]]+7</f>
        <v>45282</v>
      </c>
      <c r="Q2913" s="66" t="str">
        <f ca="1">IF(TODAY()&gt;BD[[#This Row],[Fecha Venc.]],"VENCIDO","")</f>
        <v>VENCIDO</v>
      </c>
      <c r="R2913" s="83"/>
    </row>
    <row r="2914" spans="3:18" s="4" customFormat="1" hidden="1" x14ac:dyDescent="0.25">
      <c r="C2914" s="77" t="s">
        <v>804</v>
      </c>
      <c r="D2914" s="78">
        <v>45274</v>
      </c>
      <c r="E2914" s="79" t="s">
        <v>8</v>
      </c>
      <c r="F2914" s="80" t="s">
        <v>20</v>
      </c>
      <c r="G2914" s="79" t="s">
        <v>173</v>
      </c>
      <c r="H2914" s="81" t="s">
        <v>15</v>
      </c>
      <c r="I2914" s="120">
        <v>3068.3</v>
      </c>
      <c r="J2914" s="120">
        <v>3042.7</v>
      </c>
      <c r="K2914" s="82">
        <v>2.52</v>
      </c>
      <c r="L2914" s="105">
        <f>+BD[[#This Row],[Kg. Recibidos]]*BD[[#This Row],[Precio]]</f>
        <v>7667.6039999999994</v>
      </c>
      <c r="M2914" s="82">
        <v>7667.6039999999994</v>
      </c>
      <c r="N2914" s="91">
        <f>+BD[[#This Row],[Monto Total]]-BD[[#This Row],[Abonos]]</f>
        <v>0</v>
      </c>
      <c r="O2914" s="92" t="str">
        <f>IF(BD[[#This Row],[Saldo Actual]]=0,"PAGADO",IF(BD[[#This Row],[Saldo Actual]]&lt;0,"A Favor","Pendiente"))</f>
        <v>PAGADO</v>
      </c>
      <c r="P2914" s="95">
        <f>+BD[[#This Row],[Fecha Doc.]]+7</f>
        <v>45281</v>
      </c>
      <c r="Q2914" s="66" t="str">
        <f ca="1">IF(TODAY()&gt;BD[[#This Row],[Fecha Venc.]],"VENCIDO","")</f>
        <v>VENCIDO</v>
      </c>
      <c r="R2914" s="83"/>
    </row>
    <row r="2915" spans="3:18" s="4" customFormat="1" hidden="1" x14ac:dyDescent="0.25">
      <c r="C2915" s="77" t="s">
        <v>804</v>
      </c>
      <c r="D2915" s="78">
        <v>45274</v>
      </c>
      <c r="E2915" s="79" t="s">
        <v>8</v>
      </c>
      <c r="F2915" s="80" t="s">
        <v>20</v>
      </c>
      <c r="G2915" s="79" t="s">
        <v>173</v>
      </c>
      <c r="H2915" s="81" t="s">
        <v>3</v>
      </c>
      <c r="I2915" s="120">
        <v>1020.4</v>
      </c>
      <c r="J2915" s="120">
        <v>1018.2</v>
      </c>
      <c r="K2915" s="82">
        <v>2.25</v>
      </c>
      <c r="L2915" s="105">
        <f>+BD[[#This Row],[Kg. Recibidos]]*BD[[#This Row],[Precio]]</f>
        <v>2290.9500000000003</v>
      </c>
      <c r="M2915" s="82">
        <v>2290.9500000000003</v>
      </c>
      <c r="N2915" s="91">
        <f>+BD[[#This Row],[Monto Total]]-BD[[#This Row],[Abonos]]</f>
        <v>0</v>
      </c>
      <c r="O2915" s="92" t="str">
        <f>IF(BD[[#This Row],[Saldo Actual]]=0,"PAGADO",IF(BD[[#This Row],[Saldo Actual]]&lt;0,"A Favor","Pendiente"))</f>
        <v>PAGADO</v>
      </c>
      <c r="P2915" s="95">
        <f>+BD[[#This Row],[Fecha Doc.]]+7</f>
        <v>45281</v>
      </c>
      <c r="Q2915" s="66" t="str">
        <f ca="1">IF(TODAY()&gt;BD[[#This Row],[Fecha Venc.]],"VENCIDO","")</f>
        <v>VENCIDO</v>
      </c>
      <c r="R2915" s="83"/>
    </row>
    <row r="2916" spans="3:18" s="4" customFormat="1" hidden="1" x14ac:dyDescent="0.25">
      <c r="C2916" s="77" t="s">
        <v>805</v>
      </c>
      <c r="D2916" s="78">
        <v>45274</v>
      </c>
      <c r="E2916" s="79" t="s">
        <v>8</v>
      </c>
      <c r="F2916" s="80" t="s">
        <v>20</v>
      </c>
      <c r="G2916" s="79" t="s">
        <v>174</v>
      </c>
      <c r="H2916" s="81" t="s">
        <v>15</v>
      </c>
      <c r="I2916" s="120">
        <v>2733.9</v>
      </c>
      <c r="J2916" s="120">
        <v>2695</v>
      </c>
      <c r="K2916" s="82">
        <v>2.52</v>
      </c>
      <c r="L2916" s="105">
        <f>+BD[[#This Row],[Kg. Recibidos]]*BD[[#This Row],[Precio]]</f>
        <v>6791.4</v>
      </c>
      <c r="M2916" s="82">
        <v>6791.4</v>
      </c>
      <c r="N2916" s="91">
        <f>+BD[[#This Row],[Monto Total]]-BD[[#This Row],[Abonos]]</f>
        <v>0</v>
      </c>
      <c r="O2916" s="92" t="str">
        <f>IF(BD[[#This Row],[Saldo Actual]]=0,"PAGADO",IF(BD[[#This Row],[Saldo Actual]]&lt;0,"A Favor","Pendiente"))</f>
        <v>PAGADO</v>
      </c>
      <c r="P2916" s="95">
        <f>+BD[[#This Row],[Fecha Doc.]]+7</f>
        <v>45281</v>
      </c>
      <c r="Q2916" s="66" t="str">
        <f ca="1">IF(TODAY()&gt;BD[[#This Row],[Fecha Venc.]],"VENCIDO","")</f>
        <v>VENCIDO</v>
      </c>
      <c r="R2916" s="83"/>
    </row>
    <row r="2917" spans="3:18" s="4" customFormat="1" hidden="1" x14ac:dyDescent="0.25">
      <c r="C2917" s="77" t="s">
        <v>805</v>
      </c>
      <c r="D2917" s="78">
        <v>45274</v>
      </c>
      <c r="E2917" s="79" t="s">
        <v>8</v>
      </c>
      <c r="F2917" s="80" t="s">
        <v>20</v>
      </c>
      <c r="G2917" s="79" t="s">
        <v>174</v>
      </c>
      <c r="H2917" s="81" t="s">
        <v>3</v>
      </c>
      <c r="I2917" s="120">
        <v>1477</v>
      </c>
      <c r="J2917" s="120">
        <v>1484</v>
      </c>
      <c r="K2917" s="82">
        <v>2.25</v>
      </c>
      <c r="L2917" s="105">
        <f>+BD[[#This Row],[Kg. Recibidos]]*BD[[#This Row],[Precio]]</f>
        <v>3339</v>
      </c>
      <c r="M2917" s="82">
        <v>3339</v>
      </c>
      <c r="N2917" s="91">
        <f>+BD[[#This Row],[Monto Total]]-BD[[#This Row],[Abonos]]</f>
        <v>0</v>
      </c>
      <c r="O2917" s="92" t="str">
        <f>IF(BD[[#This Row],[Saldo Actual]]=0,"PAGADO",IF(BD[[#This Row],[Saldo Actual]]&lt;0,"A Favor","Pendiente"))</f>
        <v>PAGADO</v>
      </c>
      <c r="P2917" s="95">
        <f>+BD[[#This Row],[Fecha Doc.]]+7</f>
        <v>45281</v>
      </c>
      <c r="Q2917" s="66" t="str">
        <f ca="1">IF(TODAY()&gt;BD[[#This Row],[Fecha Venc.]],"VENCIDO","")</f>
        <v>VENCIDO</v>
      </c>
      <c r="R2917" s="83"/>
    </row>
    <row r="2918" spans="3:18" s="4" customFormat="1" hidden="1" x14ac:dyDescent="0.25">
      <c r="C2918" s="77" t="s">
        <v>806</v>
      </c>
      <c r="D2918" s="78">
        <v>45274</v>
      </c>
      <c r="E2918" s="79" t="s">
        <v>89</v>
      </c>
      <c r="F2918" s="80" t="s">
        <v>47</v>
      </c>
      <c r="G2918" s="79" t="s">
        <v>89</v>
      </c>
      <c r="H2918" s="81" t="s">
        <v>10</v>
      </c>
      <c r="I2918" s="120">
        <v>13962.3</v>
      </c>
      <c r="J2918" s="120">
        <v>13824.6</v>
      </c>
      <c r="K2918" s="82">
        <v>2.0499999999999998</v>
      </c>
      <c r="L2918" s="105">
        <f>+BD[[#This Row],[Kg. Recibidos]]*BD[[#This Row],[Precio]]</f>
        <v>28340.429999999997</v>
      </c>
      <c r="M2918" s="82">
        <v>28340.429999999997</v>
      </c>
      <c r="N2918" s="91">
        <f>+BD[[#This Row],[Monto Total]]-BD[[#This Row],[Abonos]]</f>
        <v>0</v>
      </c>
      <c r="O2918" s="92" t="str">
        <f>IF(BD[[#This Row],[Saldo Actual]]=0,"PAGADO",IF(BD[[#This Row],[Saldo Actual]]&lt;0,"A Favor","Pendiente"))</f>
        <v>PAGADO</v>
      </c>
      <c r="P2918" s="95">
        <f>+BD[[#This Row],[Fecha Doc.]]+7</f>
        <v>45281</v>
      </c>
      <c r="Q2918" s="66" t="str">
        <f ca="1">IF(TODAY()&gt;BD[[#This Row],[Fecha Venc.]],"VENCIDO","")</f>
        <v>VENCIDO</v>
      </c>
      <c r="R2918" s="83"/>
    </row>
    <row r="2919" spans="3:18" s="4" customFormat="1" hidden="1" x14ac:dyDescent="0.25">
      <c r="C2919" s="77" t="s">
        <v>807</v>
      </c>
      <c r="D2919" s="78">
        <v>45274</v>
      </c>
      <c r="E2919" s="79" t="s">
        <v>66</v>
      </c>
      <c r="F2919" s="80" t="s">
        <v>21</v>
      </c>
      <c r="G2919" s="79" t="s">
        <v>186</v>
      </c>
      <c r="H2919" s="81" t="s">
        <v>15</v>
      </c>
      <c r="I2919" s="120">
        <v>1602.9</v>
      </c>
      <c r="J2919" s="120">
        <v>1580.2</v>
      </c>
      <c r="K2919" s="82">
        <v>2.52</v>
      </c>
      <c r="L2919" s="105">
        <f>+BD[[#This Row],[Kg. Recibidos]]*BD[[#This Row],[Precio]]</f>
        <v>3982.1040000000003</v>
      </c>
      <c r="M2919" s="82">
        <v>3982.1040000000003</v>
      </c>
      <c r="N2919" s="91">
        <f>+BD[[#This Row],[Monto Total]]-BD[[#This Row],[Abonos]]</f>
        <v>0</v>
      </c>
      <c r="O2919" s="92" t="str">
        <f>IF(BD[[#This Row],[Saldo Actual]]=0,"PAGADO",IF(BD[[#This Row],[Saldo Actual]]&lt;0,"A Favor","Pendiente"))</f>
        <v>PAGADO</v>
      </c>
      <c r="P2919" s="95">
        <f>+BD[[#This Row],[Fecha Doc.]]+7</f>
        <v>45281</v>
      </c>
      <c r="Q2919" s="66" t="str">
        <f ca="1">IF(TODAY()&gt;BD[[#This Row],[Fecha Venc.]],"VENCIDO","")</f>
        <v>VENCIDO</v>
      </c>
      <c r="R2919" s="83"/>
    </row>
    <row r="2920" spans="3:18" s="4" customFormat="1" hidden="1" x14ac:dyDescent="0.25">
      <c r="C2920" s="77" t="s">
        <v>808</v>
      </c>
      <c r="D2920" s="78">
        <v>45274</v>
      </c>
      <c r="E2920" s="79" t="s">
        <v>66</v>
      </c>
      <c r="F2920" s="80" t="s">
        <v>21</v>
      </c>
      <c r="G2920" s="79" t="s">
        <v>185</v>
      </c>
      <c r="H2920" s="81" t="s">
        <v>15</v>
      </c>
      <c r="I2920" s="120">
        <v>1159.5999999999999</v>
      </c>
      <c r="J2920" s="120">
        <v>1151.2</v>
      </c>
      <c r="K2920" s="82">
        <v>2.52</v>
      </c>
      <c r="L2920" s="105">
        <f>+BD[[#This Row],[Kg. Recibidos]]*BD[[#This Row],[Precio]]</f>
        <v>2901.0240000000003</v>
      </c>
      <c r="M2920" s="82">
        <v>2901.0240000000003</v>
      </c>
      <c r="N2920" s="91">
        <f>+BD[[#This Row],[Monto Total]]-BD[[#This Row],[Abonos]]</f>
        <v>0</v>
      </c>
      <c r="O2920" s="92" t="str">
        <f>IF(BD[[#This Row],[Saldo Actual]]=0,"PAGADO",IF(BD[[#This Row],[Saldo Actual]]&lt;0,"A Favor","Pendiente"))</f>
        <v>PAGADO</v>
      </c>
      <c r="P2920" s="95">
        <f>+BD[[#This Row],[Fecha Doc.]]+7</f>
        <v>45281</v>
      </c>
      <c r="Q2920" s="66" t="str">
        <f ca="1">IF(TODAY()&gt;BD[[#This Row],[Fecha Venc.]],"VENCIDO","")</f>
        <v>VENCIDO</v>
      </c>
      <c r="R2920" s="83"/>
    </row>
    <row r="2921" spans="3:18" s="4" customFormat="1" hidden="1" x14ac:dyDescent="0.25">
      <c r="C2921" s="77" t="s">
        <v>809</v>
      </c>
      <c r="D2921" s="78">
        <v>45274</v>
      </c>
      <c r="E2921" s="79" t="s">
        <v>66</v>
      </c>
      <c r="F2921" s="80" t="s">
        <v>21</v>
      </c>
      <c r="G2921" s="79" t="s">
        <v>183</v>
      </c>
      <c r="H2921" s="81" t="s">
        <v>15</v>
      </c>
      <c r="I2921" s="120">
        <v>2101.5</v>
      </c>
      <c r="J2921" s="120">
        <v>2079.8000000000002</v>
      </c>
      <c r="K2921" s="82">
        <v>2.52</v>
      </c>
      <c r="L2921" s="105">
        <f>+BD[[#This Row],[Kg. Recibidos]]*BD[[#This Row],[Precio]]</f>
        <v>5241.0960000000005</v>
      </c>
      <c r="M2921" s="82">
        <v>5241.0960000000005</v>
      </c>
      <c r="N2921" s="91">
        <f>+BD[[#This Row],[Monto Total]]-BD[[#This Row],[Abonos]]</f>
        <v>0</v>
      </c>
      <c r="O2921" s="92" t="str">
        <f>IF(BD[[#This Row],[Saldo Actual]]=0,"PAGADO",IF(BD[[#This Row],[Saldo Actual]]&lt;0,"A Favor","Pendiente"))</f>
        <v>PAGADO</v>
      </c>
      <c r="P2921" s="95">
        <f>+BD[[#This Row],[Fecha Doc.]]+7</f>
        <v>45281</v>
      </c>
      <c r="Q2921" s="66" t="str">
        <f ca="1">IF(TODAY()&gt;BD[[#This Row],[Fecha Venc.]],"VENCIDO","")</f>
        <v>VENCIDO</v>
      </c>
      <c r="R2921" s="83"/>
    </row>
    <row r="2922" spans="3:18" s="4" customFormat="1" hidden="1" x14ac:dyDescent="0.25">
      <c r="C2922" s="77" t="s">
        <v>810</v>
      </c>
      <c r="D2922" s="78">
        <v>45274</v>
      </c>
      <c r="E2922" s="79" t="s">
        <v>66</v>
      </c>
      <c r="F2922" s="80" t="s">
        <v>21</v>
      </c>
      <c r="G2922" s="79" t="s">
        <v>186</v>
      </c>
      <c r="H2922" s="81" t="s">
        <v>12</v>
      </c>
      <c r="I2922" s="120">
        <v>57.3</v>
      </c>
      <c r="J2922" s="120">
        <v>56.6</v>
      </c>
      <c r="K2922" s="82">
        <v>1.3</v>
      </c>
      <c r="L2922" s="105">
        <f>+BD[[#This Row],[Kg. Recibidos]]*BD[[#This Row],[Precio]]</f>
        <v>73.58</v>
      </c>
      <c r="M2922" s="82">
        <v>73.58</v>
      </c>
      <c r="N2922" s="91">
        <f>+BD[[#This Row],[Monto Total]]-BD[[#This Row],[Abonos]]</f>
        <v>0</v>
      </c>
      <c r="O2922" s="92" t="str">
        <f>IF(BD[[#This Row],[Saldo Actual]]=0,"PAGADO",IF(BD[[#This Row],[Saldo Actual]]&lt;0,"A Favor","Pendiente"))</f>
        <v>PAGADO</v>
      </c>
      <c r="P2922" s="95">
        <f>+BD[[#This Row],[Fecha Doc.]]+7</f>
        <v>45281</v>
      </c>
      <c r="Q2922" s="66" t="str">
        <f ca="1">IF(TODAY()&gt;BD[[#This Row],[Fecha Venc.]],"VENCIDO","")</f>
        <v>VENCIDO</v>
      </c>
      <c r="R2922" s="83"/>
    </row>
    <row r="2923" spans="3:18" s="4" customFormat="1" hidden="1" x14ac:dyDescent="0.25">
      <c r="C2923" s="77" t="s">
        <v>797</v>
      </c>
      <c r="D2923" s="78">
        <v>45274</v>
      </c>
      <c r="E2923" s="79" t="s">
        <v>87</v>
      </c>
      <c r="F2923" s="80" t="s">
        <v>116</v>
      </c>
      <c r="G2923" s="79" t="s">
        <v>87</v>
      </c>
      <c r="H2923" s="81" t="s">
        <v>11</v>
      </c>
      <c r="I2923" s="120">
        <v>360.2</v>
      </c>
      <c r="J2923" s="120">
        <v>360.2</v>
      </c>
      <c r="K2923" s="82">
        <v>1.8</v>
      </c>
      <c r="L2923" s="105">
        <f>+BD[[#This Row],[Kg. Recibidos]]*BD[[#This Row],[Precio]]</f>
        <v>648.36</v>
      </c>
      <c r="M2923" s="82">
        <v>648.36</v>
      </c>
      <c r="N2923" s="91">
        <f>+BD[[#This Row],[Monto Total]]-BD[[#This Row],[Abonos]]</f>
        <v>0</v>
      </c>
      <c r="O2923" s="92" t="str">
        <f>IF(BD[[#This Row],[Saldo Actual]]=0,"PAGADO",IF(BD[[#This Row],[Saldo Actual]]&lt;0,"A Favor","Pendiente"))</f>
        <v>PAGADO</v>
      </c>
      <c r="P2923" s="95">
        <f>+BD[[#This Row],[Fecha Doc.]]+7</f>
        <v>45281</v>
      </c>
      <c r="Q2923" s="66" t="str">
        <f ca="1">IF(TODAY()&gt;BD[[#This Row],[Fecha Venc.]],"VENCIDO","")</f>
        <v>VENCIDO</v>
      </c>
      <c r="R2923" s="83"/>
    </row>
    <row r="2924" spans="3:18" s="4" customFormat="1" hidden="1" x14ac:dyDescent="0.25">
      <c r="C2924" s="77" t="s">
        <v>797</v>
      </c>
      <c r="D2924" s="78">
        <v>45274</v>
      </c>
      <c r="E2924" s="79" t="s">
        <v>87</v>
      </c>
      <c r="F2924" s="80" t="s">
        <v>116</v>
      </c>
      <c r="G2924" s="79" t="s">
        <v>87</v>
      </c>
      <c r="H2924" s="81" t="s">
        <v>12</v>
      </c>
      <c r="I2924" s="120">
        <v>647.79999999999995</v>
      </c>
      <c r="J2924" s="120">
        <v>647.79999999999995</v>
      </c>
      <c r="K2924" s="82">
        <v>1.3</v>
      </c>
      <c r="L2924" s="105">
        <f>+BD[[#This Row],[Kg. Recibidos]]*BD[[#This Row],[Precio]]</f>
        <v>842.14</v>
      </c>
      <c r="M2924" s="82">
        <v>842.14</v>
      </c>
      <c r="N2924" s="91">
        <f>+BD[[#This Row],[Monto Total]]-BD[[#This Row],[Abonos]]</f>
        <v>0</v>
      </c>
      <c r="O2924" s="92" t="str">
        <f>IF(BD[[#This Row],[Saldo Actual]]=0,"PAGADO",IF(BD[[#This Row],[Saldo Actual]]&lt;0,"A Favor","Pendiente"))</f>
        <v>PAGADO</v>
      </c>
      <c r="P2924" s="95">
        <f>+BD[[#This Row],[Fecha Doc.]]+7</f>
        <v>45281</v>
      </c>
      <c r="Q2924" s="66" t="str">
        <f ca="1">IF(TODAY()&gt;BD[[#This Row],[Fecha Venc.]],"VENCIDO","")</f>
        <v>VENCIDO</v>
      </c>
      <c r="R2924" s="83"/>
    </row>
    <row r="2925" spans="3:18" s="4" customFormat="1" hidden="1" x14ac:dyDescent="0.25">
      <c r="C2925" s="77" t="s">
        <v>797</v>
      </c>
      <c r="D2925" s="78">
        <v>45274</v>
      </c>
      <c r="E2925" s="79" t="s">
        <v>87</v>
      </c>
      <c r="F2925" s="80" t="s">
        <v>116</v>
      </c>
      <c r="G2925" s="79" t="s">
        <v>87</v>
      </c>
      <c r="H2925" s="81" t="s">
        <v>13</v>
      </c>
      <c r="I2925" s="120">
        <v>336.1</v>
      </c>
      <c r="J2925" s="120">
        <v>336.1</v>
      </c>
      <c r="K2925" s="82">
        <v>1.4</v>
      </c>
      <c r="L2925" s="105">
        <f>+BD[[#This Row],[Kg. Recibidos]]*BD[[#This Row],[Precio]]</f>
        <v>470.54</v>
      </c>
      <c r="M2925" s="82">
        <v>470.54</v>
      </c>
      <c r="N2925" s="91">
        <f>+BD[[#This Row],[Monto Total]]-BD[[#This Row],[Abonos]]</f>
        <v>0</v>
      </c>
      <c r="O2925" s="92" t="str">
        <f>IF(BD[[#This Row],[Saldo Actual]]=0,"PAGADO",IF(BD[[#This Row],[Saldo Actual]]&lt;0,"A Favor","Pendiente"))</f>
        <v>PAGADO</v>
      </c>
      <c r="P2925" s="95">
        <f>+BD[[#This Row],[Fecha Doc.]]+7</f>
        <v>45281</v>
      </c>
      <c r="Q2925" s="66" t="str">
        <f ca="1">IF(TODAY()&gt;BD[[#This Row],[Fecha Venc.]],"VENCIDO","")</f>
        <v>VENCIDO</v>
      </c>
      <c r="R2925" s="83"/>
    </row>
    <row r="2926" spans="3:18" s="4" customFormat="1" hidden="1" x14ac:dyDescent="0.25">
      <c r="C2926" s="77" t="s">
        <v>811</v>
      </c>
      <c r="D2926" s="78">
        <v>45274</v>
      </c>
      <c r="E2926" s="79" t="s">
        <v>87</v>
      </c>
      <c r="F2926" s="80" t="s">
        <v>116</v>
      </c>
      <c r="G2926" s="79" t="s">
        <v>87</v>
      </c>
      <c r="H2926" s="81" t="s">
        <v>10</v>
      </c>
      <c r="I2926" s="120">
        <v>1647.6</v>
      </c>
      <c r="J2926" s="120">
        <v>1647.6</v>
      </c>
      <c r="K2926" s="82">
        <v>2.4</v>
      </c>
      <c r="L2926" s="105">
        <f>+BD[[#This Row],[Kg. Recibidos]]*BD[[#This Row],[Precio]]</f>
        <v>3954.24</v>
      </c>
      <c r="M2926" s="82">
        <v>3954.24</v>
      </c>
      <c r="N2926" s="91">
        <f>+BD[[#This Row],[Monto Total]]-BD[[#This Row],[Abonos]]</f>
        <v>0</v>
      </c>
      <c r="O2926" s="92" t="str">
        <f>IF(BD[[#This Row],[Saldo Actual]]=0,"PAGADO",IF(BD[[#This Row],[Saldo Actual]]&lt;0,"A Favor","Pendiente"))</f>
        <v>PAGADO</v>
      </c>
      <c r="P2926" s="95">
        <f>+BD[[#This Row],[Fecha Doc.]]+7</f>
        <v>45281</v>
      </c>
      <c r="Q2926" s="66" t="str">
        <f ca="1">IF(TODAY()&gt;BD[[#This Row],[Fecha Venc.]],"VENCIDO","")</f>
        <v>VENCIDO</v>
      </c>
      <c r="R2926" s="83"/>
    </row>
    <row r="2927" spans="3:18" s="4" customFormat="1" hidden="1" x14ac:dyDescent="0.25">
      <c r="C2927" s="77" t="s">
        <v>815</v>
      </c>
      <c r="D2927" s="78">
        <v>45274</v>
      </c>
      <c r="E2927" s="79" t="s">
        <v>96</v>
      </c>
      <c r="F2927" s="80" t="s">
        <v>118</v>
      </c>
      <c r="G2927" s="79" t="s">
        <v>96</v>
      </c>
      <c r="H2927" s="81" t="s">
        <v>3</v>
      </c>
      <c r="I2927" s="120">
        <v>653.9</v>
      </c>
      <c r="J2927" s="120">
        <v>653.9</v>
      </c>
      <c r="K2927" s="82">
        <v>2.2999999999999998</v>
      </c>
      <c r="L2927" s="105">
        <f>+BD[[#This Row],[Kg. Recibidos]]*BD[[#This Row],[Precio]]</f>
        <v>1503.9699999999998</v>
      </c>
      <c r="M2927" s="82">
        <v>1503.9699999999998</v>
      </c>
      <c r="N2927" s="91">
        <f>+BD[[#This Row],[Monto Total]]-BD[[#This Row],[Abonos]]</f>
        <v>0</v>
      </c>
      <c r="O2927" s="92" t="str">
        <f>IF(BD[[#This Row],[Saldo Actual]]=0,"PAGADO",IF(BD[[#This Row],[Saldo Actual]]&lt;0,"A Favor","Pendiente"))</f>
        <v>PAGADO</v>
      </c>
      <c r="P2927" s="95">
        <f>+BD[[#This Row],[Fecha Doc.]]+7</f>
        <v>45281</v>
      </c>
      <c r="Q2927" s="66" t="str">
        <f ca="1">IF(TODAY()&gt;BD[[#This Row],[Fecha Venc.]],"VENCIDO","")</f>
        <v>VENCIDO</v>
      </c>
      <c r="R2927" s="83"/>
    </row>
    <row r="2928" spans="3:18" s="4" customFormat="1" hidden="1" x14ac:dyDescent="0.25">
      <c r="C2928" s="77" t="s">
        <v>813</v>
      </c>
      <c r="D2928" s="78">
        <v>45274</v>
      </c>
      <c r="E2928" s="79" t="s">
        <v>102</v>
      </c>
      <c r="F2928" s="80" t="s">
        <v>56</v>
      </c>
      <c r="G2928" s="79" t="s">
        <v>102</v>
      </c>
      <c r="H2928" s="81" t="s">
        <v>3</v>
      </c>
      <c r="I2928" s="120">
        <v>5522.8</v>
      </c>
      <c r="J2928" s="120">
        <v>5522.8</v>
      </c>
      <c r="K2928" s="82">
        <v>2</v>
      </c>
      <c r="L2928" s="105">
        <f>+BD[[#This Row],[Kg. Recibidos]]*BD[[#This Row],[Precio]]</f>
        <v>11045.6</v>
      </c>
      <c r="M2928" s="82"/>
      <c r="N2928" s="91">
        <f>+BD[[#This Row],[Monto Total]]-BD[[#This Row],[Abonos]]</f>
        <v>11045.6</v>
      </c>
      <c r="O2928" s="92" t="str">
        <f>IF(BD[[#This Row],[Saldo Actual]]=0,"PAGADO",IF(BD[[#This Row],[Saldo Actual]]&lt;0,"A Favor","Pendiente"))</f>
        <v>Pendiente</v>
      </c>
      <c r="P2928" s="95">
        <f>+BD[[#This Row],[Fecha Doc.]]+7</f>
        <v>45281</v>
      </c>
      <c r="Q2928" s="66" t="str">
        <f ca="1">IF(TODAY()&gt;BD[[#This Row],[Fecha Venc.]],"VENCIDO","")</f>
        <v>VENCIDO</v>
      </c>
      <c r="R2928" s="83"/>
    </row>
    <row r="2929" spans="3:18" s="4" customFormat="1" hidden="1" x14ac:dyDescent="0.25">
      <c r="C2929" s="77" t="s">
        <v>814</v>
      </c>
      <c r="D2929" s="78">
        <v>45274</v>
      </c>
      <c r="E2929" s="79" t="s">
        <v>1887</v>
      </c>
      <c r="F2929" s="80" t="s">
        <v>1886</v>
      </c>
      <c r="G2929" s="79" t="s">
        <v>200</v>
      </c>
      <c r="H2929" s="81" t="s">
        <v>10</v>
      </c>
      <c r="I2929" s="120">
        <v>285</v>
      </c>
      <c r="J2929" s="120">
        <v>285</v>
      </c>
      <c r="K2929" s="82">
        <v>2.4500000000000002</v>
      </c>
      <c r="L2929" s="105">
        <f>+BD[[#This Row],[Kg. Recibidos]]*BD[[#This Row],[Precio]]</f>
        <v>698.25</v>
      </c>
      <c r="M2929" s="82">
        <v>698.25</v>
      </c>
      <c r="N2929" s="91">
        <f>+BD[[#This Row],[Monto Total]]-BD[[#This Row],[Abonos]]</f>
        <v>0</v>
      </c>
      <c r="O2929" s="92" t="str">
        <f>IF(BD[[#This Row],[Saldo Actual]]=0,"PAGADO",IF(BD[[#This Row],[Saldo Actual]]&lt;0,"A Favor","Pendiente"))</f>
        <v>PAGADO</v>
      </c>
      <c r="P2929" s="95">
        <f>+BD[[#This Row],[Fecha Doc.]]+7</f>
        <v>45281</v>
      </c>
      <c r="Q2929" s="66" t="str">
        <f ca="1">IF(TODAY()&gt;BD[[#This Row],[Fecha Venc.]],"VENCIDO","")</f>
        <v>VENCIDO</v>
      </c>
      <c r="R2929" s="83"/>
    </row>
    <row r="2930" spans="3:18" s="4" customFormat="1" hidden="1" x14ac:dyDescent="0.25">
      <c r="C2930" s="77" t="s">
        <v>835</v>
      </c>
      <c r="D2930" s="78">
        <v>45274</v>
      </c>
      <c r="E2930" s="79" t="s">
        <v>670</v>
      </c>
      <c r="F2930" s="80" t="s">
        <v>883</v>
      </c>
      <c r="G2930" s="79" t="s">
        <v>670</v>
      </c>
      <c r="H2930" s="81" t="s">
        <v>10</v>
      </c>
      <c r="I2930" s="120">
        <v>1055.7</v>
      </c>
      <c r="J2930" s="120">
        <v>1032</v>
      </c>
      <c r="K2930" s="82">
        <v>2.58</v>
      </c>
      <c r="L2930" s="105">
        <f>+BD[[#This Row],[Kg. Recibidos]]*BD[[#This Row],[Precio]]</f>
        <v>2662.56</v>
      </c>
      <c r="M2930" s="82">
        <v>2662.56</v>
      </c>
      <c r="N2930" s="91">
        <f>+BD[[#This Row],[Monto Total]]-BD[[#This Row],[Abonos]]</f>
        <v>0</v>
      </c>
      <c r="O2930" s="92" t="str">
        <f>IF(BD[[#This Row],[Saldo Actual]]=0,"PAGADO",IF(BD[[#This Row],[Saldo Actual]]&lt;0,"A Favor","Pendiente"))</f>
        <v>PAGADO</v>
      </c>
      <c r="P2930" s="95">
        <f>+BD[[#This Row],[Fecha Doc.]]+7</f>
        <v>45281</v>
      </c>
      <c r="Q2930" s="66" t="str">
        <f ca="1">IF(TODAY()&gt;BD[[#This Row],[Fecha Venc.]],"VENCIDO","")</f>
        <v>VENCIDO</v>
      </c>
      <c r="R2930" s="83"/>
    </row>
    <row r="2931" spans="3:18" s="4" customFormat="1" hidden="1" x14ac:dyDescent="0.25">
      <c r="C2931" s="77" t="s">
        <v>836</v>
      </c>
      <c r="D2931" s="78">
        <v>45274</v>
      </c>
      <c r="E2931" s="79" t="s">
        <v>670</v>
      </c>
      <c r="F2931" s="80" t="s">
        <v>883</v>
      </c>
      <c r="G2931" s="79" t="s">
        <v>670</v>
      </c>
      <c r="H2931" s="81" t="s">
        <v>15</v>
      </c>
      <c r="I2931" s="120">
        <v>5195.2</v>
      </c>
      <c r="J2931" s="120">
        <v>5195.2</v>
      </c>
      <c r="K2931" s="82">
        <v>2.58</v>
      </c>
      <c r="L2931" s="105">
        <f>+BD[[#This Row],[Kg. Recibidos]]*BD[[#This Row],[Precio]]</f>
        <v>13403.616</v>
      </c>
      <c r="M2931" s="82">
        <v>13403.616</v>
      </c>
      <c r="N2931" s="91">
        <f>+BD[[#This Row],[Monto Total]]-BD[[#This Row],[Abonos]]</f>
        <v>0</v>
      </c>
      <c r="O2931" s="92" t="str">
        <f>IF(BD[[#This Row],[Saldo Actual]]=0,"PAGADO",IF(BD[[#This Row],[Saldo Actual]]&lt;0,"A Favor","Pendiente"))</f>
        <v>PAGADO</v>
      </c>
      <c r="P2931" s="95">
        <f>+BD[[#This Row],[Fecha Doc.]]+7</f>
        <v>45281</v>
      </c>
      <c r="Q2931" s="66" t="str">
        <f ca="1">IF(TODAY()&gt;BD[[#This Row],[Fecha Venc.]],"VENCIDO","")</f>
        <v>VENCIDO</v>
      </c>
      <c r="R2931" s="83"/>
    </row>
    <row r="2932" spans="3:18" s="4" customFormat="1" hidden="1" x14ac:dyDescent="0.25">
      <c r="C2932" s="77" t="s">
        <v>812</v>
      </c>
      <c r="D2932" s="78">
        <v>45274</v>
      </c>
      <c r="E2932" s="79" t="s">
        <v>670</v>
      </c>
      <c r="F2932" s="80" t="s">
        <v>883</v>
      </c>
      <c r="G2932" s="79" t="s">
        <v>670</v>
      </c>
      <c r="H2932" s="81" t="s">
        <v>15</v>
      </c>
      <c r="I2932" s="120">
        <v>9013.2999999999993</v>
      </c>
      <c r="J2932" s="120">
        <v>8727.7999999999993</v>
      </c>
      <c r="K2932" s="82">
        <v>2.58</v>
      </c>
      <c r="L2932" s="105">
        <f>+BD[[#This Row],[Kg. Recibidos]]*BD[[#This Row],[Precio]]</f>
        <v>22517.723999999998</v>
      </c>
      <c r="M2932" s="82">
        <v>22517.723999999998</v>
      </c>
      <c r="N2932" s="91">
        <f>+BD[[#This Row],[Monto Total]]-BD[[#This Row],[Abonos]]</f>
        <v>0</v>
      </c>
      <c r="O2932" s="92" t="str">
        <f>IF(BD[[#This Row],[Saldo Actual]]=0,"PAGADO",IF(BD[[#This Row],[Saldo Actual]]&lt;0,"A Favor","Pendiente"))</f>
        <v>PAGADO</v>
      </c>
      <c r="P2932" s="95">
        <f>+BD[[#This Row],[Fecha Doc.]]+7</f>
        <v>45281</v>
      </c>
      <c r="Q2932" s="66" t="str">
        <f ca="1">IF(TODAY()&gt;BD[[#This Row],[Fecha Venc.]],"VENCIDO","")</f>
        <v>VENCIDO</v>
      </c>
      <c r="R2932" s="83"/>
    </row>
    <row r="2933" spans="3:18" s="4" customFormat="1" hidden="1" x14ac:dyDescent="0.25">
      <c r="C2933" s="77" t="s">
        <v>790</v>
      </c>
      <c r="D2933" s="78">
        <v>45273</v>
      </c>
      <c r="E2933" s="79" t="s">
        <v>8</v>
      </c>
      <c r="F2933" s="80" t="s">
        <v>20</v>
      </c>
      <c r="G2933" s="79" t="s">
        <v>172</v>
      </c>
      <c r="H2933" s="81" t="s">
        <v>15</v>
      </c>
      <c r="I2933" s="120">
        <v>553.4</v>
      </c>
      <c r="J2933" s="120">
        <v>548.20000000000005</v>
      </c>
      <c r="K2933" s="82">
        <v>2.52</v>
      </c>
      <c r="L2933" s="105">
        <f>+BD[[#This Row],[Kg. Recibidos]]*BD[[#This Row],[Precio]]</f>
        <v>1381.4640000000002</v>
      </c>
      <c r="M2933" s="82">
        <v>1381.4640000000002</v>
      </c>
      <c r="N2933" s="91">
        <f>+BD[[#This Row],[Monto Total]]-BD[[#This Row],[Abonos]]</f>
        <v>0</v>
      </c>
      <c r="O2933" s="92" t="str">
        <f>IF(BD[[#This Row],[Saldo Actual]]=0,"PAGADO",IF(BD[[#This Row],[Saldo Actual]]&lt;0,"A Favor","Pendiente"))</f>
        <v>PAGADO</v>
      </c>
      <c r="P2933" s="95">
        <f>+BD[[#This Row],[Fecha Doc.]]+7</f>
        <v>45280</v>
      </c>
      <c r="Q2933" s="66" t="str">
        <f ca="1">IF(TODAY()&gt;BD[[#This Row],[Fecha Venc.]],"VENCIDO","")</f>
        <v>VENCIDO</v>
      </c>
      <c r="R2933" s="83"/>
    </row>
    <row r="2934" spans="3:18" s="4" customFormat="1" hidden="1" x14ac:dyDescent="0.25">
      <c r="C2934" s="77" t="s">
        <v>791</v>
      </c>
      <c r="D2934" s="78">
        <v>45273</v>
      </c>
      <c r="E2934" s="79" t="s">
        <v>8</v>
      </c>
      <c r="F2934" s="80" t="s">
        <v>20</v>
      </c>
      <c r="G2934" s="79" t="s">
        <v>179</v>
      </c>
      <c r="H2934" s="81" t="s">
        <v>3</v>
      </c>
      <c r="I2934" s="120">
        <v>750.6</v>
      </c>
      <c r="J2934" s="120">
        <v>750.6</v>
      </c>
      <c r="K2934" s="82">
        <v>2.25</v>
      </c>
      <c r="L2934" s="105">
        <f>+BD[[#This Row],[Kg. Recibidos]]*BD[[#This Row],[Precio]]</f>
        <v>1688.8500000000001</v>
      </c>
      <c r="M2934" s="82">
        <v>1688.8500000000001</v>
      </c>
      <c r="N2934" s="91">
        <f>+BD[[#This Row],[Monto Total]]-BD[[#This Row],[Abonos]]</f>
        <v>0</v>
      </c>
      <c r="O2934" s="92" t="str">
        <f>IF(BD[[#This Row],[Saldo Actual]]=0,"PAGADO",IF(BD[[#This Row],[Saldo Actual]]&lt;0,"A Favor","Pendiente"))</f>
        <v>PAGADO</v>
      </c>
      <c r="P2934" s="95">
        <f>+BD[[#This Row],[Fecha Doc.]]+7</f>
        <v>45280</v>
      </c>
      <c r="Q2934" s="66" t="str">
        <f ca="1">IF(TODAY()&gt;BD[[#This Row],[Fecha Venc.]],"VENCIDO","")</f>
        <v>VENCIDO</v>
      </c>
      <c r="R2934" s="83"/>
    </row>
    <row r="2935" spans="3:18" s="4" customFormat="1" hidden="1" x14ac:dyDescent="0.25">
      <c r="C2935" s="77" t="s">
        <v>789</v>
      </c>
      <c r="D2935" s="78">
        <v>45273</v>
      </c>
      <c r="E2935" s="79" t="s">
        <v>8</v>
      </c>
      <c r="F2935" s="80" t="s">
        <v>20</v>
      </c>
      <c r="G2935" s="79" t="s">
        <v>181</v>
      </c>
      <c r="H2935" s="81" t="s">
        <v>3</v>
      </c>
      <c r="I2935" s="120">
        <v>1192.7</v>
      </c>
      <c r="J2935" s="120">
        <v>1193.4000000000001</v>
      </c>
      <c r="K2935" s="82">
        <v>2.25</v>
      </c>
      <c r="L2935" s="105">
        <f>+BD[[#This Row],[Kg. Recibidos]]*BD[[#This Row],[Precio]]</f>
        <v>2685.15</v>
      </c>
      <c r="M2935" s="82">
        <v>2685.15</v>
      </c>
      <c r="N2935" s="91">
        <f>+BD[[#This Row],[Monto Total]]-BD[[#This Row],[Abonos]]</f>
        <v>0</v>
      </c>
      <c r="O2935" s="92" t="str">
        <f>IF(BD[[#This Row],[Saldo Actual]]=0,"PAGADO",IF(BD[[#This Row],[Saldo Actual]]&lt;0,"A Favor","Pendiente"))</f>
        <v>PAGADO</v>
      </c>
      <c r="P2935" s="95">
        <f>+BD[[#This Row],[Fecha Doc.]]+7</f>
        <v>45280</v>
      </c>
      <c r="Q2935" s="66" t="str">
        <f ca="1">IF(TODAY()&gt;BD[[#This Row],[Fecha Venc.]],"VENCIDO","")</f>
        <v>VENCIDO</v>
      </c>
      <c r="R2935" s="83"/>
    </row>
    <row r="2936" spans="3:18" s="4" customFormat="1" hidden="1" x14ac:dyDescent="0.25">
      <c r="C2936" s="77" t="s">
        <v>792</v>
      </c>
      <c r="D2936" s="78">
        <v>45273</v>
      </c>
      <c r="E2936" s="79" t="s">
        <v>8</v>
      </c>
      <c r="F2936" s="80" t="s">
        <v>20</v>
      </c>
      <c r="G2936" s="79" t="s">
        <v>182</v>
      </c>
      <c r="H2936" s="81" t="s">
        <v>3</v>
      </c>
      <c r="I2936" s="120">
        <v>1041.3</v>
      </c>
      <c r="J2936" s="120">
        <v>1039.4000000000001</v>
      </c>
      <c r="K2936" s="82">
        <v>2.25</v>
      </c>
      <c r="L2936" s="105">
        <f>+BD[[#This Row],[Kg. Recibidos]]*BD[[#This Row],[Precio]]</f>
        <v>2338.65</v>
      </c>
      <c r="M2936" s="82">
        <v>2338.65</v>
      </c>
      <c r="N2936" s="91">
        <f>+BD[[#This Row],[Monto Total]]-BD[[#This Row],[Abonos]]</f>
        <v>0</v>
      </c>
      <c r="O2936" s="92" t="str">
        <f>IF(BD[[#This Row],[Saldo Actual]]=0,"PAGADO",IF(BD[[#This Row],[Saldo Actual]]&lt;0,"A Favor","Pendiente"))</f>
        <v>PAGADO</v>
      </c>
      <c r="P2936" s="95">
        <f>+BD[[#This Row],[Fecha Doc.]]+7</f>
        <v>45280</v>
      </c>
      <c r="Q2936" s="66" t="str">
        <f ca="1">IF(TODAY()&gt;BD[[#This Row],[Fecha Venc.]],"VENCIDO","")</f>
        <v>VENCIDO</v>
      </c>
      <c r="R2936" s="83"/>
    </row>
    <row r="2937" spans="3:18" s="4" customFormat="1" hidden="1" x14ac:dyDescent="0.25">
      <c r="C2937" s="77" t="s">
        <v>793</v>
      </c>
      <c r="D2937" s="78">
        <v>45273</v>
      </c>
      <c r="E2937" s="79" t="s">
        <v>8</v>
      </c>
      <c r="F2937" s="80" t="s">
        <v>20</v>
      </c>
      <c r="G2937" s="79" t="s">
        <v>182</v>
      </c>
      <c r="H2937" s="81" t="s">
        <v>15</v>
      </c>
      <c r="I2937" s="120">
        <v>7757.4</v>
      </c>
      <c r="J2937" s="120">
        <v>7670.4</v>
      </c>
      <c r="K2937" s="82">
        <v>2.52</v>
      </c>
      <c r="L2937" s="105">
        <f>+BD[[#This Row],[Kg. Recibidos]]*BD[[#This Row],[Precio]]</f>
        <v>19329.407999999999</v>
      </c>
      <c r="M2937" s="82">
        <v>19329.407999999999</v>
      </c>
      <c r="N2937" s="91">
        <f>+BD[[#This Row],[Monto Total]]-BD[[#This Row],[Abonos]]</f>
        <v>0</v>
      </c>
      <c r="O2937" s="92" t="str">
        <f>IF(BD[[#This Row],[Saldo Actual]]=0,"PAGADO",IF(BD[[#This Row],[Saldo Actual]]&lt;0,"A Favor","Pendiente"))</f>
        <v>PAGADO</v>
      </c>
      <c r="P2937" s="95">
        <f>+BD[[#This Row],[Fecha Doc.]]+7</f>
        <v>45280</v>
      </c>
      <c r="Q2937" s="66" t="str">
        <f ca="1">IF(TODAY()&gt;BD[[#This Row],[Fecha Venc.]],"VENCIDO","")</f>
        <v>VENCIDO</v>
      </c>
      <c r="R2937" s="83"/>
    </row>
    <row r="2938" spans="3:18" s="4" customFormat="1" hidden="1" x14ac:dyDescent="0.25">
      <c r="C2938" s="77" t="s">
        <v>795</v>
      </c>
      <c r="D2938" s="78">
        <v>45273</v>
      </c>
      <c r="E2938" s="79" t="s">
        <v>102</v>
      </c>
      <c r="F2938" s="80" t="s">
        <v>56</v>
      </c>
      <c r="G2938" s="79" t="s">
        <v>102</v>
      </c>
      <c r="H2938" s="81" t="s">
        <v>3</v>
      </c>
      <c r="I2938" s="120">
        <v>3540.9</v>
      </c>
      <c r="J2938" s="120">
        <v>3540.9</v>
      </c>
      <c r="K2938" s="82">
        <v>2</v>
      </c>
      <c r="L2938" s="105">
        <f>+BD[[#This Row],[Kg. Recibidos]]*BD[[#This Row],[Precio]]</f>
        <v>7081.8</v>
      </c>
      <c r="M2938" s="82"/>
      <c r="N2938" s="91">
        <f>+BD[[#This Row],[Monto Total]]-BD[[#This Row],[Abonos]]</f>
        <v>7081.8</v>
      </c>
      <c r="O2938" s="92" t="str">
        <f>IF(BD[[#This Row],[Saldo Actual]]=0,"PAGADO",IF(BD[[#This Row],[Saldo Actual]]&lt;0,"A Favor","Pendiente"))</f>
        <v>Pendiente</v>
      </c>
      <c r="P2938" s="95">
        <f>+BD[[#This Row],[Fecha Doc.]]+7</f>
        <v>45280</v>
      </c>
      <c r="Q2938" s="66" t="str">
        <f ca="1">IF(TODAY()&gt;BD[[#This Row],[Fecha Venc.]],"VENCIDO","")</f>
        <v>VENCIDO</v>
      </c>
      <c r="R2938" s="83"/>
    </row>
    <row r="2939" spans="3:18" s="4" customFormat="1" hidden="1" x14ac:dyDescent="0.25">
      <c r="C2939" s="77" t="s">
        <v>798</v>
      </c>
      <c r="D2939" s="78">
        <v>45273</v>
      </c>
      <c r="E2939" s="79" t="s">
        <v>93</v>
      </c>
      <c r="F2939" s="80" t="s">
        <v>50</v>
      </c>
      <c r="G2939" s="79" t="s">
        <v>93</v>
      </c>
      <c r="H2939" s="81" t="s">
        <v>3</v>
      </c>
      <c r="I2939" s="120">
        <v>18020.8</v>
      </c>
      <c r="J2939" s="120">
        <v>17729</v>
      </c>
      <c r="K2939" s="82">
        <v>2.1</v>
      </c>
      <c r="L2939" s="105">
        <f>+BD[[#This Row],[Kg. Recibidos]]*BD[[#This Row],[Precio]]</f>
        <v>37230.9</v>
      </c>
      <c r="M2939" s="82">
        <v>37230.9</v>
      </c>
      <c r="N2939" s="91">
        <f>+BD[[#This Row],[Monto Total]]-BD[[#This Row],[Abonos]]</f>
        <v>0</v>
      </c>
      <c r="O2939" s="92" t="str">
        <f>IF(BD[[#This Row],[Saldo Actual]]=0,"PAGADO",IF(BD[[#This Row],[Saldo Actual]]&lt;0,"A Favor","Pendiente"))</f>
        <v>PAGADO</v>
      </c>
      <c r="P2939" s="95">
        <f>+BD[[#This Row],[Fecha Doc.]]+7</f>
        <v>45280</v>
      </c>
      <c r="Q2939" s="66" t="str">
        <f ca="1">IF(TODAY()&gt;BD[[#This Row],[Fecha Venc.]],"VENCIDO","")</f>
        <v>VENCIDO</v>
      </c>
      <c r="R2939" s="83"/>
    </row>
    <row r="2940" spans="3:18" s="4" customFormat="1" hidden="1" x14ac:dyDescent="0.25">
      <c r="C2940" s="77" t="s">
        <v>799</v>
      </c>
      <c r="D2940" s="78">
        <v>45273</v>
      </c>
      <c r="E2940" s="79" t="s">
        <v>1887</v>
      </c>
      <c r="F2940" s="80" t="s">
        <v>1886</v>
      </c>
      <c r="G2940" s="79" t="s">
        <v>194</v>
      </c>
      <c r="H2940" s="81" t="s">
        <v>13</v>
      </c>
      <c r="I2940" s="120">
        <v>104.7</v>
      </c>
      <c r="J2940" s="120">
        <v>104.7</v>
      </c>
      <c r="K2940" s="82">
        <v>1.4</v>
      </c>
      <c r="L2940" s="105">
        <f>+BD[[#This Row],[Kg. Recibidos]]*BD[[#This Row],[Precio]]</f>
        <v>146.57999999999998</v>
      </c>
      <c r="M2940" s="82">
        <v>146.57999999999998</v>
      </c>
      <c r="N2940" s="91">
        <f>+BD[[#This Row],[Monto Total]]-BD[[#This Row],[Abonos]]</f>
        <v>0</v>
      </c>
      <c r="O2940" s="92" t="str">
        <f>IF(BD[[#This Row],[Saldo Actual]]=0,"PAGADO",IF(BD[[#This Row],[Saldo Actual]]&lt;0,"A Favor","Pendiente"))</f>
        <v>PAGADO</v>
      </c>
      <c r="P2940" s="95">
        <f>+BD[[#This Row],[Fecha Doc.]]+7</f>
        <v>45280</v>
      </c>
      <c r="Q2940" s="66" t="str">
        <f ca="1">IF(TODAY()&gt;BD[[#This Row],[Fecha Venc.]],"VENCIDO","")</f>
        <v>VENCIDO</v>
      </c>
      <c r="R2940" s="83"/>
    </row>
    <row r="2941" spans="3:18" s="4" customFormat="1" hidden="1" x14ac:dyDescent="0.25">
      <c r="C2941" s="77" t="s">
        <v>800</v>
      </c>
      <c r="D2941" s="78">
        <v>45273</v>
      </c>
      <c r="E2941" s="79" t="s">
        <v>8</v>
      </c>
      <c r="F2941" s="80" t="s">
        <v>20</v>
      </c>
      <c r="G2941" s="79" t="s">
        <v>182</v>
      </c>
      <c r="H2941" s="81" t="s">
        <v>15</v>
      </c>
      <c r="I2941" s="120">
        <v>7357.6</v>
      </c>
      <c r="J2941" s="120">
        <v>6918.4</v>
      </c>
      <c r="K2941" s="82">
        <v>2.52</v>
      </c>
      <c r="L2941" s="105">
        <f>+BD[[#This Row],[Kg. Recibidos]]*BD[[#This Row],[Precio]]</f>
        <v>17434.367999999999</v>
      </c>
      <c r="M2941" s="82">
        <v>17434.367999999999</v>
      </c>
      <c r="N2941" s="91">
        <f>+BD[[#This Row],[Monto Total]]-BD[[#This Row],[Abonos]]</f>
        <v>0</v>
      </c>
      <c r="O2941" s="92" t="str">
        <f>IF(BD[[#This Row],[Saldo Actual]]=0,"PAGADO",IF(BD[[#This Row],[Saldo Actual]]&lt;0,"A Favor","Pendiente"))</f>
        <v>PAGADO</v>
      </c>
      <c r="P2941" s="95">
        <f>+BD[[#This Row],[Fecha Doc.]]+7</f>
        <v>45280</v>
      </c>
      <c r="Q2941" s="66" t="str">
        <f ca="1">IF(TODAY()&gt;BD[[#This Row],[Fecha Venc.]],"VENCIDO","")</f>
        <v>VENCIDO</v>
      </c>
      <c r="R2941" s="83"/>
    </row>
    <row r="2942" spans="3:18" s="4" customFormat="1" hidden="1" x14ac:dyDescent="0.25">
      <c r="C2942" s="77" t="s">
        <v>801</v>
      </c>
      <c r="D2942" s="78">
        <v>45273</v>
      </c>
      <c r="E2942" s="79" t="s">
        <v>8</v>
      </c>
      <c r="F2942" s="80" t="s">
        <v>20</v>
      </c>
      <c r="G2942" s="79" t="s">
        <v>177</v>
      </c>
      <c r="H2942" s="81" t="s">
        <v>3</v>
      </c>
      <c r="I2942" s="120">
        <v>601.5</v>
      </c>
      <c r="J2942" s="120">
        <v>597.12</v>
      </c>
      <c r="K2942" s="82">
        <v>2.25</v>
      </c>
      <c r="L2942" s="105">
        <f>+BD[[#This Row],[Kg. Recibidos]]*BD[[#This Row],[Precio]]</f>
        <v>1343.52</v>
      </c>
      <c r="M2942" s="82">
        <v>1343.52</v>
      </c>
      <c r="N2942" s="91">
        <f>+BD[[#This Row],[Monto Total]]-BD[[#This Row],[Abonos]]</f>
        <v>0</v>
      </c>
      <c r="O2942" s="92" t="str">
        <f>IF(BD[[#This Row],[Saldo Actual]]=0,"PAGADO",IF(BD[[#This Row],[Saldo Actual]]&lt;0,"A Favor","Pendiente"))</f>
        <v>PAGADO</v>
      </c>
      <c r="P2942" s="95">
        <f>+BD[[#This Row],[Fecha Doc.]]+7</f>
        <v>45280</v>
      </c>
      <c r="Q2942" s="66" t="str">
        <f ca="1">IF(TODAY()&gt;BD[[#This Row],[Fecha Venc.]],"VENCIDO","")</f>
        <v>VENCIDO</v>
      </c>
      <c r="R2942" s="83"/>
    </row>
    <row r="2943" spans="3:18" s="4" customFormat="1" hidden="1" x14ac:dyDescent="0.25">
      <c r="C2943" s="77" t="s">
        <v>802</v>
      </c>
      <c r="D2943" s="78">
        <v>45273</v>
      </c>
      <c r="E2943" s="79" t="s">
        <v>8</v>
      </c>
      <c r="F2943" s="80" t="s">
        <v>20</v>
      </c>
      <c r="G2943" s="79" t="s">
        <v>179</v>
      </c>
      <c r="H2943" s="81" t="s">
        <v>3</v>
      </c>
      <c r="I2943" s="120">
        <v>1334.3</v>
      </c>
      <c r="J2943" s="120">
        <v>1345.4</v>
      </c>
      <c r="K2943" s="82">
        <v>2.25</v>
      </c>
      <c r="L2943" s="105">
        <f>+BD[[#This Row],[Kg. Recibidos]]*BD[[#This Row],[Precio]]</f>
        <v>3027.15</v>
      </c>
      <c r="M2943" s="82">
        <v>3027.15</v>
      </c>
      <c r="N2943" s="91">
        <f>+BD[[#This Row],[Monto Total]]-BD[[#This Row],[Abonos]]</f>
        <v>0</v>
      </c>
      <c r="O2943" s="92" t="str">
        <f>IF(BD[[#This Row],[Saldo Actual]]=0,"PAGADO",IF(BD[[#This Row],[Saldo Actual]]&lt;0,"A Favor","Pendiente"))</f>
        <v>PAGADO</v>
      </c>
      <c r="P2943" s="95">
        <f>+BD[[#This Row],[Fecha Doc.]]+7</f>
        <v>45280</v>
      </c>
      <c r="Q2943" s="66" t="str">
        <f ca="1">IF(TODAY()&gt;BD[[#This Row],[Fecha Venc.]],"VENCIDO","")</f>
        <v>VENCIDO</v>
      </c>
      <c r="R2943" s="83"/>
    </row>
    <row r="2944" spans="3:18" s="4" customFormat="1" hidden="1" x14ac:dyDescent="0.25">
      <c r="C2944" s="77" t="s">
        <v>803</v>
      </c>
      <c r="D2944" s="78">
        <v>45273</v>
      </c>
      <c r="E2944" s="79" t="s">
        <v>8</v>
      </c>
      <c r="F2944" s="80" t="s">
        <v>20</v>
      </c>
      <c r="G2944" s="79" t="s">
        <v>172</v>
      </c>
      <c r="H2944" s="81" t="s">
        <v>15</v>
      </c>
      <c r="I2944" s="120">
        <v>555.29999999999995</v>
      </c>
      <c r="J2944" s="120">
        <v>521</v>
      </c>
      <c r="K2944" s="82">
        <v>2.52</v>
      </c>
      <c r="L2944" s="105">
        <f>+BD[[#This Row],[Kg. Recibidos]]*BD[[#This Row],[Precio]]</f>
        <v>1312.92</v>
      </c>
      <c r="M2944" s="82">
        <v>1312.92</v>
      </c>
      <c r="N2944" s="91">
        <f>+BD[[#This Row],[Monto Total]]-BD[[#This Row],[Abonos]]</f>
        <v>0</v>
      </c>
      <c r="O2944" s="92" t="str">
        <f>IF(BD[[#This Row],[Saldo Actual]]=0,"PAGADO",IF(BD[[#This Row],[Saldo Actual]]&lt;0,"A Favor","Pendiente"))</f>
        <v>PAGADO</v>
      </c>
      <c r="P2944" s="95">
        <f>+BD[[#This Row],[Fecha Doc.]]+7</f>
        <v>45280</v>
      </c>
      <c r="Q2944" s="66" t="str">
        <f ca="1">IF(TODAY()&gt;BD[[#This Row],[Fecha Venc.]],"VENCIDO","")</f>
        <v>VENCIDO</v>
      </c>
      <c r="R2944" s="83"/>
    </row>
    <row r="2945" spans="3:18" s="4" customFormat="1" hidden="1" x14ac:dyDescent="0.25">
      <c r="C2945" s="77" t="s">
        <v>794</v>
      </c>
      <c r="D2945" s="78">
        <v>45273</v>
      </c>
      <c r="E2945" s="79" t="s">
        <v>670</v>
      </c>
      <c r="F2945" s="80" t="s">
        <v>883</v>
      </c>
      <c r="G2945" s="79" t="s">
        <v>670</v>
      </c>
      <c r="H2945" s="81" t="s">
        <v>15</v>
      </c>
      <c r="I2945" s="120">
        <v>10367.4</v>
      </c>
      <c r="J2945" s="120">
        <v>10279.6</v>
      </c>
      <c r="K2945" s="82">
        <v>2.58</v>
      </c>
      <c r="L2945" s="105">
        <f>+BD[[#This Row],[Kg. Recibidos]]*BD[[#This Row],[Precio]]</f>
        <v>26521.368000000002</v>
      </c>
      <c r="M2945" s="82">
        <v>26521.368000000002</v>
      </c>
      <c r="N2945" s="91">
        <f>+BD[[#This Row],[Monto Total]]-BD[[#This Row],[Abonos]]</f>
        <v>0</v>
      </c>
      <c r="O2945" s="92" t="str">
        <f>IF(BD[[#This Row],[Saldo Actual]]=0,"PAGADO",IF(BD[[#This Row],[Saldo Actual]]&lt;0,"A Favor","Pendiente"))</f>
        <v>PAGADO</v>
      </c>
      <c r="P2945" s="95">
        <f>+BD[[#This Row],[Fecha Doc.]]+7</f>
        <v>45280</v>
      </c>
      <c r="Q2945" s="66" t="str">
        <f ca="1">IF(TODAY()&gt;BD[[#This Row],[Fecha Venc.]],"VENCIDO","")</f>
        <v>VENCIDO</v>
      </c>
      <c r="R2945" s="83"/>
    </row>
    <row r="2946" spans="3:18" s="4" customFormat="1" hidden="1" x14ac:dyDescent="0.25">
      <c r="C2946" s="77" t="s">
        <v>779</v>
      </c>
      <c r="D2946" s="78">
        <v>45272</v>
      </c>
      <c r="E2946" s="79" t="s">
        <v>9</v>
      </c>
      <c r="F2946" s="80" t="s">
        <v>19</v>
      </c>
      <c r="G2946" s="79" t="s">
        <v>169</v>
      </c>
      <c r="H2946" s="81" t="s">
        <v>15</v>
      </c>
      <c r="I2946" s="120">
        <v>10419.6</v>
      </c>
      <c r="J2946" s="120">
        <v>9951.7999999999993</v>
      </c>
      <c r="K2946" s="82">
        <v>2.4</v>
      </c>
      <c r="L2946" s="105">
        <f>+BD[[#This Row],[Kg. Recibidos]]*BD[[#This Row],[Precio]]</f>
        <v>23884.319999999996</v>
      </c>
      <c r="M2946" s="82">
        <v>23884.319999999996</v>
      </c>
      <c r="N2946" s="91">
        <f>+BD[[#This Row],[Monto Total]]-BD[[#This Row],[Abonos]]</f>
        <v>0</v>
      </c>
      <c r="O2946" s="92" t="str">
        <f>IF(BD[[#This Row],[Saldo Actual]]=0,"PAGADO",IF(BD[[#This Row],[Saldo Actual]]&lt;0,"A Favor","Pendiente"))</f>
        <v>PAGADO</v>
      </c>
      <c r="P2946" s="95">
        <f>+BD[[#This Row],[Fecha Doc.]]+7</f>
        <v>45279</v>
      </c>
      <c r="Q2946" s="66" t="str">
        <f ca="1">IF(TODAY()&gt;BD[[#This Row],[Fecha Venc.]],"VENCIDO","")</f>
        <v>VENCIDO</v>
      </c>
      <c r="R2946" s="83"/>
    </row>
    <row r="2947" spans="3:18" s="4" customFormat="1" hidden="1" x14ac:dyDescent="0.25">
      <c r="C2947" s="77" t="s">
        <v>753</v>
      </c>
      <c r="D2947" s="78">
        <v>45272</v>
      </c>
      <c r="E2947" s="79" t="s">
        <v>8</v>
      </c>
      <c r="F2947" s="80" t="s">
        <v>20</v>
      </c>
      <c r="G2947" s="79" t="s">
        <v>174</v>
      </c>
      <c r="H2947" s="81" t="s">
        <v>3</v>
      </c>
      <c r="I2947" s="120">
        <v>1952.5</v>
      </c>
      <c r="J2947" s="120">
        <v>1950.4</v>
      </c>
      <c r="K2947" s="82">
        <v>2.25</v>
      </c>
      <c r="L2947" s="105">
        <f>+BD[[#This Row],[Kg. Recibidos]]*BD[[#This Row],[Precio]]</f>
        <v>4388.4000000000005</v>
      </c>
      <c r="M2947" s="82">
        <v>4388.4000000000005</v>
      </c>
      <c r="N2947" s="91">
        <f>+BD[[#This Row],[Monto Total]]-BD[[#This Row],[Abonos]]</f>
        <v>0</v>
      </c>
      <c r="O2947" s="92" t="str">
        <f>IF(BD[[#This Row],[Saldo Actual]]=0,"PAGADO",IF(BD[[#This Row],[Saldo Actual]]&lt;0,"A Favor","Pendiente"))</f>
        <v>PAGADO</v>
      </c>
      <c r="P2947" s="95">
        <f>+BD[[#This Row],[Fecha Doc.]]+7</f>
        <v>45279</v>
      </c>
      <c r="Q2947" s="66" t="str">
        <f ca="1">IF(TODAY()&gt;BD[[#This Row],[Fecha Venc.]],"VENCIDO","")</f>
        <v>VENCIDO</v>
      </c>
      <c r="R2947" s="83"/>
    </row>
    <row r="2948" spans="3:18" s="4" customFormat="1" hidden="1" x14ac:dyDescent="0.25">
      <c r="C2948" s="77" t="s">
        <v>754</v>
      </c>
      <c r="D2948" s="78">
        <v>45272</v>
      </c>
      <c r="E2948" s="79" t="s">
        <v>8</v>
      </c>
      <c r="F2948" s="80" t="s">
        <v>20</v>
      </c>
      <c r="G2948" s="79" t="s">
        <v>174</v>
      </c>
      <c r="H2948" s="81" t="s">
        <v>15</v>
      </c>
      <c r="I2948" s="120">
        <v>3011.5</v>
      </c>
      <c r="J2948" s="120">
        <v>2992.7</v>
      </c>
      <c r="K2948" s="82">
        <v>2.52</v>
      </c>
      <c r="L2948" s="105">
        <f>+BD[[#This Row],[Kg. Recibidos]]*BD[[#This Row],[Precio]]</f>
        <v>7541.6039999999994</v>
      </c>
      <c r="M2948" s="82">
        <v>7541.6039999999994</v>
      </c>
      <c r="N2948" s="91">
        <f>+BD[[#This Row],[Monto Total]]-BD[[#This Row],[Abonos]]</f>
        <v>0</v>
      </c>
      <c r="O2948" s="92" t="str">
        <f>IF(BD[[#This Row],[Saldo Actual]]=0,"PAGADO",IF(BD[[#This Row],[Saldo Actual]]&lt;0,"A Favor","Pendiente"))</f>
        <v>PAGADO</v>
      </c>
      <c r="P2948" s="95">
        <f>+BD[[#This Row],[Fecha Doc.]]+7</f>
        <v>45279</v>
      </c>
      <c r="Q2948" s="66" t="str">
        <f ca="1">IF(TODAY()&gt;BD[[#This Row],[Fecha Venc.]],"VENCIDO","")</f>
        <v>VENCIDO</v>
      </c>
      <c r="R2948" s="83"/>
    </row>
    <row r="2949" spans="3:18" s="4" customFormat="1" hidden="1" x14ac:dyDescent="0.25">
      <c r="C2949" s="77" t="s">
        <v>755</v>
      </c>
      <c r="D2949" s="78">
        <v>45272</v>
      </c>
      <c r="E2949" s="79" t="s">
        <v>8</v>
      </c>
      <c r="F2949" s="80" t="s">
        <v>20</v>
      </c>
      <c r="G2949" s="79" t="s">
        <v>173</v>
      </c>
      <c r="H2949" s="81" t="s">
        <v>3</v>
      </c>
      <c r="I2949" s="120">
        <v>1609.5</v>
      </c>
      <c r="J2949" s="120">
        <v>1609.9</v>
      </c>
      <c r="K2949" s="82">
        <v>2.25</v>
      </c>
      <c r="L2949" s="105">
        <f>+BD[[#This Row],[Kg. Recibidos]]*BD[[#This Row],[Precio]]</f>
        <v>3622.2750000000001</v>
      </c>
      <c r="M2949" s="82">
        <v>3622.2750000000001</v>
      </c>
      <c r="N2949" s="91">
        <f>+BD[[#This Row],[Monto Total]]-BD[[#This Row],[Abonos]]</f>
        <v>0</v>
      </c>
      <c r="O2949" s="92" t="str">
        <f>IF(BD[[#This Row],[Saldo Actual]]=0,"PAGADO",IF(BD[[#This Row],[Saldo Actual]]&lt;0,"A Favor","Pendiente"))</f>
        <v>PAGADO</v>
      </c>
      <c r="P2949" s="95">
        <f>+BD[[#This Row],[Fecha Doc.]]+7</f>
        <v>45279</v>
      </c>
      <c r="Q2949" s="66" t="str">
        <f ca="1">IF(TODAY()&gt;BD[[#This Row],[Fecha Venc.]],"VENCIDO","")</f>
        <v>VENCIDO</v>
      </c>
      <c r="R2949" s="83"/>
    </row>
    <row r="2950" spans="3:18" s="4" customFormat="1" hidden="1" x14ac:dyDescent="0.25">
      <c r="C2950" s="77" t="s">
        <v>796</v>
      </c>
      <c r="D2950" s="78">
        <v>45272</v>
      </c>
      <c r="E2950" s="79" t="s">
        <v>8</v>
      </c>
      <c r="F2950" s="80" t="s">
        <v>20</v>
      </c>
      <c r="G2950" s="79" t="s">
        <v>173</v>
      </c>
      <c r="H2950" s="81" t="s">
        <v>15</v>
      </c>
      <c r="I2950" s="120">
        <v>3030</v>
      </c>
      <c r="J2950" s="120">
        <v>2988.7</v>
      </c>
      <c r="K2950" s="82">
        <v>2.52</v>
      </c>
      <c r="L2950" s="105">
        <f>+BD[[#This Row],[Kg. Recibidos]]*BD[[#This Row],[Precio]]</f>
        <v>7531.5239999999994</v>
      </c>
      <c r="M2950" s="82">
        <v>7531.5239999999994</v>
      </c>
      <c r="N2950" s="91">
        <f>+BD[[#This Row],[Monto Total]]-BD[[#This Row],[Abonos]]</f>
        <v>0</v>
      </c>
      <c r="O2950" s="92" t="str">
        <f>IF(BD[[#This Row],[Saldo Actual]]=0,"PAGADO",IF(BD[[#This Row],[Saldo Actual]]&lt;0,"A Favor","Pendiente"))</f>
        <v>PAGADO</v>
      </c>
      <c r="P2950" s="95">
        <f>+BD[[#This Row],[Fecha Doc.]]+7</f>
        <v>45279</v>
      </c>
      <c r="Q2950" s="66" t="str">
        <f ca="1">IF(TODAY()&gt;BD[[#This Row],[Fecha Venc.]],"VENCIDO","")</f>
        <v>VENCIDO</v>
      </c>
      <c r="R2950" s="83"/>
    </row>
    <row r="2951" spans="3:18" s="4" customFormat="1" hidden="1" x14ac:dyDescent="0.25">
      <c r="C2951" s="77" t="s">
        <v>769</v>
      </c>
      <c r="D2951" s="78">
        <v>45272</v>
      </c>
      <c r="E2951" s="79" t="s">
        <v>89</v>
      </c>
      <c r="F2951" s="80" t="s">
        <v>47</v>
      </c>
      <c r="G2951" s="79" t="s">
        <v>89</v>
      </c>
      <c r="H2951" s="81" t="s">
        <v>10</v>
      </c>
      <c r="I2951" s="120">
        <v>15051.8</v>
      </c>
      <c r="J2951" s="120">
        <v>14961.8</v>
      </c>
      <c r="K2951" s="82">
        <v>2.0499999999999998</v>
      </c>
      <c r="L2951" s="105">
        <f>+BD[[#This Row],[Kg. Recibidos]]*BD[[#This Row],[Precio]]</f>
        <v>30671.689999999995</v>
      </c>
      <c r="M2951" s="82">
        <v>30671.689999999995</v>
      </c>
      <c r="N2951" s="91">
        <f>+BD[[#This Row],[Monto Total]]-BD[[#This Row],[Abonos]]</f>
        <v>0</v>
      </c>
      <c r="O2951" s="92" t="str">
        <f>IF(BD[[#This Row],[Saldo Actual]]=0,"PAGADO",IF(BD[[#This Row],[Saldo Actual]]&lt;0,"A Favor","Pendiente"))</f>
        <v>PAGADO</v>
      </c>
      <c r="P2951" s="95">
        <f>+BD[[#This Row],[Fecha Doc.]]+7</f>
        <v>45279</v>
      </c>
      <c r="Q2951" s="66" t="str">
        <f ca="1">IF(TODAY()&gt;BD[[#This Row],[Fecha Venc.]],"VENCIDO","")</f>
        <v>VENCIDO</v>
      </c>
      <c r="R2951" s="83"/>
    </row>
    <row r="2952" spans="3:18" s="4" customFormat="1" hidden="1" x14ac:dyDescent="0.25">
      <c r="C2952" s="77" t="s">
        <v>770</v>
      </c>
      <c r="D2952" s="78">
        <v>45272</v>
      </c>
      <c r="E2952" s="79" t="s">
        <v>8</v>
      </c>
      <c r="F2952" s="80" t="s">
        <v>20</v>
      </c>
      <c r="G2952" s="79" t="s">
        <v>180</v>
      </c>
      <c r="H2952" s="81" t="s">
        <v>15</v>
      </c>
      <c r="I2952" s="120">
        <v>1761.5</v>
      </c>
      <c r="J2952" s="120">
        <v>1743.8</v>
      </c>
      <c r="K2952" s="82">
        <v>2.52</v>
      </c>
      <c r="L2952" s="105">
        <f>+BD[[#This Row],[Kg. Recibidos]]*BD[[#This Row],[Precio]]</f>
        <v>4394.3760000000002</v>
      </c>
      <c r="M2952" s="82">
        <v>4394.3760000000002</v>
      </c>
      <c r="N2952" s="91">
        <f>+BD[[#This Row],[Monto Total]]-BD[[#This Row],[Abonos]]</f>
        <v>0</v>
      </c>
      <c r="O2952" s="92" t="str">
        <f>IF(BD[[#This Row],[Saldo Actual]]=0,"PAGADO",IF(BD[[#This Row],[Saldo Actual]]&lt;0,"A Favor","Pendiente"))</f>
        <v>PAGADO</v>
      </c>
      <c r="P2952" s="95">
        <f>+BD[[#This Row],[Fecha Doc.]]+7</f>
        <v>45279</v>
      </c>
      <c r="Q2952" s="66" t="str">
        <f ca="1">IF(TODAY()&gt;BD[[#This Row],[Fecha Venc.]],"VENCIDO","")</f>
        <v>VENCIDO</v>
      </c>
      <c r="R2952" s="83"/>
    </row>
    <row r="2953" spans="3:18" s="4" customFormat="1" hidden="1" x14ac:dyDescent="0.25">
      <c r="C2953" s="77" t="s">
        <v>771</v>
      </c>
      <c r="D2953" s="78">
        <v>45272</v>
      </c>
      <c r="E2953" s="79" t="s">
        <v>8</v>
      </c>
      <c r="F2953" s="80" t="s">
        <v>20</v>
      </c>
      <c r="G2953" s="79" t="s">
        <v>172</v>
      </c>
      <c r="H2953" s="81" t="s">
        <v>3</v>
      </c>
      <c r="I2953" s="120">
        <v>668.9</v>
      </c>
      <c r="J2953" s="120">
        <v>662</v>
      </c>
      <c r="K2953" s="82">
        <v>2.25</v>
      </c>
      <c r="L2953" s="105">
        <f>+BD[[#This Row],[Kg. Recibidos]]*BD[[#This Row],[Precio]]</f>
        <v>1489.5</v>
      </c>
      <c r="M2953" s="82">
        <v>1489.5</v>
      </c>
      <c r="N2953" s="91">
        <f>+BD[[#This Row],[Monto Total]]-BD[[#This Row],[Abonos]]</f>
        <v>0</v>
      </c>
      <c r="O2953" s="92" t="str">
        <f>IF(BD[[#This Row],[Saldo Actual]]=0,"PAGADO",IF(BD[[#This Row],[Saldo Actual]]&lt;0,"A Favor","Pendiente"))</f>
        <v>PAGADO</v>
      </c>
      <c r="P2953" s="95">
        <f>+BD[[#This Row],[Fecha Doc.]]+7</f>
        <v>45279</v>
      </c>
      <c r="Q2953" s="66" t="str">
        <f ca="1">IF(TODAY()&gt;BD[[#This Row],[Fecha Venc.]],"VENCIDO","")</f>
        <v>VENCIDO</v>
      </c>
      <c r="R2953" s="83"/>
    </row>
    <row r="2954" spans="3:18" s="4" customFormat="1" hidden="1" x14ac:dyDescent="0.25">
      <c r="C2954" s="77" t="s">
        <v>772</v>
      </c>
      <c r="D2954" s="78">
        <v>45272</v>
      </c>
      <c r="E2954" s="79" t="s">
        <v>8</v>
      </c>
      <c r="F2954" s="80" t="s">
        <v>20</v>
      </c>
      <c r="G2954" s="79" t="s">
        <v>172</v>
      </c>
      <c r="H2954" s="81" t="s">
        <v>15</v>
      </c>
      <c r="I2954" s="120">
        <v>606.70000000000005</v>
      </c>
      <c r="J2954" s="120">
        <v>587.20000000000005</v>
      </c>
      <c r="K2954" s="82">
        <v>2.52</v>
      </c>
      <c r="L2954" s="105">
        <f>+BD[[#This Row],[Kg. Recibidos]]*BD[[#This Row],[Precio]]</f>
        <v>1479.7440000000001</v>
      </c>
      <c r="M2954" s="82">
        <v>1479.7440000000001</v>
      </c>
      <c r="N2954" s="91">
        <f>+BD[[#This Row],[Monto Total]]-BD[[#This Row],[Abonos]]</f>
        <v>0</v>
      </c>
      <c r="O2954" s="92" t="str">
        <f>IF(BD[[#This Row],[Saldo Actual]]=0,"PAGADO",IF(BD[[#This Row],[Saldo Actual]]&lt;0,"A Favor","Pendiente"))</f>
        <v>PAGADO</v>
      </c>
      <c r="P2954" s="95">
        <f>+BD[[#This Row],[Fecha Doc.]]+7</f>
        <v>45279</v>
      </c>
      <c r="Q2954" s="66" t="str">
        <f ca="1">IF(TODAY()&gt;BD[[#This Row],[Fecha Venc.]],"VENCIDO","")</f>
        <v>VENCIDO</v>
      </c>
      <c r="R2954" s="83"/>
    </row>
    <row r="2955" spans="3:18" s="4" customFormat="1" hidden="1" x14ac:dyDescent="0.25">
      <c r="C2955" s="77" t="s">
        <v>773</v>
      </c>
      <c r="D2955" s="78">
        <v>45272</v>
      </c>
      <c r="E2955" s="79" t="s">
        <v>8</v>
      </c>
      <c r="F2955" s="80" t="s">
        <v>20</v>
      </c>
      <c r="G2955" s="79" t="s">
        <v>177</v>
      </c>
      <c r="H2955" s="81" t="s">
        <v>3</v>
      </c>
      <c r="I2955" s="120">
        <v>691</v>
      </c>
      <c r="J2955" s="120">
        <v>688.8</v>
      </c>
      <c r="K2955" s="82">
        <v>2.25</v>
      </c>
      <c r="L2955" s="105">
        <f>+BD[[#This Row],[Kg. Recibidos]]*BD[[#This Row],[Precio]]</f>
        <v>1549.8</v>
      </c>
      <c r="M2955" s="82">
        <v>1549.8</v>
      </c>
      <c r="N2955" s="91">
        <f>+BD[[#This Row],[Monto Total]]-BD[[#This Row],[Abonos]]</f>
        <v>0</v>
      </c>
      <c r="O2955" s="92" t="str">
        <f>IF(BD[[#This Row],[Saldo Actual]]=0,"PAGADO",IF(BD[[#This Row],[Saldo Actual]]&lt;0,"A Favor","Pendiente"))</f>
        <v>PAGADO</v>
      </c>
      <c r="P2955" s="95">
        <f>+BD[[#This Row],[Fecha Doc.]]+7</f>
        <v>45279</v>
      </c>
      <c r="Q2955" s="66" t="str">
        <f ca="1">IF(TODAY()&gt;BD[[#This Row],[Fecha Venc.]],"VENCIDO","")</f>
        <v>VENCIDO</v>
      </c>
      <c r="R2955" s="83"/>
    </row>
    <row r="2956" spans="3:18" s="4" customFormat="1" hidden="1" x14ac:dyDescent="0.25">
      <c r="C2956" s="77" t="s">
        <v>774</v>
      </c>
      <c r="D2956" s="78">
        <v>45272</v>
      </c>
      <c r="E2956" s="79" t="s">
        <v>8</v>
      </c>
      <c r="F2956" s="80" t="s">
        <v>20</v>
      </c>
      <c r="G2956" s="79" t="s">
        <v>176</v>
      </c>
      <c r="H2956" s="81" t="s">
        <v>15</v>
      </c>
      <c r="I2956" s="120">
        <v>606.79999999999995</v>
      </c>
      <c r="J2956" s="120">
        <v>601</v>
      </c>
      <c r="K2956" s="82">
        <v>2.52</v>
      </c>
      <c r="L2956" s="105">
        <f>+BD[[#This Row],[Kg. Recibidos]]*BD[[#This Row],[Precio]]</f>
        <v>1514.52</v>
      </c>
      <c r="M2956" s="82">
        <v>1514.52</v>
      </c>
      <c r="N2956" s="91">
        <f>+BD[[#This Row],[Monto Total]]-BD[[#This Row],[Abonos]]</f>
        <v>0</v>
      </c>
      <c r="O2956" s="92" t="str">
        <f>IF(BD[[#This Row],[Saldo Actual]]=0,"PAGADO",IF(BD[[#This Row],[Saldo Actual]]&lt;0,"A Favor","Pendiente"))</f>
        <v>PAGADO</v>
      </c>
      <c r="P2956" s="95">
        <f>+BD[[#This Row],[Fecha Doc.]]+7</f>
        <v>45279</v>
      </c>
      <c r="Q2956" s="66" t="str">
        <f ca="1">IF(TODAY()&gt;BD[[#This Row],[Fecha Venc.]],"VENCIDO","")</f>
        <v>VENCIDO</v>
      </c>
      <c r="R2956" s="83"/>
    </row>
    <row r="2957" spans="3:18" s="4" customFormat="1" hidden="1" x14ac:dyDescent="0.25">
      <c r="C2957" s="77" t="s">
        <v>775</v>
      </c>
      <c r="D2957" s="78">
        <v>45272</v>
      </c>
      <c r="E2957" s="79" t="s">
        <v>8</v>
      </c>
      <c r="F2957" s="80" t="s">
        <v>20</v>
      </c>
      <c r="G2957" s="79" t="s">
        <v>179</v>
      </c>
      <c r="H2957" s="81" t="s">
        <v>3</v>
      </c>
      <c r="I2957" s="120">
        <v>1670.1</v>
      </c>
      <c r="J2957" s="120">
        <v>1661.7</v>
      </c>
      <c r="K2957" s="82">
        <v>2.25</v>
      </c>
      <c r="L2957" s="105">
        <f>+BD[[#This Row],[Kg. Recibidos]]*BD[[#This Row],[Precio]]</f>
        <v>3738.8250000000003</v>
      </c>
      <c r="M2957" s="82">
        <v>3738.8250000000003</v>
      </c>
      <c r="N2957" s="91">
        <f>+BD[[#This Row],[Monto Total]]-BD[[#This Row],[Abonos]]</f>
        <v>0</v>
      </c>
      <c r="O2957" s="92" t="str">
        <f>IF(BD[[#This Row],[Saldo Actual]]=0,"PAGADO",IF(BD[[#This Row],[Saldo Actual]]&lt;0,"A Favor","Pendiente"))</f>
        <v>PAGADO</v>
      </c>
      <c r="P2957" s="95">
        <f>+BD[[#This Row],[Fecha Doc.]]+7</f>
        <v>45279</v>
      </c>
      <c r="Q2957" s="66" t="str">
        <f ca="1">IF(TODAY()&gt;BD[[#This Row],[Fecha Venc.]],"VENCIDO","")</f>
        <v>VENCIDO</v>
      </c>
      <c r="R2957" s="83"/>
    </row>
    <row r="2958" spans="3:18" s="4" customFormat="1" hidden="1" x14ac:dyDescent="0.25">
      <c r="C2958" s="77" t="s">
        <v>783</v>
      </c>
      <c r="D2958" s="78">
        <v>45272</v>
      </c>
      <c r="E2958" s="79" t="s">
        <v>8</v>
      </c>
      <c r="F2958" s="80" t="s">
        <v>20</v>
      </c>
      <c r="G2958" s="79" t="s">
        <v>182</v>
      </c>
      <c r="H2958" s="81" t="s">
        <v>11</v>
      </c>
      <c r="I2958" s="120">
        <v>598.70000000000005</v>
      </c>
      <c r="J2958" s="120">
        <v>597</v>
      </c>
      <c r="K2958" s="82">
        <v>1.8</v>
      </c>
      <c r="L2958" s="105">
        <f>+BD[[#This Row],[Kg. Recibidos]]*BD[[#This Row],[Precio]]</f>
        <v>1074.6000000000001</v>
      </c>
      <c r="M2958" s="82">
        <v>1074.6000000000001</v>
      </c>
      <c r="N2958" s="91">
        <f>+BD[[#This Row],[Monto Total]]-BD[[#This Row],[Abonos]]</f>
        <v>0</v>
      </c>
      <c r="O2958" s="92" t="str">
        <f>IF(BD[[#This Row],[Saldo Actual]]=0,"PAGADO",IF(BD[[#This Row],[Saldo Actual]]&lt;0,"A Favor","Pendiente"))</f>
        <v>PAGADO</v>
      </c>
      <c r="P2958" s="95">
        <f>+BD[[#This Row],[Fecha Doc.]]+7</f>
        <v>45279</v>
      </c>
      <c r="Q2958" s="66" t="str">
        <f ca="1">IF(TODAY()&gt;BD[[#This Row],[Fecha Venc.]],"VENCIDO","")</f>
        <v>VENCIDO</v>
      </c>
      <c r="R2958" s="83"/>
    </row>
    <row r="2959" spans="3:18" s="4" customFormat="1" hidden="1" x14ac:dyDescent="0.25">
      <c r="C2959" s="77" t="s">
        <v>783</v>
      </c>
      <c r="D2959" s="78">
        <v>45272</v>
      </c>
      <c r="E2959" s="79" t="s">
        <v>8</v>
      </c>
      <c r="F2959" s="80" t="s">
        <v>20</v>
      </c>
      <c r="G2959" s="79" t="s">
        <v>182</v>
      </c>
      <c r="H2959" s="81" t="s">
        <v>12</v>
      </c>
      <c r="I2959" s="120">
        <v>1118.7</v>
      </c>
      <c r="J2959" s="120">
        <v>1088.3</v>
      </c>
      <c r="K2959" s="82">
        <v>1</v>
      </c>
      <c r="L2959" s="105">
        <f>+BD[[#This Row],[Kg. Recibidos]]*BD[[#This Row],[Precio]]</f>
        <v>1088.3</v>
      </c>
      <c r="M2959" s="82">
        <v>1088.3</v>
      </c>
      <c r="N2959" s="91">
        <f>+BD[[#This Row],[Monto Total]]-BD[[#This Row],[Abonos]]</f>
        <v>0</v>
      </c>
      <c r="O2959" s="92" t="str">
        <f>IF(BD[[#This Row],[Saldo Actual]]=0,"PAGADO",IF(BD[[#This Row],[Saldo Actual]]&lt;0,"A Favor","Pendiente"))</f>
        <v>PAGADO</v>
      </c>
      <c r="P2959" s="95">
        <f>+BD[[#This Row],[Fecha Doc.]]+7</f>
        <v>45279</v>
      </c>
      <c r="Q2959" s="66" t="str">
        <f ca="1">IF(TODAY()&gt;BD[[#This Row],[Fecha Venc.]],"VENCIDO","")</f>
        <v>VENCIDO</v>
      </c>
      <c r="R2959" s="83"/>
    </row>
    <row r="2960" spans="3:18" s="4" customFormat="1" hidden="1" x14ac:dyDescent="0.25">
      <c r="C2960" s="77" t="s">
        <v>783</v>
      </c>
      <c r="D2960" s="78">
        <v>45272</v>
      </c>
      <c r="E2960" s="79" t="s">
        <v>8</v>
      </c>
      <c r="F2960" s="80" t="s">
        <v>20</v>
      </c>
      <c r="G2960" s="79" t="s">
        <v>182</v>
      </c>
      <c r="H2960" s="81" t="s">
        <v>13</v>
      </c>
      <c r="I2960" s="120">
        <v>193.1</v>
      </c>
      <c r="J2960" s="120">
        <v>191.7</v>
      </c>
      <c r="K2960" s="82">
        <v>1.4</v>
      </c>
      <c r="L2960" s="105">
        <f>+BD[[#This Row],[Kg. Recibidos]]*BD[[#This Row],[Precio]]</f>
        <v>268.38</v>
      </c>
      <c r="M2960" s="82">
        <v>268.38</v>
      </c>
      <c r="N2960" s="91">
        <f>+BD[[#This Row],[Monto Total]]-BD[[#This Row],[Abonos]]</f>
        <v>0</v>
      </c>
      <c r="O2960" s="92" t="str">
        <f>IF(BD[[#This Row],[Saldo Actual]]=0,"PAGADO",IF(BD[[#This Row],[Saldo Actual]]&lt;0,"A Favor","Pendiente"))</f>
        <v>PAGADO</v>
      </c>
      <c r="P2960" s="95">
        <f>+BD[[#This Row],[Fecha Doc.]]+7</f>
        <v>45279</v>
      </c>
      <c r="Q2960" s="66" t="str">
        <f ca="1">IF(TODAY()&gt;BD[[#This Row],[Fecha Venc.]],"VENCIDO","")</f>
        <v>VENCIDO</v>
      </c>
      <c r="R2960" s="83"/>
    </row>
    <row r="2961" spans="3:18" s="4" customFormat="1" hidden="1" x14ac:dyDescent="0.25">
      <c r="C2961" s="77" t="s">
        <v>782</v>
      </c>
      <c r="D2961" s="78">
        <v>45272</v>
      </c>
      <c r="E2961" s="79" t="s">
        <v>8</v>
      </c>
      <c r="F2961" s="80" t="s">
        <v>20</v>
      </c>
      <c r="G2961" s="79" t="s">
        <v>182</v>
      </c>
      <c r="H2961" s="81" t="s">
        <v>12</v>
      </c>
      <c r="I2961" s="120">
        <v>2018</v>
      </c>
      <c r="J2961" s="120">
        <v>2036.7</v>
      </c>
      <c r="K2961" s="82">
        <v>1</v>
      </c>
      <c r="L2961" s="105">
        <f>+BD[[#This Row],[Kg. Recibidos]]*BD[[#This Row],[Precio]]</f>
        <v>2036.7</v>
      </c>
      <c r="M2961" s="82">
        <v>2036.7</v>
      </c>
      <c r="N2961" s="91">
        <f>+BD[[#This Row],[Monto Total]]-BD[[#This Row],[Abonos]]</f>
        <v>0</v>
      </c>
      <c r="O2961" s="92" t="str">
        <f>IF(BD[[#This Row],[Saldo Actual]]=0,"PAGADO",IF(BD[[#This Row],[Saldo Actual]]&lt;0,"A Favor","Pendiente"))</f>
        <v>PAGADO</v>
      </c>
      <c r="P2961" s="95">
        <f>+BD[[#This Row],[Fecha Doc.]]+7</f>
        <v>45279</v>
      </c>
      <c r="Q2961" s="66" t="str">
        <f ca="1">IF(TODAY()&gt;BD[[#This Row],[Fecha Venc.]],"VENCIDO","")</f>
        <v>VENCIDO</v>
      </c>
      <c r="R2961" s="83"/>
    </row>
    <row r="2962" spans="3:18" s="4" customFormat="1" hidden="1" x14ac:dyDescent="0.25">
      <c r="C2962" s="77" t="s">
        <v>785</v>
      </c>
      <c r="D2962" s="78">
        <v>45272</v>
      </c>
      <c r="E2962" s="79" t="s">
        <v>69</v>
      </c>
      <c r="F2962" s="80" t="s">
        <v>31</v>
      </c>
      <c r="G2962" s="79" t="s">
        <v>69</v>
      </c>
      <c r="H2962" s="81" t="s">
        <v>11</v>
      </c>
      <c r="I2962" s="120">
        <v>146.6</v>
      </c>
      <c r="J2962" s="120">
        <v>146.6</v>
      </c>
      <c r="K2962" s="82">
        <v>1.8</v>
      </c>
      <c r="L2962" s="105">
        <f>+BD[[#This Row],[Kg. Recibidos]]*BD[[#This Row],[Precio]]</f>
        <v>263.88</v>
      </c>
      <c r="M2962" s="82">
        <v>263.88</v>
      </c>
      <c r="N2962" s="91">
        <f>+BD[[#This Row],[Monto Total]]-BD[[#This Row],[Abonos]]</f>
        <v>0</v>
      </c>
      <c r="O2962" s="92" t="str">
        <f>IF(BD[[#This Row],[Saldo Actual]]=0,"PAGADO",IF(BD[[#This Row],[Saldo Actual]]&lt;0,"A Favor","Pendiente"))</f>
        <v>PAGADO</v>
      </c>
      <c r="P2962" s="95">
        <f>+BD[[#This Row],[Fecha Doc.]]+7</f>
        <v>45279</v>
      </c>
      <c r="Q2962" s="66" t="str">
        <f ca="1">IF(TODAY()&gt;BD[[#This Row],[Fecha Venc.]],"VENCIDO","")</f>
        <v>VENCIDO</v>
      </c>
      <c r="R2962" s="83"/>
    </row>
    <row r="2963" spans="3:18" s="4" customFormat="1" hidden="1" x14ac:dyDescent="0.25">
      <c r="C2963" s="77" t="s">
        <v>785</v>
      </c>
      <c r="D2963" s="78">
        <v>45272</v>
      </c>
      <c r="E2963" s="79" t="s">
        <v>69</v>
      </c>
      <c r="F2963" s="80" t="s">
        <v>31</v>
      </c>
      <c r="G2963" s="79" t="s">
        <v>69</v>
      </c>
      <c r="H2963" s="81" t="s">
        <v>12</v>
      </c>
      <c r="I2963" s="120">
        <v>430</v>
      </c>
      <c r="J2963" s="120">
        <v>428.5</v>
      </c>
      <c r="K2963" s="82">
        <v>1.3</v>
      </c>
      <c r="L2963" s="105">
        <f>+BD[[#This Row],[Kg. Recibidos]]*BD[[#This Row],[Precio]]</f>
        <v>557.05000000000007</v>
      </c>
      <c r="M2963" s="82">
        <v>557.05000000000007</v>
      </c>
      <c r="N2963" s="91">
        <f>+BD[[#This Row],[Monto Total]]-BD[[#This Row],[Abonos]]</f>
        <v>0</v>
      </c>
      <c r="O2963" s="92" t="str">
        <f>IF(BD[[#This Row],[Saldo Actual]]=0,"PAGADO",IF(BD[[#This Row],[Saldo Actual]]&lt;0,"A Favor","Pendiente"))</f>
        <v>PAGADO</v>
      </c>
      <c r="P2963" s="95">
        <f>+BD[[#This Row],[Fecha Doc.]]+7</f>
        <v>45279</v>
      </c>
      <c r="Q2963" s="66" t="str">
        <f ca="1">IF(TODAY()&gt;BD[[#This Row],[Fecha Venc.]],"VENCIDO","")</f>
        <v>VENCIDO</v>
      </c>
      <c r="R2963" s="83"/>
    </row>
    <row r="2964" spans="3:18" s="4" customFormat="1" hidden="1" x14ac:dyDescent="0.25">
      <c r="C2964" s="77" t="s">
        <v>785</v>
      </c>
      <c r="D2964" s="78">
        <v>45272</v>
      </c>
      <c r="E2964" s="79" t="s">
        <v>69</v>
      </c>
      <c r="F2964" s="80" t="s">
        <v>31</v>
      </c>
      <c r="G2964" s="79" t="s">
        <v>69</v>
      </c>
      <c r="H2964" s="81" t="s">
        <v>13</v>
      </c>
      <c r="I2964" s="120">
        <v>129.69999999999999</v>
      </c>
      <c r="J2964" s="120">
        <v>129.19999999999999</v>
      </c>
      <c r="K2964" s="82">
        <v>1.4</v>
      </c>
      <c r="L2964" s="105">
        <f>+BD[[#This Row],[Kg. Recibidos]]*BD[[#This Row],[Precio]]</f>
        <v>180.87999999999997</v>
      </c>
      <c r="M2964" s="82">
        <v>180.87999999999997</v>
      </c>
      <c r="N2964" s="91">
        <f>+BD[[#This Row],[Monto Total]]-BD[[#This Row],[Abonos]]</f>
        <v>0</v>
      </c>
      <c r="O2964" s="92" t="str">
        <f>IF(BD[[#This Row],[Saldo Actual]]=0,"PAGADO",IF(BD[[#This Row],[Saldo Actual]]&lt;0,"A Favor","Pendiente"))</f>
        <v>PAGADO</v>
      </c>
      <c r="P2964" s="95">
        <f>+BD[[#This Row],[Fecha Doc.]]+7</f>
        <v>45279</v>
      </c>
      <c r="Q2964" s="66" t="str">
        <f ca="1">IF(TODAY()&gt;BD[[#This Row],[Fecha Venc.]],"VENCIDO","")</f>
        <v>VENCIDO</v>
      </c>
      <c r="R2964" s="83"/>
    </row>
    <row r="2965" spans="3:18" s="4" customFormat="1" hidden="1" x14ac:dyDescent="0.25">
      <c r="C2965" s="77" t="s">
        <v>786</v>
      </c>
      <c r="D2965" s="78">
        <v>45272</v>
      </c>
      <c r="E2965" s="79" t="s">
        <v>69</v>
      </c>
      <c r="F2965" s="80" t="s">
        <v>31</v>
      </c>
      <c r="G2965" s="79" t="s">
        <v>69</v>
      </c>
      <c r="H2965" s="81" t="s">
        <v>10</v>
      </c>
      <c r="I2965" s="120">
        <v>958.6</v>
      </c>
      <c r="J2965" s="120">
        <v>943.6</v>
      </c>
      <c r="K2965" s="82">
        <v>2.2999999999999998</v>
      </c>
      <c r="L2965" s="105">
        <f>+BD[[#This Row],[Kg. Recibidos]]*BD[[#This Row],[Precio]]</f>
        <v>2170.2799999999997</v>
      </c>
      <c r="M2965" s="82">
        <v>2170.2799999999997</v>
      </c>
      <c r="N2965" s="91">
        <f>+BD[[#This Row],[Monto Total]]-BD[[#This Row],[Abonos]]</f>
        <v>0</v>
      </c>
      <c r="O2965" s="92" t="str">
        <f>IF(BD[[#This Row],[Saldo Actual]]=0,"PAGADO",IF(BD[[#This Row],[Saldo Actual]]&lt;0,"A Favor","Pendiente"))</f>
        <v>PAGADO</v>
      </c>
      <c r="P2965" s="95">
        <f>+BD[[#This Row],[Fecha Doc.]]+7</f>
        <v>45279</v>
      </c>
      <c r="Q2965" s="66" t="str">
        <f ca="1">IF(TODAY()&gt;BD[[#This Row],[Fecha Venc.]],"VENCIDO","")</f>
        <v>VENCIDO</v>
      </c>
      <c r="R2965" s="83" t="s">
        <v>491</v>
      </c>
    </row>
    <row r="2966" spans="3:18" s="4" customFormat="1" hidden="1" x14ac:dyDescent="0.25">
      <c r="C2966" s="77" t="s">
        <v>784</v>
      </c>
      <c r="D2966" s="78">
        <v>45272</v>
      </c>
      <c r="E2966" s="79" t="s">
        <v>1887</v>
      </c>
      <c r="F2966" s="80" t="s">
        <v>1886</v>
      </c>
      <c r="G2966" s="79" t="s">
        <v>149</v>
      </c>
      <c r="H2966" s="81" t="s">
        <v>14</v>
      </c>
      <c r="I2966" s="120">
        <v>86.8</v>
      </c>
      <c r="J2966" s="120">
        <v>86.8</v>
      </c>
      <c r="K2966" s="82">
        <v>0.55000000000000004</v>
      </c>
      <c r="L2966" s="105">
        <f>+BD[[#This Row],[Kg. Recibidos]]*BD[[#This Row],[Precio]]</f>
        <v>47.74</v>
      </c>
      <c r="M2966" s="82">
        <v>47.74</v>
      </c>
      <c r="N2966" s="91">
        <f>+BD[[#This Row],[Monto Total]]-BD[[#This Row],[Abonos]]</f>
        <v>0</v>
      </c>
      <c r="O2966" s="92" t="str">
        <f>IF(BD[[#This Row],[Saldo Actual]]=0,"PAGADO",IF(BD[[#This Row],[Saldo Actual]]&lt;0,"A Favor","Pendiente"))</f>
        <v>PAGADO</v>
      </c>
      <c r="P2966" s="95">
        <f>+BD[[#This Row],[Fecha Doc.]]+7</f>
        <v>45279</v>
      </c>
      <c r="Q2966" s="66" t="str">
        <f ca="1">IF(TODAY()&gt;BD[[#This Row],[Fecha Venc.]],"VENCIDO","")</f>
        <v>VENCIDO</v>
      </c>
      <c r="R2966" s="83"/>
    </row>
    <row r="2967" spans="3:18" s="4" customFormat="1" hidden="1" x14ac:dyDescent="0.25">
      <c r="C2967" s="77" t="s">
        <v>787</v>
      </c>
      <c r="D2967" s="78">
        <v>45272</v>
      </c>
      <c r="E2967" s="79" t="s">
        <v>69</v>
      </c>
      <c r="F2967" s="80" t="s">
        <v>31</v>
      </c>
      <c r="G2967" s="79" t="s">
        <v>69</v>
      </c>
      <c r="H2967" s="81" t="s">
        <v>10</v>
      </c>
      <c r="I2967" s="120">
        <v>3264.6</v>
      </c>
      <c r="J2967" s="120">
        <v>3257.3</v>
      </c>
      <c r="K2967" s="82">
        <v>2.2999999999999998</v>
      </c>
      <c r="L2967" s="105">
        <f>+BD[[#This Row],[Kg. Recibidos]]*BD[[#This Row],[Precio]]</f>
        <v>7491.79</v>
      </c>
      <c r="M2967" s="82">
        <v>7491.79</v>
      </c>
      <c r="N2967" s="91">
        <f>+BD[[#This Row],[Monto Total]]-BD[[#This Row],[Abonos]]</f>
        <v>0</v>
      </c>
      <c r="O2967" s="92" t="str">
        <f>IF(BD[[#This Row],[Saldo Actual]]=0,"PAGADO",IF(BD[[#This Row],[Saldo Actual]]&lt;0,"A Favor","Pendiente"))</f>
        <v>PAGADO</v>
      </c>
      <c r="P2967" s="95">
        <f>+BD[[#This Row],[Fecha Doc.]]+7</f>
        <v>45279</v>
      </c>
      <c r="Q2967" s="66" t="str">
        <f ca="1">IF(TODAY()&gt;BD[[#This Row],[Fecha Venc.]],"VENCIDO","")</f>
        <v>VENCIDO</v>
      </c>
      <c r="R2967" s="83"/>
    </row>
    <row r="2968" spans="3:18" s="4" customFormat="1" hidden="1" x14ac:dyDescent="0.25">
      <c r="C2968" s="77" t="s">
        <v>788</v>
      </c>
      <c r="D2968" s="78">
        <v>45272</v>
      </c>
      <c r="E2968" s="79" t="s">
        <v>69</v>
      </c>
      <c r="F2968" s="80" t="s">
        <v>31</v>
      </c>
      <c r="G2968" s="79" t="s">
        <v>69</v>
      </c>
      <c r="H2968" s="81" t="s">
        <v>3</v>
      </c>
      <c r="I2968" s="120">
        <v>5862.3</v>
      </c>
      <c r="J2968" s="120">
        <v>5856.5</v>
      </c>
      <c r="K2968" s="82">
        <v>2.2999999999999998</v>
      </c>
      <c r="L2968" s="105">
        <f>+BD[[#This Row],[Kg. Recibidos]]*BD[[#This Row],[Precio]]</f>
        <v>13469.949999999999</v>
      </c>
      <c r="M2968" s="105">
        <f>+BD[[#This Row],[Kg. Recibidos]]*BD[[#This Row],[Precio]]</f>
        <v>13469.949999999999</v>
      </c>
      <c r="N2968" s="91">
        <f>+BD[[#This Row],[Monto Total]]-BD[[#This Row],[Abonos]]</f>
        <v>0</v>
      </c>
      <c r="O2968" s="92" t="str">
        <f>IF(BD[[#This Row],[Saldo Actual]]=0,"PAGADO",IF(BD[[#This Row],[Saldo Actual]]&lt;0,"A Favor","Pendiente"))</f>
        <v>PAGADO</v>
      </c>
      <c r="P2968" s="95">
        <f>+BD[[#This Row],[Fecha Doc.]]+7</f>
        <v>45279</v>
      </c>
      <c r="Q2968" s="66" t="str">
        <f ca="1">IF(TODAY()&gt;BD[[#This Row],[Fecha Venc.]],"VENCIDO","")</f>
        <v>VENCIDO</v>
      </c>
      <c r="R2968" s="83"/>
    </row>
    <row r="2969" spans="3:18" s="4" customFormat="1" hidden="1" x14ac:dyDescent="0.25">
      <c r="C2969" s="77" t="s">
        <v>781</v>
      </c>
      <c r="D2969" s="78">
        <v>45272</v>
      </c>
      <c r="E2969" s="79" t="s">
        <v>1887</v>
      </c>
      <c r="F2969" s="80" t="s">
        <v>1886</v>
      </c>
      <c r="G2969" s="79" t="s">
        <v>139</v>
      </c>
      <c r="H2969" s="81" t="s">
        <v>3</v>
      </c>
      <c r="I2969" s="120">
        <v>7.9</v>
      </c>
      <c r="J2969" s="120">
        <v>7.9</v>
      </c>
      <c r="K2969" s="82">
        <v>2.4500000000000002</v>
      </c>
      <c r="L2969" s="105">
        <f>+BD[[#This Row],[Kg. Recibidos]]*BD[[#This Row],[Precio]]</f>
        <v>19.355000000000004</v>
      </c>
      <c r="M2969" s="82">
        <v>19.355000000000004</v>
      </c>
      <c r="N2969" s="91">
        <f>+BD[[#This Row],[Monto Total]]-BD[[#This Row],[Abonos]]</f>
        <v>0</v>
      </c>
      <c r="O2969" s="92" t="str">
        <f>IF(BD[[#This Row],[Saldo Actual]]=0,"PAGADO",IF(BD[[#This Row],[Saldo Actual]]&lt;0,"A Favor","Pendiente"))</f>
        <v>PAGADO</v>
      </c>
      <c r="P2969" s="95">
        <f>+BD[[#This Row],[Fecha Doc.]]+7</f>
        <v>45279</v>
      </c>
      <c r="Q2969" s="66" t="str">
        <f ca="1">IF(TODAY()&gt;BD[[#This Row],[Fecha Venc.]],"VENCIDO","")</f>
        <v>VENCIDO</v>
      </c>
      <c r="R2969" s="83"/>
    </row>
    <row r="2970" spans="3:18" s="4" customFormat="1" hidden="1" x14ac:dyDescent="0.25">
      <c r="C2970" s="77" t="s">
        <v>780</v>
      </c>
      <c r="D2970" s="78">
        <v>45272</v>
      </c>
      <c r="E2970" s="79" t="s">
        <v>1887</v>
      </c>
      <c r="F2970" s="80" t="s">
        <v>1886</v>
      </c>
      <c r="G2970" s="79" t="s">
        <v>139</v>
      </c>
      <c r="H2970" s="81" t="s">
        <v>12</v>
      </c>
      <c r="I2970" s="120">
        <v>1.9</v>
      </c>
      <c r="J2970" s="120">
        <v>1.9</v>
      </c>
      <c r="K2970" s="82">
        <v>1.3</v>
      </c>
      <c r="L2970" s="105">
        <f>+BD[[#This Row],[Kg. Recibidos]]*BD[[#This Row],[Precio]]</f>
        <v>2.4699999999999998</v>
      </c>
      <c r="M2970" s="82">
        <v>2.4700000000000002</v>
      </c>
      <c r="N2970" s="91">
        <f>+BD[[#This Row],[Monto Total]]-BD[[#This Row],[Abonos]]</f>
        <v>0</v>
      </c>
      <c r="O2970" s="92" t="str">
        <f>IF(BD[[#This Row],[Saldo Actual]]=0,"PAGADO",IF(BD[[#This Row],[Saldo Actual]]&lt;0,"A Favor","Pendiente"))</f>
        <v>PAGADO</v>
      </c>
      <c r="P2970" s="95">
        <f>+BD[[#This Row],[Fecha Doc.]]+7</f>
        <v>45279</v>
      </c>
      <c r="Q2970" s="66" t="str">
        <f ca="1">IF(TODAY()&gt;BD[[#This Row],[Fecha Venc.]],"VENCIDO","")</f>
        <v>VENCIDO</v>
      </c>
      <c r="R2970" s="83"/>
    </row>
    <row r="2971" spans="3:18" s="4" customFormat="1" hidden="1" x14ac:dyDescent="0.25">
      <c r="C2971" s="77" t="s">
        <v>780</v>
      </c>
      <c r="D2971" s="78">
        <v>45272</v>
      </c>
      <c r="E2971" s="79" t="s">
        <v>1887</v>
      </c>
      <c r="F2971" s="80" t="s">
        <v>1886</v>
      </c>
      <c r="G2971" s="79" t="s">
        <v>139</v>
      </c>
      <c r="H2971" s="81" t="s">
        <v>13</v>
      </c>
      <c r="I2971" s="120">
        <v>1.8</v>
      </c>
      <c r="J2971" s="120">
        <v>1.8</v>
      </c>
      <c r="K2971" s="82">
        <v>1.4</v>
      </c>
      <c r="L2971" s="105">
        <f>+BD[[#This Row],[Kg. Recibidos]]*BD[[#This Row],[Precio]]</f>
        <v>2.52</v>
      </c>
      <c r="M2971" s="82">
        <v>2.52</v>
      </c>
      <c r="N2971" s="91">
        <f>+BD[[#This Row],[Monto Total]]-BD[[#This Row],[Abonos]]</f>
        <v>0</v>
      </c>
      <c r="O2971" s="92" t="str">
        <f>IF(BD[[#This Row],[Saldo Actual]]=0,"PAGADO",IF(BD[[#This Row],[Saldo Actual]]&lt;0,"A Favor","Pendiente"))</f>
        <v>PAGADO</v>
      </c>
      <c r="P2971" s="95">
        <f>+BD[[#This Row],[Fecha Doc.]]+7</f>
        <v>45279</v>
      </c>
      <c r="Q2971" s="66" t="str">
        <f ca="1">IF(TODAY()&gt;BD[[#This Row],[Fecha Venc.]],"VENCIDO","")</f>
        <v>VENCIDO</v>
      </c>
      <c r="R2971" s="83"/>
    </row>
    <row r="2972" spans="3:18" s="4" customFormat="1" hidden="1" x14ac:dyDescent="0.25">
      <c r="C2972" s="77" t="s">
        <v>780</v>
      </c>
      <c r="D2972" s="78">
        <v>45272</v>
      </c>
      <c r="E2972" s="79" t="s">
        <v>1887</v>
      </c>
      <c r="F2972" s="80" t="s">
        <v>1886</v>
      </c>
      <c r="G2972" s="79" t="s">
        <v>139</v>
      </c>
      <c r="H2972" s="81" t="s">
        <v>11</v>
      </c>
      <c r="I2972" s="120">
        <v>1.9</v>
      </c>
      <c r="J2972" s="120">
        <v>1.9</v>
      </c>
      <c r="K2972" s="82">
        <v>2</v>
      </c>
      <c r="L2972" s="105">
        <f>+BD[[#This Row],[Kg. Recibidos]]*BD[[#This Row],[Precio]]</f>
        <v>3.8</v>
      </c>
      <c r="M2972" s="82">
        <v>3.8</v>
      </c>
      <c r="N2972" s="91">
        <f>+BD[[#This Row],[Monto Total]]-BD[[#This Row],[Abonos]]</f>
        <v>0</v>
      </c>
      <c r="O2972" s="92" t="str">
        <f>IF(BD[[#This Row],[Saldo Actual]]=0,"PAGADO",IF(BD[[#This Row],[Saldo Actual]]&lt;0,"A Favor","Pendiente"))</f>
        <v>PAGADO</v>
      </c>
      <c r="P2972" s="95">
        <f>+BD[[#This Row],[Fecha Doc.]]+7</f>
        <v>45279</v>
      </c>
      <c r="Q2972" s="66" t="str">
        <f ca="1">IF(TODAY()&gt;BD[[#This Row],[Fecha Venc.]],"VENCIDO","")</f>
        <v>VENCIDO</v>
      </c>
      <c r="R2972" s="83"/>
    </row>
    <row r="2973" spans="3:18" s="4" customFormat="1" hidden="1" x14ac:dyDescent="0.25">
      <c r="C2973" s="77" t="s">
        <v>778</v>
      </c>
      <c r="D2973" s="78">
        <v>45272</v>
      </c>
      <c r="E2973" s="79" t="s">
        <v>102</v>
      </c>
      <c r="F2973" s="80" t="s">
        <v>56</v>
      </c>
      <c r="G2973" s="79" t="s">
        <v>102</v>
      </c>
      <c r="H2973" s="81" t="s">
        <v>3</v>
      </c>
      <c r="I2973" s="120">
        <v>5531.3</v>
      </c>
      <c r="J2973" s="120">
        <v>5531.3</v>
      </c>
      <c r="K2973" s="82">
        <v>2</v>
      </c>
      <c r="L2973" s="105">
        <f>+BD[[#This Row],[Kg. Recibidos]]*BD[[#This Row],[Precio]]</f>
        <v>11062.6</v>
      </c>
      <c r="M2973" s="82"/>
      <c r="N2973" s="91">
        <f>+BD[[#This Row],[Monto Total]]-BD[[#This Row],[Abonos]]</f>
        <v>11062.6</v>
      </c>
      <c r="O2973" s="92" t="str">
        <f>IF(BD[[#This Row],[Saldo Actual]]=0,"PAGADO",IF(BD[[#This Row],[Saldo Actual]]&lt;0,"A Favor","Pendiente"))</f>
        <v>Pendiente</v>
      </c>
      <c r="P2973" s="95">
        <f>+BD[[#This Row],[Fecha Doc.]]+7</f>
        <v>45279</v>
      </c>
      <c r="Q2973" s="66" t="str">
        <f ca="1">IF(TODAY()&gt;BD[[#This Row],[Fecha Venc.]],"VENCIDO","")</f>
        <v>VENCIDO</v>
      </c>
      <c r="R2973" s="83"/>
    </row>
    <row r="2974" spans="3:18" s="4" customFormat="1" hidden="1" x14ac:dyDescent="0.25">
      <c r="C2974" s="77" t="s">
        <v>777</v>
      </c>
      <c r="D2974" s="78">
        <v>45272</v>
      </c>
      <c r="E2974" s="79" t="s">
        <v>81</v>
      </c>
      <c r="F2974" s="80" t="s">
        <v>40</v>
      </c>
      <c r="G2974" s="79" t="s">
        <v>218</v>
      </c>
      <c r="H2974" s="81" t="s">
        <v>15</v>
      </c>
      <c r="I2974" s="120">
        <v>5211.8</v>
      </c>
      <c r="J2974" s="120">
        <v>5095.1000000000004</v>
      </c>
      <c r="K2974" s="82">
        <v>2.58</v>
      </c>
      <c r="L2974" s="105">
        <f>+BD[[#This Row],[Kg. Recibidos]]*BD[[#This Row],[Precio]]</f>
        <v>13145.358000000002</v>
      </c>
      <c r="M2974" s="82">
        <v>13145.358000000002</v>
      </c>
      <c r="N2974" s="91">
        <f>+BD[[#This Row],[Monto Total]]-BD[[#This Row],[Abonos]]</f>
        <v>0</v>
      </c>
      <c r="O2974" s="92" t="str">
        <f>IF(BD[[#This Row],[Saldo Actual]]=0,"PAGADO",IF(BD[[#This Row],[Saldo Actual]]&lt;0,"A Favor","Pendiente"))</f>
        <v>PAGADO</v>
      </c>
      <c r="P2974" s="95">
        <f>+BD[[#This Row],[Fecha Doc.]]+7</f>
        <v>45279</v>
      </c>
      <c r="Q2974" s="66" t="str">
        <f ca="1">IF(TODAY()&gt;BD[[#This Row],[Fecha Venc.]],"VENCIDO","")</f>
        <v>VENCIDO</v>
      </c>
      <c r="R2974" s="83"/>
    </row>
    <row r="2975" spans="3:18" s="4" customFormat="1" hidden="1" x14ac:dyDescent="0.25">
      <c r="C2975" s="77" t="s">
        <v>776</v>
      </c>
      <c r="D2975" s="78">
        <v>45272</v>
      </c>
      <c r="E2975" s="79" t="s">
        <v>1887</v>
      </c>
      <c r="F2975" s="80" t="s">
        <v>1886</v>
      </c>
      <c r="G2975" s="79" t="s">
        <v>152</v>
      </c>
      <c r="H2975" s="81" t="s">
        <v>3</v>
      </c>
      <c r="I2975" s="120">
        <v>7.6</v>
      </c>
      <c r="J2975" s="120">
        <v>7.6</v>
      </c>
      <c r="K2975" s="82">
        <v>2.4500000000000002</v>
      </c>
      <c r="L2975" s="105">
        <f>+BD[[#This Row],[Kg. Recibidos]]*BD[[#This Row],[Precio]]</f>
        <v>18.62</v>
      </c>
      <c r="M2975" s="82">
        <v>18.62</v>
      </c>
      <c r="N2975" s="91">
        <f>+BD[[#This Row],[Monto Total]]-BD[[#This Row],[Abonos]]</f>
        <v>0</v>
      </c>
      <c r="O2975" s="92" t="str">
        <f>IF(BD[[#This Row],[Saldo Actual]]=0,"PAGADO",IF(BD[[#This Row],[Saldo Actual]]&lt;0,"A Favor","Pendiente"))</f>
        <v>PAGADO</v>
      </c>
      <c r="P2975" s="95">
        <f>+BD[[#This Row],[Fecha Doc.]]+7</f>
        <v>45279</v>
      </c>
      <c r="Q2975" s="66" t="str">
        <f ca="1">IF(TODAY()&gt;BD[[#This Row],[Fecha Venc.]],"VENCIDO","")</f>
        <v>VENCIDO</v>
      </c>
      <c r="R2975" s="83"/>
    </row>
    <row r="2976" spans="3:18" s="4" customFormat="1" hidden="1" x14ac:dyDescent="0.25">
      <c r="C2976" s="77" t="s">
        <v>768</v>
      </c>
      <c r="D2976" s="78">
        <v>45271</v>
      </c>
      <c r="E2976" s="79" t="s">
        <v>9</v>
      </c>
      <c r="F2976" s="80" t="s">
        <v>19</v>
      </c>
      <c r="G2976" s="79" t="s">
        <v>169</v>
      </c>
      <c r="H2976" s="81" t="s">
        <v>15</v>
      </c>
      <c r="I2976" s="120">
        <v>10432.299999999999</v>
      </c>
      <c r="J2976" s="120">
        <v>10160.6</v>
      </c>
      <c r="K2976" s="82">
        <v>2.4</v>
      </c>
      <c r="L2976" s="105">
        <f>+BD[[#This Row],[Kg. Recibidos]]*BD[[#This Row],[Precio]]</f>
        <v>24385.439999999999</v>
      </c>
      <c r="M2976" s="82">
        <v>24385.439999999999</v>
      </c>
      <c r="N2976" s="91">
        <f>+BD[[#This Row],[Monto Total]]-BD[[#This Row],[Abonos]]</f>
        <v>0</v>
      </c>
      <c r="O2976" s="92" t="str">
        <f>IF(BD[[#This Row],[Saldo Actual]]=0,"PAGADO",IF(BD[[#This Row],[Saldo Actual]]&lt;0,"A Favor","Pendiente"))</f>
        <v>PAGADO</v>
      </c>
      <c r="P2976" s="95">
        <f>+BD[[#This Row],[Fecha Doc.]]+7</f>
        <v>45278</v>
      </c>
      <c r="Q2976" s="66" t="str">
        <f ca="1">IF(TODAY()&gt;BD[[#This Row],[Fecha Venc.]],"VENCIDO","")</f>
        <v>VENCIDO</v>
      </c>
      <c r="R2976" s="83"/>
    </row>
    <row r="2977" spans="3:18" s="4" customFormat="1" hidden="1" x14ac:dyDescent="0.25">
      <c r="C2977" s="77" t="s">
        <v>763</v>
      </c>
      <c r="D2977" s="78">
        <v>45271</v>
      </c>
      <c r="E2977" s="79" t="s">
        <v>86</v>
      </c>
      <c r="F2977" s="80" t="s">
        <v>45</v>
      </c>
      <c r="G2977" s="79" t="s">
        <v>86</v>
      </c>
      <c r="H2977" s="81" t="s">
        <v>3</v>
      </c>
      <c r="I2977" s="120">
        <v>1594.7</v>
      </c>
      <c r="J2977" s="120">
        <v>1594.7</v>
      </c>
      <c r="K2977" s="82">
        <v>2.2999999999999998</v>
      </c>
      <c r="L2977" s="105">
        <f>+BD[[#This Row],[Kg. Recibidos]]*BD[[#This Row],[Precio]]</f>
        <v>3667.81</v>
      </c>
      <c r="M2977" s="82">
        <v>3667.81</v>
      </c>
      <c r="N2977" s="91">
        <f>+BD[[#This Row],[Monto Total]]-BD[[#This Row],[Abonos]]</f>
        <v>0</v>
      </c>
      <c r="O2977" s="92" t="str">
        <f>IF(BD[[#This Row],[Saldo Actual]]=0,"PAGADO",IF(BD[[#This Row],[Saldo Actual]]&lt;0,"A Favor","Pendiente"))</f>
        <v>PAGADO</v>
      </c>
      <c r="P2977" s="95">
        <f>+BD[[#This Row],[Fecha Doc.]]+7</f>
        <v>45278</v>
      </c>
      <c r="Q2977" s="66" t="str">
        <f ca="1">IF(TODAY()&gt;BD[[#This Row],[Fecha Venc.]],"VENCIDO","")</f>
        <v>VENCIDO</v>
      </c>
      <c r="R2977" s="83" t="s">
        <v>1454</v>
      </c>
    </row>
    <row r="2978" spans="3:18" s="4" customFormat="1" hidden="1" x14ac:dyDescent="0.25">
      <c r="C2978" s="77" t="s">
        <v>762</v>
      </c>
      <c r="D2978" s="78">
        <v>45271</v>
      </c>
      <c r="E2978" s="79" t="s">
        <v>86</v>
      </c>
      <c r="F2978" s="80" t="s">
        <v>45</v>
      </c>
      <c r="G2978" s="79" t="s">
        <v>86</v>
      </c>
      <c r="H2978" s="81" t="s">
        <v>12</v>
      </c>
      <c r="I2978" s="120">
        <v>47.3</v>
      </c>
      <c r="J2978" s="120">
        <v>47.3</v>
      </c>
      <c r="K2978" s="82">
        <v>1.3</v>
      </c>
      <c r="L2978" s="105">
        <f>+BD[[#This Row],[Kg. Recibidos]]*BD[[#This Row],[Precio]]</f>
        <v>61.489999999999995</v>
      </c>
      <c r="M2978" s="82">
        <v>61.49</v>
      </c>
      <c r="N2978" s="91">
        <f>+BD[[#This Row],[Monto Total]]-BD[[#This Row],[Abonos]]</f>
        <v>0</v>
      </c>
      <c r="O2978" s="92" t="str">
        <f>IF(BD[[#This Row],[Saldo Actual]]=0,"PAGADO",IF(BD[[#This Row],[Saldo Actual]]&lt;0,"A Favor","Pendiente"))</f>
        <v>PAGADO</v>
      </c>
      <c r="P2978" s="95">
        <f>+BD[[#This Row],[Fecha Doc.]]+7</f>
        <v>45278</v>
      </c>
      <c r="Q2978" s="66" t="str">
        <f ca="1">IF(TODAY()&gt;BD[[#This Row],[Fecha Venc.]],"VENCIDO","")</f>
        <v>VENCIDO</v>
      </c>
      <c r="R2978" s="83" t="s">
        <v>1454</v>
      </c>
    </row>
    <row r="2979" spans="3:18" s="4" customFormat="1" hidden="1" x14ac:dyDescent="0.25">
      <c r="C2979" s="77" t="s">
        <v>757</v>
      </c>
      <c r="D2979" s="78">
        <v>45271</v>
      </c>
      <c r="E2979" s="79" t="s">
        <v>87</v>
      </c>
      <c r="F2979" s="80" t="s">
        <v>116</v>
      </c>
      <c r="G2979" s="79" t="s">
        <v>87</v>
      </c>
      <c r="H2979" s="81" t="s">
        <v>11</v>
      </c>
      <c r="I2979" s="120">
        <v>48.1</v>
      </c>
      <c r="J2979" s="120">
        <v>48.1</v>
      </c>
      <c r="K2979" s="82">
        <v>1.8</v>
      </c>
      <c r="L2979" s="105">
        <f>+BD[[#This Row],[Kg. Recibidos]]*BD[[#This Row],[Precio]]</f>
        <v>86.58</v>
      </c>
      <c r="M2979" s="82">
        <v>86.58</v>
      </c>
      <c r="N2979" s="91">
        <f>+BD[[#This Row],[Monto Total]]-BD[[#This Row],[Abonos]]</f>
        <v>0</v>
      </c>
      <c r="O2979" s="92" t="str">
        <f>IF(BD[[#This Row],[Saldo Actual]]=0,"PAGADO",IF(BD[[#This Row],[Saldo Actual]]&lt;0,"A Favor","Pendiente"))</f>
        <v>PAGADO</v>
      </c>
      <c r="P2979" s="95">
        <f>+BD[[#This Row],[Fecha Doc.]]+7</f>
        <v>45278</v>
      </c>
      <c r="Q2979" s="66" t="str">
        <f ca="1">IF(TODAY()&gt;BD[[#This Row],[Fecha Venc.]],"VENCIDO","")</f>
        <v>VENCIDO</v>
      </c>
      <c r="R2979" s="83"/>
    </row>
    <row r="2980" spans="3:18" s="4" customFormat="1" hidden="1" x14ac:dyDescent="0.25">
      <c r="C2980" s="77" t="s">
        <v>757</v>
      </c>
      <c r="D2980" s="78">
        <v>45271</v>
      </c>
      <c r="E2980" s="79" t="s">
        <v>87</v>
      </c>
      <c r="F2980" s="80" t="s">
        <v>116</v>
      </c>
      <c r="G2980" s="79" t="s">
        <v>87</v>
      </c>
      <c r="H2980" s="81" t="s">
        <v>12</v>
      </c>
      <c r="I2980" s="120">
        <v>199.6</v>
      </c>
      <c r="J2980" s="120">
        <v>199.6</v>
      </c>
      <c r="K2980" s="82">
        <v>1.3</v>
      </c>
      <c r="L2980" s="105">
        <f>+BD[[#This Row],[Kg. Recibidos]]*BD[[#This Row],[Precio]]</f>
        <v>259.48</v>
      </c>
      <c r="M2980" s="82">
        <v>259.48</v>
      </c>
      <c r="N2980" s="91">
        <f>+BD[[#This Row],[Monto Total]]-BD[[#This Row],[Abonos]]</f>
        <v>0</v>
      </c>
      <c r="O2980" s="92" t="str">
        <f>IF(BD[[#This Row],[Saldo Actual]]=0,"PAGADO",IF(BD[[#This Row],[Saldo Actual]]&lt;0,"A Favor","Pendiente"))</f>
        <v>PAGADO</v>
      </c>
      <c r="P2980" s="95">
        <f>+BD[[#This Row],[Fecha Doc.]]+7</f>
        <v>45278</v>
      </c>
      <c r="Q2980" s="66" t="str">
        <f ca="1">IF(TODAY()&gt;BD[[#This Row],[Fecha Venc.]],"VENCIDO","")</f>
        <v>VENCIDO</v>
      </c>
      <c r="R2980" s="83"/>
    </row>
    <row r="2981" spans="3:18" s="4" customFormat="1" hidden="1" x14ac:dyDescent="0.25">
      <c r="C2981" s="77" t="s">
        <v>757</v>
      </c>
      <c r="D2981" s="78">
        <v>45271</v>
      </c>
      <c r="E2981" s="79" t="s">
        <v>87</v>
      </c>
      <c r="F2981" s="80" t="s">
        <v>116</v>
      </c>
      <c r="G2981" s="79" t="s">
        <v>87</v>
      </c>
      <c r="H2981" s="81" t="s">
        <v>13</v>
      </c>
      <c r="I2981" s="120">
        <v>204.6</v>
      </c>
      <c r="J2981" s="120">
        <v>204.6</v>
      </c>
      <c r="K2981" s="82">
        <v>1.4</v>
      </c>
      <c r="L2981" s="105">
        <f>+BD[[#This Row],[Kg. Recibidos]]*BD[[#This Row],[Precio]]</f>
        <v>286.44</v>
      </c>
      <c r="M2981" s="82">
        <v>286.44</v>
      </c>
      <c r="N2981" s="91">
        <f>+BD[[#This Row],[Monto Total]]-BD[[#This Row],[Abonos]]</f>
        <v>0</v>
      </c>
      <c r="O2981" s="92" t="str">
        <f>IF(BD[[#This Row],[Saldo Actual]]=0,"PAGADO",IF(BD[[#This Row],[Saldo Actual]]&lt;0,"A Favor","Pendiente"))</f>
        <v>PAGADO</v>
      </c>
      <c r="P2981" s="95">
        <f>+BD[[#This Row],[Fecha Doc.]]+7</f>
        <v>45278</v>
      </c>
      <c r="Q2981" s="66" t="str">
        <f ca="1">IF(TODAY()&gt;BD[[#This Row],[Fecha Venc.]],"VENCIDO","")</f>
        <v>VENCIDO</v>
      </c>
      <c r="R2981" s="83"/>
    </row>
    <row r="2982" spans="3:18" s="4" customFormat="1" hidden="1" x14ac:dyDescent="0.25">
      <c r="C2982" s="77" t="s">
        <v>758</v>
      </c>
      <c r="D2982" s="78">
        <v>45271</v>
      </c>
      <c r="E2982" s="79" t="s">
        <v>87</v>
      </c>
      <c r="F2982" s="80" t="s">
        <v>116</v>
      </c>
      <c r="G2982" s="79" t="s">
        <v>87</v>
      </c>
      <c r="H2982" s="81" t="s">
        <v>10</v>
      </c>
      <c r="I2982" s="120">
        <v>221.5</v>
      </c>
      <c r="J2982" s="120">
        <v>221.5</v>
      </c>
      <c r="K2982" s="82">
        <v>2.4</v>
      </c>
      <c r="L2982" s="105">
        <f>+BD[[#This Row],[Kg. Recibidos]]*BD[[#This Row],[Precio]]</f>
        <v>531.6</v>
      </c>
      <c r="M2982" s="82">
        <v>531.6</v>
      </c>
      <c r="N2982" s="91">
        <f>+BD[[#This Row],[Monto Total]]-BD[[#This Row],[Abonos]]</f>
        <v>0</v>
      </c>
      <c r="O2982" s="92" t="str">
        <f>IF(BD[[#This Row],[Saldo Actual]]=0,"PAGADO",IF(BD[[#This Row],[Saldo Actual]]&lt;0,"A Favor","Pendiente"))</f>
        <v>PAGADO</v>
      </c>
      <c r="P2982" s="95">
        <f>+BD[[#This Row],[Fecha Doc.]]+7</f>
        <v>45278</v>
      </c>
      <c r="Q2982" s="66" t="str">
        <f ca="1">IF(TODAY()&gt;BD[[#This Row],[Fecha Venc.]],"VENCIDO","")</f>
        <v>VENCIDO</v>
      </c>
      <c r="R2982" s="83"/>
    </row>
    <row r="2983" spans="3:18" s="4" customFormat="1" hidden="1" x14ac:dyDescent="0.25">
      <c r="C2983" s="77" t="s">
        <v>761</v>
      </c>
      <c r="D2983" s="78">
        <v>45271</v>
      </c>
      <c r="E2983" s="79" t="s">
        <v>1887</v>
      </c>
      <c r="F2983" s="80" t="s">
        <v>1886</v>
      </c>
      <c r="G2983" s="79" t="s">
        <v>140</v>
      </c>
      <c r="H2983" s="81" t="s">
        <v>3</v>
      </c>
      <c r="I2983" s="120">
        <v>470.8</v>
      </c>
      <c r="J2983" s="120">
        <v>470.8</v>
      </c>
      <c r="K2983" s="82">
        <v>2.4500000000000002</v>
      </c>
      <c r="L2983" s="105">
        <f>+BD[[#This Row],[Kg. Recibidos]]*BD[[#This Row],[Precio]]</f>
        <v>1153.46</v>
      </c>
      <c r="M2983" s="82">
        <v>1153.46</v>
      </c>
      <c r="N2983" s="91">
        <f>+BD[[#This Row],[Monto Total]]-BD[[#This Row],[Abonos]]</f>
        <v>0</v>
      </c>
      <c r="O2983" s="92" t="str">
        <f>IF(BD[[#This Row],[Saldo Actual]]=0,"PAGADO",IF(BD[[#This Row],[Saldo Actual]]&lt;0,"A Favor","Pendiente"))</f>
        <v>PAGADO</v>
      </c>
      <c r="P2983" s="95">
        <f>+BD[[#This Row],[Fecha Doc.]]+7</f>
        <v>45278</v>
      </c>
      <c r="Q2983" s="66" t="str">
        <f ca="1">IF(TODAY()&gt;BD[[#This Row],[Fecha Venc.]],"VENCIDO","")</f>
        <v>VENCIDO</v>
      </c>
      <c r="R2983" s="83"/>
    </row>
    <row r="2984" spans="3:18" s="4" customFormat="1" hidden="1" x14ac:dyDescent="0.25">
      <c r="C2984" s="77" t="s">
        <v>765</v>
      </c>
      <c r="D2984" s="78">
        <v>45271</v>
      </c>
      <c r="E2984" s="79" t="s">
        <v>8</v>
      </c>
      <c r="F2984" s="80" t="s">
        <v>20</v>
      </c>
      <c r="G2984" s="79" t="s">
        <v>182</v>
      </c>
      <c r="H2984" s="81" t="s">
        <v>15</v>
      </c>
      <c r="I2984" s="120">
        <v>6046.3</v>
      </c>
      <c r="J2984" s="120">
        <v>5810.3</v>
      </c>
      <c r="K2984" s="82">
        <v>2.52</v>
      </c>
      <c r="L2984" s="105">
        <f>+BD[[#This Row],[Kg. Recibidos]]*BD[[#This Row],[Precio]]</f>
        <v>14641.956</v>
      </c>
      <c r="M2984" s="82">
        <v>14641.956</v>
      </c>
      <c r="N2984" s="91">
        <f>+BD[[#This Row],[Monto Total]]-BD[[#This Row],[Abonos]]</f>
        <v>0</v>
      </c>
      <c r="O2984" s="92" t="str">
        <f>IF(BD[[#This Row],[Saldo Actual]]=0,"PAGADO",IF(BD[[#This Row],[Saldo Actual]]&lt;0,"A Favor","Pendiente"))</f>
        <v>PAGADO</v>
      </c>
      <c r="P2984" s="95">
        <f>+BD[[#This Row],[Fecha Doc.]]+7</f>
        <v>45278</v>
      </c>
      <c r="Q2984" s="66" t="str">
        <f ca="1">IF(TODAY()&gt;BD[[#This Row],[Fecha Venc.]],"VENCIDO","")</f>
        <v>VENCIDO</v>
      </c>
      <c r="R2984" s="83"/>
    </row>
    <row r="2985" spans="3:18" s="4" customFormat="1" hidden="1" x14ac:dyDescent="0.25">
      <c r="C2985" s="77" t="s">
        <v>766</v>
      </c>
      <c r="D2985" s="78">
        <v>45271</v>
      </c>
      <c r="E2985" s="79" t="s">
        <v>1887</v>
      </c>
      <c r="F2985" s="80" t="s">
        <v>1886</v>
      </c>
      <c r="G2985" s="79" t="s">
        <v>149</v>
      </c>
      <c r="H2985" s="81" t="s">
        <v>14</v>
      </c>
      <c r="I2985" s="120">
        <v>127.4</v>
      </c>
      <c r="J2985" s="120">
        <v>127.4</v>
      </c>
      <c r="K2985" s="82">
        <v>0.55000000000000004</v>
      </c>
      <c r="L2985" s="105">
        <f>+BD[[#This Row],[Kg. Recibidos]]*BD[[#This Row],[Precio]]</f>
        <v>70.070000000000007</v>
      </c>
      <c r="M2985" s="82">
        <v>70.069999999999993</v>
      </c>
      <c r="N2985" s="91">
        <f>+BD[[#This Row],[Monto Total]]-BD[[#This Row],[Abonos]]</f>
        <v>0</v>
      </c>
      <c r="O2985" s="92" t="str">
        <f>IF(BD[[#This Row],[Saldo Actual]]=0,"PAGADO",IF(BD[[#This Row],[Saldo Actual]]&lt;0,"A Favor","Pendiente"))</f>
        <v>PAGADO</v>
      </c>
      <c r="P2985" s="95">
        <f>+BD[[#This Row],[Fecha Doc.]]+7</f>
        <v>45278</v>
      </c>
      <c r="Q2985" s="66" t="str">
        <f ca="1">IF(TODAY()&gt;BD[[#This Row],[Fecha Venc.]],"VENCIDO","")</f>
        <v>VENCIDO</v>
      </c>
      <c r="R2985" s="83"/>
    </row>
    <row r="2986" spans="3:18" s="4" customFormat="1" hidden="1" x14ac:dyDescent="0.25">
      <c r="C2986" s="77" t="s">
        <v>767</v>
      </c>
      <c r="D2986" s="78">
        <v>45271</v>
      </c>
      <c r="E2986" s="79" t="s">
        <v>8</v>
      </c>
      <c r="F2986" s="80" t="s">
        <v>20</v>
      </c>
      <c r="G2986" s="79" t="s">
        <v>182</v>
      </c>
      <c r="H2986" s="81" t="s">
        <v>12</v>
      </c>
      <c r="I2986" s="120">
        <v>990.4</v>
      </c>
      <c r="J2986" s="120">
        <v>963.4</v>
      </c>
      <c r="K2986" s="82">
        <v>1</v>
      </c>
      <c r="L2986" s="105">
        <f>+BD[[#This Row],[Kg. Recibidos]]*BD[[#This Row],[Precio]]</f>
        <v>963.4</v>
      </c>
      <c r="M2986" s="82">
        <v>963.4</v>
      </c>
      <c r="N2986" s="91">
        <f>+BD[[#This Row],[Monto Total]]-BD[[#This Row],[Abonos]]</f>
        <v>0</v>
      </c>
      <c r="O2986" s="92" t="str">
        <f>IF(BD[[#This Row],[Saldo Actual]]=0,"PAGADO",IF(BD[[#This Row],[Saldo Actual]]&lt;0,"A Favor","Pendiente"))</f>
        <v>PAGADO</v>
      </c>
      <c r="P2986" s="95">
        <f>+BD[[#This Row],[Fecha Doc.]]+7</f>
        <v>45278</v>
      </c>
      <c r="Q2986" s="66" t="str">
        <f ca="1">IF(TODAY()&gt;BD[[#This Row],[Fecha Venc.]],"VENCIDO","")</f>
        <v>VENCIDO</v>
      </c>
      <c r="R2986" s="83"/>
    </row>
    <row r="2987" spans="3:18" s="4" customFormat="1" hidden="1" x14ac:dyDescent="0.25">
      <c r="C2987" s="77" t="s">
        <v>767</v>
      </c>
      <c r="D2987" s="78">
        <v>45271</v>
      </c>
      <c r="E2987" s="79" t="s">
        <v>8</v>
      </c>
      <c r="F2987" s="80" t="s">
        <v>20</v>
      </c>
      <c r="G2987" s="79" t="s">
        <v>182</v>
      </c>
      <c r="H2987" s="81" t="s">
        <v>13</v>
      </c>
      <c r="I2987" s="120">
        <v>1856.4</v>
      </c>
      <c r="J2987" s="120">
        <v>1821.2</v>
      </c>
      <c r="K2987" s="82">
        <v>1.4</v>
      </c>
      <c r="L2987" s="105">
        <f>+BD[[#This Row],[Kg. Recibidos]]*BD[[#This Row],[Precio]]</f>
        <v>2549.6799999999998</v>
      </c>
      <c r="M2987" s="82">
        <v>2549.6799999999998</v>
      </c>
      <c r="N2987" s="91">
        <f>+BD[[#This Row],[Monto Total]]-BD[[#This Row],[Abonos]]</f>
        <v>0</v>
      </c>
      <c r="O2987" s="92" t="str">
        <f>IF(BD[[#This Row],[Saldo Actual]]=0,"PAGADO",IF(BD[[#This Row],[Saldo Actual]]&lt;0,"A Favor","Pendiente"))</f>
        <v>PAGADO</v>
      </c>
      <c r="P2987" s="95">
        <f>+BD[[#This Row],[Fecha Doc.]]+7</f>
        <v>45278</v>
      </c>
      <c r="Q2987" s="66" t="str">
        <f ca="1">IF(TODAY()&gt;BD[[#This Row],[Fecha Venc.]],"VENCIDO","")</f>
        <v>VENCIDO</v>
      </c>
      <c r="R2987" s="83"/>
    </row>
    <row r="2988" spans="3:18" s="4" customFormat="1" hidden="1" x14ac:dyDescent="0.25">
      <c r="C2988" s="77" t="s">
        <v>752</v>
      </c>
      <c r="D2988" s="78">
        <v>45271</v>
      </c>
      <c r="E2988" s="79" t="s">
        <v>81</v>
      </c>
      <c r="F2988" s="80" t="s">
        <v>40</v>
      </c>
      <c r="G2988" s="79" t="s">
        <v>218</v>
      </c>
      <c r="H2988" s="81" t="s">
        <v>15</v>
      </c>
      <c r="I2988" s="120">
        <v>10189.799999999999</v>
      </c>
      <c r="J2988" s="120">
        <v>9942.2999999999993</v>
      </c>
      <c r="K2988" s="82">
        <v>2.58</v>
      </c>
      <c r="L2988" s="105">
        <f>+BD[[#This Row],[Kg. Recibidos]]*BD[[#This Row],[Precio]]</f>
        <v>25651.133999999998</v>
      </c>
      <c r="M2988" s="82">
        <v>25651.133999999998</v>
      </c>
      <c r="N2988" s="91">
        <f>+BD[[#This Row],[Monto Total]]-BD[[#This Row],[Abonos]]</f>
        <v>0</v>
      </c>
      <c r="O2988" s="92" t="str">
        <f>IF(BD[[#This Row],[Saldo Actual]]=0,"PAGADO",IF(BD[[#This Row],[Saldo Actual]]&lt;0,"A Favor","Pendiente"))</f>
        <v>PAGADO</v>
      </c>
      <c r="P2988" s="95">
        <f>+BD[[#This Row],[Fecha Doc.]]+7</f>
        <v>45278</v>
      </c>
      <c r="Q2988" s="66" t="str">
        <f ca="1">IF(TODAY()&gt;BD[[#This Row],[Fecha Venc.]],"VENCIDO","")</f>
        <v>VENCIDO</v>
      </c>
      <c r="R2988" s="83"/>
    </row>
    <row r="2989" spans="3:18" s="4" customFormat="1" hidden="1" x14ac:dyDescent="0.25">
      <c r="C2989" s="77" t="s">
        <v>740</v>
      </c>
      <c r="D2989" s="78">
        <v>45268</v>
      </c>
      <c r="E2989" s="79" t="s">
        <v>91</v>
      </c>
      <c r="F2989" s="80" t="s">
        <v>49</v>
      </c>
      <c r="G2989" s="79" t="s">
        <v>91</v>
      </c>
      <c r="H2989" s="81" t="s">
        <v>11</v>
      </c>
      <c r="I2989" s="120">
        <v>24.5</v>
      </c>
      <c r="J2989" s="120">
        <v>24.5</v>
      </c>
      <c r="K2989" s="82">
        <v>1.8</v>
      </c>
      <c r="L2989" s="105">
        <f>+BD[[#This Row],[Kg. Recibidos]]*BD[[#This Row],[Precio]]</f>
        <v>44.1</v>
      </c>
      <c r="M2989" s="82">
        <v>44.1</v>
      </c>
      <c r="N2989" s="91">
        <f>+BD[[#This Row],[Monto Total]]-BD[[#This Row],[Abonos]]</f>
        <v>0</v>
      </c>
      <c r="O2989" s="92" t="str">
        <f>IF(BD[[#This Row],[Saldo Actual]]=0,"PAGADO",IF(BD[[#This Row],[Saldo Actual]]&lt;0,"A Favor","Pendiente"))</f>
        <v>PAGADO</v>
      </c>
      <c r="P2989" s="95">
        <f>+BD[[#This Row],[Fecha Doc.]]+7</f>
        <v>45275</v>
      </c>
      <c r="Q2989" s="66" t="str">
        <f ca="1">IF(TODAY()&gt;BD[[#This Row],[Fecha Venc.]],"VENCIDO","")</f>
        <v>VENCIDO</v>
      </c>
      <c r="R2989" s="83"/>
    </row>
    <row r="2990" spans="3:18" s="4" customFormat="1" hidden="1" x14ac:dyDescent="0.25">
      <c r="C2990" s="77" t="s">
        <v>740</v>
      </c>
      <c r="D2990" s="78">
        <v>45268</v>
      </c>
      <c r="E2990" s="79" t="s">
        <v>91</v>
      </c>
      <c r="F2990" s="80" t="s">
        <v>49</v>
      </c>
      <c r="G2990" s="79" t="s">
        <v>91</v>
      </c>
      <c r="H2990" s="81" t="s">
        <v>12</v>
      </c>
      <c r="I2990" s="120">
        <v>83.8</v>
      </c>
      <c r="J2990" s="120">
        <v>83.8</v>
      </c>
      <c r="K2990" s="82">
        <v>1.3</v>
      </c>
      <c r="L2990" s="105">
        <f>+BD[[#This Row],[Kg. Recibidos]]*BD[[#This Row],[Precio]]</f>
        <v>108.94</v>
      </c>
      <c r="M2990" s="82">
        <v>108.94</v>
      </c>
      <c r="N2990" s="91">
        <f>+BD[[#This Row],[Monto Total]]-BD[[#This Row],[Abonos]]</f>
        <v>0</v>
      </c>
      <c r="O2990" s="92" t="str">
        <f>IF(BD[[#This Row],[Saldo Actual]]=0,"PAGADO",IF(BD[[#This Row],[Saldo Actual]]&lt;0,"A Favor","Pendiente"))</f>
        <v>PAGADO</v>
      </c>
      <c r="P2990" s="95">
        <f>+BD[[#This Row],[Fecha Doc.]]+7</f>
        <v>45275</v>
      </c>
      <c r="Q2990" s="66" t="str">
        <f ca="1">IF(TODAY()&gt;BD[[#This Row],[Fecha Venc.]],"VENCIDO","")</f>
        <v>VENCIDO</v>
      </c>
      <c r="R2990" s="83"/>
    </row>
    <row r="2991" spans="3:18" s="4" customFormat="1" hidden="1" x14ac:dyDescent="0.25">
      <c r="C2991" s="77" t="s">
        <v>731</v>
      </c>
      <c r="D2991" s="78">
        <v>45268</v>
      </c>
      <c r="E2991" s="79" t="s">
        <v>8</v>
      </c>
      <c r="F2991" s="80" t="s">
        <v>20</v>
      </c>
      <c r="G2991" s="79" t="s">
        <v>172</v>
      </c>
      <c r="H2991" s="81" t="s">
        <v>3</v>
      </c>
      <c r="I2991" s="120">
        <v>619.1</v>
      </c>
      <c r="J2991" s="120">
        <v>616</v>
      </c>
      <c r="K2991" s="82">
        <v>2.25</v>
      </c>
      <c r="L2991" s="105">
        <f>+BD[[#This Row],[Kg. Recibidos]]*BD[[#This Row],[Precio]]</f>
        <v>1386</v>
      </c>
      <c r="M2991" s="82">
        <v>1386</v>
      </c>
      <c r="N2991" s="91">
        <f>+BD[[#This Row],[Monto Total]]-BD[[#This Row],[Abonos]]</f>
        <v>0</v>
      </c>
      <c r="O2991" s="92" t="str">
        <f>IF(BD[[#This Row],[Saldo Actual]]=0,"PAGADO",IF(BD[[#This Row],[Saldo Actual]]&lt;0,"A Favor","Pendiente"))</f>
        <v>PAGADO</v>
      </c>
      <c r="P2991" s="95">
        <f>+BD[[#This Row],[Fecha Doc.]]+7</f>
        <v>45275</v>
      </c>
      <c r="Q2991" s="66" t="str">
        <f ca="1">IF(TODAY()&gt;BD[[#This Row],[Fecha Venc.]],"VENCIDO","")</f>
        <v>VENCIDO</v>
      </c>
      <c r="R2991" s="83"/>
    </row>
    <row r="2992" spans="3:18" s="4" customFormat="1" hidden="1" x14ac:dyDescent="0.25">
      <c r="C2992" s="77" t="s">
        <v>730</v>
      </c>
      <c r="D2992" s="78">
        <v>45268</v>
      </c>
      <c r="E2992" s="79" t="s">
        <v>8</v>
      </c>
      <c r="F2992" s="80" t="s">
        <v>20</v>
      </c>
      <c r="G2992" s="79" t="s">
        <v>172</v>
      </c>
      <c r="H2992" s="81" t="s">
        <v>15</v>
      </c>
      <c r="I2992" s="120">
        <v>504.5</v>
      </c>
      <c r="J2992" s="120">
        <v>506</v>
      </c>
      <c r="K2992" s="82">
        <v>2.52</v>
      </c>
      <c r="L2992" s="105">
        <f>+BD[[#This Row],[Kg. Recibidos]]*BD[[#This Row],[Precio]]</f>
        <v>1275.1200000000001</v>
      </c>
      <c r="M2992" s="82">
        <v>1275.1200000000001</v>
      </c>
      <c r="N2992" s="91">
        <f>+BD[[#This Row],[Monto Total]]-BD[[#This Row],[Abonos]]</f>
        <v>0</v>
      </c>
      <c r="O2992" s="92" t="str">
        <f>IF(BD[[#This Row],[Saldo Actual]]=0,"PAGADO",IF(BD[[#This Row],[Saldo Actual]]&lt;0,"A Favor","Pendiente"))</f>
        <v>PAGADO</v>
      </c>
      <c r="P2992" s="95">
        <f>+BD[[#This Row],[Fecha Doc.]]+7</f>
        <v>45275</v>
      </c>
      <c r="Q2992" s="66" t="str">
        <f ca="1">IF(TODAY()&gt;BD[[#This Row],[Fecha Venc.]],"VENCIDO","")</f>
        <v>VENCIDO</v>
      </c>
      <c r="R2992" s="83"/>
    </row>
    <row r="2993" spans="3:18" s="4" customFormat="1" hidden="1" x14ac:dyDescent="0.25">
      <c r="C2993" s="77" t="s">
        <v>732</v>
      </c>
      <c r="D2993" s="78">
        <v>45268</v>
      </c>
      <c r="E2993" s="79" t="s">
        <v>8</v>
      </c>
      <c r="F2993" s="80" t="s">
        <v>20</v>
      </c>
      <c r="G2993" s="79" t="s">
        <v>182</v>
      </c>
      <c r="H2993" s="81" t="s">
        <v>15</v>
      </c>
      <c r="I2993" s="120">
        <v>4141.8999999999996</v>
      </c>
      <c r="J2993" s="120">
        <v>4067.8</v>
      </c>
      <c r="K2993" s="82">
        <v>2.52</v>
      </c>
      <c r="L2993" s="105">
        <f>+BD[[#This Row],[Kg. Recibidos]]*BD[[#This Row],[Precio]]</f>
        <v>10250.856</v>
      </c>
      <c r="M2993" s="82">
        <v>10250.856</v>
      </c>
      <c r="N2993" s="91">
        <f>+BD[[#This Row],[Monto Total]]-BD[[#This Row],[Abonos]]</f>
        <v>0</v>
      </c>
      <c r="O2993" s="92" t="str">
        <f>IF(BD[[#This Row],[Saldo Actual]]=0,"PAGADO",IF(BD[[#This Row],[Saldo Actual]]&lt;0,"A Favor","Pendiente"))</f>
        <v>PAGADO</v>
      </c>
      <c r="P2993" s="95">
        <f>+BD[[#This Row],[Fecha Doc.]]+7</f>
        <v>45275</v>
      </c>
      <c r="Q2993" s="66" t="str">
        <f ca="1">IF(TODAY()&gt;BD[[#This Row],[Fecha Venc.]],"VENCIDO","")</f>
        <v>VENCIDO</v>
      </c>
      <c r="R2993" s="83"/>
    </row>
    <row r="2994" spans="3:18" s="4" customFormat="1" hidden="1" x14ac:dyDescent="0.25">
      <c r="C2994" s="77" t="s">
        <v>735</v>
      </c>
      <c r="D2994" s="78">
        <v>45268</v>
      </c>
      <c r="E2994" s="79" t="s">
        <v>8</v>
      </c>
      <c r="F2994" s="80" t="s">
        <v>20</v>
      </c>
      <c r="G2994" s="79" t="s">
        <v>174</v>
      </c>
      <c r="H2994" s="81" t="s">
        <v>3</v>
      </c>
      <c r="I2994" s="120">
        <v>928</v>
      </c>
      <c r="J2994" s="120">
        <v>926</v>
      </c>
      <c r="K2994" s="82">
        <v>2.25</v>
      </c>
      <c r="L2994" s="105">
        <f>+BD[[#This Row],[Kg. Recibidos]]*BD[[#This Row],[Precio]]</f>
        <v>2083.5</v>
      </c>
      <c r="M2994" s="82">
        <v>2083.5</v>
      </c>
      <c r="N2994" s="91">
        <f>+BD[[#This Row],[Monto Total]]-BD[[#This Row],[Abonos]]</f>
        <v>0</v>
      </c>
      <c r="O2994" s="92" t="str">
        <f>IF(BD[[#This Row],[Saldo Actual]]=0,"PAGADO",IF(BD[[#This Row],[Saldo Actual]]&lt;0,"A Favor","Pendiente"))</f>
        <v>PAGADO</v>
      </c>
      <c r="P2994" s="95">
        <f>+BD[[#This Row],[Fecha Doc.]]+7</f>
        <v>45275</v>
      </c>
      <c r="Q2994" s="66" t="str">
        <f ca="1">IF(TODAY()&gt;BD[[#This Row],[Fecha Venc.]],"VENCIDO","")</f>
        <v>VENCIDO</v>
      </c>
      <c r="R2994" s="83"/>
    </row>
    <row r="2995" spans="3:18" s="4" customFormat="1" hidden="1" x14ac:dyDescent="0.25">
      <c r="C2995" s="77" t="s">
        <v>734</v>
      </c>
      <c r="D2995" s="78">
        <v>45268</v>
      </c>
      <c r="E2995" s="79" t="s">
        <v>8</v>
      </c>
      <c r="F2995" s="80" t="s">
        <v>20</v>
      </c>
      <c r="G2995" s="79" t="s">
        <v>174</v>
      </c>
      <c r="H2995" s="81" t="s">
        <v>15</v>
      </c>
      <c r="I2995" s="120">
        <v>3178</v>
      </c>
      <c r="J2995" s="120">
        <v>3146</v>
      </c>
      <c r="K2995" s="82">
        <v>2.52</v>
      </c>
      <c r="L2995" s="105">
        <f>+BD[[#This Row],[Kg. Recibidos]]*BD[[#This Row],[Precio]]</f>
        <v>7927.92</v>
      </c>
      <c r="M2995" s="82">
        <v>7927.92</v>
      </c>
      <c r="N2995" s="91">
        <f>+BD[[#This Row],[Monto Total]]-BD[[#This Row],[Abonos]]</f>
        <v>0</v>
      </c>
      <c r="O2995" s="92" t="str">
        <f>IF(BD[[#This Row],[Saldo Actual]]=0,"PAGADO",IF(BD[[#This Row],[Saldo Actual]]&lt;0,"A Favor","Pendiente"))</f>
        <v>PAGADO</v>
      </c>
      <c r="P2995" s="95">
        <f>+BD[[#This Row],[Fecha Doc.]]+7</f>
        <v>45275</v>
      </c>
      <c r="Q2995" s="66" t="str">
        <f ca="1">IF(TODAY()&gt;BD[[#This Row],[Fecha Venc.]],"VENCIDO","")</f>
        <v>VENCIDO</v>
      </c>
      <c r="R2995" s="83"/>
    </row>
    <row r="2996" spans="3:18" s="4" customFormat="1" hidden="1" x14ac:dyDescent="0.25">
      <c r="C2996" s="77" t="s">
        <v>723</v>
      </c>
      <c r="D2996" s="78">
        <v>45268</v>
      </c>
      <c r="E2996" s="79" t="s">
        <v>8</v>
      </c>
      <c r="F2996" s="80" t="s">
        <v>20</v>
      </c>
      <c r="G2996" s="79" t="s">
        <v>182</v>
      </c>
      <c r="H2996" s="81" t="s">
        <v>11</v>
      </c>
      <c r="I2996" s="120">
        <v>1062.7</v>
      </c>
      <c r="J2996" s="120">
        <v>1061.32</v>
      </c>
      <c r="K2996" s="82">
        <v>1.8</v>
      </c>
      <c r="L2996" s="105">
        <f>+BD[[#This Row],[Kg. Recibidos]]*BD[[#This Row],[Precio]]</f>
        <v>1910.376</v>
      </c>
      <c r="M2996" s="82">
        <v>1910.376</v>
      </c>
      <c r="N2996" s="91">
        <f>+BD[[#This Row],[Monto Total]]-BD[[#This Row],[Abonos]]</f>
        <v>0</v>
      </c>
      <c r="O2996" s="92" t="str">
        <f>IF(BD[[#This Row],[Saldo Actual]]=0,"PAGADO",IF(BD[[#This Row],[Saldo Actual]]&lt;0,"A Favor","Pendiente"))</f>
        <v>PAGADO</v>
      </c>
      <c r="P2996" s="95">
        <f>+BD[[#This Row],[Fecha Doc.]]+7</f>
        <v>45275</v>
      </c>
      <c r="Q2996" s="66" t="str">
        <f ca="1">IF(TODAY()&gt;BD[[#This Row],[Fecha Venc.]],"VENCIDO","")</f>
        <v>VENCIDO</v>
      </c>
      <c r="R2996" s="83"/>
    </row>
    <row r="2997" spans="3:18" s="4" customFormat="1" hidden="1" x14ac:dyDescent="0.25">
      <c r="C2997" s="77" t="s">
        <v>723</v>
      </c>
      <c r="D2997" s="78">
        <v>45268</v>
      </c>
      <c r="E2997" s="79" t="s">
        <v>8</v>
      </c>
      <c r="F2997" s="80" t="s">
        <v>20</v>
      </c>
      <c r="G2997" s="79" t="s">
        <v>182</v>
      </c>
      <c r="H2997" s="81" t="s">
        <v>13</v>
      </c>
      <c r="I2997" s="120">
        <v>274.10000000000002</v>
      </c>
      <c r="J2997" s="120">
        <v>588.1</v>
      </c>
      <c r="K2997" s="82">
        <v>1.4</v>
      </c>
      <c r="L2997" s="105">
        <f>+BD[[#This Row],[Kg. Recibidos]]*BD[[#This Row],[Precio]]</f>
        <v>823.34</v>
      </c>
      <c r="M2997" s="82">
        <v>823.34</v>
      </c>
      <c r="N2997" s="91">
        <f>+BD[[#This Row],[Monto Total]]-BD[[#This Row],[Abonos]]</f>
        <v>0</v>
      </c>
      <c r="O2997" s="92" t="str">
        <f>IF(BD[[#This Row],[Saldo Actual]]=0,"PAGADO",IF(BD[[#This Row],[Saldo Actual]]&lt;0,"A Favor","Pendiente"))</f>
        <v>PAGADO</v>
      </c>
      <c r="P2997" s="95">
        <f>+BD[[#This Row],[Fecha Doc.]]+7</f>
        <v>45275</v>
      </c>
      <c r="Q2997" s="66" t="str">
        <f ca="1">IF(TODAY()&gt;BD[[#This Row],[Fecha Venc.]],"VENCIDO","")</f>
        <v>VENCIDO</v>
      </c>
      <c r="R2997" s="83"/>
    </row>
    <row r="2998" spans="3:18" s="4" customFormat="1" hidden="1" x14ac:dyDescent="0.25">
      <c r="C2998" s="77" t="s">
        <v>723</v>
      </c>
      <c r="D2998" s="78">
        <v>45268</v>
      </c>
      <c r="E2998" s="79" t="s">
        <v>8</v>
      </c>
      <c r="F2998" s="80" t="s">
        <v>20</v>
      </c>
      <c r="G2998" s="79" t="s">
        <v>182</v>
      </c>
      <c r="H2998" s="81" t="s">
        <v>12</v>
      </c>
      <c r="I2998" s="120">
        <v>1921.3</v>
      </c>
      <c r="J2998" s="120">
        <v>1915.3</v>
      </c>
      <c r="K2998" s="82">
        <v>1</v>
      </c>
      <c r="L2998" s="105">
        <f>+BD[[#This Row],[Kg. Recibidos]]*BD[[#This Row],[Precio]]</f>
        <v>1915.3</v>
      </c>
      <c r="M2998" s="82">
        <v>1915.3</v>
      </c>
      <c r="N2998" s="91">
        <f>+BD[[#This Row],[Monto Total]]-BD[[#This Row],[Abonos]]</f>
        <v>0</v>
      </c>
      <c r="O2998" s="92" t="str">
        <f>IF(BD[[#This Row],[Saldo Actual]]=0,"PAGADO",IF(BD[[#This Row],[Saldo Actual]]&lt;0,"A Favor","Pendiente"))</f>
        <v>PAGADO</v>
      </c>
      <c r="P2998" s="95">
        <f>+BD[[#This Row],[Fecha Doc.]]+7</f>
        <v>45275</v>
      </c>
      <c r="Q2998" s="66" t="str">
        <f ca="1">IF(TODAY()&gt;BD[[#This Row],[Fecha Venc.]],"VENCIDO","")</f>
        <v>VENCIDO</v>
      </c>
      <c r="R2998" s="83"/>
    </row>
    <row r="2999" spans="3:18" s="4" customFormat="1" hidden="1" x14ac:dyDescent="0.25">
      <c r="C2999" s="77" t="s">
        <v>736</v>
      </c>
      <c r="D2999" s="78">
        <v>45268</v>
      </c>
      <c r="E2999" s="79" t="s">
        <v>69</v>
      </c>
      <c r="F2999" s="80" t="s">
        <v>31</v>
      </c>
      <c r="G2999" s="79" t="s">
        <v>69</v>
      </c>
      <c r="H2999" s="81" t="s">
        <v>10</v>
      </c>
      <c r="I2999" s="120">
        <v>2438</v>
      </c>
      <c r="J2999" s="120">
        <v>2420</v>
      </c>
      <c r="K2999" s="82">
        <v>2.2999999999999998</v>
      </c>
      <c r="L2999" s="105">
        <f>+BD[[#This Row],[Kg. Recibidos]]*BD[[#This Row],[Precio]]</f>
        <v>5566</v>
      </c>
      <c r="M2999" s="82">
        <v>5566</v>
      </c>
      <c r="N2999" s="91">
        <f>+BD[[#This Row],[Monto Total]]-BD[[#This Row],[Abonos]]</f>
        <v>0</v>
      </c>
      <c r="O2999" s="92" t="str">
        <f>IF(BD[[#This Row],[Saldo Actual]]=0,"PAGADO",IF(BD[[#This Row],[Saldo Actual]]&lt;0,"A Favor","Pendiente"))</f>
        <v>PAGADO</v>
      </c>
      <c r="P2999" s="95">
        <f>+BD[[#This Row],[Fecha Doc.]]+7</f>
        <v>45275</v>
      </c>
      <c r="Q2999" s="66" t="str">
        <f ca="1">IF(TODAY()&gt;BD[[#This Row],[Fecha Venc.]],"VENCIDO","")</f>
        <v>VENCIDO</v>
      </c>
      <c r="R2999" s="83"/>
    </row>
    <row r="3000" spans="3:18" s="4" customFormat="1" hidden="1" x14ac:dyDescent="0.25">
      <c r="C3000" s="77" t="s">
        <v>741</v>
      </c>
      <c r="D3000" s="78">
        <v>45268</v>
      </c>
      <c r="E3000" s="79" t="s">
        <v>1887</v>
      </c>
      <c r="F3000" s="80" t="s">
        <v>1886</v>
      </c>
      <c r="G3000" s="79" t="s">
        <v>127</v>
      </c>
      <c r="H3000" s="81" t="s">
        <v>3</v>
      </c>
      <c r="I3000" s="120">
        <v>161</v>
      </c>
      <c r="J3000" s="120">
        <v>161</v>
      </c>
      <c r="K3000" s="82">
        <v>2.4500000000000002</v>
      </c>
      <c r="L3000" s="105">
        <f>+BD[[#This Row],[Kg. Recibidos]]*BD[[#This Row],[Precio]]</f>
        <v>394.45000000000005</v>
      </c>
      <c r="M3000" s="82">
        <v>394.45000000000005</v>
      </c>
      <c r="N3000" s="91">
        <f>+BD[[#This Row],[Monto Total]]-BD[[#This Row],[Abonos]]</f>
        <v>0</v>
      </c>
      <c r="O3000" s="92" t="str">
        <f>IF(BD[[#This Row],[Saldo Actual]]=0,"PAGADO",IF(BD[[#This Row],[Saldo Actual]]&lt;0,"A Favor","Pendiente"))</f>
        <v>PAGADO</v>
      </c>
      <c r="P3000" s="95">
        <f>+BD[[#This Row],[Fecha Doc.]]+7</f>
        <v>45275</v>
      </c>
      <c r="Q3000" s="66" t="str">
        <f ca="1">IF(TODAY()&gt;BD[[#This Row],[Fecha Venc.]],"VENCIDO","")</f>
        <v>VENCIDO</v>
      </c>
      <c r="R3000" s="83"/>
    </row>
    <row r="3001" spans="3:18" s="4" customFormat="1" hidden="1" x14ac:dyDescent="0.25">
      <c r="C3001" s="77" t="s">
        <v>749</v>
      </c>
      <c r="D3001" s="78">
        <v>45268</v>
      </c>
      <c r="E3001" s="79" t="s">
        <v>626</v>
      </c>
      <c r="F3001" s="80" t="s">
        <v>62</v>
      </c>
      <c r="G3001" s="79" t="s">
        <v>626</v>
      </c>
      <c r="H3001" s="81" t="s">
        <v>3</v>
      </c>
      <c r="I3001" s="120">
        <v>3486.3</v>
      </c>
      <c r="J3001" s="120">
        <v>3486.3</v>
      </c>
      <c r="K3001" s="82">
        <v>2.25</v>
      </c>
      <c r="L3001" s="105">
        <f>+BD[[#This Row],[Kg. Recibidos]]*BD[[#This Row],[Precio]]</f>
        <v>7844.1750000000002</v>
      </c>
      <c r="M3001" s="105">
        <f>+BD[[#This Row],[Kg. Recibidos]]*BD[[#This Row],[Precio]]</f>
        <v>7844.1750000000002</v>
      </c>
      <c r="N3001" s="91">
        <f>+BD[[#This Row],[Monto Total]]-BD[[#This Row],[Abonos]]</f>
        <v>0</v>
      </c>
      <c r="O3001" s="92" t="str">
        <f>IF(BD[[#This Row],[Saldo Actual]]=0,"PAGADO",IF(BD[[#This Row],[Saldo Actual]]&lt;0,"A Favor","Pendiente"))</f>
        <v>PAGADO</v>
      </c>
      <c r="P3001" s="95">
        <f>+BD[[#This Row],[Fecha Doc.]]+7</f>
        <v>45275</v>
      </c>
      <c r="Q3001" s="66" t="str">
        <f ca="1">IF(TODAY()&gt;BD[[#This Row],[Fecha Venc.]],"VENCIDO","")</f>
        <v>VENCIDO</v>
      </c>
      <c r="R3001" s="83"/>
    </row>
    <row r="3002" spans="3:18" s="4" customFormat="1" hidden="1" x14ac:dyDescent="0.25">
      <c r="C3002" s="77" t="s">
        <v>738</v>
      </c>
      <c r="D3002" s="78">
        <v>45268</v>
      </c>
      <c r="E3002" s="79" t="s">
        <v>739</v>
      </c>
      <c r="F3002" s="80" t="s">
        <v>65</v>
      </c>
      <c r="G3002" s="79" t="s">
        <v>739</v>
      </c>
      <c r="H3002" s="81" t="s">
        <v>3</v>
      </c>
      <c r="I3002" s="120">
        <v>5074.8999999999996</v>
      </c>
      <c r="J3002" s="120">
        <v>5074.8999999999996</v>
      </c>
      <c r="K3002" s="82">
        <v>2.08</v>
      </c>
      <c r="L3002" s="105">
        <f>+BD[[#This Row],[Kg. Recibidos]]*BD[[#This Row],[Precio]]</f>
        <v>10555.791999999999</v>
      </c>
      <c r="M3002" s="82">
        <v>10555.791999999999</v>
      </c>
      <c r="N3002" s="91">
        <f>+BD[[#This Row],[Monto Total]]-BD[[#This Row],[Abonos]]</f>
        <v>0</v>
      </c>
      <c r="O3002" s="92" t="str">
        <f>IF(BD[[#This Row],[Saldo Actual]]=0,"PAGADO",IF(BD[[#This Row],[Saldo Actual]]&lt;0,"A Favor","Pendiente"))</f>
        <v>PAGADO</v>
      </c>
      <c r="P3002" s="95">
        <f>+BD[[#This Row],[Fecha Doc.]]+7</f>
        <v>45275</v>
      </c>
      <c r="Q3002" s="66" t="str">
        <f ca="1">IF(TODAY()&gt;BD[[#This Row],[Fecha Venc.]],"VENCIDO","")</f>
        <v>VENCIDO</v>
      </c>
      <c r="R3002" s="83"/>
    </row>
    <row r="3003" spans="3:18" s="4" customFormat="1" hidden="1" x14ac:dyDescent="0.25">
      <c r="C3003" s="77" t="s">
        <v>751</v>
      </c>
      <c r="D3003" s="78">
        <v>45268</v>
      </c>
      <c r="E3003" s="79" t="s">
        <v>1887</v>
      </c>
      <c r="F3003" s="80" t="s">
        <v>1886</v>
      </c>
      <c r="G3003" s="79" t="s">
        <v>200</v>
      </c>
      <c r="H3003" s="81" t="s">
        <v>10</v>
      </c>
      <c r="I3003" s="120">
        <v>305.8</v>
      </c>
      <c r="J3003" s="120">
        <v>305.8</v>
      </c>
      <c r="K3003" s="82">
        <v>2.4500000000000002</v>
      </c>
      <c r="L3003" s="105">
        <f>+BD[[#This Row],[Kg. Recibidos]]*BD[[#This Row],[Precio]]</f>
        <v>749.21</v>
      </c>
      <c r="M3003" s="82">
        <v>749.21</v>
      </c>
      <c r="N3003" s="91">
        <f>+BD[[#This Row],[Monto Total]]-BD[[#This Row],[Abonos]]</f>
        <v>0</v>
      </c>
      <c r="O3003" s="92" t="str">
        <f>IF(BD[[#This Row],[Saldo Actual]]=0,"PAGADO",IF(BD[[#This Row],[Saldo Actual]]&lt;0,"A Favor","Pendiente"))</f>
        <v>PAGADO</v>
      </c>
      <c r="P3003" s="95">
        <f>+BD[[#This Row],[Fecha Doc.]]+7</f>
        <v>45275</v>
      </c>
      <c r="Q3003" s="66" t="str">
        <f ca="1">IF(TODAY()&gt;BD[[#This Row],[Fecha Venc.]],"VENCIDO","")</f>
        <v>VENCIDO</v>
      </c>
      <c r="R3003" s="83"/>
    </row>
    <row r="3004" spans="3:18" s="4" customFormat="1" hidden="1" x14ac:dyDescent="0.25">
      <c r="C3004" s="77" t="s">
        <v>745</v>
      </c>
      <c r="D3004" s="78">
        <v>45268</v>
      </c>
      <c r="E3004" s="79" t="s">
        <v>8</v>
      </c>
      <c r="F3004" s="80" t="s">
        <v>20</v>
      </c>
      <c r="G3004" s="79" t="s">
        <v>173</v>
      </c>
      <c r="H3004" s="81" t="s">
        <v>3</v>
      </c>
      <c r="I3004" s="120">
        <v>2468.1999999999998</v>
      </c>
      <c r="J3004" s="120">
        <v>2458.6999999999998</v>
      </c>
      <c r="K3004" s="82">
        <v>2.25</v>
      </c>
      <c r="L3004" s="105">
        <f>+BD[[#This Row],[Kg. Recibidos]]*BD[[#This Row],[Precio]]</f>
        <v>5532.0749999999998</v>
      </c>
      <c r="M3004" s="82">
        <v>5532.0749999999998</v>
      </c>
      <c r="N3004" s="91">
        <f>+BD[[#This Row],[Monto Total]]-BD[[#This Row],[Abonos]]</f>
        <v>0</v>
      </c>
      <c r="O3004" s="92" t="str">
        <f>IF(BD[[#This Row],[Saldo Actual]]=0,"PAGADO",IF(BD[[#This Row],[Saldo Actual]]&lt;0,"A Favor","Pendiente"))</f>
        <v>PAGADO</v>
      </c>
      <c r="P3004" s="95">
        <f>+BD[[#This Row],[Fecha Doc.]]+7</f>
        <v>45275</v>
      </c>
      <c r="Q3004" s="66" t="str">
        <f ca="1">IF(TODAY()&gt;BD[[#This Row],[Fecha Venc.]],"VENCIDO","")</f>
        <v>VENCIDO</v>
      </c>
      <c r="R3004" s="83"/>
    </row>
    <row r="3005" spans="3:18" s="4" customFormat="1" hidden="1" x14ac:dyDescent="0.25">
      <c r="C3005" s="77" t="s">
        <v>746</v>
      </c>
      <c r="D3005" s="78">
        <v>45268</v>
      </c>
      <c r="E3005" s="79" t="s">
        <v>8</v>
      </c>
      <c r="F3005" s="80" t="s">
        <v>20</v>
      </c>
      <c r="G3005" s="79" t="s">
        <v>173</v>
      </c>
      <c r="H3005" s="81" t="s">
        <v>15</v>
      </c>
      <c r="I3005" s="120">
        <v>1930.2</v>
      </c>
      <c r="J3005" s="120">
        <v>1866.6</v>
      </c>
      <c r="K3005" s="82">
        <v>2.52</v>
      </c>
      <c r="L3005" s="105">
        <f>+BD[[#This Row],[Kg. Recibidos]]*BD[[#This Row],[Precio]]</f>
        <v>4703.8319999999994</v>
      </c>
      <c r="M3005" s="82">
        <v>4703.8319999999994</v>
      </c>
      <c r="N3005" s="91">
        <f>+BD[[#This Row],[Monto Total]]-BD[[#This Row],[Abonos]]</f>
        <v>0</v>
      </c>
      <c r="O3005" s="92" t="str">
        <f>IF(BD[[#This Row],[Saldo Actual]]=0,"PAGADO",IF(BD[[#This Row],[Saldo Actual]]&lt;0,"A Favor","Pendiente"))</f>
        <v>PAGADO</v>
      </c>
      <c r="P3005" s="95">
        <f>+BD[[#This Row],[Fecha Doc.]]+7</f>
        <v>45275</v>
      </c>
      <c r="Q3005" s="66" t="str">
        <f ca="1">IF(TODAY()&gt;BD[[#This Row],[Fecha Venc.]],"VENCIDO","")</f>
        <v>VENCIDO</v>
      </c>
      <c r="R3005" s="83"/>
    </row>
    <row r="3006" spans="3:18" s="4" customFormat="1" hidden="1" x14ac:dyDescent="0.25">
      <c r="C3006" s="77" t="s">
        <v>743</v>
      </c>
      <c r="D3006" s="78">
        <v>45268</v>
      </c>
      <c r="E3006" s="79" t="s">
        <v>8</v>
      </c>
      <c r="F3006" s="80" t="s">
        <v>20</v>
      </c>
      <c r="G3006" s="79" t="s">
        <v>179</v>
      </c>
      <c r="H3006" s="81" t="s">
        <v>3</v>
      </c>
      <c r="I3006" s="120">
        <v>1519.5</v>
      </c>
      <c r="J3006" s="120">
        <v>1490.8</v>
      </c>
      <c r="K3006" s="82">
        <v>2.25</v>
      </c>
      <c r="L3006" s="105">
        <f>+BD[[#This Row],[Kg. Recibidos]]*BD[[#This Row],[Precio]]</f>
        <v>3354.2999999999997</v>
      </c>
      <c r="M3006" s="82">
        <v>3354.2999999999997</v>
      </c>
      <c r="N3006" s="91">
        <f>+BD[[#This Row],[Monto Total]]-BD[[#This Row],[Abonos]]</f>
        <v>0</v>
      </c>
      <c r="O3006" s="92" t="str">
        <f>IF(BD[[#This Row],[Saldo Actual]]=0,"PAGADO",IF(BD[[#This Row],[Saldo Actual]]&lt;0,"A Favor","Pendiente"))</f>
        <v>PAGADO</v>
      </c>
      <c r="P3006" s="95">
        <f>+BD[[#This Row],[Fecha Doc.]]+7</f>
        <v>45275</v>
      </c>
      <c r="Q3006" s="66" t="str">
        <f ca="1">IF(TODAY()&gt;BD[[#This Row],[Fecha Venc.]],"VENCIDO","")</f>
        <v>VENCIDO</v>
      </c>
      <c r="R3006" s="83"/>
    </row>
    <row r="3007" spans="3:18" s="4" customFormat="1" hidden="1" x14ac:dyDescent="0.25">
      <c r="C3007" s="77" t="s">
        <v>747</v>
      </c>
      <c r="D3007" s="78">
        <v>45268</v>
      </c>
      <c r="E3007" s="79" t="s">
        <v>8</v>
      </c>
      <c r="F3007" s="80" t="s">
        <v>20</v>
      </c>
      <c r="G3007" s="79" t="s">
        <v>181</v>
      </c>
      <c r="H3007" s="81" t="s">
        <v>15</v>
      </c>
      <c r="I3007" s="120">
        <v>408</v>
      </c>
      <c r="J3007" s="120">
        <v>384.8</v>
      </c>
      <c r="K3007" s="82">
        <v>2.52</v>
      </c>
      <c r="L3007" s="105">
        <f>+BD[[#This Row],[Kg. Recibidos]]*BD[[#This Row],[Precio]]</f>
        <v>969.69600000000003</v>
      </c>
      <c r="M3007" s="82">
        <v>969.69600000000003</v>
      </c>
      <c r="N3007" s="91">
        <f>+BD[[#This Row],[Monto Total]]-BD[[#This Row],[Abonos]]</f>
        <v>0</v>
      </c>
      <c r="O3007" s="92" t="str">
        <f>IF(BD[[#This Row],[Saldo Actual]]=0,"PAGADO",IF(BD[[#This Row],[Saldo Actual]]&lt;0,"A Favor","Pendiente"))</f>
        <v>PAGADO</v>
      </c>
      <c r="P3007" s="95">
        <f>+BD[[#This Row],[Fecha Doc.]]+7</f>
        <v>45275</v>
      </c>
      <c r="Q3007" s="66" t="str">
        <f ca="1">IF(TODAY()&gt;BD[[#This Row],[Fecha Venc.]],"VENCIDO","")</f>
        <v>VENCIDO</v>
      </c>
      <c r="R3007" s="83"/>
    </row>
    <row r="3008" spans="3:18" s="4" customFormat="1" hidden="1" x14ac:dyDescent="0.25">
      <c r="C3008" s="77" t="s">
        <v>744</v>
      </c>
      <c r="D3008" s="78">
        <v>45268</v>
      </c>
      <c r="E3008" s="79" t="s">
        <v>8</v>
      </c>
      <c r="F3008" s="80" t="s">
        <v>20</v>
      </c>
      <c r="G3008" s="79" t="s">
        <v>182</v>
      </c>
      <c r="H3008" s="81" t="s">
        <v>3</v>
      </c>
      <c r="I3008" s="120">
        <v>1502.7</v>
      </c>
      <c r="J3008" s="120">
        <v>1508.7</v>
      </c>
      <c r="K3008" s="82">
        <v>2.25</v>
      </c>
      <c r="L3008" s="105">
        <f>+BD[[#This Row],[Kg. Recibidos]]*BD[[#This Row],[Precio]]</f>
        <v>3394.5750000000003</v>
      </c>
      <c r="M3008" s="82">
        <v>3394.5750000000003</v>
      </c>
      <c r="N3008" s="91">
        <f>+BD[[#This Row],[Monto Total]]-BD[[#This Row],[Abonos]]</f>
        <v>0</v>
      </c>
      <c r="O3008" s="92" t="str">
        <f>IF(BD[[#This Row],[Saldo Actual]]=0,"PAGADO",IF(BD[[#This Row],[Saldo Actual]]&lt;0,"A Favor","Pendiente"))</f>
        <v>PAGADO</v>
      </c>
      <c r="P3008" s="95">
        <f>+BD[[#This Row],[Fecha Doc.]]+7</f>
        <v>45275</v>
      </c>
      <c r="Q3008" s="66" t="str">
        <f ca="1">IF(TODAY()&gt;BD[[#This Row],[Fecha Venc.]],"VENCIDO","")</f>
        <v>VENCIDO</v>
      </c>
      <c r="R3008" s="83"/>
    </row>
    <row r="3009" spans="3:18" s="4" customFormat="1" hidden="1" x14ac:dyDescent="0.25">
      <c r="C3009" s="77" t="s">
        <v>750</v>
      </c>
      <c r="D3009" s="78">
        <v>45268</v>
      </c>
      <c r="E3009" s="79" t="s">
        <v>77</v>
      </c>
      <c r="F3009" s="80" t="s">
        <v>35</v>
      </c>
      <c r="G3009" s="79" t="s">
        <v>77</v>
      </c>
      <c r="H3009" s="81" t="s">
        <v>12</v>
      </c>
      <c r="I3009" s="120">
        <v>1589.75</v>
      </c>
      <c r="J3009" s="120">
        <v>1589.75</v>
      </c>
      <c r="K3009" s="82">
        <v>1.2</v>
      </c>
      <c r="L3009" s="105">
        <f>+BD[[#This Row],[Kg. Recibidos]]*BD[[#This Row],[Precio]]</f>
        <v>1907.6999999999998</v>
      </c>
      <c r="M3009" s="82">
        <v>1907.6999999999998</v>
      </c>
      <c r="N3009" s="91">
        <f>+BD[[#This Row],[Monto Total]]-BD[[#This Row],[Abonos]]</f>
        <v>0</v>
      </c>
      <c r="O3009" s="92" t="str">
        <f>IF(BD[[#This Row],[Saldo Actual]]=0,"PAGADO",IF(BD[[#This Row],[Saldo Actual]]&lt;0,"A Favor","Pendiente"))</f>
        <v>PAGADO</v>
      </c>
      <c r="P3009" s="95">
        <f>+BD[[#This Row],[Fecha Doc.]]+7</f>
        <v>45275</v>
      </c>
      <c r="Q3009" s="66" t="str">
        <f ca="1">IF(TODAY()&gt;BD[[#This Row],[Fecha Venc.]],"VENCIDO","")</f>
        <v>VENCIDO</v>
      </c>
      <c r="R3009" s="83"/>
    </row>
    <row r="3010" spans="3:18" s="4" customFormat="1" hidden="1" x14ac:dyDescent="0.25">
      <c r="C3010" s="77" t="s">
        <v>748</v>
      </c>
      <c r="D3010" s="78">
        <v>45268</v>
      </c>
      <c r="E3010" s="79" t="s">
        <v>8</v>
      </c>
      <c r="F3010" s="80" t="s">
        <v>20</v>
      </c>
      <c r="G3010" s="79" t="s">
        <v>182</v>
      </c>
      <c r="H3010" s="81" t="s">
        <v>15</v>
      </c>
      <c r="I3010" s="120">
        <v>5833.5</v>
      </c>
      <c r="J3010" s="120">
        <v>5611.4</v>
      </c>
      <c r="K3010" s="82">
        <v>2.52</v>
      </c>
      <c r="L3010" s="105">
        <f>+BD[[#This Row],[Kg. Recibidos]]*BD[[#This Row],[Precio]]</f>
        <v>14140.727999999999</v>
      </c>
      <c r="M3010" s="82">
        <v>14140.727999999999</v>
      </c>
      <c r="N3010" s="91">
        <f>+BD[[#This Row],[Monto Total]]-BD[[#This Row],[Abonos]]</f>
        <v>0</v>
      </c>
      <c r="O3010" s="92" t="str">
        <f>IF(BD[[#This Row],[Saldo Actual]]=0,"PAGADO",IF(BD[[#This Row],[Saldo Actual]]&lt;0,"A Favor","Pendiente"))</f>
        <v>PAGADO</v>
      </c>
      <c r="P3010" s="95">
        <f>+BD[[#This Row],[Fecha Doc.]]+7</f>
        <v>45275</v>
      </c>
      <c r="Q3010" s="66" t="str">
        <f ca="1">IF(TODAY()&gt;BD[[#This Row],[Fecha Venc.]],"VENCIDO","")</f>
        <v>VENCIDO</v>
      </c>
      <c r="R3010" s="83"/>
    </row>
    <row r="3011" spans="3:18" s="4" customFormat="1" hidden="1" x14ac:dyDescent="0.25">
      <c r="C3011" s="77" t="s">
        <v>756</v>
      </c>
      <c r="D3011" s="78">
        <v>45268</v>
      </c>
      <c r="E3011" s="79" t="s">
        <v>102</v>
      </c>
      <c r="F3011" s="80" t="s">
        <v>56</v>
      </c>
      <c r="G3011" s="79" t="s">
        <v>102</v>
      </c>
      <c r="H3011" s="81" t="s">
        <v>3</v>
      </c>
      <c r="I3011" s="120">
        <v>5594.8</v>
      </c>
      <c r="J3011" s="120">
        <v>5594.8</v>
      </c>
      <c r="K3011" s="82">
        <v>2</v>
      </c>
      <c r="L3011" s="105">
        <f>+BD[[#This Row],[Kg. Recibidos]]*BD[[#This Row],[Precio]]</f>
        <v>11189.6</v>
      </c>
      <c r="M3011" s="82"/>
      <c r="N3011" s="91">
        <f>+BD[[#This Row],[Monto Total]]-BD[[#This Row],[Abonos]]</f>
        <v>11189.6</v>
      </c>
      <c r="O3011" s="92" t="str">
        <f>IF(BD[[#This Row],[Saldo Actual]]=0,"PAGADO",IF(BD[[#This Row],[Saldo Actual]]&lt;0,"A Favor","Pendiente"))</f>
        <v>Pendiente</v>
      </c>
      <c r="P3011" s="95">
        <f>+BD[[#This Row],[Fecha Doc.]]+7</f>
        <v>45275</v>
      </c>
      <c r="Q3011" s="66" t="str">
        <f ca="1">IF(TODAY()&gt;BD[[#This Row],[Fecha Venc.]],"VENCIDO","")</f>
        <v>VENCIDO</v>
      </c>
      <c r="R3011" s="83"/>
    </row>
    <row r="3012" spans="3:18" s="4" customFormat="1" hidden="1" x14ac:dyDescent="0.25">
      <c r="C3012" s="77" t="s">
        <v>742</v>
      </c>
      <c r="D3012" s="78">
        <v>45268</v>
      </c>
      <c r="E3012" s="79" t="s">
        <v>77</v>
      </c>
      <c r="F3012" s="80" t="s">
        <v>35</v>
      </c>
      <c r="G3012" s="79" t="s">
        <v>77</v>
      </c>
      <c r="H3012" s="81" t="s">
        <v>12</v>
      </c>
      <c r="I3012" s="120">
        <v>883.4</v>
      </c>
      <c r="J3012" s="120">
        <v>883.4</v>
      </c>
      <c r="K3012" s="82">
        <v>1.2</v>
      </c>
      <c r="L3012" s="105">
        <f>+BD[[#This Row],[Kg. Recibidos]]*BD[[#This Row],[Precio]]</f>
        <v>1060.08</v>
      </c>
      <c r="M3012" s="82">
        <v>1060.08</v>
      </c>
      <c r="N3012" s="91">
        <f>+BD[[#This Row],[Monto Total]]-BD[[#This Row],[Abonos]]</f>
        <v>0</v>
      </c>
      <c r="O3012" s="92" t="str">
        <f>IF(BD[[#This Row],[Saldo Actual]]=0,"PAGADO",IF(BD[[#This Row],[Saldo Actual]]&lt;0,"A Favor","Pendiente"))</f>
        <v>PAGADO</v>
      </c>
      <c r="P3012" s="95">
        <f>+BD[[#This Row],[Fecha Doc.]]+7</f>
        <v>45275</v>
      </c>
      <c r="Q3012" s="66" t="str">
        <f ca="1">IF(TODAY()&gt;BD[[#This Row],[Fecha Venc.]],"VENCIDO","")</f>
        <v>VENCIDO</v>
      </c>
      <c r="R3012" s="83"/>
    </row>
    <row r="3013" spans="3:18" s="4" customFormat="1" hidden="1" x14ac:dyDescent="0.25">
      <c r="C3013" s="77" t="s">
        <v>742</v>
      </c>
      <c r="D3013" s="78">
        <v>45268</v>
      </c>
      <c r="E3013" s="79" t="s">
        <v>77</v>
      </c>
      <c r="F3013" s="80" t="s">
        <v>35</v>
      </c>
      <c r="G3013" s="79" t="s">
        <v>77</v>
      </c>
      <c r="H3013" s="81" t="s">
        <v>11</v>
      </c>
      <c r="I3013" s="120">
        <v>476.4</v>
      </c>
      <c r="J3013" s="120">
        <v>476.4</v>
      </c>
      <c r="K3013" s="82">
        <v>1.7</v>
      </c>
      <c r="L3013" s="105">
        <f>+BD[[#This Row],[Kg. Recibidos]]*BD[[#This Row],[Precio]]</f>
        <v>809.88</v>
      </c>
      <c r="M3013" s="82">
        <v>809.88</v>
      </c>
      <c r="N3013" s="91">
        <f>+BD[[#This Row],[Monto Total]]-BD[[#This Row],[Abonos]]</f>
        <v>0</v>
      </c>
      <c r="O3013" s="92" t="str">
        <f>IF(BD[[#This Row],[Saldo Actual]]=0,"PAGADO",IF(BD[[#This Row],[Saldo Actual]]&lt;0,"A Favor","Pendiente"))</f>
        <v>PAGADO</v>
      </c>
      <c r="P3013" s="95">
        <f>+BD[[#This Row],[Fecha Doc.]]+7</f>
        <v>45275</v>
      </c>
      <c r="Q3013" s="66" t="str">
        <f ca="1">IF(TODAY()&gt;BD[[#This Row],[Fecha Venc.]],"VENCIDO","")</f>
        <v>VENCIDO</v>
      </c>
      <c r="R3013" s="83"/>
    </row>
    <row r="3014" spans="3:18" s="4" customFormat="1" hidden="1" x14ac:dyDescent="0.25">
      <c r="C3014" s="77" t="s">
        <v>764</v>
      </c>
      <c r="D3014" s="78">
        <v>45268</v>
      </c>
      <c r="E3014" s="79" t="s">
        <v>1887</v>
      </c>
      <c r="F3014" s="80" t="s">
        <v>1886</v>
      </c>
      <c r="G3014" s="79" t="s">
        <v>160</v>
      </c>
      <c r="H3014" s="81" t="s">
        <v>3</v>
      </c>
      <c r="I3014" s="120">
        <v>21.6</v>
      </c>
      <c r="J3014" s="120">
        <v>21.6</v>
      </c>
      <c r="K3014" s="82">
        <v>2.4500000000000002</v>
      </c>
      <c r="L3014" s="105">
        <f>+BD[[#This Row],[Kg. Recibidos]]*BD[[#This Row],[Precio]]</f>
        <v>52.920000000000009</v>
      </c>
      <c r="M3014" s="82">
        <v>52.92</v>
      </c>
      <c r="N3014" s="91">
        <f>+BD[[#This Row],[Monto Total]]-BD[[#This Row],[Abonos]]</f>
        <v>0</v>
      </c>
      <c r="O3014" s="92" t="str">
        <f>IF(BD[[#This Row],[Saldo Actual]]=0,"PAGADO",IF(BD[[#This Row],[Saldo Actual]]&lt;0,"A Favor","Pendiente"))</f>
        <v>PAGADO</v>
      </c>
      <c r="P3014" s="95">
        <f>+BD[[#This Row],[Fecha Doc.]]+7</f>
        <v>45275</v>
      </c>
      <c r="Q3014" s="66" t="str">
        <f ca="1">IF(TODAY()&gt;BD[[#This Row],[Fecha Venc.]],"VENCIDO","")</f>
        <v>VENCIDO</v>
      </c>
      <c r="R3014" s="83"/>
    </row>
    <row r="3015" spans="3:18" s="4" customFormat="1" hidden="1" x14ac:dyDescent="0.25">
      <c r="C3015" s="77" t="s">
        <v>760</v>
      </c>
      <c r="D3015" s="78">
        <v>45268</v>
      </c>
      <c r="E3015" s="79" t="s">
        <v>1887</v>
      </c>
      <c r="F3015" s="80" t="s">
        <v>1886</v>
      </c>
      <c r="G3015" s="79" t="s">
        <v>518</v>
      </c>
      <c r="H3015" s="81" t="s">
        <v>12</v>
      </c>
      <c r="I3015" s="120">
        <v>4</v>
      </c>
      <c r="J3015" s="120">
        <v>4</v>
      </c>
      <c r="K3015" s="82">
        <v>1.3</v>
      </c>
      <c r="L3015" s="105">
        <f>+BD[[#This Row],[Kg. Recibidos]]*BD[[#This Row],[Precio]]</f>
        <v>5.2</v>
      </c>
      <c r="M3015" s="82">
        <v>5.2</v>
      </c>
      <c r="N3015" s="91">
        <f>+BD[[#This Row],[Monto Total]]-BD[[#This Row],[Abonos]]</f>
        <v>0</v>
      </c>
      <c r="O3015" s="92" t="str">
        <f>IF(BD[[#This Row],[Saldo Actual]]=0,"PAGADO",IF(BD[[#This Row],[Saldo Actual]]&lt;0,"A Favor","Pendiente"))</f>
        <v>PAGADO</v>
      </c>
      <c r="P3015" s="95">
        <f>+BD[[#This Row],[Fecha Doc.]]+7</f>
        <v>45275</v>
      </c>
      <c r="Q3015" s="66" t="str">
        <f ca="1">IF(TODAY()&gt;BD[[#This Row],[Fecha Venc.]],"VENCIDO","")</f>
        <v>VENCIDO</v>
      </c>
      <c r="R3015" s="83"/>
    </row>
    <row r="3016" spans="3:18" s="4" customFormat="1" hidden="1" x14ac:dyDescent="0.25">
      <c r="C3016" s="77" t="s">
        <v>760</v>
      </c>
      <c r="D3016" s="78">
        <v>45268</v>
      </c>
      <c r="E3016" s="79" t="s">
        <v>1887</v>
      </c>
      <c r="F3016" s="80" t="s">
        <v>1886</v>
      </c>
      <c r="G3016" s="79" t="s">
        <v>518</v>
      </c>
      <c r="H3016" s="81" t="s">
        <v>13</v>
      </c>
      <c r="I3016" s="120">
        <v>5.0999999999999996</v>
      </c>
      <c r="J3016" s="120">
        <v>5.0999999999999996</v>
      </c>
      <c r="K3016" s="82">
        <v>1.4</v>
      </c>
      <c r="L3016" s="105">
        <f>+BD[[#This Row],[Kg. Recibidos]]*BD[[#This Row],[Precio]]</f>
        <v>7.1399999999999988</v>
      </c>
      <c r="M3016" s="82">
        <v>7.14</v>
      </c>
      <c r="N3016" s="91">
        <f>+BD[[#This Row],[Monto Total]]-BD[[#This Row],[Abonos]]</f>
        <v>0</v>
      </c>
      <c r="O3016" s="92" t="str">
        <f>IF(BD[[#This Row],[Saldo Actual]]=0,"PAGADO",IF(BD[[#This Row],[Saldo Actual]]&lt;0,"A Favor","Pendiente"))</f>
        <v>PAGADO</v>
      </c>
      <c r="P3016" s="95">
        <f>+BD[[#This Row],[Fecha Doc.]]+7</f>
        <v>45275</v>
      </c>
      <c r="Q3016" s="66" t="str">
        <f ca="1">IF(TODAY()&gt;BD[[#This Row],[Fecha Venc.]],"VENCIDO","")</f>
        <v>VENCIDO</v>
      </c>
      <c r="R3016" s="83"/>
    </row>
    <row r="3017" spans="3:18" s="4" customFormat="1" hidden="1" x14ac:dyDescent="0.25">
      <c r="C3017" s="77" t="s">
        <v>759</v>
      </c>
      <c r="D3017" s="78">
        <v>45268</v>
      </c>
      <c r="E3017" s="79" t="s">
        <v>93</v>
      </c>
      <c r="F3017" s="80" t="s">
        <v>50</v>
      </c>
      <c r="G3017" s="79" t="s">
        <v>93</v>
      </c>
      <c r="H3017" s="81" t="s">
        <v>3</v>
      </c>
      <c r="I3017" s="120">
        <v>17985.400000000001</v>
      </c>
      <c r="J3017" s="120">
        <v>17556.400000000001</v>
      </c>
      <c r="K3017" s="82">
        <v>2.1</v>
      </c>
      <c r="L3017" s="105">
        <f>+BD[[#This Row],[Kg. Recibidos]]*BD[[#This Row],[Precio]]</f>
        <v>36868.44</v>
      </c>
      <c r="M3017" s="82">
        <v>36868.44</v>
      </c>
      <c r="N3017" s="91">
        <f>+BD[[#This Row],[Monto Total]]-BD[[#This Row],[Abonos]]</f>
        <v>0</v>
      </c>
      <c r="O3017" s="92" t="str">
        <f>IF(BD[[#This Row],[Saldo Actual]]=0,"PAGADO",IF(BD[[#This Row],[Saldo Actual]]&lt;0,"A Favor","Pendiente"))</f>
        <v>PAGADO</v>
      </c>
      <c r="P3017" s="95">
        <f>+BD[[#This Row],[Fecha Doc.]]+7</f>
        <v>45275</v>
      </c>
      <c r="Q3017" s="66" t="str">
        <f ca="1">IF(TODAY()&gt;BD[[#This Row],[Fecha Venc.]],"VENCIDO","")</f>
        <v>VENCIDO</v>
      </c>
      <c r="R3017" s="83"/>
    </row>
    <row r="3018" spans="3:18" s="4" customFormat="1" hidden="1" x14ac:dyDescent="0.25">
      <c r="C3018" s="77" t="s">
        <v>733</v>
      </c>
      <c r="D3018" s="78">
        <v>45268</v>
      </c>
      <c r="E3018" s="79" t="s">
        <v>670</v>
      </c>
      <c r="F3018" s="80" t="s">
        <v>883</v>
      </c>
      <c r="G3018" s="79" t="s">
        <v>670</v>
      </c>
      <c r="H3018" s="81" t="s">
        <v>15</v>
      </c>
      <c r="I3018" s="120">
        <v>10194.4</v>
      </c>
      <c r="J3018" s="120">
        <v>10119.4</v>
      </c>
      <c r="K3018" s="82">
        <v>2.58</v>
      </c>
      <c r="L3018" s="105">
        <f>+BD[[#This Row],[Kg. Recibidos]]*BD[[#This Row],[Precio]]</f>
        <v>26108.052</v>
      </c>
      <c r="M3018" s="82">
        <v>26108.052</v>
      </c>
      <c r="N3018" s="91">
        <f>+BD[[#This Row],[Monto Total]]-BD[[#This Row],[Abonos]]</f>
        <v>0</v>
      </c>
      <c r="O3018" s="92" t="str">
        <f>IF(BD[[#This Row],[Saldo Actual]]=0,"PAGADO",IF(BD[[#This Row],[Saldo Actual]]&lt;0,"A Favor","Pendiente"))</f>
        <v>PAGADO</v>
      </c>
      <c r="P3018" s="95">
        <f>+BD[[#This Row],[Fecha Doc.]]+7</f>
        <v>45275</v>
      </c>
      <c r="Q3018" s="66" t="str">
        <f ca="1">IF(TODAY()&gt;BD[[#This Row],[Fecha Venc.]],"VENCIDO","")</f>
        <v>VENCIDO</v>
      </c>
      <c r="R3018" s="83"/>
    </row>
    <row r="3019" spans="3:18" s="4" customFormat="1" hidden="1" x14ac:dyDescent="0.25">
      <c r="C3019" s="77" t="s">
        <v>714</v>
      </c>
      <c r="D3019" s="78">
        <v>45267</v>
      </c>
      <c r="E3019" s="79" t="s">
        <v>81</v>
      </c>
      <c r="F3019" s="80" t="s">
        <v>40</v>
      </c>
      <c r="G3019" s="79" t="s">
        <v>218</v>
      </c>
      <c r="H3019" s="81" t="s">
        <v>15</v>
      </c>
      <c r="I3019" s="120">
        <v>5004.5</v>
      </c>
      <c r="J3019" s="120">
        <v>4945.7</v>
      </c>
      <c r="K3019" s="82">
        <v>2.58</v>
      </c>
      <c r="L3019" s="105">
        <f>+BD[[#This Row],[Kg. Recibidos]]*BD[[#This Row],[Precio]]</f>
        <v>12759.905999999999</v>
      </c>
      <c r="M3019" s="82">
        <v>12759.905999999999</v>
      </c>
      <c r="N3019" s="91">
        <f>+BD[[#This Row],[Monto Total]]-BD[[#This Row],[Abonos]]</f>
        <v>0</v>
      </c>
      <c r="O3019" s="92" t="str">
        <f>IF(BD[[#This Row],[Saldo Actual]]=0,"PAGADO",IF(BD[[#This Row],[Saldo Actual]]&lt;0,"A Favor","Pendiente"))</f>
        <v>PAGADO</v>
      </c>
      <c r="P3019" s="95">
        <f>+BD[[#This Row],[Fecha Doc.]]+7</f>
        <v>45274</v>
      </c>
      <c r="Q3019" s="66" t="str">
        <f ca="1">IF(TODAY()&gt;BD[[#This Row],[Fecha Venc.]],"VENCIDO","")</f>
        <v>VENCIDO</v>
      </c>
      <c r="R3019" s="83"/>
    </row>
    <row r="3020" spans="3:18" s="4" customFormat="1" hidden="1" x14ac:dyDescent="0.25">
      <c r="C3020" s="77" t="s">
        <v>711</v>
      </c>
      <c r="D3020" s="78">
        <v>45267</v>
      </c>
      <c r="E3020" s="79" t="s">
        <v>8</v>
      </c>
      <c r="F3020" s="80" t="s">
        <v>20</v>
      </c>
      <c r="G3020" s="79" t="s">
        <v>180</v>
      </c>
      <c r="H3020" s="81" t="s">
        <v>15</v>
      </c>
      <c r="I3020" s="120">
        <v>1053.0999999999999</v>
      </c>
      <c r="J3020" s="120">
        <v>1026.4000000000001</v>
      </c>
      <c r="K3020" s="82">
        <v>2.52</v>
      </c>
      <c r="L3020" s="105">
        <f>+BD[[#This Row],[Kg. Recibidos]]*BD[[#This Row],[Precio]]</f>
        <v>2586.5280000000002</v>
      </c>
      <c r="M3020" s="82">
        <v>2586.5280000000002</v>
      </c>
      <c r="N3020" s="91">
        <f>+BD[[#This Row],[Monto Total]]-BD[[#This Row],[Abonos]]</f>
        <v>0</v>
      </c>
      <c r="O3020" s="92" t="str">
        <f>IF(BD[[#This Row],[Saldo Actual]]=0,"PAGADO",IF(BD[[#This Row],[Saldo Actual]]&lt;0,"A Favor","Pendiente"))</f>
        <v>PAGADO</v>
      </c>
      <c r="P3020" s="95">
        <f>+BD[[#This Row],[Fecha Doc.]]+7</f>
        <v>45274</v>
      </c>
      <c r="Q3020" s="66" t="str">
        <f ca="1">IF(TODAY()&gt;BD[[#This Row],[Fecha Venc.]],"VENCIDO","")</f>
        <v>VENCIDO</v>
      </c>
      <c r="R3020" s="83"/>
    </row>
    <row r="3021" spans="3:18" s="4" customFormat="1" hidden="1" x14ac:dyDescent="0.25">
      <c r="C3021" s="77" t="s">
        <v>710</v>
      </c>
      <c r="D3021" s="78">
        <v>45267</v>
      </c>
      <c r="E3021" s="79" t="s">
        <v>8</v>
      </c>
      <c r="F3021" s="80" t="s">
        <v>20</v>
      </c>
      <c r="G3021" s="79" t="s">
        <v>172</v>
      </c>
      <c r="H3021" s="81" t="s">
        <v>15</v>
      </c>
      <c r="I3021" s="120">
        <v>787.6</v>
      </c>
      <c r="J3021" s="120">
        <v>771.8</v>
      </c>
      <c r="K3021" s="82">
        <v>2.52</v>
      </c>
      <c r="L3021" s="105">
        <f>+BD[[#This Row],[Kg. Recibidos]]*BD[[#This Row],[Precio]]</f>
        <v>1944.9359999999999</v>
      </c>
      <c r="M3021" s="82">
        <v>1944.9359999999999</v>
      </c>
      <c r="N3021" s="91">
        <f>+BD[[#This Row],[Monto Total]]-BD[[#This Row],[Abonos]]</f>
        <v>0</v>
      </c>
      <c r="O3021" s="92" t="str">
        <f>IF(BD[[#This Row],[Saldo Actual]]=0,"PAGADO",IF(BD[[#This Row],[Saldo Actual]]&lt;0,"A Favor","Pendiente"))</f>
        <v>PAGADO</v>
      </c>
      <c r="P3021" s="95">
        <f>+BD[[#This Row],[Fecha Doc.]]+7</f>
        <v>45274</v>
      </c>
      <c r="Q3021" s="66" t="str">
        <f ca="1">IF(TODAY()&gt;BD[[#This Row],[Fecha Venc.]],"VENCIDO","")</f>
        <v>VENCIDO</v>
      </c>
      <c r="R3021" s="83"/>
    </row>
    <row r="3022" spans="3:18" s="4" customFormat="1" hidden="1" x14ac:dyDescent="0.25">
      <c r="C3022" s="77" t="s">
        <v>715</v>
      </c>
      <c r="D3022" s="78">
        <v>45267</v>
      </c>
      <c r="E3022" s="79" t="s">
        <v>8</v>
      </c>
      <c r="F3022" s="80" t="s">
        <v>20</v>
      </c>
      <c r="G3022" s="79" t="s">
        <v>173</v>
      </c>
      <c r="H3022" s="81" t="s">
        <v>15</v>
      </c>
      <c r="I3022" s="120">
        <v>4172</v>
      </c>
      <c r="J3022" s="120">
        <v>4112.8</v>
      </c>
      <c r="K3022" s="82">
        <v>2.52</v>
      </c>
      <c r="L3022" s="105">
        <f>+BD[[#This Row],[Kg. Recibidos]]*BD[[#This Row],[Precio]]</f>
        <v>10364.256000000001</v>
      </c>
      <c r="M3022" s="82">
        <v>10364.256000000001</v>
      </c>
      <c r="N3022" s="91">
        <f>+BD[[#This Row],[Monto Total]]-BD[[#This Row],[Abonos]]</f>
        <v>0</v>
      </c>
      <c r="O3022" s="92" t="str">
        <f>IF(BD[[#This Row],[Saldo Actual]]=0,"PAGADO",IF(BD[[#This Row],[Saldo Actual]]&lt;0,"A Favor","Pendiente"))</f>
        <v>PAGADO</v>
      </c>
      <c r="P3022" s="95">
        <f>+BD[[#This Row],[Fecha Doc.]]+7</f>
        <v>45274</v>
      </c>
      <c r="Q3022" s="66" t="str">
        <f ca="1">IF(TODAY()&gt;BD[[#This Row],[Fecha Venc.]],"VENCIDO","")</f>
        <v>VENCIDO</v>
      </c>
      <c r="R3022" s="83"/>
    </row>
    <row r="3023" spans="3:18" s="4" customFormat="1" hidden="1" x14ac:dyDescent="0.25">
      <c r="C3023" s="77" t="s">
        <v>709</v>
      </c>
      <c r="D3023" s="78">
        <v>45267</v>
      </c>
      <c r="E3023" s="79" t="s">
        <v>8</v>
      </c>
      <c r="F3023" s="80" t="s">
        <v>20</v>
      </c>
      <c r="G3023" s="79" t="s">
        <v>179</v>
      </c>
      <c r="H3023" s="81" t="s">
        <v>3</v>
      </c>
      <c r="I3023" s="120">
        <v>2848.3</v>
      </c>
      <c r="J3023" s="120">
        <v>2819.4</v>
      </c>
      <c r="K3023" s="82">
        <v>2.25</v>
      </c>
      <c r="L3023" s="105">
        <f>+BD[[#This Row],[Kg. Recibidos]]*BD[[#This Row],[Precio]]</f>
        <v>6343.6500000000005</v>
      </c>
      <c r="M3023" s="82">
        <v>6343.6500000000005</v>
      </c>
      <c r="N3023" s="91">
        <f>+BD[[#This Row],[Monto Total]]-BD[[#This Row],[Abonos]]</f>
        <v>0</v>
      </c>
      <c r="O3023" s="92" t="str">
        <f>IF(BD[[#This Row],[Saldo Actual]]=0,"PAGADO",IF(BD[[#This Row],[Saldo Actual]]&lt;0,"A Favor","Pendiente"))</f>
        <v>PAGADO</v>
      </c>
      <c r="P3023" s="95">
        <f>+BD[[#This Row],[Fecha Doc.]]+7</f>
        <v>45274</v>
      </c>
      <c r="Q3023" s="66" t="str">
        <f ca="1">IF(TODAY()&gt;BD[[#This Row],[Fecha Venc.]],"VENCIDO","")</f>
        <v>VENCIDO</v>
      </c>
      <c r="R3023" s="83"/>
    </row>
    <row r="3024" spans="3:18" s="4" customFormat="1" hidden="1" x14ac:dyDescent="0.25">
      <c r="C3024" s="77" t="s">
        <v>708</v>
      </c>
      <c r="D3024" s="78">
        <v>45267</v>
      </c>
      <c r="E3024" s="79" t="s">
        <v>8</v>
      </c>
      <c r="F3024" s="80" t="s">
        <v>20</v>
      </c>
      <c r="G3024" s="79" t="s">
        <v>177</v>
      </c>
      <c r="H3024" s="81" t="s">
        <v>3</v>
      </c>
      <c r="I3024" s="120">
        <v>357.6</v>
      </c>
      <c r="J3024" s="120">
        <v>328.94</v>
      </c>
      <c r="K3024" s="82">
        <v>2.25</v>
      </c>
      <c r="L3024" s="105">
        <f>+BD[[#This Row],[Kg. Recibidos]]*BD[[#This Row],[Precio]]</f>
        <v>740.11500000000001</v>
      </c>
      <c r="M3024" s="82">
        <v>740.11500000000001</v>
      </c>
      <c r="N3024" s="91">
        <f>+BD[[#This Row],[Monto Total]]-BD[[#This Row],[Abonos]]</f>
        <v>0</v>
      </c>
      <c r="O3024" s="92" t="str">
        <f>IF(BD[[#This Row],[Saldo Actual]]=0,"PAGADO",IF(BD[[#This Row],[Saldo Actual]]&lt;0,"A Favor","Pendiente"))</f>
        <v>PAGADO</v>
      </c>
      <c r="P3024" s="95">
        <f>+BD[[#This Row],[Fecha Doc.]]+7</f>
        <v>45274</v>
      </c>
      <c r="Q3024" s="66" t="str">
        <f ca="1">IF(TODAY()&gt;BD[[#This Row],[Fecha Venc.]],"VENCIDO","")</f>
        <v>VENCIDO</v>
      </c>
      <c r="R3024" s="83"/>
    </row>
    <row r="3025" spans="3:18" s="4" customFormat="1" hidden="1" x14ac:dyDescent="0.25">
      <c r="C3025" s="77" t="s">
        <v>713</v>
      </c>
      <c r="D3025" s="78">
        <v>45267</v>
      </c>
      <c r="E3025" s="79" t="s">
        <v>8</v>
      </c>
      <c r="F3025" s="80" t="s">
        <v>20</v>
      </c>
      <c r="G3025" s="79" t="s">
        <v>176</v>
      </c>
      <c r="H3025" s="81" t="s">
        <v>3</v>
      </c>
      <c r="I3025" s="120">
        <v>639.70000000000005</v>
      </c>
      <c r="J3025" s="120">
        <v>653.1</v>
      </c>
      <c r="K3025" s="82">
        <v>2.25</v>
      </c>
      <c r="L3025" s="105">
        <f>+BD[[#This Row],[Kg. Recibidos]]*BD[[#This Row],[Precio]]</f>
        <v>1469.4750000000001</v>
      </c>
      <c r="M3025" s="82">
        <v>1469.4750000000001</v>
      </c>
      <c r="N3025" s="91">
        <f>+BD[[#This Row],[Monto Total]]-BD[[#This Row],[Abonos]]</f>
        <v>0</v>
      </c>
      <c r="O3025" s="92" t="str">
        <f>IF(BD[[#This Row],[Saldo Actual]]=0,"PAGADO",IF(BD[[#This Row],[Saldo Actual]]&lt;0,"A Favor","Pendiente"))</f>
        <v>PAGADO</v>
      </c>
      <c r="P3025" s="95">
        <f>+BD[[#This Row],[Fecha Doc.]]+7</f>
        <v>45274</v>
      </c>
      <c r="Q3025" s="66" t="str">
        <f ca="1">IF(TODAY()&gt;BD[[#This Row],[Fecha Venc.]],"VENCIDO","")</f>
        <v>VENCIDO</v>
      </c>
      <c r="R3025" s="83"/>
    </row>
    <row r="3026" spans="3:18" s="4" customFormat="1" hidden="1" x14ac:dyDescent="0.25">
      <c r="C3026" s="77" t="s">
        <v>712</v>
      </c>
      <c r="D3026" s="78">
        <v>45267</v>
      </c>
      <c r="E3026" s="79" t="s">
        <v>8</v>
      </c>
      <c r="F3026" s="80" t="s">
        <v>20</v>
      </c>
      <c r="G3026" s="79" t="s">
        <v>181</v>
      </c>
      <c r="H3026" s="81" t="s">
        <v>3</v>
      </c>
      <c r="I3026" s="120">
        <v>2233.1999999999998</v>
      </c>
      <c r="J3026" s="120">
        <v>2233.5</v>
      </c>
      <c r="K3026" s="82">
        <v>2.25</v>
      </c>
      <c r="L3026" s="105">
        <f>+BD[[#This Row],[Kg. Recibidos]]*BD[[#This Row],[Precio]]</f>
        <v>5025.375</v>
      </c>
      <c r="M3026" s="82">
        <v>5025.375</v>
      </c>
      <c r="N3026" s="91">
        <f>+BD[[#This Row],[Monto Total]]-BD[[#This Row],[Abonos]]</f>
        <v>0</v>
      </c>
      <c r="O3026" s="92" t="str">
        <f>IF(BD[[#This Row],[Saldo Actual]]=0,"PAGADO",IF(BD[[#This Row],[Saldo Actual]]&lt;0,"A Favor","Pendiente"))</f>
        <v>PAGADO</v>
      </c>
      <c r="P3026" s="95">
        <f>+BD[[#This Row],[Fecha Doc.]]+7</f>
        <v>45274</v>
      </c>
      <c r="Q3026" s="66" t="str">
        <f ca="1">IF(TODAY()&gt;BD[[#This Row],[Fecha Venc.]],"VENCIDO","")</f>
        <v>VENCIDO</v>
      </c>
      <c r="R3026" s="83"/>
    </row>
    <row r="3027" spans="3:18" s="4" customFormat="1" hidden="1" x14ac:dyDescent="0.25">
      <c r="C3027" s="77" t="s">
        <v>719</v>
      </c>
      <c r="D3027" s="78">
        <v>45267</v>
      </c>
      <c r="E3027" s="79" t="s">
        <v>66</v>
      </c>
      <c r="F3027" s="80" t="s">
        <v>21</v>
      </c>
      <c r="G3027" s="79" t="s">
        <v>186</v>
      </c>
      <c r="H3027" s="81" t="s">
        <v>15</v>
      </c>
      <c r="I3027" s="120">
        <v>2035.2</v>
      </c>
      <c r="J3027" s="120">
        <v>2007.3</v>
      </c>
      <c r="K3027" s="82">
        <v>2.52</v>
      </c>
      <c r="L3027" s="105">
        <f>+BD[[#This Row],[Kg. Recibidos]]*BD[[#This Row],[Precio]]</f>
        <v>5058.3959999999997</v>
      </c>
      <c r="M3027" s="82">
        <v>5058.3959999999997</v>
      </c>
      <c r="N3027" s="91">
        <f>+BD[[#This Row],[Monto Total]]-BD[[#This Row],[Abonos]]</f>
        <v>0</v>
      </c>
      <c r="O3027" s="92" t="str">
        <f>IF(BD[[#This Row],[Saldo Actual]]=0,"PAGADO",IF(BD[[#This Row],[Saldo Actual]]&lt;0,"A Favor","Pendiente"))</f>
        <v>PAGADO</v>
      </c>
      <c r="P3027" s="95">
        <f>+BD[[#This Row],[Fecha Doc.]]+7</f>
        <v>45274</v>
      </c>
      <c r="Q3027" s="66" t="str">
        <f ca="1">IF(TODAY()&gt;BD[[#This Row],[Fecha Venc.]],"VENCIDO","")</f>
        <v>VENCIDO</v>
      </c>
      <c r="R3027" s="83"/>
    </row>
    <row r="3028" spans="3:18" s="4" customFormat="1" hidden="1" x14ac:dyDescent="0.25">
      <c r="C3028" s="77" t="s">
        <v>721</v>
      </c>
      <c r="D3028" s="78">
        <v>45267</v>
      </c>
      <c r="E3028" s="79" t="s">
        <v>66</v>
      </c>
      <c r="F3028" s="80" t="s">
        <v>21</v>
      </c>
      <c r="G3028" s="79" t="s">
        <v>185</v>
      </c>
      <c r="H3028" s="81" t="s">
        <v>15</v>
      </c>
      <c r="I3028" s="120">
        <v>1465.6</v>
      </c>
      <c r="J3028" s="120">
        <v>1449.2</v>
      </c>
      <c r="K3028" s="82">
        <v>2.52</v>
      </c>
      <c r="L3028" s="105">
        <f>+BD[[#This Row],[Kg. Recibidos]]*BD[[#This Row],[Precio]]</f>
        <v>3651.9839999999999</v>
      </c>
      <c r="M3028" s="82">
        <v>3651.9839999999999</v>
      </c>
      <c r="N3028" s="91">
        <f>+BD[[#This Row],[Monto Total]]-BD[[#This Row],[Abonos]]</f>
        <v>0</v>
      </c>
      <c r="O3028" s="92" t="str">
        <f>IF(BD[[#This Row],[Saldo Actual]]=0,"PAGADO",IF(BD[[#This Row],[Saldo Actual]]&lt;0,"A Favor","Pendiente"))</f>
        <v>PAGADO</v>
      </c>
      <c r="P3028" s="95">
        <f>+BD[[#This Row],[Fecha Doc.]]+7</f>
        <v>45274</v>
      </c>
      <c r="Q3028" s="66" t="str">
        <f ca="1">IF(TODAY()&gt;BD[[#This Row],[Fecha Venc.]],"VENCIDO","")</f>
        <v>VENCIDO</v>
      </c>
      <c r="R3028" s="83"/>
    </row>
    <row r="3029" spans="3:18" s="4" customFormat="1" hidden="1" x14ac:dyDescent="0.25">
      <c r="C3029" s="77" t="s">
        <v>720</v>
      </c>
      <c r="D3029" s="78">
        <v>45267</v>
      </c>
      <c r="E3029" s="79" t="s">
        <v>66</v>
      </c>
      <c r="F3029" s="80" t="s">
        <v>21</v>
      </c>
      <c r="G3029" s="79" t="s">
        <v>183</v>
      </c>
      <c r="H3029" s="81" t="s">
        <v>15</v>
      </c>
      <c r="I3029" s="120">
        <v>1989.3</v>
      </c>
      <c r="J3029" s="120">
        <v>1963.3</v>
      </c>
      <c r="K3029" s="82">
        <v>2.52</v>
      </c>
      <c r="L3029" s="105">
        <f>+BD[[#This Row],[Kg. Recibidos]]*BD[[#This Row],[Precio]]</f>
        <v>4947.5159999999996</v>
      </c>
      <c r="M3029" s="82">
        <v>4947.5159999999996</v>
      </c>
      <c r="N3029" s="91">
        <f>+BD[[#This Row],[Monto Total]]-BD[[#This Row],[Abonos]]</f>
        <v>0</v>
      </c>
      <c r="O3029" s="92" t="str">
        <f>IF(BD[[#This Row],[Saldo Actual]]=0,"PAGADO",IF(BD[[#This Row],[Saldo Actual]]&lt;0,"A Favor","Pendiente"))</f>
        <v>PAGADO</v>
      </c>
      <c r="P3029" s="95">
        <f>+BD[[#This Row],[Fecha Doc.]]+7</f>
        <v>45274</v>
      </c>
      <c r="Q3029" s="66" t="str">
        <f ca="1">IF(TODAY()&gt;BD[[#This Row],[Fecha Venc.]],"VENCIDO","")</f>
        <v>VENCIDO</v>
      </c>
      <c r="R3029" s="83"/>
    </row>
    <row r="3030" spans="3:18" s="4" customFormat="1" hidden="1" x14ac:dyDescent="0.25">
      <c r="C3030" s="77" t="s">
        <v>718</v>
      </c>
      <c r="D3030" s="78">
        <v>45267</v>
      </c>
      <c r="E3030" s="79" t="s">
        <v>66</v>
      </c>
      <c r="F3030" s="80" t="s">
        <v>21</v>
      </c>
      <c r="G3030" s="79" t="s">
        <v>185</v>
      </c>
      <c r="H3030" s="81" t="s">
        <v>13</v>
      </c>
      <c r="I3030" s="120">
        <v>97.7</v>
      </c>
      <c r="J3030" s="120">
        <v>97.5</v>
      </c>
      <c r="K3030" s="82">
        <v>1.4</v>
      </c>
      <c r="L3030" s="105">
        <f>+BD[[#This Row],[Kg. Recibidos]]*BD[[#This Row],[Precio]]</f>
        <v>136.5</v>
      </c>
      <c r="M3030" s="82">
        <v>136.5</v>
      </c>
      <c r="N3030" s="91">
        <f>+BD[[#This Row],[Monto Total]]-BD[[#This Row],[Abonos]]</f>
        <v>0</v>
      </c>
      <c r="O3030" s="92" t="str">
        <f>IF(BD[[#This Row],[Saldo Actual]]=0,"PAGADO",IF(BD[[#This Row],[Saldo Actual]]&lt;0,"A Favor","Pendiente"))</f>
        <v>PAGADO</v>
      </c>
      <c r="P3030" s="95">
        <f>+BD[[#This Row],[Fecha Doc.]]+7</f>
        <v>45274</v>
      </c>
      <c r="Q3030" s="66" t="str">
        <f ca="1">IF(TODAY()&gt;BD[[#This Row],[Fecha Venc.]],"VENCIDO","")</f>
        <v>VENCIDO</v>
      </c>
      <c r="R3030" s="83"/>
    </row>
    <row r="3031" spans="3:18" s="4" customFormat="1" hidden="1" x14ac:dyDescent="0.25">
      <c r="C3031" s="77" t="s">
        <v>717</v>
      </c>
      <c r="D3031" s="78">
        <v>45267</v>
      </c>
      <c r="E3031" s="79" t="s">
        <v>66</v>
      </c>
      <c r="F3031" s="80" t="s">
        <v>21</v>
      </c>
      <c r="G3031" s="79" t="s">
        <v>183</v>
      </c>
      <c r="H3031" s="81" t="s">
        <v>13</v>
      </c>
      <c r="I3031" s="120">
        <v>97.8</v>
      </c>
      <c r="J3031" s="120">
        <v>97.5</v>
      </c>
      <c r="K3031" s="82">
        <v>1.4</v>
      </c>
      <c r="L3031" s="105">
        <f>+BD[[#This Row],[Kg. Recibidos]]*BD[[#This Row],[Precio]]</f>
        <v>136.5</v>
      </c>
      <c r="M3031" s="82">
        <v>136.5</v>
      </c>
      <c r="N3031" s="91">
        <f>+BD[[#This Row],[Monto Total]]-BD[[#This Row],[Abonos]]</f>
        <v>0</v>
      </c>
      <c r="O3031" s="92" t="str">
        <f>IF(BD[[#This Row],[Saldo Actual]]=0,"PAGADO",IF(BD[[#This Row],[Saldo Actual]]&lt;0,"A Favor","Pendiente"))</f>
        <v>PAGADO</v>
      </c>
      <c r="P3031" s="95">
        <f>+BD[[#This Row],[Fecha Doc.]]+7</f>
        <v>45274</v>
      </c>
      <c r="Q3031" s="66" t="str">
        <f ca="1">IF(TODAY()&gt;BD[[#This Row],[Fecha Venc.]],"VENCIDO","")</f>
        <v>VENCIDO</v>
      </c>
      <c r="R3031" s="83"/>
    </row>
    <row r="3032" spans="3:18" s="4" customFormat="1" hidden="1" x14ac:dyDescent="0.25">
      <c r="C3032" s="77" t="s">
        <v>716</v>
      </c>
      <c r="D3032" s="78">
        <v>45267</v>
      </c>
      <c r="E3032" s="79" t="s">
        <v>66</v>
      </c>
      <c r="F3032" s="80" t="s">
        <v>21</v>
      </c>
      <c r="G3032" s="79" t="s">
        <v>186</v>
      </c>
      <c r="H3032" s="81" t="s">
        <v>13</v>
      </c>
      <c r="I3032" s="120">
        <v>98.1</v>
      </c>
      <c r="J3032" s="120">
        <v>97</v>
      </c>
      <c r="K3032" s="82">
        <v>1.4</v>
      </c>
      <c r="L3032" s="105">
        <f>+BD[[#This Row],[Kg. Recibidos]]*BD[[#This Row],[Precio]]</f>
        <v>135.79999999999998</v>
      </c>
      <c r="M3032" s="82">
        <v>135.79999999999998</v>
      </c>
      <c r="N3032" s="91">
        <f>+BD[[#This Row],[Monto Total]]-BD[[#This Row],[Abonos]]</f>
        <v>0</v>
      </c>
      <c r="O3032" s="92" t="str">
        <f>IF(BD[[#This Row],[Saldo Actual]]=0,"PAGADO",IF(BD[[#This Row],[Saldo Actual]]&lt;0,"A Favor","Pendiente"))</f>
        <v>PAGADO</v>
      </c>
      <c r="P3032" s="95">
        <f>+BD[[#This Row],[Fecha Doc.]]+7</f>
        <v>45274</v>
      </c>
      <c r="Q3032" s="66" t="str">
        <f ca="1">IF(TODAY()&gt;BD[[#This Row],[Fecha Venc.]],"VENCIDO","")</f>
        <v>VENCIDO</v>
      </c>
      <c r="R3032" s="83"/>
    </row>
    <row r="3033" spans="3:18" s="4" customFormat="1" hidden="1" x14ac:dyDescent="0.25">
      <c r="C3033" s="77" t="s">
        <v>716</v>
      </c>
      <c r="D3033" s="78">
        <v>45267</v>
      </c>
      <c r="E3033" s="79" t="s">
        <v>66</v>
      </c>
      <c r="F3033" s="80" t="s">
        <v>21</v>
      </c>
      <c r="G3033" s="79" t="s">
        <v>186</v>
      </c>
      <c r="H3033" s="81" t="s">
        <v>12</v>
      </c>
      <c r="I3033" s="120">
        <v>96.8</v>
      </c>
      <c r="J3033" s="120">
        <v>95</v>
      </c>
      <c r="K3033" s="82">
        <v>1.3</v>
      </c>
      <c r="L3033" s="105">
        <f>+BD[[#This Row],[Kg. Recibidos]]*BD[[#This Row],[Precio]]</f>
        <v>123.5</v>
      </c>
      <c r="M3033" s="82">
        <v>123.5</v>
      </c>
      <c r="N3033" s="91">
        <f>+BD[[#This Row],[Monto Total]]-BD[[#This Row],[Abonos]]</f>
        <v>0</v>
      </c>
      <c r="O3033" s="92" t="str">
        <f>IF(BD[[#This Row],[Saldo Actual]]=0,"PAGADO",IF(BD[[#This Row],[Saldo Actual]]&lt;0,"A Favor","Pendiente"))</f>
        <v>PAGADO</v>
      </c>
      <c r="P3033" s="95">
        <f>+BD[[#This Row],[Fecha Doc.]]+7</f>
        <v>45274</v>
      </c>
      <c r="Q3033" s="66" t="str">
        <f ca="1">IF(TODAY()&gt;BD[[#This Row],[Fecha Venc.]],"VENCIDO","")</f>
        <v>VENCIDO</v>
      </c>
      <c r="R3033" s="83"/>
    </row>
    <row r="3034" spans="3:18" s="4" customFormat="1" hidden="1" x14ac:dyDescent="0.25">
      <c r="C3034" s="77" t="s">
        <v>722</v>
      </c>
      <c r="D3034" s="78">
        <v>45267</v>
      </c>
      <c r="E3034" s="79" t="s">
        <v>24</v>
      </c>
      <c r="F3034" s="80" t="s">
        <v>23</v>
      </c>
      <c r="G3034" s="79" t="s">
        <v>192</v>
      </c>
      <c r="H3034" s="81" t="s">
        <v>3</v>
      </c>
      <c r="I3034" s="120">
        <v>20101.7</v>
      </c>
      <c r="J3034" s="120">
        <v>20101.7</v>
      </c>
      <c r="K3034" s="82">
        <v>2.2799999999999998</v>
      </c>
      <c r="L3034" s="105">
        <f>+BD[[#This Row],[Kg. Recibidos]]*BD[[#This Row],[Precio]]</f>
        <v>45831.875999999997</v>
      </c>
      <c r="M3034" s="82">
        <v>45831.875999999997</v>
      </c>
      <c r="N3034" s="91">
        <f>+BD[[#This Row],[Monto Total]]-BD[[#This Row],[Abonos]]</f>
        <v>0</v>
      </c>
      <c r="O3034" s="92" t="str">
        <f>IF(BD[[#This Row],[Saldo Actual]]=0,"PAGADO",IF(BD[[#This Row],[Saldo Actual]]&lt;0,"A Favor","Pendiente"))</f>
        <v>PAGADO</v>
      </c>
      <c r="P3034" s="95">
        <f>+BD[[#This Row],[Fecha Doc.]]+7</f>
        <v>45274</v>
      </c>
      <c r="Q3034" s="66" t="str">
        <f ca="1">IF(TODAY()&gt;BD[[#This Row],[Fecha Venc.]],"VENCIDO","")</f>
        <v>VENCIDO</v>
      </c>
      <c r="R3034" s="83"/>
    </row>
    <row r="3035" spans="3:18" s="4" customFormat="1" hidden="1" x14ac:dyDescent="0.25">
      <c r="C3035" s="77" t="s">
        <v>703</v>
      </c>
      <c r="D3035" s="78">
        <v>45267</v>
      </c>
      <c r="E3035" s="79" t="s">
        <v>24</v>
      </c>
      <c r="F3035" s="80" t="s">
        <v>23</v>
      </c>
      <c r="G3035" s="79" t="s">
        <v>192</v>
      </c>
      <c r="H3035" s="81" t="s">
        <v>13</v>
      </c>
      <c r="I3035" s="120">
        <v>1473.5</v>
      </c>
      <c r="J3035" s="120">
        <v>1473.5</v>
      </c>
      <c r="K3035" s="82">
        <v>1.1000000000000001</v>
      </c>
      <c r="L3035" s="105">
        <f>+BD[[#This Row],[Kg. Recibidos]]*BD[[#This Row],[Precio]]</f>
        <v>1620.8500000000001</v>
      </c>
      <c r="M3035" s="82">
        <v>1620.8500000000001</v>
      </c>
      <c r="N3035" s="91">
        <f>+BD[[#This Row],[Monto Total]]-BD[[#This Row],[Abonos]]</f>
        <v>0</v>
      </c>
      <c r="O3035" s="92" t="str">
        <f>IF(BD[[#This Row],[Saldo Actual]]=0,"PAGADO",IF(BD[[#This Row],[Saldo Actual]]&lt;0,"A Favor","Pendiente"))</f>
        <v>PAGADO</v>
      </c>
      <c r="P3035" s="95">
        <f>+BD[[#This Row],[Fecha Doc.]]+7</f>
        <v>45274</v>
      </c>
      <c r="Q3035" s="66" t="str">
        <f ca="1">IF(TODAY()&gt;BD[[#This Row],[Fecha Venc.]],"VENCIDO","")</f>
        <v>VENCIDO</v>
      </c>
      <c r="R3035" s="83"/>
    </row>
    <row r="3036" spans="3:18" s="4" customFormat="1" hidden="1" x14ac:dyDescent="0.25">
      <c r="C3036" s="77" t="s">
        <v>727</v>
      </c>
      <c r="D3036" s="78">
        <v>45267</v>
      </c>
      <c r="E3036" s="79" t="s">
        <v>1887</v>
      </c>
      <c r="F3036" s="80" t="s">
        <v>1886</v>
      </c>
      <c r="G3036" s="79" t="s">
        <v>156</v>
      </c>
      <c r="H3036" s="81" t="s">
        <v>3</v>
      </c>
      <c r="I3036" s="120">
        <v>22.6</v>
      </c>
      <c r="J3036" s="120">
        <v>22.6</v>
      </c>
      <c r="K3036" s="82">
        <v>2.4500000000000002</v>
      </c>
      <c r="L3036" s="105">
        <f>+BD[[#This Row],[Kg. Recibidos]]*BD[[#This Row],[Precio]]</f>
        <v>55.370000000000005</v>
      </c>
      <c r="M3036" s="82">
        <v>55.37</v>
      </c>
      <c r="N3036" s="91">
        <f>+BD[[#This Row],[Monto Total]]-BD[[#This Row],[Abonos]]</f>
        <v>0</v>
      </c>
      <c r="O3036" s="92" t="str">
        <f>IF(BD[[#This Row],[Saldo Actual]]=0,"PAGADO",IF(BD[[#This Row],[Saldo Actual]]&lt;0,"A Favor","Pendiente"))</f>
        <v>PAGADO</v>
      </c>
      <c r="P3036" s="95">
        <f>+BD[[#This Row],[Fecha Doc.]]+7</f>
        <v>45274</v>
      </c>
      <c r="Q3036" s="66" t="str">
        <f ca="1">IF(TODAY()&gt;BD[[#This Row],[Fecha Venc.]],"VENCIDO","")</f>
        <v>VENCIDO</v>
      </c>
      <c r="R3036" s="83"/>
    </row>
    <row r="3037" spans="3:18" s="4" customFormat="1" hidden="1" x14ac:dyDescent="0.25">
      <c r="C3037" s="77" t="s">
        <v>726</v>
      </c>
      <c r="D3037" s="78">
        <v>45267</v>
      </c>
      <c r="E3037" s="79" t="s">
        <v>1887</v>
      </c>
      <c r="F3037" s="80" t="s">
        <v>1886</v>
      </c>
      <c r="G3037" s="79" t="s">
        <v>156</v>
      </c>
      <c r="H3037" s="81" t="s">
        <v>13</v>
      </c>
      <c r="I3037" s="120">
        <v>13.2</v>
      </c>
      <c r="J3037" s="120">
        <v>13.2</v>
      </c>
      <c r="K3037" s="82">
        <v>1.4</v>
      </c>
      <c r="L3037" s="105">
        <f>+BD[[#This Row],[Kg. Recibidos]]*BD[[#This Row],[Precio]]</f>
        <v>18.479999999999997</v>
      </c>
      <c r="M3037" s="82">
        <v>18.48</v>
      </c>
      <c r="N3037" s="91">
        <f>+BD[[#This Row],[Monto Total]]-BD[[#This Row],[Abonos]]</f>
        <v>0</v>
      </c>
      <c r="O3037" s="92" t="str">
        <f>IF(BD[[#This Row],[Saldo Actual]]=0,"PAGADO",IF(BD[[#This Row],[Saldo Actual]]&lt;0,"A Favor","Pendiente"))</f>
        <v>PAGADO</v>
      </c>
      <c r="P3037" s="95">
        <f>+BD[[#This Row],[Fecha Doc.]]+7</f>
        <v>45274</v>
      </c>
      <c r="Q3037" s="66" t="str">
        <f ca="1">IF(TODAY()&gt;BD[[#This Row],[Fecha Venc.]],"VENCIDO","")</f>
        <v>VENCIDO</v>
      </c>
      <c r="R3037" s="83"/>
    </row>
    <row r="3038" spans="3:18" s="4" customFormat="1" hidden="1" x14ac:dyDescent="0.25">
      <c r="C3038" s="77" t="s">
        <v>725</v>
      </c>
      <c r="D3038" s="78">
        <v>45267</v>
      </c>
      <c r="E3038" s="79" t="s">
        <v>89</v>
      </c>
      <c r="F3038" s="80" t="s">
        <v>47</v>
      </c>
      <c r="G3038" s="79" t="s">
        <v>89</v>
      </c>
      <c r="H3038" s="81" t="s">
        <v>10</v>
      </c>
      <c r="I3038" s="120">
        <v>9641.5</v>
      </c>
      <c r="J3038" s="120">
        <v>9559</v>
      </c>
      <c r="K3038" s="82">
        <v>2.0499999999999998</v>
      </c>
      <c r="L3038" s="105">
        <f>+BD[[#This Row],[Kg. Recibidos]]*BD[[#This Row],[Precio]]</f>
        <v>19595.949999999997</v>
      </c>
      <c r="M3038" s="82">
        <v>19595.949999999997</v>
      </c>
      <c r="N3038" s="91">
        <f>+BD[[#This Row],[Monto Total]]-BD[[#This Row],[Abonos]]</f>
        <v>0</v>
      </c>
      <c r="O3038" s="92" t="str">
        <f>IF(BD[[#This Row],[Saldo Actual]]=0,"PAGADO",IF(BD[[#This Row],[Saldo Actual]]&lt;0,"A Favor","Pendiente"))</f>
        <v>PAGADO</v>
      </c>
      <c r="P3038" s="95">
        <f>+BD[[#This Row],[Fecha Doc.]]+7</f>
        <v>45274</v>
      </c>
      <c r="Q3038" s="66" t="str">
        <f ca="1">IF(TODAY()&gt;BD[[#This Row],[Fecha Venc.]],"VENCIDO","")</f>
        <v>VENCIDO</v>
      </c>
      <c r="R3038" s="83"/>
    </row>
    <row r="3039" spans="3:18" s="4" customFormat="1" hidden="1" x14ac:dyDescent="0.25">
      <c r="C3039" s="77" t="s">
        <v>724</v>
      </c>
      <c r="D3039" s="78">
        <v>45267</v>
      </c>
      <c r="E3039" s="79" t="s">
        <v>1887</v>
      </c>
      <c r="F3039" s="80" t="s">
        <v>60</v>
      </c>
      <c r="G3039" s="79" t="s">
        <v>107</v>
      </c>
      <c r="H3039" s="81" t="s">
        <v>3</v>
      </c>
      <c r="I3039" s="120">
        <v>37.6</v>
      </c>
      <c r="J3039" s="120">
        <v>37.6</v>
      </c>
      <c r="K3039" s="82">
        <v>2.4500000000000002</v>
      </c>
      <c r="L3039" s="105">
        <f>+BD[[#This Row],[Kg. Recibidos]]*BD[[#This Row],[Precio]]</f>
        <v>92.12</v>
      </c>
      <c r="M3039" s="82">
        <v>92.12</v>
      </c>
      <c r="N3039" s="91">
        <f>+BD[[#This Row],[Monto Total]]-BD[[#This Row],[Abonos]]</f>
        <v>0</v>
      </c>
      <c r="O3039" s="92" t="str">
        <f>IF(BD[[#This Row],[Saldo Actual]]=0,"PAGADO",IF(BD[[#This Row],[Saldo Actual]]&lt;0,"A Favor","Pendiente"))</f>
        <v>PAGADO</v>
      </c>
      <c r="P3039" s="95">
        <f>+BD[[#This Row],[Fecha Doc.]]+7</f>
        <v>45274</v>
      </c>
      <c r="Q3039" s="66" t="str">
        <f ca="1">IF(TODAY()&gt;BD[[#This Row],[Fecha Venc.]],"VENCIDO","")</f>
        <v>VENCIDO</v>
      </c>
      <c r="R3039" s="83"/>
    </row>
    <row r="3040" spans="3:18" s="4" customFormat="1" hidden="1" x14ac:dyDescent="0.25">
      <c r="C3040" s="77" t="s">
        <v>729</v>
      </c>
      <c r="D3040" s="78">
        <v>45267</v>
      </c>
      <c r="E3040" s="79" t="s">
        <v>64</v>
      </c>
      <c r="F3040" s="80" t="s">
        <v>58</v>
      </c>
      <c r="G3040" s="79" t="s">
        <v>64</v>
      </c>
      <c r="H3040" s="81" t="s">
        <v>3</v>
      </c>
      <c r="I3040" s="120">
        <v>1482.6</v>
      </c>
      <c r="J3040" s="120">
        <v>1482.6</v>
      </c>
      <c r="K3040" s="82">
        <v>2.2999999999999998</v>
      </c>
      <c r="L3040" s="105">
        <f>+BD[[#This Row],[Kg. Recibidos]]*BD[[#This Row],[Precio]]</f>
        <v>3409.9799999999996</v>
      </c>
      <c r="M3040" s="82">
        <v>3409.9799999999996</v>
      </c>
      <c r="N3040" s="91">
        <f>+BD[[#This Row],[Monto Total]]-BD[[#This Row],[Abonos]]</f>
        <v>0</v>
      </c>
      <c r="O3040" s="92" t="str">
        <f>IF(BD[[#This Row],[Saldo Actual]]=0,"PAGADO",IF(BD[[#This Row],[Saldo Actual]]&lt;0,"A Favor","Pendiente"))</f>
        <v>PAGADO</v>
      </c>
      <c r="P3040" s="95">
        <f>+BD[[#This Row],[Fecha Doc.]]+7</f>
        <v>45274</v>
      </c>
      <c r="Q3040" s="66" t="str">
        <f ca="1">IF(TODAY()&gt;BD[[#This Row],[Fecha Venc.]],"VENCIDO","")</f>
        <v>VENCIDO</v>
      </c>
      <c r="R3040" s="83"/>
    </row>
    <row r="3041" spans="3:18" s="4" customFormat="1" hidden="1" x14ac:dyDescent="0.25">
      <c r="C3041" s="77" t="s">
        <v>728</v>
      </c>
      <c r="D3041" s="78">
        <v>45267</v>
      </c>
      <c r="E3041" s="79" t="s">
        <v>64</v>
      </c>
      <c r="F3041" s="80" t="s">
        <v>58</v>
      </c>
      <c r="G3041" s="79" t="s">
        <v>64</v>
      </c>
      <c r="H3041" s="81" t="s">
        <v>18</v>
      </c>
      <c r="I3041" s="120">
        <v>370.99</v>
      </c>
      <c r="J3041" s="120">
        <v>370.99</v>
      </c>
      <c r="K3041" s="82">
        <v>1.85</v>
      </c>
      <c r="L3041" s="105">
        <f>+BD[[#This Row],[Kg. Recibidos]]*BD[[#This Row],[Precio]]</f>
        <v>686.33150000000001</v>
      </c>
      <c r="M3041" s="82">
        <v>686.33150000000001</v>
      </c>
      <c r="N3041" s="91">
        <f>+BD[[#This Row],[Monto Total]]-BD[[#This Row],[Abonos]]</f>
        <v>0</v>
      </c>
      <c r="O3041" s="92" t="str">
        <f>IF(BD[[#This Row],[Saldo Actual]]=0,"PAGADO",IF(BD[[#This Row],[Saldo Actual]]&lt;0,"A Favor","Pendiente"))</f>
        <v>PAGADO</v>
      </c>
      <c r="P3041" s="95">
        <f>+BD[[#This Row],[Fecha Doc.]]+7</f>
        <v>45274</v>
      </c>
      <c r="Q3041" s="66" t="str">
        <f ca="1">IF(TODAY()&gt;BD[[#This Row],[Fecha Venc.]],"VENCIDO","")</f>
        <v>VENCIDO</v>
      </c>
      <c r="R3041" s="83"/>
    </row>
    <row r="3042" spans="3:18" s="4" customFormat="1" hidden="1" x14ac:dyDescent="0.25">
      <c r="C3042" s="77" t="s">
        <v>695</v>
      </c>
      <c r="D3042" s="78">
        <v>45266</v>
      </c>
      <c r="E3042" s="79" t="s">
        <v>9</v>
      </c>
      <c r="F3042" s="80" t="s">
        <v>19</v>
      </c>
      <c r="G3042" s="79" t="s">
        <v>169</v>
      </c>
      <c r="H3042" s="81" t="s">
        <v>10</v>
      </c>
      <c r="I3042" s="120">
        <v>6641.7999999999993</v>
      </c>
      <c r="J3042" s="120">
        <v>6596.8</v>
      </c>
      <c r="K3042" s="82">
        <v>2.1</v>
      </c>
      <c r="L3042" s="105">
        <f>+BD[[#This Row],[Kg. Recibidos]]*BD[[#This Row],[Precio]]</f>
        <v>13853.28</v>
      </c>
      <c r="M3042" s="82">
        <v>13853.28</v>
      </c>
      <c r="N3042" s="91">
        <f>+BD[[#This Row],[Monto Total]]-BD[[#This Row],[Abonos]]</f>
        <v>0</v>
      </c>
      <c r="O3042" s="92" t="str">
        <f>IF(BD[[#This Row],[Saldo Actual]]=0,"PAGADO",IF(BD[[#This Row],[Saldo Actual]]&lt;0,"A Favor","Pendiente"))</f>
        <v>PAGADO</v>
      </c>
      <c r="P3042" s="95">
        <f>+BD[[#This Row],[Fecha Doc.]]+7</f>
        <v>45273</v>
      </c>
      <c r="Q3042" s="66" t="str">
        <f ca="1">IF(TODAY()&gt;BD[[#This Row],[Fecha Venc.]],"VENCIDO","")</f>
        <v>VENCIDO</v>
      </c>
      <c r="R3042" s="83"/>
    </row>
    <row r="3043" spans="3:18" s="4" customFormat="1" hidden="1" x14ac:dyDescent="0.25">
      <c r="C3043" s="77" t="s">
        <v>688</v>
      </c>
      <c r="D3043" s="78">
        <v>45266</v>
      </c>
      <c r="E3043" s="79" t="s">
        <v>8</v>
      </c>
      <c r="F3043" s="80" t="s">
        <v>20</v>
      </c>
      <c r="G3043" s="79" t="s">
        <v>689</v>
      </c>
      <c r="H3043" s="81" t="s">
        <v>3</v>
      </c>
      <c r="I3043" s="120">
        <v>1906.6</v>
      </c>
      <c r="J3043" s="120">
        <v>1892.8</v>
      </c>
      <c r="K3043" s="82">
        <v>2.25</v>
      </c>
      <c r="L3043" s="105">
        <f>+BD[[#This Row],[Kg. Recibidos]]*BD[[#This Row],[Precio]]</f>
        <v>4258.8</v>
      </c>
      <c r="M3043" s="82">
        <v>4258.8</v>
      </c>
      <c r="N3043" s="91">
        <f>+BD[[#This Row],[Monto Total]]-BD[[#This Row],[Abonos]]</f>
        <v>0</v>
      </c>
      <c r="O3043" s="92" t="str">
        <f>IF(BD[[#This Row],[Saldo Actual]]=0,"PAGADO",IF(BD[[#This Row],[Saldo Actual]]&lt;0,"A Favor","Pendiente"))</f>
        <v>PAGADO</v>
      </c>
      <c r="P3043" s="95">
        <f>+BD[[#This Row],[Fecha Doc.]]+7</f>
        <v>45273</v>
      </c>
      <c r="Q3043" s="66" t="str">
        <f ca="1">IF(TODAY()&gt;BD[[#This Row],[Fecha Venc.]],"VENCIDO","")</f>
        <v>VENCIDO</v>
      </c>
      <c r="R3043" s="83"/>
    </row>
    <row r="3044" spans="3:18" s="4" customFormat="1" hidden="1" x14ac:dyDescent="0.25">
      <c r="C3044" s="77" t="s">
        <v>690</v>
      </c>
      <c r="D3044" s="78">
        <v>45266</v>
      </c>
      <c r="E3044" s="79" t="s">
        <v>8</v>
      </c>
      <c r="F3044" s="80" t="s">
        <v>20</v>
      </c>
      <c r="G3044" s="79" t="s">
        <v>689</v>
      </c>
      <c r="H3044" s="81" t="s">
        <v>15</v>
      </c>
      <c r="I3044" s="120">
        <v>2593</v>
      </c>
      <c r="J3044" s="120">
        <v>2559.9</v>
      </c>
      <c r="K3044" s="82">
        <v>2.52</v>
      </c>
      <c r="L3044" s="105">
        <f>+BD[[#This Row],[Kg. Recibidos]]*BD[[#This Row],[Precio]]</f>
        <v>6450.9480000000003</v>
      </c>
      <c r="M3044" s="82">
        <v>6450.9480000000003</v>
      </c>
      <c r="N3044" s="91">
        <f>+BD[[#This Row],[Monto Total]]-BD[[#This Row],[Abonos]]</f>
        <v>0</v>
      </c>
      <c r="O3044" s="92" t="str">
        <f>IF(BD[[#This Row],[Saldo Actual]]=0,"PAGADO",IF(BD[[#This Row],[Saldo Actual]]&lt;0,"A Favor","Pendiente"))</f>
        <v>PAGADO</v>
      </c>
      <c r="P3044" s="95">
        <f>+BD[[#This Row],[Fecha Doc.]]+7</f>
        <v>45273</v>
      </c>
      <c r="Q3044" s="66" t="str">
        <f ca="1">IF(TODAY()&gt;BD[[#This Row],[Fecha Venc.]],"VENCIDO","")</f>
        <v>VENCIDO</v>
      </c>
      <c r="R3044" s="83"/>
    </row>
    <row r="3045" spans="3:18" s="4" customFormat="1" hidden="1" x14ac:dyDescent="0.25">
      <c r="C3045" s="77" t="s">
        <v>694</v>
      </c>
      <c r="D3045" s="78">
        <v>45266</v>
      </c>
      <c r="E3045" s="79" t="s">
        <v>8</v>
      </c>
      <c r="F3045" s="80" t="s">
        <v>20</v>
      </c>
      <c r="G3045" s="79" t="s">
        <v>182</v>
      </c>
      <c r="H3045" s="81" t="s">
        <v>11</v>
      </c>
      <c r="I3045" s="120">
        <v>1105.5999999999999</v>
      </c>
      <c r="J3045" s="120">
        <v>1102.6400000000001</v>
      </c>
      <c r="K3045" s="82">
        <v>1.8</v>
      </c>
      <c r="L3045" s="105">
        <f>+BD[[#This Row],[Kg. Recibidos]]*BD[[#This Row],[Precio]]</f>
        <v>1984.7520000000002</v>
      </c>
      <c r="M3045" s="82">
        <v>1984.7520000000002</v>
      </c>
      <c r="N3045" s="91">
        <f>+BD[[#This Row],[Monto Total]]-BD[[#This Row],[Abonos]]</f>
        <v>0</v>
      </c>
      <c r="O3045" s="92" t="str">
        <f>IF(BD[[#This Row],[Saldo Actual]]=0,"PAGADO",IF(BD[[#This Row],[Saldo Actual]]&lt;0,"A Favor","Pendiente"))</f>
        <v>PAGADO</v>
      </c>
      <c r="P3045" s="95">
        <f>+BD[[#This Row],[Fecha Doc.]]+7</f>
        <v>45273</v>
      </c>
      <c r="Q3045" s="66" t="str">
        <f ca="1">IF(TODAY()&gt;BD[[#This Row],[Fecha Venc.]],"VENCIDO","")</f>
        <v>VENCIDO</v>
      </c>
      <c r="R3045" s="83"/>
    </row>
    <row r="3046" spans="3:18" s="4" customFormat="1" hidden="1" x14ac:dyDescent="0.25">
      <c r="C3046" s="77" t="s">
        <v>694</v>
      </c>
      <c r="D3046" s="78">
        <v>45266</v>
      </c>
      <c r="E3046" s="79" t="s">
        <v>8</v>
      </c>
      <c r="F3046" s="80" t="s">
        <v>20</v>
      </c>
      <c r="G3046" s="79" t="s">
        <v>182</v>
      </c>
      <c r="H3046" s="81" t="s">
        <v>12</v>
      </c>
      <c r="I3046" s="120">
        <v>2226.9</v>
      </c>
      <c r="J3046" s="120">
        <v>2195.4</v>
      </c>
      <c r="K3046" s="82">
        <v>1</v>
      </c>
      <c r="L3046" s="105">
        <f>+BD[[#This Row],[Kg. Recibidos]]*BD[[#This Row],[Precio]]</f>
        <v>2195.4</v>
      </c>
      <c r="M3046" s="82">
        <v>2195.4</v>
      </c>
      <c r="N3046" s="91">
        <f>+BD[[#This Row],[Monto Total]]-BD[[#This Row],[Abonos]]</f>
        <v>0</v>
      </c>
      <c r="O3046" s="92" t="str">
        <f>IF(BD[[#This Row],[Saldo Actual]]=0,"PAGADO",IF(BD[[#This Row],[Saldo Actual]]&lt;0,"A Favor","Pendiente"))</f>
        <v>PAGADO</v>
      </c>
      <c r="P3046" s="95">
        <f>+BD[[#This Row],[Fecha Doc.]]+7</f>
        <v>45273</v>
      </c>
      <c r="Q3046" s="66" t="str">
        <f ca="1">IF(TODAY()&gt;BD[[#This Row],[Fecha Venc.]],"VENCIDO","")</f>
        <v>VENCIDO</v>
      </c>
      <c r="R3046" s="83"/>
    </row>
    <row r="3047" spans="3:18" s="4" customFormat="1" hidden="1" x14ac:dyDescent="0.25">
      <c r="C3047" s="77" t="s">
        <v>694</v>
      </c>
      <c r="D3047" s="78">
        <v>45266</v>
      </c>
      <c r="E3047" s="79" t="s">
        <v>8</v>
      </c>
      <c r="F3047" s="80" t="s">
        <v>20</v>
      </c>
      <c r="G3047" s="79" t="s">
        <v>182</v>
      </c>
      <c r="H3047" s="81" t="s">
        <v>13</v>
      </c>
      <c r="I3047" s="120">
        <v>1624.4</v>
      </c>
      <c r="J3047" s="120">
        <v>1617</v>
      </c>
      <c r="K3047" s="82">
        <v>1.4</v>
      </c>
      <c r="L3047" s="105">
        <f>+BD[[#This Row],[Kg. Recibidos]]*BD[[#This Row],[Precio]]</f>
        <v>2263.7999999999997</v>
      </c>
      <c r="M3047" s="82">
        <v>2263.7999999999997</v>
      </c>
      <c r="N3047" s="91">
        <f>+BD[[#This Row],[Monto Total]]-BD[[#This Row],[Abonos]]</f>
        <v>0</v>
      </c>
      <c r="O3047" s="92" t="str">
        <f>IF(BD[[#This Row],[Saldo Actual]]=0,"PAGADO",IF(BD[[#This Row],[Saldo Actual]]&lt;0,"A Favor","Pendiente"))</f>
        <v>PAGADO</v>
      </c>
      <c r="P3047" s="95">
        <f>+BD[[#This Row],[Fecha Doc.]]+7</f>
        <v>45273</v>
      </c>
      <c r="Q3047" s="66" t="str">
        <f ca="1">IF(TODAY()&gt;BD[[#This Row],[Fecha Venc.]],"VENCIDO","")</f>
        <v>VENCIDO</v>
      </c>
      <c r="R3047" s="83"/>
    </row>
    <row r="3048" spans="3:18" s="4" customFormat="1" hidden="1" x14ac:dyDescent="0.25">
      <c r="C3048" s="77" t="s">
        <v>693</v>
      </c>
      <c r="D3048" s="78">
        <v>45266</v>
      </c>
      <c r="E3048" s="79" t="s">
        <v>8</v>
      </c>
      <c r="F3048" s="80" t="s">
        <v>20</v>
      </c>
      <c r="G3048" s="79" t="s">
        <v>182</v>
      </c>
      <c r="H3048" s="81" t="s">
        <v>15</v>
      </c>
      <c r="I3048" s="120">
        <v>293.8</v>
      </c>
      <c r="J3048" s="120">
        <v>290.60000000000002</v>
      </c>
      <c r="K3048" s="82">
        <v>2.52</v>
      </c>
      <c r="L3048" s="105">
        <f>+BD[[#This Row],[Kg. Recibidos]]*BD[[#This Row],[Precio]]</f>
        <v>732.31200000000001</v>
      </c>
      <c r="M3048" s="82">
        <v>732.31200000000001</v>
      </c>
      <c r="N3048" s="91">
        <f>+BD[[#This Row],[Monto Total]]-BD[[#This Row],[Abonos]]</f>
        <v>0</v>
      </c>
      <c r="O3048" s="92" t="str">
        <f>IF(BD[[#This Row],[Saldo Actual]]=0,"PAGADO",IF(BD[[#This Row],[Saldo Actual]]&lt;0,"A Favor","Pendiente"))</f>
        <v>PAGADO</v>
      </c>
      <c r="P3048" s="95">
        <f>+BD[[#This Row],[Fecha Doc.]]+7</f>
        <v>45273</v>
      </c>
      <c r="Q3048" s="66" t="str">
        <f ca="1">IF(TODAY()&gt;BD[[#This Row],[Fecha Venc.]],"VENCIDO","")</f>
        <v>VENCIDO</v>
      </c>
      <c r="R3048" s="83"/>
    </row>
    <row r="3049" spans="3:18" s="4" customFormat="1" hidden="1" x14ac:dyDescent="0.25">
      <c r="C3049" s="77" t="s">
        <v>692</v>
      </c>
      <c r="D3049" s="78">
        <v>45266</v>
      </c>
      <c r="E3049" s="79" t="s">
        <v>8</v>
      </c>
      <c r="F3049" s="80" t="s">
        <v>20</v>
      </c>
      <c r="G3049" s="79" t="s">
        <v>179</v>
      </c>
      <c r="H3049" s="81" t="s">
        <v>3</v>
      </c>
      <c r="I3049" s="120">
        <v>1896</v>
      </c>
      <c r="J3049" s="120">
        <v>1893.3</v>
      </c>
      <c r="K3049" s="82">
        <v>2.25</v>
      </c>
      <c r="L3049" s="105">
        <f>+BD[[#This Row],[Kg. Recibidos]]*BD[[#This Row],[Precio]]</f>
        <v>4259.9250000000002</v>
      </c>
      <c r="M3049" s="82">
        <v>4259.9250000000002</v>
      </c>
      <c r="N3049" s="91">
        <f>+BD[[#This Row],[Monto Total]]-BD[[#This Row],[Abonos]]</f>
        <v>0</v>
      </c>
      <c r="O3049" s="92" t="str">
        <f>IF(BD[[#This Row],[Saldo Actual]]=0,"PAGADO",IF(BD[[#This Row],[Saldo Actual]]&lt;0,"A Favor","Pendiente"))</f>
        <v>PAGADO</v>
      </c>
      <c r="P3049" s="95">
        <f>+BD[[#This Row],[Fecha Doc.]]+7</f>
        <v>45273</v>
      </c>
      <c r="Q3049" s="66" t="str">
        <f ca="1">IF(TODAY()&gt;BD[[#This Row],[Fecha Venc.]],"VENCIDO","")</f>
        <v>VENCIDO</v>
      </c>
      <c r="R3049" s="83"/>
    </row>
    <row r="3050" spans="3:18" s="4" customFormat="1" hidden="1" x14ac:dyDescent="0.25">
      <c r="C3050" s="77" t="s">
        <v>691</v>
      </c>
      <c r="D3050" s="78">
        <v>45266</v>
      </c>
      <c r="E3050" s="79" t="s">
        <v>8</v>
      </c>
      <c r="F3050" s="80" t="s">
        <v>20</v>
      </c>
      <c r="G3050" s="79" t="s">
        <v>181</v>
      </c>
      <c r="H3050" s="81" t="s">
        <v>3</v>
      </c>
      <c r="I3050" s="120">
        <v>1915.7</v>
      </c>
      <c r="J3050" s="120">
        <v>1899.3</v>
      </c>
      <c r="K3050" s="82">
        <v>2.25</v>
      </c>
      <c r="L3050" s="105">
        <f>+BD[[#This Row],[Kg. Recibidos]]*BD[[#This Row],[Precio]]</f>
        <v>4273.4250000000002</v>
      </c>
      <c r="M3050" s="82">
        <v>4273.4250000000002</v>
      </c>
      <c r="N3050" s="91">
        <f>+BD[[#This Row],[Monto Total]]-BD[[#This Row],[Abonos]]</f>
        <v>0</v>
      </c>
      <c r="O3050" s="92" t="str">
        <f>IF(BD[[#This Row],[Saldo Actual]]=0,"PAGADO",IF(BD[[#This Row],[Saldo Actual]]&lt;0,"A Favor","Pendiente"))</f>
        <v>PAGADO</v>
      </c>
      <c r="P3050" s="95">
        <f>+BD[[#This Row],[Fecha Doc.]]+7</f>
        <v>45273</v>
      </c>
      <c r="Q3050" s="66" t="str">
        <f ca="1">IF(TODAY()&gt;BD[[#This Row],[Fecha Venc.]],"VENCIDO","")</f>
        <v>VENCIDO</v>
      </c>
      <c r="R3050" s="83"/>
    </row>
    <row r="3051" spans="3:18" s="4" customFormat="1" hidden="1" x14ac:dyDescent="0.25">
      <c r="C3051" s="77" t="s">
        <v>696</v>
      </c>
      <c r="D3051" s="78">
        <v>45266</v>
      </c>
      <c r="E3051" s="79" t="s">
        <v>1887</v>
      </c>
      <c r="F3051" s="80" t="s">
        <v>1886</v>
      </c>
      <c r="G3051" s="79" t="s">
        <v>197</v>
      </c>
      <c r="H3051" s="81" t="s">
        <v>3</v>
      </c>
      <c r="I3051" s="120">
        <v>208.9</v>
      </c>
      <c r="J3051" s="120">
        <v>208.9</v>
      </c>
      <c r="K3051" s="82">
        <v>2.2999999999999998</v>
      </c>
      <c r="L3051" s="105">
        <f>+BD[[#This Row],[Kg. Recibidos]]*BD[[#This Row],[Precio]]</f>
        <v>480.46999999999997</v>
      </c>
      <c r="M3051" s="82">
        <v>480.46999999999997</v>
      </c>
      <c r="N3051" s="91">
        <f>+BD[[#This Row],[Monto Total]]-BD[[#This Row],[Abonos]]</f>
        <v>0</v>
      </c>
      <c r="O3051" s="92" t="str">
        <f>IF(BD[[#This Row],[Saldo Actual]]=0,"PAGADO",IF(BD[[#This Row],[Saldo Actual]]&lt;0,"A Favor","Pendiente"))</f>
        <v>PAGADO</v>
      </c>
      <c r="P3051" s="95">
        <f>+BD[[#This Row],[Fecha Doc.]]+7</f>
        <v>45273</v>
      </c>
      <c r="Q3051" s="66" t="str">
        <f ca="1">IF(TODAY()&gt;BD[[#This Row],[Fecha Venc.]],"VENCIDO","")</f>
        <v>VENCIDO</v>
      </c>
      <c r="R3051" s="83"/>
    </row>
    <row r="3052" spans="3:18" s="4" customFormat="1" hidden="1" x14ac:dyDescent="0.25">
      <c r="C3052" s="77" t="s">
        <v>698</v>
      </c>
      <c r="D3052" s="78">
        <v>45266</v>
      </c>
      <c r="E3052" s="79" t="s">
        <v>77</v>
      </c>
      <c r="F3052" s="80" t="s">
        <v>35</v>
      </c>
      <c r="G3052" s="79" t="s">
        <v>77</v>
      </c>
      <c r="H3052" s="81" t="s">
        <v>3</v>
      </c>
      <c r="I3052" s="120">
        <v>24080.199999999997</v>
      </c>
      <c r="J3052" s="120">
        <v>24080.199999999997</v>
      </c>
      <c r="K3052" s="82">
        <v>2.2799999999999998</v>
      </c>
      <c r="L3052" s="105">
        <f>+BD[[#This Row],[Kg. Recibidos]]*BD[[#This Row],[Precio]]</f>
        <v>54902.855999999985</v>
      </c>
      <c r="M3052" s="82">
        <v>54902.855999999985</v>
      </c>
      <c r="N3052" s="91">
        <f>+BD[[#This Row],[Monto Total]]-BD[[#This Row],[Abonos]]</f>
        <v>0</v>
      </c>
      <c r="O3052" s="92" t="str">
        <f>IF(BD[[#This Row],[Saldo Actual]]=0,"PAGADO",IF(BD[[#This Row],[Saldo Actual]]&lt;0,"A Favor","Pendiente"))</f>
        <v>PAGADO</v>
      </c>
      <c r="P3052" s="95">
        <f>+BD[[#This Row],[Fecha Doc.]]+7</f>
        <v>45273</v>
      </c>
      <c r="Q3052" s="66" t="str">
        <f ca="1">IF(TODAY()&gt;BD[[#This Row],[Fecha Venc.]],"VENCIDO","")</f>
        <v>VENCIDO</v>
      </c>
      <c r="R3052" s="83"/>
    </row>
    <row r="3053" spans="3:18" s="4" customFormat="1" hidden="1" x14ac:dyDescent="0.25">
      <c r="C3053" s="77" t="s">
        <v>697</v>
      </c>
      <c r="D3053" s="78">
        <v>45266</v>
      </c>
      <c r="E3053" s="79" t="s">
        <v>77</v>
      </c>
      <c r="F3053" s="80" t="s">
        <v>35</v>
      </c>
      <c r="G3053" s="79" t="s">
        <v>77</v>
      </c>
      <c r="H3053" s="81" t="s">
        <v>11</v>
      </c>
      <c r="I3053" s="120">
        <v>1002.4</v>
      </c>
      <c r="J3053" s="120">
        <v>1002.4</v>
      </c>
      <c r="K3053" s="82">
        <v>1.7</v>
      </c>
      <c r="L3053" s="105">
        <f>+BD[[#This Row],[Kg. Recibidos]]*BD[[#This Row],[Precio]]</f>
        <v>1704.08</v>
      </c>
      <c r="M3053" s="82">
        <v>1704.08</v>
      </c>
      <c r="N3053" s="91">
        <f>+BD[[#This Row],[Monto Total]]-BD[[#This Row],[Abonos]]</f>
        <v>0</v>
      </c>
      <c r="O3053" s="92" t="str">
        <f>IF(BD[[#This Row],[Saldo Actual]]=0,"PAGADO",IF(BD[[#This Row],[Saldo Actual]]&lt;0,"A Favor","Pendiente"))</f>
        <v>PAGADO</v>
      </c>
      <c r="P3053" s="95">
        <f>+BD[[#This Row],[Fecha Doc.]]+7</f>
        <v>45273</v>
      </c>
      <c r="Q3053" s="66" t="str">
        <f ca="1">IF(TODAY()&gt;BD[[#This Row],[Fecha Venc.]],"VENCIDO","")</f>
        <v>VENCIDO</v>
      </c>
      <c r="R3053" s="83"/>
    </row>
    <row r="3054" spans="3:18" s="4" customFormat="1" hidden="1" x14ac:dyDescent="0.25">
      <c r="C3054" s="77" t="s">
        <v>697</v>
      </c>
      <c r="D3054" s="78">
        <v>45266</v>
      </c>
      <c r="E3054" s="79" t="s">
        <v>77</v>
      </c>
      <c r="F3054" s="80" t="s">
        <v>35</v>
      </c>
      <c r="G3054" s="79" t="s">
        <v>77</v>
      </c>
      <c r="H3054" s="81" t="s">
        <v>12</v>
      </c>
      <c r="I3054" s="120">
        <v>1549.15</v>
      </c>
      <c r="J3054" s="120">
        <v>1549.15</v>
      </c>
      <c r="K3054" s="82">
        <v>1.2</v>
      </c>
      <c r="L3054" s="105">
        <f>+BD[[#This Row],[Kg. Recibidos]]*BD[[#This Row],[Precio]]</f>
        <v>1858.98</v>
      </c>
      <c r="M3054" s="82">
        <v>1858.98</v>
      </c>
      <c r="N3054" s="91">
        <f>+BD[[#This Row],[Monto Total]]-BD[[#This Row],[Abonos]]</f>
        <v>0</v>
      </c>
      <c r="O3054" s="92" t="str">
        <f>IF(BD[[#This Row],[Saldo Actual]]=0,"PAGADO",IF(BD[[#This Row],[Saldo Actual]]&lt;0,"A Favor","Pendiente"))</f>
        <v>PAGADO</v>
      </c>
      <c r="P3054" s="95">
        <f>+BD[[#This Row],[Fecha Doc.]]+7</f>
        <v>45273</v>
      </c>
      <c r="Q3054" s="66" t="str">
        <f ca="1">IF(TODAY()&gt;BD[[#This Row],[Fecha Venc.]],"VENCIDO","")</f>
        <v>VENCIDO</v>
      </c>
      <c r="R3054" s="83"/>
    </row>
    <row r="3055" spans="3:18" s="4" customFormat="1" hidden="1" x14ac:dyDescent="0.25">
      <c r="C3055" s="77" t="s">
        <v>697</v>
      </c>
      <c r="D3055" s="78">
        <v>45266</v>
      </c>
      <c r="E3055" s="79" t="s">
        <v>77</v>
      </c>
      <c r="F3055" s="80" t="s">
        <v>35</v>
      </c>
      <c r="G3055" s="79" t="s">
        <v>77</v>
      </c>
      <c r="H3055" s="81" t="s">
        <v>13</v>
      </c>
      <c r="I3055" s="120">
        <v>1043.5</v>
      </c>
      <c r="J3055" s="120">
        <v>1043.5</v>
      </c>
      <c r="K3055" s="82">
        <v>1.2</v>
      </c>
      <c r="L3055" s="105">
        <f>+BD[[#This Row],[Kg. Recibidos]]*BD[[#This Row],[Precio]]</f>
        <v>1252.2</v>
      </c>
      <c r="M3055" s="82">
        <v>1252.2</v>
      </c>
      <c r="N3055" s="91">
        <f>+BD[[#This Row],[Monto Total]]-BD[[#This Row],[Abonos]]</f>
        <v>0</v>
      </c>
      <c r="O3055" s="92" t="str">
        <f>IF(BD[[#This Row],[Saldo Actual]]=0,"PAGADO",IF(BD[[#This Row],[Saldo Actual]]&lt;0,"A Favor","Pendiente"))</f>
        <v>PAGADO</v>
      </c>
      <c r="P3055" s="95">
        <f>+BD[[#This Row],[Fecha Doc.]]+7</f>
        <v>45273</v>
      </c>
      <c r="Q3055" s="66" t="str">
        <f ca="1">IF(TODAY()&gt;BD[[#This Row],[Fecha Venc.]],"VENCIDO","")</f>
        <v>VENCIDO</v>
      </c>
      <c r="R3055" s="83"/>
    </row>
    <row r="3056" spans="3:18" s="4" customFormat="1" hidden="1" x14ac:dyDescent="0.25">
      <c r="C3056" s="77" t="s">
        <v>702</v>
      </c>
      <c r="D3056" s="78">
        <v>45266</v>
      </c>
      <c r="E3056" s="79" t="s">
        <v>93</v>
      </c>
      <c r="F3056" s="80" t="s">
        <v>50</v>
      </c>
      <c r="G3056" s="79" t="s">
        <v>93</v>
      </c>
      <c r="H3056" s="81" t="s">
        <v>3</v>
      </c>
      <c r="I3056" s="120">
        <v>17867</v>
      </c>
      <c r="J3056" s="120">
        <v>17579.599999999999</v>
      </c>
      <c r="K3056" s="82">
        <v>2.1</v>
      </c>
      <c r="L3056" s="105">
        <f>+BD[[#This Row],[Kg. Recibidos]]*BD[[#This Row],[Precio]]</f>
        <v>36917.159999999996</v>
      </c>
      <c r="M3056" s="82">
        <v>36917.159999999996</v>
      </c>
      <c r="N3056" s="91">
        <f>+BD[[#This Row],[Monto Total]]-BD[[#This Row],[Abonos]]</f>
        <v>0</v>
      </c>
      <c r="O3056" s="92" t="str">
        <f>IF(BD[[#This Row],[Saldo Actual]]=0,"PAGADO",IF(BD[[#This Row],[Saldo Actual]]&lt;0,"A Favor","Pendiente"))</f>
        <v>PAGADO</v>
      </c>
      <c r="P3056" s="95">
        <f>+BD[[#This Row],[Fecha Doc.]]+7</f>
        <v>45273</v>
      </c>
      <c r="Q3056" s="66" t="str">
        <f ca="1">IF(TODAY()&gt;BD[[#This Row],[Fecha Venc.]],"VENCIDO","")</f>
        <v>VENCIDO</v>
      </c>
      <c r="R3056" s="83"/>
    </row>
    <row r="3057" spans="3:18" s="4" customFormat="1" hidden="1" x14ac:dyDescent="0.25">
      <c r="C3057" s="77" t="s">
        <v>701</v>
      </c>
      <c r="D3057" s="78">
        <v>45266</v>
      </c>
      <c r="E3057" s="79" t="s">
        <v>69</v>
      </c>
      <c r="F3057" s="80" t="s">
        <v>31</v>
      </c>
      <c r="G3057" s="79" t="s">
        <v>69</v>
      </c>
      <c r="H3057" s="81" t="s">
        <v>10</v>
      </c>
      <c r="I3057" s="120">
        <v>1000.5</v>
      </c>
      <c r="J3057" s="120">
        <v>998</v>
      </c>
      <c r="K3057" s="82">
        <v>2.2999999999999998</v>
      </c>
      <c r="L3057" s="105">
        <f>+BD[[#This Row],[Kg. Recibidos]]*BD[[#This Row],[Precio]]</f>
        <v>2295.3999999999996</v>
      </c>
      <c r="M3057" s="82">
        <v>2295.3999999999996</v>
      </c>
      <c r="N3057" s="91">
        <f>+BD[[#This Row],[Monto Total]]-BD[[#This Row],[Abonos]]</f>
        <v>0</v>
      </c>
      <c r="O3057" s="92" t="str">
        <f>IF(BD[[#This Row],[Saldo Actual]]=0,"PAGADO",IF(BD[[#This Row],[Saldo Actual]]&lt;0,"A Favor","Pendiente"))</f>
        <v>PAGADO</v>
      </c>
      <c r="P3057" s="95">
        <f>+BD[[#This Row],[Fecha Doc.]]+7</f>
        <v>45273</v>
      </c>
      <c r="Q3057" s="66" t="str">
        <f ca="1">IF(TODAY()&gt;BD[[#This Row],[Fecha Venc.]],"VENCIDO","")</f>
        <v>VENCIDO</v>
      </c>
      <c r="R3057" s="83"/>
    </row>
    <row r="3058" spans="3:18" s="4" customFormat="1" hidden="1" x14ac:dyDescent="0.25">
      <c r="C3058" s="77" t="s">
        <v>704</v>
      </c>
      <c r="D3058" s="78">
        <v>45266</v>
      </c>
      <c r="E3058" s="79" t="s">
        <v>8</v>
      </c>
      <c r="F3058" s="80" t="s">
        <v>20</v>
      </c>
      <c r="G3058" s="79" t="s">
        <v>182</v>
      </c>
      <c r="H3058" s="81" t="s">
        <v>12</v>
      </c>
      <c r="I3058" s="120">
        <v>1653.6000000000001</v>
      </c>
      <c r="J3058" s="120">
        <v>1660.2</v>
      </c>
      <c r="K3058" s="82">
        <v>1</v>
      </c>
      <c r="L3058" s="105">
        <f>+BD[[#This Row],[Kg. Recibidos]]*BD[[#This Row],[Precio]]</f>
        <v>1660.2</v>
      </c>
      <c r="M3058" s="82">
        <v>1660.2</v>
      </c>
      <c r="N3058" s="91">
        <f>+BD[[#This Row],[Monto Total]]-BD[[#This Row],[Abonos]]</f>
        <v>0</v>
      </c>
      <c r="O3058" s="92" t="str">
        <f>IF(BD[[#This Row],[Saldo Actual]]=0,"PAGADO",IF(BD[[#This Row],[Saldo Actual]]&lt;0,"A Favor","Pendiente"))</f>
        <v>PAGADO</v>
      </c>
      <c r="P3058" s="95">
        <f>+BD[[#This Row],[Fecha Doc.]]+7</f>
        <v>45273</v>
      </c>
      <c r="Q3058" s="66" t="str">
        <f ca="1">IF(TODAY()&gt;BD[[#This Row],[Fecha Venc.]],"VENCIDO","")</f>
        <v>VENCIDO</v>
      </c>
      <c r="R3058" s="83"/>
    </row>
    <row r="3059" spans="3:18" s="4" customFormat="1" hidden="1" x14ac:dyDescent="0.25">
      <c r="C3059" s="77" t="s">
        <v>706</v>
      </c>
      <c r="D3059" s="78">
        <v>45266</v>
      </c>
      <c r="E3059" s="79" t="s">
        <v>8</v>
      </c>
      <c r="F3059" s="80" t="s">
        <v>20</v>
      </c>
      <c r="G3059" s="79" t="s">
        <v>182</v>
      </c>
      <c r="H3059" s="81" t="s">
        <v>3</v>
      </c>
      <c r="I3059" s="120">
        <v>701.9</v>
      </c>
      <c r="J3059" s="120">
        <v>696.7</v>
      </c>
      <c r="K3059" s="82">
        <v>2.25</v>
      </c>
      <c r="L3059" s="105">
        <f>+BD[[#This Row],[Kg. Recibidos]]*BD[[#This Row],[Precio]]</f>
        <v>1567.575</v>
      </c>
      <c r="M3059" s="82">
        <v>1567.575</v>
      </c>
      <c r="N3059" s="91">
        <f>+BD[[#This Row],[Monto Total]]-BD[[#This Row],[Abonos]]</f>
        <v>0</v>
      </c>
      <c r="O3059" s="92" t="str">
        <f>IF(BD[[#This Row],[Saldo Actual]]=0,"PAGADO",IF(BD[[#This Row],[Saldo Actual]]&lt;0,"A Favor","Pendiente"))</f>
        <v>PAGADO</v>
      </c>
      <c r="P3059" s="95">
        <f>+BD[[#This Row],[Fecha Doc.]]+7</f>
        <v>45273</v>
      </c>
      <c r="Q3059" s="66" t="str">
        <f ca="1">IF(TODAY()&gt;BD[[#This Row],[Fecha Venc.]],"VENCIDO","")</f>
        <v>VENCIDO</v>
      </c>
      <c r="R3059" s="83"/>
    </row>
    <row r="3060" spans="3:18" s="4" customFormat="1" hidden="1" x14ac:dyDescent="0.25">
      <c r="C3060" s="77" t="s">
        <v>705</v>
      </c>
      <c r="D3060" s="78">
        <v>45266</v>
      </c>
      <c r="E3060" s="79" t="s">
        <v>8</v>
      </c>
      <c r="F3060" s="80" t="s">
        <v>20</v>
      </c>
      <c r="G3060" s="79" t="s">
        <v>182</v>
      </c>
      <c r="H3060" s="81" t="s">
        <v>15</v>
      </c>
      <c r="I3060" s="120">
        <v>7755.7</v>
      </c>
      <c r="J3060" s="120">
        <v>7505.8</v>
      </c>
      <c r="K3060" s="82">
        <v>2.52</v>
      </c>
      <c r="L3060" s="105">
        <f>+BD[[#This Row],[Kg. Recibidos]]*BD[[#This Row],[Precio]]</f>
        <v>18914.616000000002</v>
      </c>
      <c r="M3060" s="82">
        <v>18914.616000000002</v>
      </c>
      <c r="N3060" s="91">
        <f>+BD[[#This Row],[Monto Total]]-BD[[#This Row],[Abonos]]</f>
        <v>0</v>
      </c>
      <c r="O3060" s="92" t="str">
        <f>IF(BD[[#This Row],[Saldo Actual]]=0,"PAGADO",IF(BD[[#This Row],[Saldo Actual]]&lt;0,"A Favor","Pendiente"))</f>
        <v>PAGADO</v>
      </c>
      <c r="P3060" s="95">
        <f>+BD[[#This Row],[Fecha Doc.]]+7</f>
        <v>45273</v>
      </c>
      <c r="Q3060" s="66" t="str">
        <f ca="1">IF(TODAY()&gt;BD[[#This Row],[Fecha Venc.]],"VENCIDO","")</f>
        <v>VENCIDO</v>
      </c>
      <c r="R3060" s="83"/>
    </row>
    <row r="3061" spans="3:18" s="4" customFormat="1" hidden="1" x14ac:dyDescent="0.25">
      <c r="C3061" s="77" t="s">
        <v>707</v>
      </c>
      <c r="D3061" s="78">
        <v>45266</v>
      </c>
      <c r="E3061" s="79" t="s">
        <v>1887</v>
      </c>
      <c r="F3061" s="80" t="s">
        <v>1886</v>
      </c>
      <c r="G3061" s="79" t="s">
        <v>518</v>
      </c>
      <c r="H3061" s="81" t="s">
        <v>11</v>
      </c>
      <c r="I3061" s="120">
        <v>3.7</v>
      </c>
      <c r="J3061" s="120">
        <v>3.7</v>
      </c>
      <c r="K3061" s="82">
        <v>2</v>
      </c>
      <c r="L3061" s="105">
        <f>+BD[[#This Row],[Kg. Recibidos]]*BD[[#This Row],[Precio]]</f>
        <v>7.4</v>
      </c>
      <c r="M3061" s="82">
        <v>7.4</v>
      </c>
      <c r="N3061" s="91">
        <f>+BD[[#This Row],[Monto Total]]-BD[[#This Row],[Abonos]]</f>
        <v>0</v>
      </c>
      <c r="O3061" s="92" t="str">
        <f>IF(BD[[#This Row],[Saldo Actual]]=0,"PAGADO",IF(BD[[#This Row],[Saldo Actual]]&lt;0,"A Favor","Pendiente"))</f>
        <v>PAGADO</v>
      </c>
      <c r="P3061" s="95">
        <f>+BD[[#This Row],[Fecha Doc.]]+7</f>
        <v>45273</v>
      </c>
      <c r="Q3061" s="66" t="str">
        <f ca="1">IF(TODAY()&gt;BD[[#This Row],[Fecha Venc.]],"VENCIDO","")</f>
        <v>VENCIDO</v>
      </c>
      <c r="R3061" s="83"/>
    </row>
    <row r="3062" spans="3:18" s="4" customFormat="1" hidden="1" x14ac:dyDescent="0.25">
      <c r="C3062" s="77" t="s">
        <v>707</v>
      </c>
      <c r="D3062" s="78">
        <v>45266</v>
      </c>
      <c r="E3062" s="79" t="s">
        <v>1887</v>
      </c>
      <c r="F3062" s="80" t="s">
        <v>1886</v>
      </c>
      <c r="G3062" s="79" t="s">
        <v>518</v>
      </c>
      <c r="H3062" s="81" t="s">
        <v>13</v>
      </c>
      <c r="I3062" s="120">
        <v>4.8</v>
      </c>
      <c r="J3062" s="120">
        <v>4.8</v>
      </c>
      <c r="K3062" s="82">
        <v>1.4</v>
      </c>
      <c r="L3062" s="105">
        <f>+BD[[#This Row],[Kg. Recibidos]]*BD[[#This Row],[Precio]]</f>
        <v>6.72</v>
      </c>
      <c r="M3062" s="82">
        <v>6.72</v>
      </c>
      <c r="N3062" s="91">
        <f>+BD[[#This Row],[Monto Total]]-BD[[#This Row],[Abonos]]</f>
        <v>0</v>
      </c>
      <c r="O3062" s="92" t="str">
        <f>IF(BD[[#This Row],[Saldo Actual]]=0,"PAGADO",IF(BD[[#This Row],[Saldo Actual]]&lt;0,"A Favor","Pendiente"))</f>
        <v>PAGADO</v>
      </c>
      <c r="P3062" s="95">
        <f>+BD[[#This Row],[Fecha Doc.]]+7</f>
        <v>45273</v>
      </c>
      <c r="Q3062" s="66" t="str">
        <f ca="1">IF(TODAY()&gt;BD[[#This Row],[Fecha Venc.]],"VENCIDO","")</f>
        <v>VENCIDO</v>
      </c>
      <c r="R3062" s="83"/>
    </row>
    <row r="3063" spans="3:18" s="4" customFormat="1" hidden="1" x14ac:dyDescent="0.25">
      <c r="C3063" s="77" t="s">
        <v>737</v>
      </c>
      <c r="D3063" s="78">
        <v>45266</v>
      </c>
      <c r="E3063" s="79" t="s">
        <v>83</v>
      </c>
      <c r="F3063" s="80" t="s">
        <v>42</v>
      </c>
      <c r="G3063" s="79" t="s">
        <v>83</v>
      </c>
      <c r="H3063" s="81" t="s">
        <v>3</v>
      </c>
      <c r="I3063" s="120">
        <v>861.1</v>
      </c>
      <c r="J3063" s="120">
        <v>862.9</v>
      </c>
      <c r="K3063" s="82">
        <v>2.35</v>
      </c>
      <c r="L3063" s="105">
        <f>+BD[[#This Row],[Kg. Recibidos]]*BD[[#This Row],[Precio]]</f>
        <v>2027.8150000000001</v>
      </c>
      <c r="M3063" s="82">
        <v>2027.8150000000001</v>
      </c>
      <c r="N3063" s="91">
        <f>+BD[[#This Row],[Monto Total]]-BD[[#This Row],[Abonos]]</f>
        <v>0</v>
      </c>
      <c r="O3063" s="92" t="str">
        <f>IF(BD[[#This Row],[Saldo Actual]]=0,"PAGADO",IF(BD[[#This Row],[Saldo Actual]]&lt;0,"A Favor","Pendiente"))</f>
        <v>PAGADO</v>
      </c>
      <c r="P3063" s="95">
        <f>+BD[[#This Row],[Fecha Doc.]]+7</f>
        <v>45273</v>
      </c>
      <c r="Q3063" s="66" t="str">
        <f ca="1">IF(TODAY()&gt;BD[[#This Row],[Fecha Venc.]],"VENCIDO","")</f>
        <v>VENCIDO</v>
      </c>
      <c r="R3063" s="83"/>
    </row>
    <row r="3064" spans="3:18" s="4" customFormat="1" hidden="1" x14ac:dyDescent="0.25">
      <c r="C3064" s="77" t="s">
        <v>672</v>
      </c>
      <c r="D3064" s="78">
        <v>45265</v>
      </c>
      <c r="E3064" s="79" t="s">
        <v>8</v>
      </c>
      <c r="F3064" s="80" t="s">
        <v>20</v>
      </c>
      <c r="G3064" s="79" t="s">
        <v>174</v>
      </c>
      <c r="H3064" s="81" t="s">
        <v>15</v>
      </c>
      <c r="I3064" s="120">
        <v>4386</v>
      </c>
      <c r="J3064" s="120">
        <v>4338.1000000000004</v>
      </c>
      <c r="K3064" s="82">
        <v>2.52</v>
      </c>
      <c r="L3064" s="105">
        <f>+BD[[#This Row],[Kg. Recibidos]]*BD[[#This Row],[Precio]]</f>
        <v>10932.012000000001</v>
      </c>
      <c r="M3064" s="82">
        <v>10932.012000000001</v>
      </c>
      <c r="N3064" s="91">
        <f>+BD[[#This Row],[Monto Total]]-BD[[#This Row],[Abonos]]</f>
        <v>0</v>
      </c>
      <c r="O3064" s="92" t="str">
        <f>IF(BD[[#This Row],[Saldo Actual]]=0,"PAGADO",IF(BD[[#This Row],[Saldo Actual]]&lt;0,"A Favor","Pendiente"))</f>
        <v>PAGADO</v>
      </c>
      <c r="P3064" s="95">
        <f>+BD[[#This Row],[Fecha Doc.]]+7</f>
        <v>45272</v>
      </c>
      <c r="Q3064" s="66" t="str">
        <f ca="1">IF(TODAY()&gt;BD[[#This Row],[Fecha Venc.]],"VENCIDO","")</f>
        <v>VENCIDO</v>
      </c>
      <c r="R3064" s="83"/>
    </row>
    <row r="3065" spans="3:18" s="4" customFormat="1" hidden="1" x14ac:dyDescent="0.25">
      <c r="C3065" s="77" t="s">
        <v>675</v>
      </c>
      <c r="D3065" s="78">
        <v>45265</v>
      </c>
      <c r="E3065" s="79" t="s">
        <v>8</v>
      </c>
      <c r="F3065" s="80" t="s">
        <v>20</v>
      </c>
      <c r="G3065" s="79" t="s">
        <v>182</v>
      </c>
      <c r="H3065" s="81" t="s">
        <v>15</v>
      </c>
      <c r="I3065" s="120">
        <v>4699.3</v>
      </c>
      <c r="J3065" s="120">
        <v>4628.8</v>
      </c>
      <c r="K3065" s="82">
        <v>2.52</v>
      </c>
      <c r="L3065" s="105">
        <f>+BD[[#This Row],[Kg. Recibidos]]*BD[[#This Row],[Precio]]</f>
        <v>11664.576000000001</v>
      </c>
      <c r="M3065" s="82">
        <v>11664.576000000001</v>
      </c>
      <c r="N3065" s="91">
        <f>+BD[[#This Row],[Monto Total]]-BD[[#This Row],[Abonos]]</f>
        <v>0</v>
      </c>
      <c r="O3065" s="92" t="str">
        <f>IF(BD[[#This Row],[Saldo Actual]]=0,"PAGADO",IF(BD[[#This Row],[Saldo Actual]]&lt;0,"A Favor","Pendiente"))</f>
        <v>PAGADO</v>
      </c>
      <c r="P3065" s="95">
        <f>+BD[[#This Row],[Fecha Doc.]]+7</f>
        <v>45272</v>
      </c>
      <c r="Q3065" s="66" t="str">
        <f ca="1">IF(TODAY()&gt;BD[[#This Row],[Fecha Venc.]],"VENCIDO","")</f>
        <v>VENCIDO</v>
      </c>
      <c r="R3065" s="83"/>
    </row>
    <row r="3066" spans="3:18" s="4" customFormat="1" hidden="1" x14ac:dyDescent="0.25">
      <c r="C3066" s="77" t="s">
        <v>673</v>
      </c>
      <c r="D3066" s="78">
        <v>45265</v>
      </c>
      <c r="E3066" s="79" t="s">
        <v>8</v>
      </c>
      <c r="F3066" s="80" t="s">
        <v>20</v>
      </c>
      <c r="G3066" s="79" t="s">
        <v>173</v>
      </c>
      <c r="H3066" s="81" t="s">
        <v>3</v>
      </c>
      <c r="I3066" s="120">
        <v>2714.5</v>
      </c>
      <c r="J3066" s="120">
        <v>2711.9</v>
      </c>
      <c r="K3066" s="82">
        <v>2.25</v>
      </c>
      <c r="L3066" s="105">
        <f>+BD[[#This Row],[Kg. Recibidos]]*BD[[#This Row],[Precio]]</f>
        <v>6101.7750000000005</v>
      </c>
      <c r="M3066" s="82">
        <v>6101.7750000000005</v>
      </c>
      <c r="N3066" s="91">
        <f>+BD[[#This Row],[Monto Total]]-BD[[#This Row],[Abonos]]</f>
        <v>0</v>
      </c>
      <c r="O3066" s="92" t="str">
        <f>IF(BD[[#This Row],[Saldo Actual]]=0,"PAGADO",IF(BD[[#This Row],[Saldo Actual]]&lt;0,"A Favor","Pendiente"))</f>
        <v>PAGADO</v>
      </c>
      <c r="P3066" s="95">
        <f>+BD[[#This Row],[Fecha Doc.]]+7</f>
        <v>45272</v>
      </c>
      <c r="Q3066" s="66" t="str">
        <f ca="1">IF(TODAY()&gt;BD[[#This Row],[Fecha Venc.]],"VENCIDO","")</f>
        <v>VENCIDO</v>
      </c>
      <c r="R3066" s="83"/>
    </row>
    <row r="3067" spans="3:18" s="4" customFormat="1" hidden="1" x14ac:dyDescent="0.25">
      <c r="C3067" s="77" t="s">
        <v>674</v>
      </c>
      <c r="D3067" s="78">
        <v>45265</v>
      </c>
      <c r="E3067" s="79" t="s">
        <v>8</v>
      </c>
      <c r="F3067" s="80" t="s">
        <v>20</v>
      </c>
      <c r="G3067" s="79" t="s">
        <v>173</v>
      </c>
      <c r="H3067" s="81" t="s">
        <v>15</v>
      </c>
      <c r="I3067" s="120">
        <v>1732.5</v>
      </c>
      <c r="J3067" s="120">
        <v>1714.8</v>
      </c>
      <c r="K3067" s="82">
        <v>2.52</v>
      </c>
      <c r="L3067" s="105">
        <f>+BD[[#This Row],[Kg. Recibidos]]*BD[[#This Row],[Precio]]</f>
        <v>4321.2960000000003</v>
      </c>
      <c r="M3067" s="82">
        <v>4321.2960000000003</v>
      </c>
      <c r="N3067" s="91">
        <f>+BD[[#This Row],[Monto Total]]-BD[[#This Row],[Abonos]]</f>
        <v>0</v>
      </c>
      <c r="O3067" s="92" t="str">
        <f>IF(BD[[#This Row],[Saldo Actual]]=0,"PAGADO",IF(BD[[#This Row],[Saldo Actual]]&lt;0,"A Favor","Pendiente"))</f>
        <v>PAGADO</v>
      </c>
      <c r="P3067" s="95">
        <f>+BD[[#This Row],[Fecha Doc.]]+7</f>
        <v>45272</v>
      </c>
      <c r="Q3067" s="66" t="str">
        <f ca="1">IF(TODAY()&gt;BD[[#This Row],[Fecha Venc.]],"VENCIDO","")</f>
        <v>VENCIDO</v>
      </c>
      <c r="R3067" s="83"/>
    </row>
    <row r="3068" spans="3:18" s="4" customFormat="1" hidden="1" x14ac:dyDescent="0.25">
      <c r="C3068" s="77" t="s">
        <v>678</v>
      </c>
      <c r="D3068" s="78">
        <v>45265</v>
      </c>
      <c r="E3068" s="79" t="s">
        <v>87</v>
      </c>
      <c r="F3068" s="80" t="s">
        <v>116</v>
      </c>
      <c r="G3068" s="79" t="s">
        <v>87</v>
      </c>
      <c r="H3068" s="81" t="s">
        <v>11</v>
      </c>
      <c r="I3068" s="120">
        <v>74.099999999999994</v>
      </c>
      <c r="J3068" s="120">
        <v>74.099999999999994</v>
      </c>
      <c r="K3068" s="82">
        <v>1.8</v>
      </c>
      <c r="L3068" s="105">
        <f>+BD[[#This Row],[Kg. Recibidos]]*BD[[#This Row],[Precio]]</f>
        <v>133.38</v>
      </c>
      <c r="M3068" s="82">
        <v>133.38</v>
      </c>
      <c r="N3068" s="91">
        <f>+BD[[#This Row],[Monto Total]]-BD[[#This Row],[Abonos]]</f>
        <v>0</v>
      </c>
      <c r="O3068" s="92" t="str">
        <f>IF(BD[[#This Row],[Saldo Actual]]=0,"PAGADO",IF(BD[[#This Row],[Saldo Actual]]&lt;0,"A Favor","Pendiente"))</f>
        <v>PAGADO</v>
      </c>
      <c r="P3068" s="95">
        <f>+BD[[#This Row],[Fecha Doc.]]+7</f>
        <v>45272</v>
      </c>
      <c r="Q3068" s="66" t="str">
        <f ca="1">IF(TODAY()&gt;BD[[#This Row],[Fecha Venc.]],"VENCIDO","")</f>
        <v>VENCIDO</v>
      </c>
      <c r="R3068" s="83"/>
    </row>
    <row r="3069" spans="3:18" s="4" customFormat="1" hidden="1" x14ac:dyDescent="0.25">
      <c r="C3069" s="77" t="s">
        <v>678</v>
      </c>
      <c r="D3069" s="78">
        <v>45265</v>
      </c>
      <c r="E3069" s="79" t="s">
        <v>87</v>
      </c>
      <c r="F3069" s="80" t="s">
        <v>116</v>
      </c>
      <c r="G3069" s="79" t="s">
        <v>87</v>
      </c>
      <c r="H3069" s="81" t="s">
        <v>12</v>
      </c>
      <c r="I3069" s="120">
        <v>174.1</v>
      </c>
      <c r="J3069" s="120">
        <v>174.1</v>
      </c>
      <c r="K3069" s="82">
        <v>1.3</v>
      </c>
      <c r="L3069" s="105">
        <f>+BD[[#This Row],[Kg. Recibidos]]*BD[[#This Row],[Precio]]</f>
        <v>226.33</v>
      </c>
      <c r="M3069" s="82">
        <v>226.33</v>
      </c>
      <c r="N3069" s="91">
        <f>+BD[[#This Row],[Monto Total]]-BD[[#This Row],[Abonos]]</f>
        <v>0</v>
      </c>
      <c r="O3069" s="92" t="str">
        <f>IF(BD[[#This Row],[Saldo Actual]]=0,"PAGADO",IF(BD[[#This Row],[Saldo Actual]]&lt;0,"A Favor","Pendiente"))</f>
        <v>PAGADO</v>
      </c>
      <c r="P3069" s="95">
        <f>+BD[[#This Row],[Fecha Doc.]]+7</f>
        <v>45272</v>
      </c>
      <c r="Q3069" s="66" t="str">
        <f ca="1">IF(TODAY()&gt;BD[[#This Row],[Fecha Venc.]],"VENCIDO","")</f>
        <v>VENCIDO</v>
      </c>
      <c r="R3069" s="83"/>
    </row>
    <row r="3070" spans="3:18" s="4" customFormat="1" hidden="1" x14ac:dyDescent="0.25">
      <c r="C3070" s="77" t="s">
        <v>678</v>
      </c>
      <c r="D3070" s="78">
        <v>45265</v>
      </c>
      <c r="E3070" s="79" t="s">
        <v>87</v>
      </c>
      <c r="F3070" s="80" t="s">
        <v>116</v>
      </c>
      <c r="G3070" s="79" t="s">
        <v>87</v>
      </c>
      <c r="H3070" s="81" t="s">
        <v>13</v>
      </c>
      <c r="I3070" s="120">
        <v>153.30000000000001</v>
      </c>
      <c r="J3070" s="120">
        <v>153.30000000000001</v>
      </c>
      <c r="K3070" s="82">
        <v>1.4</v>
      </c>
      <c r="L3070" s="105">
        <f>+BD[[#This Row],[Kg. Recibidos]]*BD[[#This Row],[Precio]]</f>
        <v>214.62</v>
      </c>
      <c r="M3070" s="82">
        <v>214.62</v>
      </c>
      <c r="N3070" s="91">
        <f>+BD[[#This Row],[Monto Total]]-BD[[#This Row],[Abonos]]</f>
        <v>0</v>
      </c>
      <c r="O3070" s="92" t="str">
        <f>IF(BD[[#This Row],[Saldo Actual]]=0,"PAGADO",IF(BD[[#This Row],[Saldo Actual]]&lt;0,"A Favor","Pendiente"))</f>
        <v>PAGADO</v>
      </c>
      <c r="P3070" s="95">
        <f>+BD[[#This Row],[Fecha Doc.]]+7</f>
        <v>45272</v>
      </c>
      <c r="Q3070" s="66" t="str">
        <f ca="1">IF(TODAY()&gt;BD[[#This Row],[Fecha Venc.]],"VENCIDO","")</f>
        <v>VENCIDO</v>
      </c>
      <c r="R3070" s="83"/>
    </row>
    <row r="3071" spans="3:18" s="4" customFormat="1" hidden="1" x14ac:dyDescent="0.25">
      <c r="C3071" s="77" t="s">
        <v>679</v>
      </c>
      <c r="D3071" s="78">
        <v>45265</v>
      </c>
      <c r="E3071" s="79" t="s">
        <v>78</v>
      </c>
      <c r="F3071" s="80" t="s">
        <v>37</v>
      </c>
      <c r="G3071" s="79" t="s">
        <v>78</v>
      </c>
      <c r="H3071" s="81" t="s">
        <v>3</v>
      </c>
      <c r="I3071" s="120">
        <v>7182.2</v>
      </c>
      <c r="J3071" s="120">
        <v>7182.2</v>
      </c>
      <c r="K3071" s="82">
        <v>2.14</v>
      </c>
      <c r="L3071" s="105">
        <f>+BD[[#This Row],[Kg. Recibidos]]*BD[[#This Row],[Precio]]</f>
        <v>15369.908000000001</v>
      </c>
      <c r="M3071" s="82">
        <v>15369.908000000001</v>
      </c>
      <c r="N3071" s="91">
        <f>+BD[[#This Row],[Monto Total]]-BD[[#This Row],[Abonos]]</f>
        <v>0</v>
      </c>
      <c r="O3071" s="92" t="str">
        <f>IF(BD[[#This Row],[Saldo Actual]]=0,"PAGADO",IF(BD[[#This Row],[Saldo Actual]]&lt;0,"A Favor","Pendiente"))</f>
        <v>PAGADO</v>
      </c>
      <c r="P3071" s="95">
        <f>+BD[[#This Row],[Fecha Doc.]]+7</f>
        <v>45272</v>
      </c>
      <c r="Q3071" s="66" t="str">
        <f ca="1">IF(TODAY()&gt;BD[[#This Row],[Fecha Venc.]],"VENCIDO","")</f>
        <v>VENCIDO</v>
      </c>
      <c r="R3071" s="83"/>
    </row>
    <row r="3072" spans="3:18" s="4" customFormat="1" hidden="1" x14ac:dyDescent="0.25">
      <c r="C3072" s="77" t="s">
        <v>677</v>
      </c>
      <c r="D3072" s="78">
        <v>45265</v>
      </c>
      <c r="E3072" s="79" t="s">
        <v>86</v>
      </c>
      <c r="F3072" s="80" t="s">
        <v>45</v>
      </c>
      <c r="G3072" s="79" t="s">
        <v>86</v>
      </c>
      <c r="H3072" s="81" t="s">
        <v>3</v>
      </c>
      <c r="I3072" s="120">
        <v>260.5</v>
      </c>
      <c r="J3072" s="120">
        <v>260.5</v>
      </c>
      <c r="K3072" s="82">
        <v>2.2999999999999998</v>
      </c>
      <c r="L3072" s="105">
        <f>+BD[[#This Row],[Kg. Recibidos]]*BD[[#This Row],[Precio]]</f>
        <v>599.15</v>
      </c>
      <c r="M3072" s="82">
        <v>599.15</v>
      </c>
      <c r="N3072" s="91">
        <f>+BD[[#This Row],[Monto Total]]-BD[[#This Row],[Abonos]]</f>
        <v>0</v>
      </c>
      <c r="O3072" s="92" t="str">
        <f>IF(BD[[#This Row],[Saldo Actual]]=0,"PAGADO",IF(BD[[#This Row],[Saldo Actual]]&lt;0,"A Favor","Pendiente"))</f>
        <v>PAGADO</v>
      </c>
      <c r="P3072" s="95">
        <f>+BD[[#This Row],[Fecha Doc.]]+7</f>
        <v>45272</v>
      </c>
      <c r="Q3072" s="66" t="str">
        <f ca="1">IF(TODAY()&gt;BD[[#This Row],[Fecha Venc.]],"VENCIDO","")</f>
        <v>VENCIDO</v>
      </c>
      <c r="R3072" s="83" t="s">
        <v>1454</v>
      </c>
    </row>
    <row r="3073" spans="3:18" s="4" customFormat="1" hidden="1" x14ac:dyDescent="0.25">
      <c r="C3073" s="77" t="s">
        <v>684</v>
      </c>
      <c r="D3073" s="78">
        <v>45265</v>
      </c>
      <c r="E3073" s="79" t="s">
        <v>1887</v>
      </c>
      <c r="F3073" s="80" t="s">
        <v>1886</v>
      </c>
      <c r="G3073" s="79" t="s">
        <v>195</v>
      </c>
      <c r="H3073" s="81" t="s">
        <v>10</v>
      </c>
      <c r="I3073" s="120">
        <v>1683</v>
      </c>
      <c r="J3073" s="120">
        <v>1683</v>
      </c>
      <c r="K3073" s="82">
        <v>2.4</v>
      </c>
      <c r="L3073" s="105">
        <f>+BD[[#This Row],[Kg. Recibidos]]*BD[[#This Row],[Precio]]</f>
        <v>4039.2</v>
      </c>
      <c r="M3073" s="82">
        <v>4039.2</v>
      </c>
      <c r="N3073" s="91">
        <f>+BD[[#This Row],[Monto Total]]-BD[[#This Row],[Abonos]]</f>
        <v>0</v>
      </c>
      <c r="O3073" s="92" t="str">
        <f>IF(BD[[#This Row],[Saldo Actual]]=0,"PAGADO",IF(BD[[#This Row],[Saldo Actual]]&lt;0,"A Favor","Pendiente"))</f>
        <v>PAGADO</v>
      </c>
      <c r="P3073" s="95">
        <f>+BD[[#This Row],[Fecha Doc.]]+7</f>
        <v>45272</v>
      </c>
      <c r="Q3073" s="66" t="str">
        <f ca="1">IF(TODAY()&gt;BD[[#This Row],[Fecha Venc.]],"VENCIDO","")</f>
        <v>VENCIDO</v>
      </c>
      <c r="R3073" s="83"/>
    </row>
    <row r="3074" spans="3:18" s="4" customFormat="1" hidden="1" x14ac:dyDescent="0.25">
      <c r="C3074" s="77" t="s">
        <v>682</v>
      </c>
      <c r="D3074" s="78">
        <v>45265</v>
      </c>
      <c r="E3074" s="79" t="s">
        <v>1887</v>
      </c>
      <c r="F3074" s="80" t="s">
        <v>1886</v>
      </c>
      <c r="G3074" s="79" t="s">
        <v>195</v>
      </c>
      <c r="H3074" s="81" t="s">
        <v>12</v>
      </c>
      <c r="I3074" s="120">
        <v>403.9</v>
      </c>
      <c r="J3074" s="120">
        <v>403.9</v>
      </c>
      <c r="K3074" s="82">
        <v>1.3</v>
      </c>
      <c r="L3074" s="105">
        <f>+BD[[#This Row],[Kg. Recibidos]]*BD[[#This Row],[Precio]]</f>
        <v>525.06999999999994</v>
      </c>
      <c r="M3074" s="82">
        <v>525.07000000000005</v>
      </c>
      <c r="N3074" s="91">
        <f>+BD[[#This Row],[Monto Total]]-BD[[#This Row],[Abonos]]</f>
        <v>0</v>
      </c>
      <c r="O3074" s="92" t="str">
        <f>IF(BD[[#This Row],[Saldo Actual]]=0,"PAGADO",IF(BD[[#This Row],[Saldo Actual]]&lt;0,"A Favor","Pendiente"))</f>
        <v>PAGADO</v>
      </c>
      <c r="P3074" s="95">
        <f>+BD[[#This Row],[Fecha Doc.]]+7</f>
        <v>45272</v>
      </c>
      <c r="Q3074" s="66" t="str">
        <f ca="1">IF(TODAY()&gt;BD[[#This Row],[Fecha Venc.]],"VENCIDO","")</f>
        <v>VENCIDO</v>
      </c>
      <c r="R3074" s="83"/>
    </row>
    <row r="3075" spans="3:18" s="4" customFormat="1" hidden="1" x14ac:dyDescent="0.25">
      <c r="C3075" s="77" t="s">
        <v>682</v>
      </c>
      <c r="D3075" s="78">
        <v>45265</v>
      </c>
      <c r="E3075" s="79" t="s">
        <v>1887</v>
      </c>
      <c r="F3075" s="80" t="s">
        <v>1886</v>
      </c>
      <c r="G3075" s="79" t="s">
        <v>195</v>
      </c>
      <c r="H3075" s="81" t="s">
        <v>13</v>
      </c>
      <c r="I3075" s="120">
        <v>265.2</v>
      </c>
      <c r="J3075" s="120">
        <v>265.2</v>
      </c>
      <c r="K3075" s="82">
        <v>1.4</v>
      </c>
      <c r="L3075" s="105">
        <f>+BD[[#This Row],[Kg. Recibidos]]*BD[[#This Row],[Precio]]</f>
        <v>371.28</v>
      </c>
      <c r="M3075" s="82">
        <v>371.28</v>
      </c>
      <c r="N3075" s="91">
        <f>+BD[[#This Row],[Monto Total]]-BD[[#This Row],[Abonos]]</f>
        <v>0</v>
      </c>
      <c r="O3075" s="92" t="str">
        <f>IF(BD[[#This Row],[Saldo Actual]]=0,"PAGADO",IF(BD[[#This Row],[Saldo Actual]]&lt;0,"A Favor","Pendiente"))</f>
        <v>PAGADO</v>
      </c>
      <c r="P3075" s="95">
        <f>+BD[[#This Row],[Fecha Doc.]]+7</f>
        <v>45272</v>
      </c>
      <c r="Q3075" s="66" t="str">
        <f ca="1">IF(TODAY()&gt;BD[[#This Row],[Fecha Venc.]],"VENCIDO","")</f>
        <v>VENCIDO</v>
      </c>
      <c r="R3075" s="83"/>
    </row>
    <row r="3076" spans="3:18" s="4" customFormat="1" hidden="1" x14ac:dyDescent="0.25">
      <c r="C3076" s="77" t="s">
        <v>682</v>
      </c>
      <c r="D3076" s="78">
        <v>45265</v>
      </c>
      <c r="E3076" s="79" t="s">
        <v>1887</v>
      </c>
      <c r="F3076" s="80" t="s">
        <v>1886</v>
      </c>
      <c r="G3076" s="79" t="s">
        <v>195</v>
      </c>
      <c r="H3076" s="81" t="s">
        <v>11</v>
      </c>
      <c r="I3076" s="120">
        <v>74.2</v>
      </c>
      <c r="J3076" s="120">
        <v>74.2</v>
      </c>
      <c r="K3076" s="82">
        <v>1.8</v>
      </c>
      <c r="L3076" s="105">
        <f>+BD[[#This Row],[Kg. Recibidos]]*BD[[#This Row],[Precio]]</f>
        <v>133.56</v>
      </c>
      <c r="M3076" s="82">
        <v>133.56</v>
      </c>
      <c r="N3076" s="91">
        <f>+BD[[#This Row],[Monto Total]]-BD[[#This Row],[Abonos]]</f>
        <v>0</v>
      </c>
      <c r="O3076" s="92" t="str">
        <f>IF(BD[[#This Row],[Saldo Actual]]=0,"PAGADO",IF(BD[[#This Row],[Saldo Actual]]&lt;0,"A Favor","Pendiente"))</f>
        <v>PAGADO</v>
      </c>
      <c r="P3076" s="95">
        <f>+BD[[#This Row],[Fecha Doc.]]+7</f>
        <v>45272</v>
      </c>
      <c r="Q3076" s="66" t="str">
        <f ca="1">IF(TODAY()&gt;BD[[#This Row],[Fecha Venc.]],"VENCIDO","")</f>
        <v>VENCIDO</v>
      </c>
      <c r="R3076" s="83"/>
    </row>
    <row r="3077" spans="3:18" s="4" customFormat="1" hidden="1" x14ac:dyDescent="0.25">
      <c r="C3077" s="77" t="s">
        <v>680</v>
      </c>
      <c r="D3077" s="78">
        <v>45265</v>
      </c>
      <c r="E3077" s="79" t="s">
        <v>1887</v>
      </c>
      <c r="F3077" s="80" t="s">
        <v>1886</v>
      </c>
      <c r="G3077" s="79" t="s">
        <v>681</v>
      </c>
      <c r="H3077" s="81" t="s">
        <v>3</v>
      </c>
      <c r="I3077" s="120">
        <v>151.19999999999999</v>
      </c>
      <c r="J3077" s="120">
        <v>151.19999999999999</v>
      </c>
      <c r="K3077" s="82">
        <v>2.4500000000000002</v>
      </c>
      <c r="L3077" s="105">
        <f>+BD[[#This Row],[Kg. Recibidos]]*BD[[#This Row],[Precio]]</f>
        <v>370.44</v>
      </c>
      <c r="M3077" s="82">
        <v>370.44</v>
      </c>
      <c r="N3077" s="91">
        <f>+BD[[#This Row],[Monto Total]]-BD[[#This Row],[Abonos]]</f>
        <v>0</v>
      </c>
      <c r="O3077" s="92" t="str">
        <f>IF(BD[[#This Row],[Saldo Actual]]=0,"PAGADO",IF(BD[[#This Row],[Saldo Actual]]&lt;0,"A Favor","Pendiente"))</f>
        <v>PAGADO</v>
      </c>
      <c r="P3077" s="95">
        <f>+BD[[#This Row],[Fecha Doc.]]+7</f>
        <v>45272</v>
      </c>
      <c r="Q3077" s="66" t="str">
        <f ca="1">IF(TODAY()&gt;BD[[#This Row],[Fecha Venc.]],"VENCIDO","")</f>
        <v>VENCIDO</v>
      </c>
      <c r="R3077" s="83"/>
    </row>
    <row r="3078" spans="3:18" s="4" customFormat="1" hidden="1" x14ac:dyDescent="0.25">
      <c r="C3078" s="77" t="s">
        <v>683</v>
      </c>
      <c r="D3078" s="78">
        <v>45265</v>
      </c>
      <c r="E3078" s="79" t="s">
        <v>1887</v>
      </c>
      <c r="F3078" s="80" t="s">
        <v>1886</v>
      </c>
      <c r="G3078" s="79" t="s">
        <v>195</v>
      </c>
      <c r="H3078" s="81" t="s">
        <v>3</v>
      </c>
      <c r="I3078" s="120">
        <v>30.1</v>
      </c>
      <c r="J3078" s="120">
        <v>30.1</v>
      </c>
      <c r="K3078" s="82">
        <v>2.4</v>
      </c>
      <c r="L3078" s="105">
        <f>+BD[[#This Row],[Kg. Recibidos]]*BD[[#This Row],[Precio]]</f>
        <v>72.239999999999995</v>
      </c>
      <c r="M3078" s="82">
        <v>72.239999999999995</v>
      </c>
      <c r="N3078" s="91">
        <f>+BD[[#This Row],[Monto Total]]-BD[[#This Row],[Abonos]]</f>
        <v>0</v>
      </c>
      <c r="O3078" s="92" t="str">
        <f>IF(BD[[#This Row],[Saldo Actual]]=0,"PAGADO",IF(BD[[#This Row],[Saldo Actual]]&lt;0,"A Favor","Pendiente"))</f>
        <v>PAGADO</v>
      </c>
      <c r="P3078" s="95">
        <f>+BD[[#This Row],[Fecha Doc.]]+7</f>
        <v>45272</v>
      </c>
      <c r="Q3078" s="66" t="str">
        <f ca="1">IF(TODAY()&gt;BD[[#This Row],[Fecha Venc.]],"VENCIDO","")</f>
        <v>VENCIDO</v>
      </c>
      <c r="R3078" s="83"/>
    </row>
    <row r="3079" spans="3:18" s="4" customFormat="1" hidden="1" x14ac:dyDescent="0.25">
      <c r="C3079" s="77" t="s">
        <v>685</v>
      </c>
      <c r="D3079" s="78">
        <v>45265</v>
      </c>
      <c r="E3079" s="79" t="s">
        <v>1887</v>
      </c>
      <c r="F3079" s="80" t="s">
        <v>1886</v>
      </c>
      <c r="G3079" s="79" t="s">
        <v>145</v>
      </c>
      <c r="H3079" s="81" t="s">
        <v>3</v>
      </c>
      <c r="I3079" s="120">
        <v>299.5</v>
      </c>
      <c r="J3079" s="120">
        <v>299.5</v>
      </c>
      <c r="K3079" s="82">
        <v>2.4500000000000002</v>
      </c>
      <c r="L3079" s="105">
        <f>+BD[[#This Row],[Kg. Recibidos]]*BD[[#This Row],[Precio]]</f>
        <v>733.77500000000009</v>
      </c>
      <c r="M3079" s="82">
        <v>733.77500000000009</v>
      </c>
      <c r="N3079" s="91">
        <f>+BD[[#This Row],[Monto Total]]-BD[[#This Row],[Abonos]]</f>
        <v>0</v>
      </c>
      <c r="O3079" s="92" t="str">
        <f>IF(BD[[#This Row],[Saldo Actual]]=0,"PAGADO",IF(BD[[#This Row],[Saldo Actual]]&lt;0,"A Favor","Pendiente"))</f>
        <v>PAGADO</v>
      </c>
      <c r="P3079" s="95">
        <f>+BD[[#This Row],[Fecha Doc.]]+7</f>
        <v>45272</v>
      </c>
      <c r="Q3079" s="66" t="str">
        <f ca="1">IF(TODAY()&gt;BD[[#This Row],[Fecha Venc.]],"VENCIDO","")</f>
        <v>VENCIDO</v>
      </c>
      <c r="R3079" s="83"/>
    </row>
    <row r="3080" spans="3:18" s="4" customFormat="1" hidden="1" x14ac:dyDescent="0.25">
      <c r="C3080" s="77" t="s">
        <v>685</v>
      </c>
      <c r="D3080" s="78">
        <v>45265</v>
      </c>
      <c r="E3080" s="79" t="s">
        <v>1887</v>
      </c>
      <c r="F3080" s="80" t="s">
        <v>1886</v>
      </c>
      <c r="G3080" s="79" t="s">
        <v>145</v>
      </c>
      <c r="H3080" s="81" t="s">
        <v>10</v>
      </c>
      <c r="I3080" s="120">
        <v>196.2</v>
      </c>
      <c r="J3080" s="120">
        <v>196.2</v>
      </c>
      <c r="K3080" s="82">
        <v>2.4500000000000002</v>
      </c>
      <c r="L3080" s="105">
        <f>+BD[[#This Row],[Kg. Recibidos]]*BD[[#This Row],[Precio]]</f>
        <v>480.69</v>
      </c>
      <c r="M3080" s="82">
        <v>480.69</v>
      </c>
      <c r="N3080" s="91">
        <f>+BD[[#This Row],[Monto Total]]-BD[[#This Row],[Abonos]]</f>
        <v>0</v>
      </c>
      <c r="O3080" s="92" t="str">
        <f>IF(BD[[#This Row],[Saldo Actual]]=0,"PAGADO",IF(BD[[#This Row],[Saldo Actual]]&lt;0,"A Favor","Pendiente"))</f>
        <v>PAGADO</v>
      </c>
      <c r="P3080" s="95">
        <f>+BD[[#This Row],[Fecha Doc.]]+7</f>
        <v>45272</v>
      </c>
      <c r="Q3080" s="66" t="str">
        <f ca="1">IF(TODAY()&gt;BD[[#This Row],[Fecha Venc.]],"VENCIDO","")</f>
        <v>VENCIDO</v>
      </c>
      <c r="R3080" s="83"/>
    </row>
    <row r="3081" spans="3:18" s="4" customFormat="1" hidden="1" x14ac:dyDescent="0.25">
      <c r="C3081" s="77" t="s">
        <v>686</v>
      </c>
      <c r="D3081" s="78">
        <v>45265</v>
      </c>
      <c r="E3081" s="79" t="s">
        <v>104</v>
      </c>
      <c r="F3081" s="80" t="s">
        <v>57</v>
      </c>
      <c r="G3081" s="79" t="s">
        <v>104</v>
      </c>
      <c r="H3081" s="81" t="s">
        <v>12</v>
      </c>
      <c r="I3081" s="120">
        <v>117.6</v>
      </c>
      <c r="J3081" s="120">
        <v>117.6</v>
      </c>
      <c r="K3081" s="82">
        <v>1.3</v>
      </c>
      <c r="L3081" s="105">
        <f>+BD[[#This Row],[Kg. Recibidos]]*BD[[#This Row],[Precio]]</f>
        <v>152.88</v>
      </c>
      <c r="M3081" s="82">
        <v>152.88</v>
      </c>
      <c r="N3081" s="91">
        <f>+BD[[#This Row],[Monto Total]]-BD[[#This Row],[Abonos]]</f>
        <v>0</v>
      </c>
      <c r="O3081" s="92" t="str">
        <f>IF(BD[[#This Row],[Saldo Actual]]=0,"PAGADO",IF(BD[[#This Row],[Saldo Actual]]&lt;0,"A Favor","Pendiente"))</f>
        <v>PAGADO</v>
      </c>
      <c r="P3081" s="95">
        <f>+BD[[#This Row],[Fecha Doc.]]+7</f>
        <v>45272</v>
      </c>
      <c r="Q3081" s="66" t="str">
        <f ca="1">IF(TODAY()&gt;BD[[#This Row],[Fecha Venc.]],"VENCIDO","")</f>
        <v>VENCIDO</v>
      </c>
      <c r="R3081" s="83"/>
    </row>
    <row r="3082" spans="3:18" s="4" customFormat="1" hidden="1" x14ac:dyDescent="0.25">
      <c r="C3082" s="77" t="s">
        <v>687</v>
      </c>
      <c r="D3082" s="78">
        <v>45265</v>
      </c>
      <c r="E3082" s="79" t="s">
        <v>8</v>
      </c>
      <c r="F3082" s="80" t="s">
        <v>20</v>
      </c>
      <c r="G3082" s="79" t="s">
        <v>182</v>
      </c>
      <c r="H3082" s="81" t="s">
        <v>15</v>
      </c>
      <c r="I3082" s="120">
        <v>10314</v>
      </c>
      <c r="J3082" s="120">
        <v>10030.5</v>
      </c>
      <c r="K3082" s="82">
        <v>2.52</v>
      </c>
      <c r="L3082" s="105">
        <f>+BD[[#This Row],[Kg. Recibidos]]*BD[[#This Row],[Precio]]</f>
        <v>25276.86</v>
      </c>
      <c r="M3082" s="82">
        <v>25276.86</v>
      </c>
      <c r="N3082" s="91">
        <f>+BD[[#This Row],[Monto Total]]-BD[[#This Row],[Abonos]]</f>
        <v>0</v>
      </c>
      <c r="O3082" s="92" t="str">
        <f>IF(BD[[#This Row],[Saldo Actual]]=0,"PAGADO",IF(BD[[#This Row],[Saldo Actual]]&lt;0,"A Favor","Pendiente"))</f>
        <v>PAGADO</v>
      </c>
      <c r="P3082" s="95">
        <f>+BD[[#This Row],[Fecha Doc.]]+7</f>
        <v>45272</v>
      </c>
      <c r="Q3082" s="66" t="str">
        <f ca="1">IF(TODAY()&gt;BD[[#This Row],[Fecha Venc.]],"VENCIDO","")</f>
        <v>VENCIDO</v>
      </c>
      <c r="R3082" s="83"/>
    </row>
    <row r="3083" spans="3:18" s="4" customFormat="1" hidden="1" x14ac:dyDescent="0.25">
      <c r="C3083" s="77" t="s">
        <v>699</v>
      </c>
      <c r="D3083" s="78">
        <v>45265</v>
      </c>
      <c r="E3083" s="79" t="s">
        <v>700</v>
      </c>
      <c r="F3083" s="80" t="s">
        <v>63</v>
      </c>
      <c r="G3083" s="79" t="s">
        <v>700</v>
      </c>
      <c r="H3083" s="81" t="s">
        <v>3</v>
      </c>
      <c r="I3083" s="120">
        <v>3945.7999999999997</v>
      </c>
      <c r="J3083" s="120">
        <v>3945.7999999999997</v>
      </c>
      <c r="K3083" s="82">
        <v>2.1</v>
      </c>
      <c r="L3083" s="105">
        <f>+BD[[#This Row],[Kg. Recibidos]]*BD[[#This Row],[Precio]]</f>
        <v>8286.18</v>
      </c>
      <c r="M3083" s="82">
        <v>8005.14</v>
      </c>
      <c r="N3083" s="91">
        <f>+BD[[#This Row],[Monto Total]]-BD[[#This Row],[Abonos]]</f>
        <v>281.03999999999996</v>
      </c>
      <c r="O3083" s="92" t="str">
        <f>IF(BD[[#This Row],[Saldo Actual]]=0,"PAGADO",IF(BD[[#This Row],[Saldo Actual]]&lt;0,"A Favor","Pendiente"))</f>
        <v>Pendiente</v>
      </c>
      <c r="P3083" s="95">
        <f>+BD[[#This Row],[Fecha Doc.]]+7</f>
        <v>45272</v>
      </c>
      <c r="Q3083" s="66" t="str">
        <f ca="1">IF(TODAY()&gt;BD[[#This Row],[Fecha Venc.]],"VENCIDO","")</f>
        <v>VENCIDO</v>
      </c>
      <c r="R3083" s="83"/>
    </row>
    <row r="3084" spans="3:18" s="4" customFormat="1" hidden="1" x14ac:dyDescent="0.25">
      <c r="C3084" s="77" t="s">
        <v>671</v>
      </c>
      <c r="D3084" s="78">
        <v>45265</v>
      </c>
      <c r="E3084" s="79" t="s">
        <v>670</v>
      </c>
      <c r="F3084" s="80" t="s">
        <v>883</v>
      </c>
      <c r="G3084" s="79" t="s">
        <v>670</v>
      </c>
      <c r="H3084" s="81" t="s">
        <v>15</v>
      </c>
      <c r="I3084" s="120">
        <v>5069.1000000000004</v>
      </c>
      <c r="J3084" s="120">
        <v>5017</v>
      </c>
      <c r="K3084" s="82">
        <v>2.58</v>
      </c>
      <c r="L3084" s="105">
        <f>+BD[[#This Row],[Kg. Recibidos]]*BD[[#This Row],[Precio]]</f>
        <v>12943.86</v>
      </c>
      <c r="M3084" s="82">
        <v>12943.86</v>
      </c>
      <c r="N3084" s="91">
        <f>+BD[[#This Row],[Monto Total]]-BD[[#This Row],[Abonos]]</f>
        <v>0</v>
      </c>
      <c r="O3084" s="92" t="str">
        <f>IF(BD[[#This Row],[Saldo Actual]]=0,"PAGADO",IF(BD[[#This Row],[Saldo Actual]]&lt;0,"A Favor","Pendiente"))</f>
        <v>PAGADO</v>
      </c>
      <c r="P3084" s="95">
        <f>+BD[[#This Row],[Fecha Doc.]]+7</f>
        <v>45272</v>
      </c>
      <c r="Q3084" s="66" t="str">
        <f ca="1">IF(TODAY()&gt;BD[[#This Row],[Fecha Venc.]],"VENCIDO","")</f>
        <v>VENCIDO</v>
      </c>
      <c r="R3084" s="83"/>
    </row>
    <row r="3085" spans="3:18" s="4" customFormat="1" hidden="1" x14ac:dyDescent="0.25">
      <c r="C3085" s="77" t="s">
        <v>660</v>
      </c>
      <c r="D3085" s="78">
        <v>45264</v>
      </c>
      <c r="E3085" s="79" t="s">
        <v>1887</v>
      </c>
      <c r="F3085" s="80" t="s">
        <v>1886</v>
      </c>
      <c r="G3085" s="79" t="s">
        <v>132</v>
      </c>
      <c r="H3085" s="81" t="s">
        <v>3</v>
      </c>
      <c r="I3085" s="120">
        <v>20.7</v>
      </c>
      <c r="J3085" s="120">
        <v>20.7</v>
      </c>
      <c r="K3085" s="82">
        <v>2.2999999999999998</v>
      </c>
      <c r="L3085" s="105">
        <f>+BD[[#This Row],[Kg. Recibidos]]*BD[[#This Row],[Precio]]</f>
        <v>47.609999999999992</v>
      </c>
      <c r="M3085" s="82">
        <v>47.61</v>
      </c>
      <c r="N3085" s="91">
        <f>+BD[[#This Row],[Monto Total]]-BD[[#This Row],[Abonos]]</f>
        <v>0</v>
      </c>
      <c r="O3085" s="92" t="str">
        <f>IF(BD[[#This Row],[Saldo Actual]]=0,"PAGADO",IF(BD[[#This Row],[Saldo Actual]]&lt;0,"A Favor","Pendiente"))</f>
        <v>PAGADO</v>
      </c>
      <c r="P3085" s="95">
        <f>+BD[[#This Row],[Fecha Doc.]]+7</f>
        <v>45271</v>
      </c>
      <c r="Q3085" s="66" t="str">
        <f ca="1">IF(TODAY()&gt;BD[[#This Row],[Fecha Venc.]],"VENCIDO","")</f>
        <v>VENCIDO</v>
      </c>
      <c r="R3085" s="83"/>
    </row>
    <row r="3086" spans="3:18" s="4" customFormat="1" hidden="1" x14ac:dyDescent="0.25">
      <c r="C3086" s="77" t="s">
        <v>676</v>
      </c>
      <c r="D3086" s="78">
        <v>45264</v>
      </c>
      <c r="E3086" s="79" t="s">
        <v>78</v>
      </c>
      <c r="F3086" s="80" t="s">
        <v>37</v>
      </c>
      <c r="G3086" s="79" t="s">
        <v>78</v>
      </c>
      <c r="H3086" s="81" t="s">
        <v>3</v>
      </c>
      <c r="I3086" s="120">
        <v>5031.8</v>
      </c>
      <c r="J3086" s="120">
        <v>5031.8</v>
      </c>
      <c r="K3086" s="82">
        <v>2.14</v>
      </c>
      <c r="L3086" s="105">
        <f>+BD[[#This Row],[Kg. Recibidos]]*BD[[#This Row],[Precio]]</f>
        <v>10768.052000000001</v>
      </c>
      <c r="M3086" s="82">
        <v>10768.052000000001</v>
      </c>
      <c r="N3086" s="91">
        <f>+BD[[#This Row],[Monto Total]]-BD[[#This Row],[Abonos]]</f>
        <v>0</v>
      </c>
      <c r="O3086" s="92" t="str">
        <f>IF(BD[[#This Row],[Saldo Actual]]=0,"PAGADO",IF(BD[[#This Row],[Saldo Actual]]&lt;0,"A Favor","Pendiente"))</f>
        <v>PAGADO</v>
      </c>
      <c r="P3086" s="95">
        <f>+BD[[#This Row],[Fecha Doc.]]+7</f>
        <v>45271</v>
      </c>
      <c r="Q3086" s="66" t="str">
        <f ca="1">IF(TODAY()&gt;BD[[#This Row],[Fecha Venc.]],"VENCIDO","")</f>
        <v>VENCIDO</v>
      </c>
      <c r="R3086" s="83"/>
    </row>
    <row r="3087" spans="3:18" s="4" customFormat="1" hidden="1" x14ac:dyDescent="0.25">
      <c r="C3087" s="77" t="s">
        <v>659</v>
      </c>
      <c r="D3087" s="78">
        <v>45264</v>
      </c>
      <c r="E3087" s="79" t="s">
        <v>1887</v>
      </c>
      <c r="F3087" s="80" t="s">
        <v>1886</v>
      </c>
      <c r="G3087" s="79" t="s">
        <v>200</v>
      </c>
      <c r="H3087" s="81" t="s">
        <v>10</v>
      </c>
      <c r="I3087" s="120">
        <v>338.3</v>
      </c>
      <c r="J3087" s="120">
        <v>338.3</v>
      </c>
      <c r="K3087" s="82">
        <v>2.4</v>
      </c>
      <c r="L3087" s="105">
        <f>+BD[[#This Row],[Kg. Recibidos]]*BD[[#This Row],[Precio]]</f>
        <v>811.92</v>
      </c>
      <c r="M3087" s="82">
        <v>811.92</v>
      </c>
      <c r="N3087" s="91">
        <f>+BD[[#This Row],[Monto Total]]-BD[[#This Row],[Abonos]]</f>
        <v>0</v>
      </c>
      <c r="O3087" s="92" t="str">
        <f>IF(BD[[#This Row],[Saldo Actual]]=0,"PAGADO",IF(BD[[#This Row],[Saldo Actual]]&lt;0,"A Favor","Pendiente"))</f>
        <v>PAGADO</v>
      </c>
      <c r="P3087" s="95">
        <f>+BD[[#This Row],[Fecha Doc.]]+7</f>
        <v>45271</v>
      </c>
      <c r="Q3087" s="66" t="str">
        <f ca="1">IF(TODAY()&gt;BD[[#This Row],[Fecha Venc.]],"VENCIDO","")</f>
        <v>VENCIDO</v>
      </c>
      <c r="R3087" s="83"/>
    </row>
    <row r="3088" spans="3:18" s="4" customFormat="1" hidden="1" x14ac:dyDescent="0.25">
      <c r="C3088" s="77" t="s">
        <v>661</v>
      </c>
      <c r="D3088" s="78">
        <v>45264</v>
      </c>
      <c r="E3088" s="79" t="s">
        <v>81</v>
      </c>
      <c r="F3088" s="80" t="s">
        <v>40</v>
      </c>
      <c r="G3088" s="79" t="s">
        <v>218</v>
      </c>
      <c r="H3088" s="81" t="s">
        <v>15</v>
      </c>
      <c r="I3088" s="120">
        <v>10510.9</v>
      </c>
      <c r="J3088" s="120">
        <v>10233.700000000001</v>
      </c>
      <c r="K3088" s="82">
        <v>2.58</v>
      </c>
      <c r="L3088" s="105">
        <f>+BD[[#This Row],[Kg. Recibidos]]*BD[[#This Row],[Precio]]</f>
        <v>26402.946000000004</v>
      </c>
      <c r="M3088" s="82">
        <v>26402.946000000004</v>
      </c>
      <c r="N3088" s="91">
        <f>+BD[[#This Row],[Monto Total]]-BD[[#This Row],[Abonos]]</f>
        <v>0</v>
      </c>
      <c r="O3088" s="92" t="str">
        <f>IF(BD[[#This Row],[Saldo Actual]]=0,"PAGADO",IF(BD[[#This Row],[Saldo Actual]]&lt;0,"A Favor","Pendiente"))</f>
        <v>PAGADO</v>
      </c>
      <c r="P3088" s="95">
        <f>+BD[[#This Row],[Fecha Doc.]]+7</f>
        <v>45271</v>
      </c>
      <c r="Q3088" s="66" t="str">
        <f ca="1">IF(TODAY()&gt;BD[[#This Row],[Fecha Venc.]],"VENCIDO","")</f>
        <v>VENCIDO</v>
      </c>
      <c r="R3088" s="83"/>
    </row>
    <row r="3089" spans="3:18" s="4" customFormat="1" hidden="1" x14ac:dyDescent="0.25">
      <c r="C3089" s="77" t="s">
        <v>662</v>
      </c>
      <c r="D3089" s="78">
        <v>45264</v>
      </c>
      <c r="E3089" s="79" t="s">
        <v>8</v>
      </c>
      <c r="F3089" s="80" t="s">
        <v>20</v>
      </c>
      <c r="G3089" s="79" t="s">
        <v>172</v>
      </c>
      <c r="H3089" s="81" t="s">
        <v>15</v>
      </c>
      <c r="I3089" s="120">
        <v>880.3</v>
      </c>
      <c r="J3089" s="120">
        <v>855.3</v>
      </c>
      <c r="K3089" s="82">
        <v>2.52</v>
      </c>
      <c r="L3089" s="105">
        <f>+BD[[#This Row],[Kg. Recibidos]]*BD[[#This Row],[Precio]]</f>
        <v>2155.3559999999998</v>
      </c>
      <c r="M3089" s="82">
        <v>2155.3559999999998</v>
      </c>
      <c r="N3089" s="91">
        <f>+BD[[#This Row],[Monto Total]]-BD[[#This Row],[Abonos]]</f>
        <v>0</v>
      </c>
      <c r="O3089" s="92" t="str">
        <f>IF(BD[[#This Row],[Saldo Actual]]=0,"PAGADO",IF(BD[[#This Row],[Saldo Actual]]&lt;0,"A Favor","Pendiente"))</f>
        <v>PAGADO</v>
      </c>
      <c r="P3089" s="95">
        <f>+BD[[#This Row],[Fecha Doc.]]+7</f>
        <v>45271</v>
      </c>
      <c r="Q3089" s="66" t="str">
        <f ca="1">IF(TODAY()&gt;BD[[#This Row],[Fecha Venc.]],"VENCIDO","")</f>
        <v>VENCIDO</v>
      </c>
      <c r="R3089" s="83"/>
    </row>
    <row r="3090" spans="3:18" s="4" customFormat="1" hidden="1" x14ac:dyDescent="0.25">
      <c r="C3090" s="77" t="s">
        <v>663</v>
      </c>
      <c r="D3090" s="78">
        <v>45264</v>
      </c>
      <c r="E3090" s="79" t="s">
        <v>8</v>
      </c>
      <c r="F3090" s="80" t="s">
        <v>20</v>
      </c>
      <c r="G3090" s="79" t="s">
        <v>179</v>
      </c>
      <c r="H3090" s="81" t="s">
        <v>3</v>
      </c>
      <c r="I3090" s="120">
        <v>2027.4</v>
      </c>
      <c r="J3090" s="120">
        <v>2018.8</v>
      </c>
      <c r="K3090" s="82">
        <v>2.25</v>
      </c>
      <c r="L3090" s="105">
        <f>+BD[[#This Row],[Kg. Recibidos]]*BD[[#This Row],[Precio]]</f>
        <v>4542.3</v>
      </c>
      <c r="M3090" s="82">
        <v>4542.3</v>
      </c>
      <c r="N3090" s="91">
        <f>+BD[[#This Row],[Monto Total]]-BD[[#This Row],[Abonos]]</f>
        <v>0</v>
      </c>
      <c r="O3090" s="92" t="str">
        <f>IF(BD[[#This Row],[Saldo Actual]]=0,"PAGADO",IF(BD[[#This Row],[Saldo Actual]]&lt;0,"A Favor","Pendiente"))</f>
        <v>PAGADO</v>
      </c>
      <c r="P3090" s="95">
        <f>+BD[[#This Row],[Fecha Doc.]]+7</f>
        <v>45271</v>
      </c>
      <c r="Q3090" s="66" t="str">
        <f ca="1">IF(TODAY()&gt;BD[[#This Row],[Fecha Venc.]],"VENCIDO","")</f>
        <v>VENCIDO</v>
      </c>
      <c r="R3090" s="83"/>
    </row>
    <row r="3091" spans="3:18" s="4" customFormat="1" hidden="1" x14ac:dyDescent="0.25">
      <c r="C3091" s="77" t="s">
        <v>666</v>
      </c>
      <c r="D3091" s="78">
        <v>45264</v>
      </c>
      <c r="E3091" s="79" t="s">
        <v>8</v>
      </c>
      <c r="F3091" s="80" t="s">
        <v>20</v>
      </c>
      <c r="G3091" s="79" t="s">
        <v>177</v>
      </c>
      <c r="H3091" s="81" t="s">
        <v>3</v>
      </c>
      <c r="I3091" s="120">
        <v>275.5</v>
      </c>
      <c r="J3091" s="120">
        <v>273.39999999999998</v>
      </c>
      <c r="K3091" s="82">
        <v>2.25</v>
      </c>
      <c r="L3091" s="105">
        <f>+BD[[#This Row],[Kg. Recibidos]]*BD[[#This Row],[Precio]]</f>
        <v>615.15</v>
      </c>
      <c r="M3091" s="82">
        <v>615.15</v>
      </c>
      <c r="N3091" s="91">
        <f>+BD[[#This Row],[Monto Total]]-BD[[#This Row],[Abonos]]</f>
        <v>0</v>
      </c>
      <c r="O3091" s="92" t="str">
        <f>IF(BD[[#This Row],[Saldo Actual]]=0,"PAGADO",IF(BD[[#This Row],[Saldo Actual]]&lt;0,"A Favor","Pendiente"))</f>
        <v>PAGADO</v>
      </c>
      <c r="P3091" s="95">
        <f>+BD[[#This Row],[Fecha Doc.]]+7</f>
        <v>45271</v>
      </c>
      <c r="Q3091" s="66" t="str">
        <f ca="1">IF(TODAY()&gt;BD[[#This Row],[Fecha Venc.]],"VENCIDO","")</f>
        <v>VENCIDO</v>
      </c>
      <c r="R3091" s="83"/>
    </row>
    <row r="3092" spans="3:18" s="4" customFormat="1" hidden="1" x14ac:dyDescent="0.25">
      <c r="C3092" s="77" t="s">
        <v>667</v>
      </c>
      <c r="D3092" s="78">
        <v>45264</v>
      </c>
      <c r="E3092" s="79" t="s">
        <v>8</v>
      </c>
      <c r="F3092" s="80" t="s">
        <v>20</v>
      </c>
      <c r="G3092" s="79" t="s">
        <v>176</v>
      </c>
      <c r="H3092" s="81" t="s">
        <v>15</v>
      </c>
      <c r="I3092" s="120">
        <v>878.5</v>
      </c>
      <c r="J3092" s="120">
        <v>854.2</v>
      </c>
      <c r="K3092" s="82">
        <v>2.52</v>
      </c>
      <c r="L3092" s="105">
        <f>+BD[[#This Row],[Kg. Recibidos]]*BD[[#This Row],[Precio]]</f>
        <v>2152.5840000000003</v>
      </c>
      <c r="M3092" s="82">
        <v>2152.5840000000003</v>
      </c>
      <c r="N3092" s="91">
        <f>+BD[[#This Row],[Monto Total]]-BD[[#This Row],[Abonos]]</f>
        <v>0</v>
      </c>
      <c r="O3092" s="92" t="str">
        <f>IF(BD[[#This Row],[Saldo Actual]]=0,"PAGADO",IF(BD[[#This Row],[Saldo Actual]]&lt;0,"A Favor","Pendiente"))</f>
        <v>PAGADO</v>
      </c>
      <c r="P3092" s="95">
        <f>+BD[[#This Row],[Fecha Doc.]]+7</f>
        <v>45271</v>
      </c>
      <c r="Q3092" s="66" t="str">
        <f ca="1">IF(TODAY()&gt;BD[[#This Row],[Fecha Venc.]],"VENCIDO","")</f>
        <v>VENCIDO</v>
      </c>
      <c r="R3092" s="83"/>
    </row>
    <row r="3093" spans="3:18" s="4" customFormat="1" hidden="1" x14ac:dyDescent="0.25">
      <c r="C3093" s="77" t="s">
        <v>665</v>
      </c>
      <c r="D3093" s="78">
        <v>45264</v>
      </c>
      <c r="E3093" s="79" t="s">
        <v>8</v>
      </c>
      <c r="F3093" s="80" t="s">
        <v>20</v>
      </c>
      <c r="G3093" s="79" t="s">
        <v>181</v>
      </c>
      <c r="H3093" s="81" t="s">
        <v>3</v>
      </c>
      <c r="I3093" s="120">
        <v>900.1</v>
      </c>
      <c r="J3093" s="120">
        <v>896.6</v>
      </c>
      <c r="K3093" s="82">
        <v>2.25</v>
      </c>
      <c r="L3093" s="105">
        <f>+BD[[#This Row],[Kg. Recibidos]]*BD[[#This Row],[Precio]]</f>
        <v>2017.3500000000001</v>
      </c>
      <c r="M3093" s="82">
        <v>2017.3500000000001</v>
      </c>
      <c r="N3093" s="91">
        <f>+BD[[#This Row],[Monto Total]]-BD[[#This Row],[Abonos]]</f>
        <v>0</v>
      </c>
      <c r="O3093" s="92" t="str">
        <f>IF(BD[[#This Row],[Saldo Actual]]=0,"PAGADO",IF(BD[[#This Row],[Saldo Actual]]&lt;0,"A Favor","Pendiente"))</f>
        <v>PAGADO</v>
      </c>
      <c r="P3093" s="95">
        <f>+BD[[#This Row],[Fecha Doc.]]+7</f>
        <v>45271</v>
      </c>
      <c r="Q3093" s="66" t="str">
        <f ca="1">IF(TODAY()&gt;BD[[#This Row],[Fecha Venc.]],"VENCIDO","")</f>
        <v>VENCIDO</v>
      </c>
      <c r="R3093" s="83"/>
    </row>
    <row r="3094" spans="3:18" s="4" customFormat="1" hidden="1" x14ac:dyDescent="0.25">
      <c r="C3094" s="77" t="s">
        <v>664</v>
      </c>
      <c r="D3094" s="78">
        <v>45264</v>
      </c>
      <c r="E3094" s="79" t="s">
        <v>8</v>
      </c>
      <c r="F3094" s="80" t="s">
        <v>20</v>
      </c>
      <c r="G3094" s="79" t="s">
        <v>180</v>
      </c>
      <c r="H3094" s="81" t="s">
        <v>15</v>
      </c>
      <c r="I3094" s="120">
        <v>2045.2</v>
      </c>
      <c r="J3094" s="120">
        <v>1997.9</v>
      </c>
      <c r="K3094" s="82">
        <v>2.52</v>
      </c>
      <c r="L3094" s="105">
        <f>+BD[[#This Row],[Kg. Recibidos]]*BD[[#This Row],[Precio]]</f>
        <v>5034.7080000000005</v>
      </c>
      <c r="M3094" s="82">
        <v>5034.7080000000005</v>
      </c>
      <c r="N3094" s="91">
        <f>+BD[[#This Row],[Monto Total]]-BD[[#This Row],[Abonos]]</f>
        <v>0</v>
      </c>
      <c r="O3094" s="92" t="str">
        <f>IF(BD[[#This Row],[Saldo Actual]]=0,"PAGADO",IF(BD[[#This Row],[Saldo Actual]]&lt;0,"A Favor","Pendiente"))</f>
        <v>PAGADO</v>
      </c>
      <c r="P3094" s="95">
        <f>+BD[[#This Row],[Fecha Doc.]]+7</f>
        <v>45271</v>
      </c>
      <c r="Q3094" s="66" t="str">
        <f ca="1">IF(TODAY()&gt;BD[[#This Row],[Fecha Venc.]],"VENCIDO","")</f>
        <v>VENCIDO</v>
      </c>
      <c r="R3094" s="83"/>
    </row>
    <row r="3095" spans="3:18" s="4" customFormat="1" hidden="1" x14ac:dyDescent="0.25">
      <c r="C3095" s="77" t="s">
        <v>668</v>
      </c>
      <c r="D3095" s="78">
        <v>45264</v>
      </c>
      <c r="E3095" s="79" t="s">
        <v>1887</v>
      </c>
      <c r="F3095" s="80" t="s">
        <v>1886</v>
      </c>
      <c r="G3095" s="79" t="s">
        <v>669</v>
      </c>
      <c r="H3095" s="81" t="s">
        <v>3</v>
      </c>
      <c r="I3095" s="120">
        <v>8.6</v>
      </c>
      <c r="J3095" s="120">
        <v>8.6</v>
      </c>
      <c r="K3095" s="82">
        <v>2.4500000000000002</v>
      </c>
      <c r="L3095" s="105">
        <f>+BD[[#This Row],[Kg. Recibidos]]*BD[[#This Row],[Precio]]</f>
        <v>21.07</v>
      </c>
      <c r="M3095" s="82">
        <v>21.07</v>
      </c>
      <c r="N3095" s="91">
        <f>+BD[[#This Row],[Monto Total]]-BD[[#This Row],[Abonos]]</f>
        <v>0</v>
      </c>
      <c r="O3095" s="92" t="str">
        <f>IF(BD[[#This Row],[Saldo Actual]]=0,"PAGADO",IF(BD[[#This Row],[Saldo Actual]]&lt;0,"A Favor","Pendiente"))</f>
        <v>PAGADO</v>
      </c>
      <c r="P3095" s="95">
        <f>+BD[[#This Row],[Fecha Doc.]]+7</f>
        <v>45271</v>
      </c>
      <c r="Q3095" s="66" t="str">
        <f ca="1">IF(TODAY()&gt;BD[[#This Row],[Fecha Venc.]],"VENCIDO","")</f>
        <v>VENCIDO</v>
      </c>
      <c r="R3095" s="83"/>
    </row>
    <row r="3096" spans="3:18" s="4" customFormat="1" hidden="1" x14ac:dyDescent="0.25">
      <c r="C3096" s="77" t="s">
        <v>653</v>
      </c>
      <c r="D3096" s="78">
        <v>45262</v>
      </c>
      <c r="E3096" s="79" t="s">
        <v>8</v>
      </c>
      <c r="F3096" s="80" t="s">
        <v>20</v>
      </c>
      <c r="G3096" s="79" t="s">
        <v>173</v>
      </c>
      <c r="H3096" s="81" t="s">
        <v>3</v>
      </c>
      <c r="I3096" s="120">
        <v>893.4</v>
      </c>
      <c r="J3096" s="120">
        <v>880.6</v>
      </c>
      <c r="K3096" s="82">
        <v>2.25</v>
      </c>
      <c r="L3096" s="105">
        <f>+BD[[#This Row],[Kg. Recibidos]]*BD[[#This Row],[Precio]]</f>
        <v>1981.3500000000001</v>
      </c>
      <c r="M3096" s="82">
        <v>1981.35</v>
      </c>
      <c r="N3096" s="91">
        <f>+BD[[#This Row],[Monto Total]]-BD[[#This Row],[Abonos]]</f>
        <v>0</v>
      </c>
      <c r="O3096" s="92" t="str">
        <f>IF(BD[[#This Row],[Saldo Actual]]=0,"PAGADO",IF(BD[[#This Row],[Saldo Actual]]&lt;0,"A Favor","Pendiente"))</f>
        <v>PAGADO</v>
      </c>
      <c r="P3096" s="95">
        <f>+BD[[#This Row],[Fecha Doc.]]+7</f>
        <v>45269</v>
      </c>
      <c r="Q3096" s="66" t="str">
        <f ca="1">IF(TODAY()&gt;BD[[#This Row],[Fecha Venc.]],"VENCIDO","")</f>
        <v>VENCIDO</v>
      </c>
      <c r="R3096" s="83"/>
    </row>
    <row r="3097" spans="3:18" s="4" customFormat="1" hidden="1" x14ac:dyDescent="0.25">
      <c r="C3097" s="77" t="s">
        <v>652</v>
      </c>
      <c r="D3097" s="78">
        <v>45262</v>
      </c>
      <c r="E3097" s="79" t="s">
        <v>8</v>
      </c>
      <c r="F3097" s="80" t="s">
        <v>20</v>
      </c>
      <c r="G3097" s="79" t="s">
        <v>173</v>
      </c>
      <c r="H3097" s="81" t="s">
        <v>15</v>
      </c>
      <c r="I3097" s="120">
        <v>3257.3</v>
      </c>
      <c r="J3097" s="120">
        <v>3229</v>
      </c>
      <c r="K3097" s="82">
        <v>2.52</v>
      </c>
      <c r="L3097" s="105">
        <f>+BD[[#This Row],[Kg. Recibidos]]*BD[[#This Row],[Precio]]</f>
        <v>8137.08</v>
      </c>
      <c r="M3097" s="82">
        <v>8137.08</v>
      </c>
      <c r="N3097" s="91">
        <f>+BD[[#This Row],[Monto Total]]-BD[[#This Row],[Abonos]]</f>
        <v>0</v>
      </c>
      <c r="O3097" s="92" t="str">
        <f>IF(BD[[#This Row],[Saldo Actual]]=0,"PAGADO",IF(BD[[#This Row],[Saldo Actual]]&lt;0,"A Favor","Pendiente"))</f>
        <v>PAGADO</v>
      </c>
      <c r="P3097" s="95">
        <f>+BD[[#This Row],[Fecha Doc.]]+7</f>
        <v>45269</v>
      </c>
      <c r="Q3097" s="66" t="str">
        <f ca="1">IF(TODAY()&gt;BD[[#This Row],[Fecha Venc.]],"VENCIDO","")</f>
        <v>VENCIDO</v>
      </c>
      <c r="R3097" s="83"/>
    </row>
    <row r="3098" spans="3:18" s="4" customFormat="1" hidden="1" x14ac:dyDescent="0.25">
      <c r="C3098" s="77" t="s">
        <v>654</v>
      </c>
      <c r="D3098" s="78">
        <v>45262</v>
      </c>
      <c r="E3098" s="79" t="s">
        <v>8</v>
      </c>
      <c r="F3098" s="80" t="s">
        <v>20</v>
      </c>
      <c r="G3098" s="79" t="s">
        <v>174</v>
      </c>
      <c r="H3098" s="81" t="s">
        <v>3</v>
      </c>
      <c r="I3098" s="120">
        <v>3031.2</v>
      </c>
      <c r="J3098" s="120">
        <v>3024.6</v>
      </c>
      <c r="K3098" s="82">
        <v>2.25</v>
      </c>
      <c r="L3098" s="105">
        <f>+BD[[#This Row],[Kg. Recibidos]]*BD[[#This Row],[Precio]]</f>
        <v>6805.3499999999995</v>
      </c>
      <c r="M3098" s="82">
        <v>6805.3499999999995</v>
      </c>
      <c r="N3098" s="91">
        <f>+BD[[#This Row],[Monto Total]]-BD[[#This Row],[Abonos]]</f>
        <v>0</v>
      </c>
      <c r="O3098" s="92" t="str">
        <f>IF(BD[[#This Row],[Saldo Actual]]=0,"PAGADO",IF(BD[[#This Row],[Saldo Actual]]&lt;0,"A Favor","Pendiente"))</f>
        <v>PAGADO</v>
      </c>
      <c r="P3098" s="95">
        <f>+BD[[#This Row],[Fecha Doc.]]+7</f>
        <v>45269</v>
      </c>
      <c r="Q3098" s="66" t="str">
        <f ca="1">IF(TODAY()&gt;BD[[#This Row],[Fecha Venc.]],"VENCIDO","")</f>
        <v>VENCIDO</v>
      </c>
      <c r="R3098" s="83"/>
    </row>
    <row r="3099" spans="3:18" s="4" customFormat="1" hidden="1" x14ac:dyDescent="0.25">
      <c r="C3099" s="77" t="s">
        <v>649</v>
      </c>
      <c r="D3099" s="78">
        <v>45262</v>
      </c>
      <c r="E3099" s="79" t="s">
        <v>8</v>
      </c>
      <c r="F3099" s="80" t="s">
        <v>20</v>
      </c>
      <c r="G3099" s="79" t="s">
        <v>182</v>
      </c>
      <c r="H3099" s="81" t="s">
        <v>13</v>
      </c>
      <c r="I3099" s="120">
        <v>977.7</v>
      </c>
      <c r="J3099" s="120">
        <v>972.2</v>
      </c>
      <c r="K3099" s="82">
        <v>1.2</v>
      </c>
      <c r="L3099" s="105">
        <f>+BD[[#This Row],[Kg. Recibidos]]*BD[[#This Row],[Precio]]</f>
        <v>1166.6400000000001</v>
      </c>
      <c r="M3099" s="82">
        <v>1166.6400000000001</v>
      </c>
      <c r="N3099" s="91">
        <f>+BD[[#This Row],[Monto Total]]-BD[[#This Row],[Abonos]]</f>
        <v>0</v>
      </c>
      <c r="O3099" s="92" t="str">
        <f>IF(BD[[#This Row],[Saldo Actual]]=0,"PAGADO",IF(BD[[#This Row],[Saldo Actual]]&lt;0,"A Favor","Pendiente"))</f>
        <v>PAGADO</v>
      </c>
      <c r="P3099" s="95">
        <f>+BD[[#This Row],[Fecha Doc.]]+7</f>
        <v>45269</v>
      </c>
      <c r="Q3099" s="66" t="str">
        <f ca="1">IF(TODAY()&gt;BD[[#This Row],[Fecha Venc.]],"VENCIDO","")</f>
        <v>VENCIDO</v>
      </c>
      <c r="R3099" s="83"/>
    </row>
    <row r="3100" spans="3:18" s="4" customFormat="1" hidden="1" x14ac:dyDescent="0.25">
      <c r="C3100" s="77" t="s">
        <v>649</v>
      </c>
      <c r="D3100" s="78">
        <v>45262</v>
      </c>
      <c r="E3100" s="79" t="s">
        <v>8</v>
      </c>
      <c r="F3100" s="80" t="s">
        <v>20</v>
      </c>
      <c r="G3100" s="79" t="s">
        <v>182</v>
      </c>
      <c r="H3100" s="81" t="s">
        <v>11</v>
      </c>
      <c r="I3100" s="120">
        <v>373.1</v>
      </c>
      <c r="J3100" s="120">
        <v>372.4</v>
      </c>
      <c r="K3100" s="82">
        <v>1.8</v>
      </c>
      <c r="L3100" s="105">
        <f>+BD[[#This Row],[Kg. Recibidos]]*BD[[#This Row],[Precio]]</f>
        <v>670.31999999999994</v>
      </c>
      <c r="M3100" s="82">
        <v>670.31999999999994</v>
      </c>
      <c r="N3100" s="91">
        <f>+BD[[#This Row],[Monto Total]]-BD[[#This Row],[Abonos]]</f>
        <v>0</v>
      </c>
      <c r="O3100" s="92" t="str">
        <f>IF(BD[[#This Row],[Saldo Actual]]=0,"PAGADO",IF(BD[[#This Row],[Saldo Actual]]&lt;0,"A Favor","Pendiente"))</f>
        <v>PAGADO</v>
      </c>
      <c r="P3100" s="95">
        <f>+BD[[#This Row],[Fecha Doc.]]+7</f>
        <v>45269</v>
      </c>
      <c r="Q3100" s="66" t="str">
        <f ca="1">IF(TODAY()&gt;BD[[#This Row],[Fecha Venc.]],"VENCIDO","")</f>
        <v>VENCIDO</v>
      </c>
      <c r="R3100" s="83"/>
    </row>
    <row r="3101" spans="3:18" s="4" customFormat="1" hidden="1" x14ac:dyDescent="0.25">
      <c r="C3101" s="77" t="s">
        <v>648</v>
      </c>
      <c r="D3101" s="78">
        <v>45262</v>
      </c>
      <c r="E3101" s="79" t="s">
        <v>8</v>
      </c>
      <c r="F3101" s="80" t="s">
        <v>20</v>
      </c>
      <c r="G3101" s="79" t="s">
        <v>182</v>
      </c>
      <c r="H3101" s="81" t="s">
        <v>15</v>
      </c>
      <c r="I3101" s="120">
        <v>5471.2</v>
      </c>
      <c r="J3101" s="120">
        <v>5414.5</v>
      </c>
      <c r="K3101" s="82">
        <v>2.52</v>
      </c>
      <c r="L3101" s="105">
        <f>+BD[[#This Row],[Kg. Recibidos]]*BD[[#This Row],[Precio]]</f>
        <v>13644.54</v>
      </c>
      <c r="M3101" s="82">
        <v>13644.54</v>
      </c>
      <c r="N3101" s="91">
        <f>+BD[[#This Row],[Monto Total]]-BD[[#This Row],[Abonos]]</f>
        <v>0</v>
      </c>
      <c r="O3101" s="92" t="str">
        <f>IF(BD[[#This Row],[Saldo Actual]]=0,"PAGADO",IF(BD[[#This Row],[Saldo Actual]]&lt;0,"A Favor","Pendiente"))</f>
        <v>PAGADO</v>
      </c>
      <c r="P3101" s="95">
        <f>+BD[[#This Row],[Fecha Doc.]]+7</f>
        <v>45269</v>
      </c>
      <c r="Q3101" s="66" t="str">
        <f ca="1">IF(TODAY()&gt;BD[[#This Row],[Fecha Venc.]],"VENCIDO","")</f>
        <v>VENCIDO</v>
      </c>
      <c r="R3101" s="83"/>
    </row>
    <row r="3102" spans="3:18" s="4" customFormat="1" hidden="1" x14ac:dyDescent="0.25">
      <c r="C3102" s="77" t="s">
        <v>646</v>
      </c>
      <c r="D3102" s="78">
        <v>45262</v>
      </c>
      <c r="E3102" s="79" t="s">
        <v>8</v>
      </c>
      <c r="F3102" s="80" t="s">
        <v>20</v>
      </c>
      <c r="G3102" s="79" t="s">
        <v>179</v>
      </c>
      <c r="H3102" s="81" t="s">
        <v>3</v>
      </c>
      <c r="I3102" s="120">
        <v>1566.8</v>
      </c>
      <c r="J3102" s="120">
        <v>1538</v>
      </c>
      <c r="K3102" s="82">
        <v>2.25</v>
      </c>
      <c r="L3102" s="105">
        <f>+BD[[#This Row],[Kg. Recibidos]]*BD[[#This Row],[Precio]]</f>
        <v>3460.5</v>
      </c>
      <c r="M3102" s="82">
        <v>3460.5</v>
      </c>
      <c r="N3102" s="91">
        <f>+BD[[#This Row],[Monto Total]]-BD[[#This Row],[Abonos]]</f>
        <v>0</v>
      </c>
      <c r="O3102" s="92" t="str">
        <f>IF(BD[[#This Row],[Saldo Actual]]=0,"PAGADO",IF(BD[[#This Row],[Saldo Actual]]&lt;0,"A Favor","Pendiente"))</f>
        <v>PAGADO</v>
      </c>
      <c r="P3102" s="95">
        <f>+BD[[#This Row],[Fecha Doc.]]+7</f>
        <v>45269</v>
      </c>
      <c r="Q3102" s="66" t="str">
        <f ca="1">IF(TODAY()&gt;BD[[#This Row],[Fecha Venc.]],"VENCIDO","")</f>
        <v>VENCIDO</v>
      </c>
      <c r="R3102" s="83"/>
    </row>
    <row r="3103" spans="3:18" s="4" customFormat="1" hidden="1" x14ac:dyDescent="0.25">
      <c r="C3103" s="77" t="s">
        <v>647</v>
      </c>
      <c r="D3103" s="78">
        <v>45262</v>
      </c>
      <c r="E3103" s="79" t="s">
        <v>8</v>
      </c>
      <c r="F3103" s="80" t="s">
        <v>20</v>
      </c>
      <c r="G3103" s="79" t="s">
        <v>181</v>
      </c>
      <c r="H3103" s="81" t="s">
        <v>3</v>
      </c>
      <c r="I3103" s="120">
        <v>609.6</v>
      </c>
      <c r="J3103" s="120">
        <v>615.70000000000005</v>
      </c>
      <c r="K3103" s="82">
        <v>2.25</v>
      </c>
      <c r="L3103" s="105">
        <f>+BD[[#This Row],[Kg. Recibidos]]*BD[[#This Row],[Precio]]</f>
        <v>1385.325</v>
      </c>
      <c r="M3103" s="82">
        <v>1385.325</v>
      </c>
      <c r="N3103" s="91">
        <f>+BD[[#This Row],[Monto Total]]-BD[[#This Row],[Abonos]]</f>
        <v>0</v>
      </c>
      <c r="O3103" s="92" t="str">
        <f>IF(BD[[#This Row],[Saldo Actual]]=0,"PAGADO",IF(BD[[#This Row],[Saldo Actual]]&lt;0,"A Favor","Pendiente"))</f>
        <v>PAGADO</v>
      </c>
      <c r="P3103" s="95">
        <f>+BD[[#This Row],[Fecha Doc.]]+7</f>
        <v>45269</v>
      </c>
      <c r="Q3103" s="66" t="str">
        <f ca="1">IF(TODAY()&gt;BD[[#This Row],[Fecha Venc.]],"VENCIDO","")</f>
        <v>VENCIDO</v>
      </c>
      <c r="R3103" s="83"/>
    </row>
    <row r="3104" spans="3:18" s="4" customFormat="1" hidden="1" x14ac:dyDescent="0.25">
      <c r="C3104" s="77" t="s">
        <v>637</v>
      </c>
      <c r="D3104" s="78">
        <v>45261</v>
      </c>
      <c r="E3104" s="79" t="s">
        <v>66</v>
      </c>
      <c r="F3104" s="80" t="s">
        <v>21</v>
      </c>
      <c r="G3104" s="79" t="s">
        <v>186</v>
      </c>
      <c r="H3104" s="81" t="s">
        <v>12</v>
      </c>
      <c r="I3104" s="120">
        <v>48</v>
      </c>
      <c r="J3104" s="120">
        <v>48</v>
      </c>
      <c r="K3104" s="82">
        <v>1.3</v>
      </c>
      <c r="L3104" s="105">
        <f>+BD[[#This Row],[Kg. Recibidos]]*BD[[#This Row],[Precio]]</f>
        <v>62.400000000000006</v>
      </c>
      <c r="M3104" s="82">
        <v>62.4</v>
      </c>
      <c r="N3104" s="91">
        <f>+BD[[#This Row],[Monto Total]]-BD[[#This Row],[Abonos]]</f>
        <v>0</v>
      </c>
      <c r="O3104" s="92" t="str">
        <f>IF(BD[[#This Row],[Saldo Actual]]=0,"PAGADO",IF(BD[[#This Row],[Saldo Actual]]&lt;0,"A Favor","Pendiente"))</f>
        <v>PAGADO</v>
      </c>
      <c r="P3104" s="95">
        <f>+BD[[#This Row],[Fecha Doc.]]+7</f>
        <v>45268</v>
      </c>
      <c r="Q3104" s="66" t="str">
        <f ca="1">IF(TODAY()&gt;BD[[#This Row],[Fecha Venc.]],"VENCIDO","")</f>
        <v>VENCIDO</v>
      </c>
      <c r="R3104" s="83"/>
    </row>
    <row r="3105" spans="3:18" s="4" customFormat="1" hidden="1" x14ac:dyDescent="0.25">
      <c r="C3105" s="77" t="s">
        <v>637</v>
      </c>
      <c r="D3105" s="78">
        <v>45261</v>
      </c>
      <c r="E3105" s="79" t="s">
        <v>66</v>
      </c>
      <c r="F3105" s="80" t="s">
        <v>21</v>
      </c>
      <c r="G3105" s="79" t="s">
        <v>186</v>
      </c>
      <c r="H3105" s="81" t="s">
        <v>13</v>
      </c>
      <c r="I3105" s="120">
        <v>48</v>
      </c>
      <c r="J3105" s="120">
        <v>48</v>
      </c>
      <c r="K3105" s="82">
        <v>1.4</v>
      </c>
      <c r="L3105" s="105">
        <f>+BD[[#This Row],[Kg. Recibidos]]*BD[[#This Row],[Precio]]</f>
        <v>67.199999999999989</v>
      </c>
      <c r="M3105" s="82">
        <v>67.2</v>
      </c>
      <c r="N3105" s="91">
        <f>+BD[[#This Row],[Monto Total]]-BD[[#This Row],[Abonos]]</f>
        <v>0</v>
      </c>
      <c r="O3105" s="92" t="str">
        <f>IF(BD[[#This Row],[Saldo Actual]]=0,"PAGADO",IF(BD[[#This Row],[Saldo Actual]]&lt;0,"A Favor","Pendiente"))</f>
        <v>PAGADO</v>
      </c>
      <c r="P3105" s="95">
        <f>+BD[[#This Row],[Fecha Doc.]]+7</f>
        <v>45268</v>
      </c>
      <c r="Q3105" s="66" t="str">
        <f ca="1">IF(TODAY()&gt;BD[[#This Row],[Fecha Venc.]],"VENCIDO","")</f>
        <v>VENCIDO</v>
      </c>
      <c r="R3105" s="83"/>
    </row>
    <row r="3106" spans="3:18" s="4" customFormat="1" hidden="1" x14ac:dyDescent="0.25">
      <c r="C3106" s="77" t="s">
        <v>636</v>
      </c>
      <c r="D3106" s="78">
        <v>45261</v>
      </c>
      <c r="E3106" s="79" t="s">
        <v>66</v>
      </c>
      <c r="F3106" s="80" t="s">
        <v>21</v>
      </c>
      <c r="G3106" s="79" t="s">
        <v>186</v>
      </c>
      <c r="H3106" s="81" t="s">
        <v>15</v>
      </c>
      <c r="I3106" s="120">
        <v>1550</v>
      </c>
      <c r="J3106" s="120">
        <v>1533</v>
      </c>
      <c r="K3106" s="82">
        <v>2.58</v>
      </c>
      <c r="L3106" s="105">
        <f>+BD[[#This Row],[Kg. Recibidos]]*BD[[#This Row],[Precio]]</f>
        <v>3955.1400000000003</v>
      </c>
      <c r="M3106" s="82">
        <v>3955.14</v>
      </c>
      <c r="N3106" s="91">
        <f>+BD[[#This Row],[Monto Total]]-BD[[#This Row],[Abonos]]</f>
        <v>0</v>
      </c>
      <c r="O3106" s="92" t="str">
        <f>IF(BD[[#This Row],[Saldo Actual]]=0,"PAGADO",IF(BD[[#This Row],[Saldo Actual]]&lt;0,"A Favor","Pendiente"))</f>
        <v>PAGADO</v>
      </c>
      <c r="P3106" s="95">
        <f>+BD[[#This Row],[Fecha Doc.]]+7</f>
        <v>45268</v>
      </c>
      <c r="Q3106" s="66" t="str">
        <f ca="1">IF(TODAY()&gt;BD[[#This Row],[Fecha Venc.]],"VENCIDO","")</f>
        <v>VENCIDO</v>
      </c>
      <c r="R3106" s="83"/>
    </row>
    <row r="3107" spans="3:18" s="4" customFormat="1" hidden="1" x14ac:dyDescent="0.25">
      <c r="C3107" s="77" t="s">
        <v>638</v>
      </c>
      <c r="D3107" s="78">
        <v>45261</v>
      </c>
      <c r="E3107" s="79" t="s">
        <v>66</v>
      </c>
      <c r="F3107" s="80" t="s">
        <v>21</v>
      </c>
      <c r="G3107" s="79" t="s">
        <v>185</v>
      </c>
      <c r="H3107" s="81" t="s">
        <v>15</v>
      </c>
      <c r="I3107" s="120">
        <v>1590.3</v>
      </c>
      <c r="J3107" s="120">
        <v>1587.6</v>
      </c>
      <c r="K3107" s="82">
        <v>2.4</v>
      </c>
      <c r="L3107" s="105">
        <f>+BD[[#This Row],[Kg. Recibidos]]*BD[[#This Row],[Precio]]</f>
        <v>3810.24</v>
      </c>
      <c r="M3107" s="82">
        <v>3810.24</v>
      </c>
      <c r="N3107" s="91">
        <f>+BD[[#This Row],[Monto Total]]-BD[[#This Row],[Abonos]]</f>
        <v>0</v>
      </c>
      <c r="O3107" s="92" t="str">
        <f>IF(BD[[#This Row],[Saldo Actual]]=0,"PAGADO",IF(BD[[#This Row],[Saldo Actual]]&lt;0,"A Favor","Pendiente"))</f>
        <v>PAGADO</v>
      </c>
      <c r="P3107" s="95">
        <f>+BD[[#This Row],[Fecha Doc.]]+7</f>
        <v>45268</v>
      </c>
      <c r="Q3107" s="66" t="str">
        <f ca="1">IF(TODAY()&gt;BD[[#This Row],[Fecha Venc.]],"VENCIDO","")</f>
        <v>VENCIDO</v>
      </c>
      <c r="R3107" s="83"/>
    </row>
    <row r="3108" spans="3:18" s="4" customFormat="1" hidden="1" x14ac:dyDescent="0.25">
      <c r="C3108" s="77" t="s">
        <v>655</v>
      </c>
      <c r="D3108" s="78">
        <v>45261</v>
      </c>
      <c r="E3108" s="79" t="s">
        <v>66</v>
      </c>
      <c r="F3108" s="80" t="s">
        <v>21</v>
      </c>
      <c r="G3108" s="79" t="s">
        <v>183</v>
      </c>
      <c r="H3108" s="81" t="s">
        <v>15</v>
      </c>
      <c r="I3108" s="120">
        <v>1987.7</v>
      </c>
      <c r="J3108" s="120">
        <v>1954</v>
      </c>
      <c r="K3108" s="82">
        <v>2.52</v>
      </c>
      <c r="L3108" s="105">
        <f>+BD[[#This Row],[Kg. Recibidos]]*BD[[#This Row],[Precio]]</f>
        <v>4924.08</v>
      </c>
      <c r="M3108" s="82">
        <v>4924.08</v>
      </c>
      <c r="N3108" s="91">
        <f>+BD[[#This Row],[Monto Total]]-BD[[#This Row],[Abonos]]</f>
        <v>0</v>
      </c>
      <c r="O3108" s="92" t="str">
        <f>IF(BD[[#This Row],[Saldo Actual]]=0,"PAGADO",IF(BD[[#This Row],[Saldo Actual]]&lt;0,"A Favor","Pendiente"))</f>
        <v>PAGADO</v>
      </c>
      <c r="P3108" s="95">
        <f>+BD[[#This Row],[Fecha Doc.]]+7</f>
        <v>45268</v>
      </c>
      <c r="Q3108" s="66" t="str">
        <f ca="1">IF(TODAY()&gt;BD[[#This Row],[Fecha Venc.]],"VENCIDO","")</f>
        <v>VENCIDO</v>
      </c>
      <c r="R3108" s="83"/>
    </row>
    <row r="3109" spans="3:18" s="4" customFormat="1" hidden="1" x14ac:dyDescent="0.25">
      <c r="C3109" s="77" t="s">
        <v>658</v>
      </c>
      <c r="D3109" s="78">
        <v>45261</v>
      </c>
      <c r="E3109" s="79" t="s">
        <v>8</v>
      </c>
      <c r="F3109" s="80" t="s">
        <v>20</v>
      </c>
      <c r="G3109" s="79" t="s">
        <v>174</v>
      </c>
      <c r="H3109" s="81" t="s">
        <v>15</v>
      </c>
      <c r="I3109" s="120">
        <v>3087</v>
      </c>
      <c r="J3109" s="120">
        <v>3047.6</v>
      </c>
      <c r="K3109" s="82">
        <v>2.52</v>
      </c>
      <c r="L3109" s="105">
        <f>+BD[[#This Row],[Kg. Recibidos]]*BD[[#This Row],[Precio]]</f>
        <v>7679.9520000000002</v>
      </c>
      <c r="M3109" s="82">
        <v>7679.9520000000002</v>
      </c>
      <c r="N3109" s="91">
        <f>+BD[[#This Row],[Monto Total]]-BD[[#This Row],[Abonos]]</f>
        <v>0</v>
      </c>
      <c r="O3109" s="92" t="str">
        <f>IF(BD[[#This Row],[Saldo Actual]]=0,"PAGADO",IF(BD[[#This Row],[Saldo Actual]]&lt;0,"A Favor","Pendiente"))</f>
        <v>PAGADO</v>
      </c>
      <c r="P3109" s="95">
        <f>+BD[[#This Row],[Fecha Doc.]]+7</f>
        <v>45268</v>
      </c>
      <c r="Q3109" s="66" t="str">
        <f ca="1">IF(TODAY()&gt;BD[[#This Row],[Fecha Venc.]],"VENCIDO","")</f>
        <v>VENCIDO</v>
      </c>
      <c r="R3109" s="83"/>
    </row>
    <row r="3110" spans="3:18" s="4" customFormat="1" hidden="1" x14ac:dyDescent="0.25">
      <c r="C3110" s="77" t="s">
        <v>657</v>
      </c>
      <c r="D3110" s="78">
        <v>45261</v>
      </c>
      <c r="E3110" s="79" t="s">
        <v>8</v>
      </c>
      <c r="F3110" s="80" t="s">
        <v>20</v>
      </c>
      <c r="G3110" s="79" t="s">
        <v>174</v>
      </c>
      <c r="H3110" s="81" t="s">
        <v>3</v>
      </c>
      <c r="I3110" s="120">
        <v>878</v>
      </c>
      <c r="J3110" s="120">
        <v>868.6</v>
      </c>
      <c r="K3110" s="82">
        <v>2.25</v>
      </c>
      <c r="L3110" s="105">
        <f>+BD[[#This Row],[Kg. Recibidos]]*BD[[#This Row],[Precio]]</f>
        <v>1954.3500000000001</v>
      </c>
      <c r="M3110" s="82">
        <v>1954.3500000000001</v>
      </c>
      <c r="N3110" s="91">
        <f>+BD[[#This Row],[Monto Total]]-BD[[#This Row],[Abonos]]</f>
        <v>0</v>
      </c>
      <c r="O3110" s="92" t="str">
        <f>IF(BD[[#This Row],[Saldo Actual]]=0,"PAGADO",IF(BD[[#This Row],[Saldo Actual]]&lt;0,"A Favor","Pendiente"))</f>
        <v>PAGADO</v>
      </c>
      <c r="P3110" s="95">
        <f>+BD[[#This Row],[Fecha Doc.]]+7</f>
        <v>45268</v>
      </c>
      <c r="Q3110" s="66" t="str">
        <f ca="1">IF(TODAY()&gt;BD[[#This Row],[Fecha Venc.]],"VENCIDO","")</f>
        <v>VENCIDO</v>
      </c>
      <c r="R3110" s="83"/>
    </row>
    <row r="3111" spans="3:18" s="4" customFormat="1" hidden="1" x14ac:dyDescent="0.25">
      <c r="C3111" s="77" t="s">
        <v>656</v>
      </c>
      <c r="D3111" s="78">
        <v>45261</v>
      </c>
      <c r="E3111" s="79" t="s">
        <v>8</v>
      </c>
      <c r="F3111" s="80" t="s">
        <v>20</v>
      </c>
      <c r="G3111" s="79" t="s">
        <v>182</v>
      </c>
      <c r="H3111" s="81" t="s">
        <v>11</v>
      </c>
      <c r="I3111" s="120">
        <v>94.9</v>
      </c>
      <c r="J3111" s="120">
        <v>94.9</v>
      </c>
      <c r="K3111" s="82">
        <v>1</v>
      </c>
      <c r="L3111" s="105">
        <f>+BD[[#This Row],[Kg. Recibidos]]*BD[[#This Row],[Precio]]</f>
        <v>94.9</v>
      </c>
      <c r="M3111" s="82">
        <v>94.9</v>
      </c>
      <c r="N3111" s="91">
        <f>+BD[[#This Row],[Monto Total]]-BD[[#This Row],[Abonos]]</f>
        <v>0</v>
      </c>
      <c r="O3111" s="92" t="str">
        <f>IF(BD[[#This Row],[Saldo Actual]]=0,"PAGADO",IF(BD[[#This Row],[Saldo Actual]]&lt;0,"A Favor","Pendiente"))</f>
        <v>PAGADO</v>
      </c>
      <c r="P3111" s="95">
        <f>+BD[[#This Row],[Fecha Doc.]]+7</f>
        <v>45268</v>
      </c>
      <c r="Q3111" s="66" t="str">
        <f ca="1">IF(TODAY()&gt;BD[[#This Row],[Fecha Venc.]],"VENCIDO","")</f>
        <v>VENCIDO</v>
      </c>
      <c r="R3111" s="83"/>
    </row>
    <row r="3112" spans="3:18" s="4" customFormat="1" hidden="1" x14ac:dyDescent="0.25">
      <c r="C3112" s="77" t="s">
        <v>656</v>
      </c>
      <c r="D3112" s="78">
        <v>45261</v>
      </c>
      <c r="E3112" s="79" t="s">
        <v>8</v>
      </c>
      <c r="F3112" s="80" t="s">
        <v>20</v>
      </c>
      <c r="G3112" s="79" t="s">
        <v>182</v>
      </c>
      <c r="H3112" s="81" t="s">
        <v>13</v>
      </c>
      <c r="I3112" s="120">
        <v>1534.2</v>
      </c>
      <c r="J3112" s="120">
        <v>1534.2</v>
      </c>
      <c r="K3112" s="82">
        <v>0.9</v>
      </c>
      <c r="L3112" s="105">
        <f>+BD[[#This Row],[Kg. Recibidos]]*BD[[#This Row],[Precio]]</f>
        <v>1380.78</v>
      </c>
      <c r="M3112" s="82">
        <v>1380.78</v>
      </c>
      <c r="N3112" s="91">
        <f>+BD[[#This Row],[Monto Total]]-BD[[#This Row],[Abonos]]</f>
        <v>0</v>
      </c>
      <c r="O3112" s="92" t="str">
        <f>IF(BD[[#This Row],[Saldo Actual]]=0,"PAGADO",IF(BD[[#This Row],[Saldo Actual]]&lt;0,"A Favor","Pendiente"))</f>
        <v>PAGADO</v>
      </c>
      <c r="P3112" s="95">
        <f>+BD[[#This Row],[Fecha Doc.]]+7</f>
        <v>45268</v>
      </c>
      <c r="Q3112" s="66" t="str">
        <f ca="1">IF(TODAY()&gt;BD[[#This Row],[Fecha Venc.]],"VENCIDO","")</f>
        <v>VENCIDO</v>
      </c>
      <c r="R3112" s="83"/>
    </row>
    <row r="3113" spans="3:18" s="4" customFormat="1" hidden="1" x14ac:dyDescent="0.25">
      <c r="C3113" s="77" t="s">
        <v>656</v>
      </c>
      <c r="D3113" s="78">
        <v>45261</v>
      </c>
      <c r="E3113" s="79" t="s">
        <v>8</v>
      </c>
      <c r="F3113" s="80" t="s">
        <v>20</v>
      </c>
      <c r="G3113" s="79" t="s">
        <v>182</v>
      </c>
      <c r="H3113" s="81" t="s">
        <v>12</v>
      </c>
      <c r="I3113" s="120">
        <v>1379.5</v>
      </c>
      <c r="J3113" s="120">
        <v>1373.4</v>
      </c>
      <c r="K3113" s="82">
        <v>0.9</v>
      </c>
      <c r="L3113" s="105">
        <f>+BD[[#This Row],[Kg. Recibidos]]*BD[[#This Row],[Precio]]</f>
        <v>1236.0600000000002</v>
      </c>
      <c r="M3113" s="82">
        <v>1236.0600000000002</v>
      </c>
      <c r="N3113" s="91">
        <f>+BD[[#This Row],[Monto Total]]-BD[[#This Row],[Abonos]]</f>
        <v>0</v>
      </c>
      <c r="O3113" s="92" t="str">
        <f>IF(BD[[#This Row],[Saldo Actual]]=0,"PAGADO",IF(BD[[#This Row],[Saldo Actual]]&lt;0,"A Favor","Pendiente"))</f>
        <v>PAGADO</v>
      </c>
      <c r="P3113" s="95">
        <f>+BD[[#This Row],[Fecha Doc.]]+7</f>
        <v>45268</v>
      </c>
      <c r="Q3113" s="66" t="str">
        <f ca="1">IF(TODAY()&gt;BD[[#This Row],[Fecha Venc.]],"VENCIDO","")</f>
        <v>VENCIDO</v>
      </c>
      <c r="R3113" s="83"/>
    </row>
    <row r="3114" spans="3:18" s="4" customFormat="1" hidden="1" x14ac:dyDescent="0.25">
      <c r="C3114" s="77" t="s">
        <v>640</v>
      </c>
      <c r="D3114" s="78">
        <v>45261</v>
      </c>
      <c r="E3114" s="79" t="s">
        <v>8</v>
      </c>
      <c r="F3114" s="80" t="s">
        <v>20</v>
      </c>
      <c r="G3114" s="79" t="s">
        <v>173</v>
      </c>
      <c r="H3114" s="81" t="s">
        <v>3</v>
      </c>
      <c r="I3114" s="120">
        <v>2211.5</v>
      </c>
      <c r="J3114" s="120">
        <v>2212.9</v>
      </c>
      <c r="K3114" s="82">
        <v>2.25</v>
      </c>
      <c r="L3114" s="105">
        <f>+BD[[#This Row],[Kg. Recibidos]]*BD[[#This Row],[Precio]]</f>
        <v>4979.0250000000005</v>
      </c>
      <c r="M3114" s="82">
        <v>4979.0250000000005</v>
      </c>
      <c r="N3114" s="91">
        <f>+BD[[#This Row],[Monto Total]]-BD[[#This Row],[Abonos]]</f>
        <v>0</v>
      </c>
      <c r="O3114" s="92" t="str">
        <f>IF(BD[[#This Row],[Saldo Actual]]=0,"PAGADO",IF(BD[[#This Row],[Saldo Actual]]&lt;0,"A Favor","Pendiente"))</f>
        <v>PAGADO</v>
      </c>
      <c r="P3114" s="95">
        <f>+BD[[#This Row],[Fecha Doc.]]+7</f>
        <v>45268</v>
      </c>
      <c r="Q3114" s="66" t="str">
        <f ca="1">IF(TODAY()&gt;BD[[#This Row],[Fecha Venc.]],"VENCIDO","")</f>
        <v>VENCIDO</v>
      </c>
      <c r="R3114" s="83"/>
    </row>
    <row r="3115" spans="3:18" s="4" customFormat="1" hidden="1" x14ac:dyDescent="0.25">
      <c r="C3115" s="77" t="s">
        <v>639</v>
      </c>
      <c r="D3115" s="78">
        <v>45261</v>
      </c>
      <c r="E3115" s="79" t="s">
        <v>8</v>
      </c>
      <c r="F3115" s="80" t="s">
        <v>20</v>
      </c>
      <c r="G3115" s="79" t="s">
        <v>173</v>
      </c>
      <c r="H3115" s="81" t="s">
        <v>15</v>
      </c>
      <c r="I3115" s="120">
        <v>1890</v>
      </c>
      <c r="J3115" s="120">
        <v>1873.8</v>
      </c>
      <c r="K3115" s="82">
        <v>2.52</v>
      </c>
      <c r="L3115" s="105">
        <f>+BD[[#This Row],[Kg. Recibidos]]*BD[[#This Row],[Precio]]</f>
        <v>4721.9759999999997</v>
      </c>
      <c r="M3115" s="82">
        <v>4721.9759999999997</v>
      </c>
      <c r="N3115" s="91">
        <f>+BD[[#This Row],[Monto Total]]-BD[[#This Row],[Abonos]]</f>
        <v>0</v>
      </c>
      <c r="O3115" s="92" t="str">
        <f>IF(BD[[#This Row],[Saldo Actual]]=0,"PAGADO",IF(BD[[#This Row],[Saldo Actual]]&lt;0,"A Favor","Pendiente"))</f>
        <v>PAGADO</v>
      </c>
      <c r="P3115" s="95">
        <f>+BD[[#This Row],[Fecha Doc.]]+7</f>
        <v>45268</v>
      </c>
      <c r="Q3115" s="66" t="str">
        <f ca="1">IF(TODAY()&gt;BD[[#This Row],[Fecha Venc.]],"VENCIDO","")</f>
        <v>VENCIDO</v>
      </c>
      <c r="R3115" s="83"/>
    </row>
    <row r="3116" spans="3:18" s="4" customFormat="1" hidden="1" x14ac:dyDescent="0.25">
      <c r="C3116" s="77" t="s">
        <v>632</v>
      </c>
      <c r="D3116" s="78">
        <v>45261</v>
      </c>
      <c r="E3116" s="79" t="s">
        <v>8</v>
      </c>
      <c r="F3116" s="80" t="s">
        <v>20</v>
      </c>
      <c r="G3116" s="79" t="s">
        <v>182</v>
      </c>
      <c r="H3116" s="81" t="s">
        <v>11</v>
      </c>
      <c r="I3116" s="120">
        <v>341.3</v>
      </c>
      <c r="J3116" s="120">
        <v>341.1</v>
      </c>
      <c r="K3116" s="82">
        <v>1</v>
      </c>
      <c r="L3116" s="105">
        <f>+BD[[#This Row],[Kg. Recibidos]]*BD[[#This Row],[Precio]]</f>
        <v>341.1</v>
      </c>
      <c r="M3116" s="82">
        <v>341.1</v>
      </c>
      <c r="N3116" s="91">
        <f>+BD[[#This Row],[Monto Total]]-BD[[#This Row],[Abonos]]</f>
        <v>0</v>
      </c>
      <c r="O3116" s="92" t="str">
        <f>IF(BD[[#This Row],[Saldo Actual]]=0,"PAGADO",IF(BD[[#This Row],[Saldo Actual]]&lt;0,"A Favor","Pendiente"))</f>
        <v>PAGADO</v>
      </c>
      <c r="P3116" s="95">
        <f>+BD[[#This Row],[Fecha Doc.]]+7</f>
        <v>45268</v>
      </c>
      <c r="Q3116" s="66" t="str">
        <f ca="1">IF(TODAY()&gt;BD[[#This Row],[Fecha Venc.]],"VENCIDO","")</f>
        <v>VENCIDO</v>
      </c>
      <c r="R3116" s="83"/>
    </row>
    <row r="3117" spans="3:18" s="4" customFormat="1" hidden="1" x14ac:dyDescent="0.25">
      <c r="C3117" s="77" t="s">
        <v>632</v>
      </c>
      <c r="D3117" s="78">
        <v>45261</v>
      </c>
      <c r="E3117" s="79" t="s">
        <v>8</v>
      </c>
      <c r="F3117" s="80" t="s">
        <v>20</v>
      </c>
      <c r="G3117" s="79" t="s">
        <v>182</v>
      </c>
      <c r="H3117" s="81" t="s">
        <v>13</v>
      </c>
      <c r="I3117" s="120">
        <v>1327.7</v>
      </c>
      <c r="J3117" s="120">
        <v>1317</v>
      </c>
      <c r="K3117" s="82">
        <v>0.9</v>
      </c>
      <c r="L3117" s="105">
        <f>+BD[[#This Row],[Kg. Recibidos]]*BD[[#This Row],[Precio]]</f>
        <v>1185.3</v>
      </c>
      <c r="M3117" s="82">
        <v>1185.3</v>
      </c>
      <c r="N3117" s="91">
        <f>+BD[[#This Row],[Monto Total]]-BD[[#This Row],[Abonos]]</f>
        <v>0</v>
      </c>
      <c r="O3117" s="92" t="str">
        <f>IF(BD[[#This Row],[Saldo Actual]]=0,"PAGADO",IF(BD[[#This Row],[Saldo Actual]]&lt;0,"A Favor","Pendiente"))</f>
        <v>PAGADO</v>
      </c>
      <c r="P3117" s="95">
        <f>+BD[[#This Row],[Fecha Doc.]]+7</f>
        <v>45268</v>
      </c>
      <c r="Q3117" s="66" t="str">
        <f ca="1">IF(TODAY()&gt;BD[[#This Row],[Fecha Venc.]],"VENCIDO","")</f>
        <v>VENCIDO</v>
      </c>
      <c r="R3117" s="83"/>
    </row>
    <row r="3118" spans="3:18" s="4" customFormat="1" hidden="1" x14ac:dyDescent="0.25">
      <c r="C3118" s="77" t="s">
        <v>628</v>
      </c>
      <c r="D3118" s="78">
        <v>45261</v>
      </c>
      <c r="E3118" s="79" t="s">
        <v>8</v>
      </c>
      <c r="F3118" s="80" t="s">
        <v>20</v>
      </c>
      <c r="G3118" s="79" t="s">
        <v>177</v>
      </c>
      <c r="H3118" s="81" t="s">
        <v>3</v>
      </c>
      <c r="I3118" s="120">
        <v>733.8</v>
      </c>
      <c r="J3118" s="120">
        <v>732.22</v>
      </c>
      <c r="K3118" s="82">
        <v>2.25</v>
      </c>
      <c r="L3118" s="105">
        <f>+BD[[#This Row],[Kg. Recibidos]]*BD[[#This Row],[Precio]]</f>
        <v>1647.4950000000001</v>
      </c>
      <c r="M3118" s="82">
        <v>1647.4950000000001</v>
      </c>
      <c r="N3118" s="91">
        <f>+BD[[#This Row],[Monto Total]]-BD[[#This Row],[Abonos]]</f>
        <v>0</v>
      </c>
      <c r="O3118" s="92" t="str">
        <f>IF(BD[[#This Row],[Saldo Actual]]=0,"PAGADO",IF(BD[[#This Row],[Saldo Actual]]&lt;0,"A Favor","Pendiente"))</f>
        <v>PAGADO</v>
      </c>
      <c r="P3118" s="95">
        <f>+BD[[#This Row],[Fecha Doc.]]+7</f>
        <v>45268</v>
      </c>
      <c r="Q3118" s="66" t="str">
        <f ca="1">IF(TODAY()&gt;BD[[#This Row],[Fecha Venc.]],"VENCIDO","")</f>
        <v>VENCIDO</v>
      </c>
      <c r="R3118" s="83"/>
    </row>
    <row r="3119" spans="3:18" s="4" customFormat="1" hidden="1" x14ac:dyDescent="0.25">
      <c r="C3119" s="77" t="s">
        <v>629</v>
      </c>
      <c r="D3119" s="78">
        <v>45261</v>
      </c>
      <c r="E3119" s="79" t="s">
        <v>8</v>
      </c>
      <c r="F3119" s="80" t="s">
        <v>20</v>
      </c>
      <c r="G3119" s="79" t="s">
        <v>176</v>
      </c>
      <c r="H3119" s="81" t="s">
        <v>15</v>
      </c>
      <c r="I3119" s="120">
        <v>630.4</v>
      </c>
      <c r="J3119" s="120">
        <v>632.6</v>
      </c>
      <c r="K3119" s="82">
        <v>2.52</v>
      </c>
      <c r="L3119" s="105">
        <f>+BD[[#This Row],[Kg. Recibidos]]*BD[[#This Row],[Precio]]</f>
        <v>1594.152</v>
      </c>
      <c r="M3119" s="82">
        <v>1594.152</v>
      </c>
      <c r="N3119" s="91">
        <f>+BD[[#This Row],[Monto Total]]-BD[[#This Row],[Abonos]]</f>
        <v>0</v>
      </c>
      <c r="O3119" s="92" t="str">
        <f>IF(BD[[#This Row],[Saldo Actual]]=0,"PAGADO",IF(BD[[#This Row],[Saldo Actual]]&lt;0,"A Favor","Pendiente"))</f>
        <v>PAGADO</v>
      </c>
      <c r="P3119" s="95">
        <f>+BD[[#This Row],[Fecha Doc.]]+7</f>
        <v>45268</v>
      </c>
      <c r="Q3119" s="66" t="str">
        <f ca="1">IF(TODAY()&gt;BD[[#This Row],[Fecha Venc.]],"VENCIDO","")</f>
        <v>VENCIDO</v>
      </c>
      <c r="R3119" s="83"/>
    </row>
    <row r="3120" spans="3:18" s="4" customFormat="1" hidden="1" x14ac:dyDescent="0.25">
      <c r="C3120" s="77" t="s">
        <v>627</v>
      </c>
      <c r="D3120" s="78">
        <v>45261</v>
      </c>
      <c r="E3120" s="79" t="s">
        <v>8</v>
      </c>
      <c r="F3120" s="80" t="s">
        <v>20</v>
      </c>
      <c r="G3120" s="79" t="s">
        <v>176</v>
      </c>
      <c r="H3120" s="81" t="s">
        <v>3</v>
      </c>
      <c r="I3120" s="120">
        <v>585</v>
      </c>
      <c r="J3120" s="120">
        <v>577.20000000000005</v>
      </c>
      <c r="K3120" s="82">
        <v>2.25</v>
      </c>
      <c r="L3120" s="105">
        <f>+BD[[#This Row],[Kg. Recibidos]]*BD[[#This Row],[Precio]]</f>
        <v>1298.7</v>
      </c>
      <c r="M3120" s="82">
        <v>1298.7</v>
      </c>
      <c r="N3120" s="91">
        <f>+BD[[#This Row],[Monto Total]]-BD[[#This Row],[Abonos]]</f>
        <v>0</v>
      </c>
      <c r="O3120" s="92" t="str">
        <f>IF(BD[[#This Row],[Saldo Actual]]=0,"PAGADO",IF(BD[[#This Row],[Saldo Actual]]&lt;0,"A Favor","Pendiente"))</f>
        <v>PAGADO</v>
      </c>
      <c r="P3120" s="95">
        <f>+BD[[#This Row],[Fecha Doc.]]+7</f>
        <v>45268</v>
      </c>
      <c r="Q3120" s="66" t="str">
        <f ca="1">IF(TODAY()&gt;BD[[#This Row],[Fecha Venc.]],"VENCIDO","")</f>
        <v>VENCIDO</v>
      </c>
      <c r="R3120" s="83"/>
    </row>
    <row r="3121" spans="3:18" s="4" customFormat="1" hidden="1" x14ac:dyDescent="0.25">
      <c r="C3121" s="77" t="s">
        <v>631</v>
      </c>
      <c r="D3121" s="78">
        <v>45261</v>
      </c>
      <c r="E3121" s="79" t="s">
        <v>8</v>
      </c>
      <c r="F3121" s="80" t="s">
        <v>20</v>
      </c>
      <c r="G3121" s="79" t="s">
        <v>172</v>
      </c>
      <c r="H3121" s="81" t="s">
        <v>15</v>
      </c>
      <c r="I3121" s="120">
        <v>752.7</v>
      </c>
      <c r="J3121" s="120">
        <v>746.1</v>
      </c>
      <c r="K3121" s="82">
        <v>2.52</v>
      </c>
      <c r="L3121" s="105">
        <f>+BD[[#This Row],[Kg. Recibidos]]*BD[[#This Row],[Precio]]</f>
        <v>1880.172</v>
      </c>
      <c r="M3121" s="82">
        <v>1880.172</v>
      </c>
      <c r="N3121" s="91">
        <f>+BD[[#This Row],[Monto Total]]-BD[[#This Row],[Abonos]]</f>
        <v>0</v>
      </c>
      <c r="O3121" s="92" t="str">
        <f>IF(BD[[#This Row],[Saldo Actual]]=0,"PAGADO",IF(BD[[#This Row],[Saldo Actual]]&lt;0,"A Favor","Pendiente"))</f>
        <v>PAGADO</v>
      </c>
      <c r="P3121" s="95">
        <f>+BD[[#This Row],[Fecha Doc.]]+7</f>
        <v>45268</v>
      </c>
      <c r="Q3121" s="66" t="str">
        <f ca="1">IF(TODAY()&gt;BD[[#This Row],[Fecha Venc.]],"VENCIDO","")</f>
        <v>VENCIDO</v>
      </c>
      <c r="R3121" s="83"/>
    </row>
    <row r="3122" spans="3:18" s="4" customFormat="1" hidden="1" x14ac:dyDescent="0.25">
      <c r="C3122" s="77" t="s">
        <v>630</v>
      </c>
      <c r="D3122" s="78">
        <v>45261</v>
      </c>
      <c r="E3122" s="79" t="s">
        <v>8</v>
      </c>
      <c r="F3122" s="80" t="s">
        <v>20</v>
      </c>
      <c r="G3122" s="79" t="s">
        <v>180</v>
      </c>
      <c r="H3122" s="81" t="s">
        <v>15</v>
      </c>
      <c r="I3122" s="120">
        <v>1269.7</v>
      </c>
      <c r="J3122" s="120">
        <v>1230.0999999999999</v>
      </c>
      <c r="K3122" s="82">
        <v>2.52</v>
      </c>
      <c r="L3122" s="105">
        <f>+BD[[#This Row],[Kg. Recibidos]]*BD[[#This Row],[Precio]]</f>
        <v>3099.8519999999999</v>
      </c>
      <c r="M3122" s="82">
        <v>3099.8519999999999</v>
      </c>
      <c r="N3122" s="91">
        <f>+BD[[#This Row],[Monto Total]]-BD[[#This Row],[Abonos]]</f>
        <v>0</v>
      </c>
      <c r="O3122" s="92" t="str">
        <f>IF(BD[[#This Row],[Saldo Actual]]=0,"PAGADO",IF(BD[[#This Row],[Saldo Actual]]&lt;0,"A Favor","Pendiente"))</f>
        <v>PAGADO</v>
      </c>
      <c r="P3122" s="95">
        <f>+BD[[#This Row],[Fecha Doc.]]+7</f>
        <v>45268</v>
      </c>
      <c r="Q3122" s="66" t="str">
        <f ca="1">IF(TODAY()&gt;BD[[#This Row],[Fecha Venc.]],"VENCIDO","")</f>
        <v>VENCIDO</v>
      </c>
      <c r="R3122" s="83"/>
    </row>
    <row r="3123" spans="3:18" s="4" customFormat="1" hidden="1" x14ac:dyDescent="0.25">
      <c r="C3123" s="77" t="s">
        <v>644</v>
      </c>
      <c r="D3123" s="78">
        <v>45261</v>
      </c>
      <c r="E3123" s="79" t="s">
        <v>87</v>
      </c>
      <c r="F3123" s="80" t="s">
        <v>116</v>
      </c>
      <c r="G3123" s="79" t="s">
        <v>87</v>
      </c>
      <c r="H3123" s="81" t="s">
        <v>11</v>
      </c>
      <c r="I3123" s="120">
        <v>307.7</v>
      </c>
      <c r="J3123" s="120">
        <v>307.7</v>
      </c>
      <c r="K3123" s="82">
        <v>1.8</v>
      </c>
      <c r="L3123" s="105">
        <f>+BD[[#This Row],[Kg. Recibidos]]*BD[[#This Row],[Precio]]</f>
        <v>553.86</v>
      </c>
      <c r="M3123" s="82">
        <v>553.86</v>
      </c>
      <c r="N3123" s="91">
        <f>+BD[[#This Row],[Monto Total]]-BD[[#This Row],[Abonos]]</f>
        <v>0</v>
      </c>
      <c r="O3123" s="92" t="str">
        <f>IF(BD[[#This Row],[Saldo Actual]]=0,"PAGADO",IF(BD[[#This Row],[Saldo Actual]]&lt;0,"A Favor","Pendiente"))</f>
        <v>PAGADO</v>
      </c>
      <c r="P3123" s="95">
        <f>+BD[[#This Row],[Fecha Doc.]]+7</f>
        <v>45268</v>
      </c>
      <c r="Q3123" s="66" t="str">
        <f ca="1">IF(TODAY()&gt;BD[[#This Row],[Fecha Venc.]],"VENCIDO","")</f>
        <v>VENCIDO</v>
      </c>
      <c r="R3123" s="83"/>
    </row>
    <row r="3124" spans="3:18" s="4" customFormat="1" hidden="1" x14ac:dyDescent="0.25">
      <c r="C3124" s="77" t="s">
        <v>644</v>
      </c>
      <c r="D3124" s="78">
        <v>45261</v>
      </c>
      <c r="E3124" s="79" t="s">
        <v>87</v>
      </c>
      <c r="F3124" s="80" t="s">
        <v>116</v>
      </c>
      <c r="G3124" s="79" t="s">
        <v>87</v>
      </c>
      <c r="H3124" s="81" t="s">
        <v>12</v>
      </c>
      <c r="I3124" s="120">
        <v>474.4</v>
      </c>
      <c r="J3124" s="120">
        <v>474.4</v>
      </c>
      <c r="K3124" s="82">
        <v>1.3</v>
      </c>
      <c r="L3124" s="105">
        <f>+BD[[#This Row],[Kg. Recibidos]]*BD[[#This Row],[Precio]]</f>
        <v>616.72</v>
      </c>
      <c r="M3124" s="82">
        <v>616.72</v>
      </c>
      <c r="N3124" s="91">
        <f>+BD[[#This Row],[Monto Total]]-BD[[#This Row],[Abonos]]</f>
        <v>0</v>
      </c>
      <c r="O3124" s="92" t="str">
        <f>IF(BD[[#This Row],[Saldo Actual]]=0,"PAGADO",IF(BD[[#This Row],[Saldo Actual]]&lt;0,"A Favor","Pendiente"))</f>
        <v>PAGADO</v>
      </c>
      <c r="P3124" s="95">
        <f>+BD[[#This Row],[Fecha Doc.]]+7</f>
        <v>45268</v>
      </c>
      <c r="Q3124" s="66" t="str">
        <f ca="1">IF(TODAY()&gt;BD[[#This Row],[Fecha Venc.]],"VENCIDO","")</f>
        <v>VENCIDO</v>
      </c>
      <c r="R3124" s="83"/>
    </row>
    <row r="3125" spans="3:18" s="4" customFormat="1" hidden="1" x14ac:dyDescent="0.25">
      <c r="C3125" s="77" t="s">
        <v>644</v>
      </c>
      <c r="D3125" s="78">
        <v>45261</v>
      </c>
      <c r="E3125" s="79" t="s">
        <v>87</v>
      </c>
      <c r="F3125" s="80" t="s">
        <v>116</v>
      </c>
      <c r="G3125" s="79" t="s">
        <v>87</v>
      </c>
      <c r="H3125" s="81" t="s">
        <v>13</v>
      </c>
      <c r="I3125" s="120">
        <v>310.7</v>
      </c>
      <c r="J3125" s="120">
        <v>310.7</v>
      </c>
      <c r="K3125" s="82">
        <v>1.4</v>
      </c>
      <c r="L3125" s="105">
        <f>+BD[[#This Row],[Kg. Recibidos]]*BD[[#This Row],[Precio]]</f>
        <v>434.97999999999996</v>
      </c>
      <c r="M3125" s="82">
        <v>434.97999999999996</v>
      </c>
      <c r="N3125" s="91">
        <f>+BD[[#This Row],[Monto Total]]-BD[[#This Row],[Abonos]]</f>
        <v>0</v>
      </c>
      <c r="O3125" s="92" t="str">
        <f>IF(BD[[#This Row],[Saldo Actual]]=0,"PAGADO",IF(BD[[#This Row],[Saldo Actual]]&lt;0,"A Favor","Pendiente"))</f>
        <v>PAGADO</v>
      </c>
      <c r="P3125" s="95">
        <f>+BD[[#This Row],[Fecha Doc.]]+7</f>
        <v>45268</v>
      </c>
      <c r="Q3125" s="66" t="str">
        <f ca="1">IF(TODAY()&gt;BD[[#This Row],[Fecha Venc.]],"VENCIDO","")</f>
        <v>VENCIDO</v>
      </c>
      <c r="R3125" s="83"/>
    </row>
    <row r="3126" spans="3:18" s="4" customFormat="1" hidden="1" x14ac:dyDescent="0.25">
      <c r="C3126" s="77" t="s">
        <v>643</v>
      </c>
      <c r="D3126" s="78">
        <v>45261</v>
      </c>
      <c r="E3126" s="79" t="s">
        <v>87</v>
      </c>
      <c r="F3126" s="80" t="s">
        <v>116</v>
      </c>
      <c r="G3126" s="79" t="s">
        <v>87</v>
      </c>
      <c r="H3126" s="81" t="s">
        <v>10</v>
      </c>
      <c r="I3126" s="120">
        <v>1112.5999999999999</v>
      </c>
      <c r="J3126" s="120">
        <v>1112.5999999999999</v>
      </c>
      <c r="K3126" s="82">
        <v>2.4</v>
      </c>
      <c r="L3126" s="105">
        <f>+BD[[#This Row],[Kg. Recibidos]]*BD[[#This Row],[Precio]]</f>
        <v>2670.24</v>
      </c>
      <c r="M3126" s="82">
        <v>2670.24</v>
      </c>
      <c r="N3126" s="91">
        <f>+BD[[#This Row],[Monto Total]]-BD[[#This Row],[Abonos]]</f>
        <v>0</v>
      </c>
      <c r="O3126" s="92" t="str">
        <f>IF(BD[[#This Row],[Saldo Actual]]=0,"PAGADO",IF(BD[[#This Row],[Saldo Actual]]&lt;0,"A Favor","Pendiente"))</f>
        <v>PAGADO</v>
      </c>
      <c r="P3126" s="95">
        <f>+BD[[#This Row],[Fecha Doc.]]+7</f>
        <v>45268</v>
      </c>
      <c r="Q3126" s="66" t="str">
        <f ca="1">IF(TODAY()&gt;BD[[#This Row],[Fecha Venc.]],"VENCIDO","")</f>
        <v>VENCIDO</v>
      </c>
      <c r="R3126" s="83"/>
    </row>
    <row r="3127" spans="3:18" s="4" customFormat="1" hidden="1" x14ac:dyDescent="0.25">
      <c r="C3127" s="77" t="s">
        <v>645</v>
      </c>
      <c r="D3127" s="78">
        <v>45261</v>
      </c>
      <c r="E3127" s="79" t="s">
        <v>1887</v>
      </c>
      <c r="F3127" s="80" t="s">
        <v>1886</v>
      </c>
      <c r="G3127" s="79" t="s">
        <v>125</v>
      </c>
      <c r="H3127" s="81" t="s">
        <v>10</v>
      </c>
      <c r="I3127" s="120">
        <v>109.7</v>
      </c>
      <c r="J3127" s="120">
        <v>109.7</v>
      </c>
      <c r="K3127" s="82">
        <v>2.4500000000000002</v>
      </c>
      <c r="L3127" s="105">
        <f>+BD[[#This Row],[Kg. Recibidos]]*BD[[#This Row],[Precio]]</f>
        <v>268.76500000000004</v>
      </c>
      <c r="M3127" s="105">
        <f>+BD[[#This Row],[Kg. Recibidos]]*BD[[#This Row],[Precio]]</f>
        <v>268.76500000000004</v>
      </c>
      <c r="N3127" s="91">
        <f>+BD[[#This Row],[Monto Total]]-BD[[#This Row],[Abonos]]</f>
        <v>0</v>
      </c>
      <c r="O3127" s="92" t="str">
        <f>IF(BD[[#This Row],[Saldo Actual]]=0,"PAGADO",IF(BD[[#This Row],[Saldo Actual]]&lt;0,"A Favor","Pendiente"))</f>
        <v>PAGADO</v>
      </c>
      <c r="P3127" s="95">
        <f>+BD[[#This Row],[Fecha Doc.]]+7</f>
        <v>45268</v>
      </c>
      <c r="Q3127" s="66" t="str">
        <f ca="1">IF(TODAY()&gt;BD[[#This Row],[Fecha Venc.]],"VENCIDO","")</f>
        <v>VENCIDO</v>
      </c>
      <c r="R3127" s="83"/>
    </row>
    <row r="3128" spans="3:18" s="4" customFormat="1" hidden="1" x14ac:dyDescent="0.25">
      <c r="C3128" s="77" t="s">
        <v>641</v>
      </c>
      <c r="D3128" s="78">
        <v>45261</v>
      </c>
      <c r="E3128" s="79" t="s">
        <v>1887</v>
      </c>
      <c r="F3128" s="80" t="s">
        <v>1886</v>
      </c>
      <c r="G3128" s="79" t="s">
        <v>642</v>
      </c>
      <c r="H3128" s="81" t="s">
        <v>3</v>
      </c>
      <c r="I3128" s="120">
        <v>5.3</v>
      </c>
      <c r="J3128" s="120">
        <v>5.3</v>
      </c>
      <c r="K3128" s="82">
        <v>2.4500000000000002</v>
      </c>
      <c r="L3128" s="105">
        <f>+BD[[#This Row],[Kg. Recibidos]]*BD[[#This Row],[Precio]]</f>
        <v>12.985000000000001</v>
      </c>
      <c r="M3128" s="82">
        <v>12.985000000000001</v>
      </c>
      <c r="N3128" s="91">
        <f>+BD[[#This Row],[Monto Total]]-BD[[#This Row],[Abonos]]</f>
        <v>0</v>
      </c>
      <c r="O3128" s="92" t="str">
        <f>IF(BD[[#This Row],[Saldo Actual]]=0,"PAGADO",IF(BD[[#This Row],[Saldo Actual]]&lt;0,"A Favor","Pendiente"))</f>
        <v>PAGADO</v>
      </c>
      <c r="P3128" s="95">
        <f>+BD[[#This Row],[Fecha Doc.]]+7</f>
        <v>45268</v>
      </c>
      <c r="Q3128" s="66" t="str">
        <f ca="1">IF(TODAY()&gt;BD[[#This Row],[Fecha Venc.]],"VENCIDO","")</f>
        <v>VENCIDO</v>
      </c>
      <c r="R3128" s="83"/>
    </row>
    <row r="3129" spans="3:18" s="4" customFormat="1" hidden="1" x14ac:dyDescent="0.25">
      <c r="C3129" s="77" t="s">
        <v>650</v>
      </c>
      <c r="D3129" s="78">
        <v>45261</v>
      </c>
      <c r="E3129" s="79" t="s">
        <v>1887</v>
      </c>
      <c r="F3129" s="80" t="s">
        <v>1886</v>
      </c>
      <c r="G3129" s="79" t="s">
        <v>651</v>
      </c>
      <c r="H3129" s="81" t="s">
        <v>3</v>
      </c>
      <c r="I3129" s="120">
        <v>11.8</v>
      </c>
      <c r="J3129" s="120">
        <v>11.8</v>
      </c>
      <c r="K3129" s="82">
        <v>2.4500000000000002</v>
      </c>
      <c r="L3129" s="105">
        <f>+BD[[#This Row],[Kg. Recibidos]]*BD[[#This Row],[Precio]]</f>
        <v>28.910000000000004</v>
      </c>
      <c r="M3129" s="82">
        <v>28.91</v>
      </c>
      <c r="N3129" s="91">
        <f>+BD[[#This Row],[Monto Total]]-BD[[#This Row],[Abonos]]</f>
        <v>0</v>
      </c>
      <c r="O3129" s="92" t="str">
        <f>IF(BD[[#This Row],[Saldo Actual]]=0,"PAGADO",IF(BD[[#This Row],[Saldo Actual]]&lt;0,"A Favor","Pendiente"))</f>
        <v>PAGADO</v>
      </c>
      <c r="P3129" s="95">
        <f>+BD[[#This Row],[Fecha Doc.]]+7</f>
        <v>45268</v>
      </c>
      <c r="Q3129" s="66" t="str">
        <f ca="1">IF(TODAY()&gt;BD[[#This Row],[Fecha Venc.]],"VENCIDO","")</f>
        <v>VENCIDO</v>
      </c>
      <c r="R3129" s="83"/>
    </row>
    <row r="3130" spans="3:18" s="4" customFormat="1" hidden="1" x14ac:dyDescent="0.25">
      <c r="C3130" s="77" t="s">
        <v>625</v>
      </c>
      <c r="D3130" s="78">
        <v>45260</v>
      </c>
      <c r="E3130" s="79" t="s">
        <v>626</v>
      </c>
      <c r="F3130" s="80" t="s">
        <v>62</v>
      </c>
      <c r="G3130" s="79" t="s">
        <v>626</v>
      </c>
      <c r="H3130" s="81" t="s">
        <v>3</v>
      </c>
      <c r="I3130" s="120">
        <v>476.8</v>
      </c>
      <c r="J3130" s="120">
        <v>476.6</v>
      </c>
      <c r="K3130" s="82">
        <v>2.25</v>
      </c>
      <c r="L3130" s="105">
        <f>+BD[[#This Row],[Kg. Recibidos]]*BD[[#This Row],[Precio]]</f>
        <v>1072.3500000000001</v>
      </c>
      <c r="M3130" s="105">
        <f>+BD[[#This Row],[Kg. Recibidos]]*BD[[#This Row],[Precio]]</f>
        <v>1072.3500000000001</v>
      </c>
      <c r="N3130" s="91">
        <f>+BD[[#This Row],[Monto Total]]-BD[[#This Row],[Abonos]]</f>
        <v>0</v>
      </c>
      <c r="O3130" s="92" t="str">
        <f>IF(BD[[#This Row],[Saldo Actual]]=0,"PAGADO",IF(BD[[#This Row],[Saldo Actual]]&lt;0,"A Favor","Pendiente"))</f>
        <v>PAGADO</v>
      </c>
      <c r="P3130" s="95">
        <f>+BD[[#This Row],[Fecha Doc.]]+7</f>
        <v>45267</v>
      </c>
      <c r="Q3130" s="66" t="str">
        <f ca="1">IF(TODAY()&gt;BD[[#This Row],[Fecha Venc.]],"VENCIDO","")</f>
        <v>VENCIDO</v>
      </c>
      <c r="R3130" s="83"/>
    </row>
    <row r="3131" spans="3:18" s="4" customFormat="1" hidden="1" x14ac:dyDescent="0.25">
      <c r="C3131" s="77" t="s">
        <v>618</v>
      </c>
      <c r="D3131" s="78">
        <v>45260</v>
      </c>
      <c r="E3131" s="79" t="s">
        <v>78</v>
      </c>
      <c r="F3131" s="80" t="s">
        <v>37</v>
      </c>
      <c r="G3131" s="79" t="s">
        <v>78</v>
      </c>
      <c r="H3131" s="81" t="s">
        <v>3</v>
      </c>
      <c r="I3131" s="120">
        <v>28.4</v>
      </c>
      <c r="J3131" s="120">
        <v>28.4</v>
      </c>
      <c r="K3131" s="82">
        <v>2.14</v>
      </c>
      <c r="L3131" s="105">
        <f>+BD[[#This Row],[Kg. Recibidos]]*BD[[#This Row],[Precio]]</f>
        <v>60.776000000000003</v>
      </c>
      <c r="M3131" s="82">
        <v>60.776000000000003</v>
      </c>
      <c r="N3131" s="91">
        <f>+BD[[#This Row],[Monto Total]]-BD[[#This Row],[Abonos]]</f>
        <v>0</v>
      </c>
      <c r="O3131" s="92" t="str">
        <f>IF(BD[[#This Row],[Saldo Actual]]=0,"PAGADO",IF(BD[[#This Row],[Saldo Actual]]&lt;0,"A Favor","Pendiente"))</f>
        <v>PAGADO</v>
      </c>
      <c r="P3131" s="95">
        <f>+BD[[#This Row],[Fecha Doc.]]+7</f>
        <v>45267</v>
      </c>
      <c r="Q3131" s="66" t="str">
        <f ca="1">IF(TODAY()&gt;BD[[#This Row],[Fecha Venc.]],"VENCIDO","")</f>
        <v>VENCIDO</v>
      </c>
      <c r="R3131" s="83"/>
    </row>
    <row r="3132" spans="3:18" s="4" customFormat="1" hidden="1" x14ac:dyDescent="0.25">
      <c r="C3132" s="77" t="s">
        <v>619</v>
      </c>
      <c r="D3132" s="78">
        <v>45260</v>
      </c>
      <c r="E3132" s="79" t="s">
        <v>8</v>
      </c>
      <c r="F3132" s="80" t="s">
        <v>20</v>
      </c>
      <c r="G3132" s="79" t="s">
        <v>182</v>
      </c>
      <c r="H3132" s="81" t="s">
        <v>15</v>
      </c>
      <c r="I3132" s="120">
        <v>8165.1</v>
      </c>
      <c r="J3132" s="120">
        <v>7864.1</v>
      </c>
      <c r="K3132" s="82">
        <v>2.3633000000000002</v>
      </c>
      <c r="L3132" s="105">
        <f>+BD[[#This Row],[Kg. Recibidos]]*BD[[#This Row],[Precio]]</f>
        <v>18585.227530000004</v>
      </c>
      <c r="M3132" s="82">
        <v>18585.227530000004</v>
      </c>
      <c r="N3132" s="91">
        <f>+BD[[#This Row],[Monto Total]]-BD[[#This Row],[Abonos]]</f>
        <v>0</v>
      </c>
      <c r="O3132" s="92" t="str">
        <f>IF(BD[[#This Row],[Saldo Actual]]=0,"PAGADO",IF(BD[[#This Row],[Saldo Actual]]&lt;0,"A Favor","Pendiente"))</f>
        <v>PAGADO</v>
      </c>
      <c r="P3132" s="95">
        <f>+BD[[#This Row],[Fecha Doc.]]+7</f>
        <v>45267</v>
      </c>
      <c r="Q3132" s="66" t="str">
        <f ca="1">IF(TODAY()&gt;BD[[#This Row],[Fecha Venc.]],"VENCIDO","")</f>
        <v>VENCIDO</v>
      </c>
      <c r="R3132" s="83"/>
    </row>
    <row r="3133" spans="3:18" s="4" customFormat="1" hidden="1" x14ac:dyDescent="0.25">
      <c r="C3133" s="77" t="s">
        <v>620</v>
      </c>
      <c r="D3133" s="78">
        <v>45260</v>
      </c>
      <c r="E3133" s="79" t="s">
        <v>1887</v>
      </c>
      <c r="F3133" s="80" t="s">
        <v>1886</v>
      </c>
      <c r="G3133" s="79" t="s">
        <v>200</v>
      </c>
      <c r="H3133" s="81" t="s">
        <v>10</v>
      </c>
      <c r="I3133" s="120">
        <v>309.7</v>
      </c>
      <c r="J3133" s="120">
        <v>309.7</v>
      </c>
      <c r="K3133" s="82">
        <v>2.4</v>
      </c>
      <c r="L3133" s="105">
        <f>+BD[[#This Row],[Kg. Recibidos]]*BD[[#This Row],[Precio]]</f>
        <v>743.28</v>
      </c>
      <c r="M3133" s="82">
        <v>743.28</v>
      </c>
      <c r="N3133" s="91">
        <f>+BD[[#This Row],[Monto Total]]-BD[[#This Row],[Abonos]]</f>
        <v>0</v>
      </c>
      <c r="O3133" s="92" t="str">
        <f>IF(BD[[#This Row],[Saldo Actual]]=0,"PAGADO",IF(BD[[#This Row],[Saldo Actual]]&lt;0,"A Favor","Pendiente"))</f>
        <v>PAGADO</v>
      </c>
      <c r="P3133" s="95">
        <f>+BD[[#This Row],[Fecha Doc.]]+7</f>
        <v>45267</v>
      </c>
      <c r="Q3133" s="66" t="str">
        <f ca="1">IF(TODAY()&gt;BD[[#This Row],[Fecha Venc.]],"VENCIDO","")</f>
        <v>VENCIDO</v>
      </c>
      <c r="R3133" s="83"/>
    </row>
    <row r="3134" spans="3:18" s="4" customFormat="1" hidden="1" x14ac:dyDescent="0.25">
      <c r="C3134" s="77" t="s">
        <v>621</v>
      </c>
      <c r="D3134" s="78">
        <v>45260</v>
      </c>
      <c r="E3134" s="79" t="s">
        <v>69</v>
      </c>
      <c r="F3134" s="80" t="s">
        <v>31</v>
      </c>
      <c r="G3134" s="79" t="s">
        <v>69</v>
      </c>
      <c r="H3134" s="81" t="s">
        <v>10</v>
      </c>
      <c r="I3134" s="120">
        <v>1211</v>
      </c>
      <c r="J3134" s="120">
        <v>1227</v>
      </c>
      <c r="K3134" s="82">
        <v>2.2999999999999998</v>
      </c>
      <c r="L3134" s="105">
        <f>+BD[[#This Row],[Kg. Recibidos]]*BD[[#This Row],[Precio]]</f>
        <v>2822.1</v>
      </c>
      <c r="M3134" s="82">
        <v>2822.1</v>
      </c>
      <c r="N3134" s="91">
        <f>+BD[[#This Row],[Monto Total]]-BD[[#This Row],[Abonos]]</f>
        <v>0</v>
      </c>
      <c r="O3134" s="92" t="str">
        <f>IF(BD[[#This Row],[Saldo Actual]]=0,"PAGADO",IF(BD[[#This Row],[Saldo Actual]]&lt;0,"A Favor","Pendiente"))</f>
        <v>PAGADO</v>
      </c>
      <c r="P3134" s="95">
        <f>+BD[[#This Row],[Fecha Doc.]]+7</f>
        <v>45267</v>
      </c>
      <c r="Q3134" s="66" t="str">
        <f ca="1">IF(TODAY()&gt;BD[[#This Row],[Fecha Venc.]],"VENCIDO","")</f>
        <v>VENCIDO</v>
      </c>
      <c r="R3134" s="83"/>
    </row>
    <row r="3135" spans="3:18" s="4" customFormat="1" hidden="1" x14ac:dyDescent="0.25">
      <c r="C3135" s="77" t="s">
        <v>622</v>
      </c>
      <c r="D3135" s="78">
        <v>45260</v>
      </c>
      <c r="E3135" s="79" t="s">
        <v>1887</v>
      </c>
      <c r="F3135" s="80" t="s">
        <v>1886</v>
      </c>
      <c r="G3135" s="79" t="s">
        <v>200</v>
      </c>
      <c r="H3135" s="81" t="s">
        <v>12</v>
      </c>
      <c r="I3135" s="120">
        <v>29.2</v>
      </c>
      <c r="J3135" s="120">
        <v>29.2</v>
      </c>
      <c r="K3135" s="82">
        <v>1.3</v>
      </c>
      <c r="L3135" s="105">
        <f>+BD[[#This Row],[Kg. Recibidos]]*BD[[#This Row],[Precio]]</f>
        <v>37.96</v>
      </c>
      <c r="M3135" s="82">
        <v>37.96</v>
      </c>
      <c r="N3135" s="91">
        <f>+BD[[#This Row],[Monto Total]]-BD[[#This Row],[Abonos]]</f>
        <v>0</v>
      </c>
      <c r="O3135" s="92" t="str">
        <f>IF(BD[[#This Row],[Saldo Actual]]=0,"PAGADO",IF(BD[[#This Row],[Saldo Actual]]&lt;0,"A Favor","Pendiente"))</f>
        <v>PAGADO</v>
      </c>
      <c r="P3135" s="95">
        <f>+BD[[#This Row],[Fecha Doc.]]+7</f>
        <v>45267</v>
      </c>
      <c r="Q3135" s="66" t="str">
        <f ca="1">IF(TODAY()&gt;BD[[#This Row],[Fecha Venc.]],"VENCIDO","")</f>
        <v>VENCIDO</v>
      </c>
      <c r="R3135" s="83"/>
    </row>
    <row r="3136" spans="3:18" s="4" customFormat="1" hidden="1" x14ac:dyDescent="0.25">
      <c r="C3136" s="77" t="s">
        <v>623</v>
      </c>
      <c r="D3136" s="78">
        <v>45260</v>
      </c>
      <c r="E3136" s="79" t="s">
        <v>69</v>
      </c>
      <c r="F3136" s="80" t="s">
        <v>31</v>
      </c>
      <c r="G3136" s="79" t="s">
        <v>69</v>
      </c>
      <c r="H3136" s="81" t="s">
        <v>10</v>
      </c>
      <c r="I3136" s="120">
        <v>1304.2</v>
      </c>
      <c r="J3136" s="120">
        <v>1279.5</v>
      </c>
      <c r="K3136" s="82">
        <v>2.2999999999999998</v>
      </c>
      <c r="L3136" s="105">
        <f>+BD[[#This Row],[Kg. Recibidos]]*BD[[#This Row],[Precio]]</f>
        <v>2942.85</v>
      </c>
      <c r="M3136" s="82">
        <v>2942.85</v>
      </c>
      <c r="N3136" s="91">
        <f>+BD[[#This Row],[Monto Total]]-BD[[#This Row],[Abonos]]</f>
        <v>0</v>
      </c>
      <c r="O3136" s="92" t="str">
        <f>IF(BD[[#This Row],[Saldo Actual]]=0,"PAGADO",IF(BD[[#This Row],[Saldo Actual]]&lt;0,"A Favor","Pendiente"))</f>
        <v>PAGADO</v>
      </c>
      <c r="P3136" s="95">
        <f>+BD[[#This Row],[Fecha Doc.]]+7</f>
        <v>45267</v>
      </c>
      <c r="Q3136" s="66" t="str">
        <f ca="1">IF(TODAY()&gt;BD[[#This Row],[Fecha Venc.]],"VENCIDO","")</f>
        <v>VENCIDO</v>
      </c>
      <c r="R3136" s="83"/>
    </row>
    <row r="3137" spans="3:18" s="4" customFormat="1" hidden="1" x14ac:dyDescent="0.25">
      <c r="C3137" s="77" t="s">
        <v>624</v>
      </c>
      <c r="D3137" s="78">
        <v>45260</v>
      </c>
      <c r="E3137" s="79" t="s">
        <v>1887</v>
      </c>
      <c r="F3137" s="80" t="s">
        <v>1886</v>
      </c>
      <c r="G3137" s="79" t="s">
        <v>518</v>
      </c>
      <c r="H3137" s="81" t="s">
        <v>12</v>
      </c>
      <c r="I3137" s="120">
        <v>2</v>
      </c>
      <c r="J3137" s="120">
        <v>2</v>
      </c>
      <c r="K3137" s="82">
        <v>1.3</v>
      </c>
      <c r="L3137" s="105">
        <f>+BD[[#This Row],[Kg. Recibidos]]*BD[[#This Row],[Precio]]</f>
        <v>2.6</v>
      </c>
      <c r="M3137" s="82">
        <v>2.6</v>
      </c>
      <c r="N3137" s="91">
        <f>+BD[[#This Row],[Monto Total]]-BD[[#This Row],[Abonos]]</f>
        <v>0</v>
      </c>
      <c r="O3137" s="92" t="str">
        <f>IF(BD[[#This Row],[Saldo Actual]]=0,"PAGADO",IF(BD[[#This Row],[Saldo Actual]]&lt;0,"A Favor","Pendiente"))</f>
        <v>PAGADO</v>
      </c>
      <c r="P3137" s="95">
        <f>+BD[[#This Row],[Fecha Doc.]]+7</f>
        <v>45267</v>
      </c>
      <c r="Q3137" s="66" t="str">
        <f ca="1">IF(TODAY()&gt;BD[[#This Row],[Fecha Venc.]],"VENCIDO","")</f>
        <v>VENCIDO</v>
      </c>
      <c r="R3137" s="83"/>
    </row>
    <row r="3138" spans="3:18" s="4" customFormat="1" hidden="1" x14ac:dyDescent="0.25">
      <c r="C3138" s="77" t="s">
        <v>624</v>
      </c>
      <c r="D3138" s="78">
        <v>45260</v>
      </c>
      <c r="E3138" s="79" t="s">
        <v>1887</v>
      </c>
      <c r="F3138" s="80" t="s">
        <v>1886</v>
      </c>
      <c r="G3138" s="79" t="s">
        <v>518</v>
      </c>
      <c r="H3138" s="81" t="s">
        <v>13</v>
      </c>
      <c r="I3138" s="120">
        <v>7.5</v>
      </c>
      <c r="J3138" s="120">
        <v>7.5</v>
      </c>
      <c r="K3138" s="82">
        <v>1.4</v>
      </c>
      <c r="L3138" s="105">
        <f>+BD[[#This Row],[Kg. Recibidos]]*BD[[#This Row],[Precio]]</f>
        <v>10.5</v>
      </c>
      <c r="M3138" s="82">
        <v>10.5</v>
      </c>
      <c r="N3138" s="91">
        <f>+BD[[#This Row],[Monto Total]]-BD[[#This Row],[Abonos]]</f>
        <v>0</v>
      </c>
      <c r="O3138" s="92" t="str">
        <f>IF(BD[[#This Row],[Saldo Actual]]=0,"PAGADO",IF(BD[[#This Row],[Saldo Actual]]&lt;0,"A Favor","Pendiente"))</f>
        <v>PAGADO</v>
      </c>
      <c r="P3138" s="95">
        <f>+BD[[#This Row],[Fecha Doc.]]+7</f>
        <v>45267</v>
      </c>
      <c r="Q3138" s="66" t="str">
        <f ca="1">IF(TODAY()&gt;BD[[#This Row],[Fecha Venc.]],"VENCIDO","")</f>
        <v>VENCIDO</v>
      </c>
      <c r="R3138" s="83"/>
    </row>
    <row r="3139" spans="3:18" s="4" customFormat="1" hidden="1" x14ac:dyDescent="0.25">
      <c r="C3139" s="77" t="s">
        <v>635</v>
      </c>
      <c r="D3139" s="78">
        <v>45260</v>
      </c>
      <c r="E3139" s="79" t="s">
        <v>81</v>
      </c>
      <c r="F3139" s="80" t="s">
        <v>40</v>
      </c>
      <c r="G3139" s="79" t="s">
        <v>218</v>
      </c>
      <c r="H3139" s="81" t="s">
        <v>15</v>
      </c>
      <c r="I3139" s="120">
        <v>10266.5</v>
      </c>
      <c r="J3139" s="120">
        <v>9829.9</v>
      </c>
      <c r="K3139" s="82">
        <v>2.58</v>
      </c>
      <c r="L3139" s="105">
        <f>+BD[[#This Row],[Kg. Recibidos]]*BD[[#This Row],[Precio]]</f>
        <v>25361.142</v>
      </c>
      <c r="M3139" s="82">
        <v>25361.142</v>
      </c>
      <c r="N3139" s="91">
        <f>+BD[[#This Row],[Monto Total]]-BD[[#This Row],[Abonos]]</f>
        <v>0</v>
      </c>
      <c r="O3139" s="92" t="str">
        <f>IF(BD[[#This Row],[Saldo Actual]]=0,"PAGADO",IF(BD[[#This Row],[Saldo Actual]]&lt;0,"A Favor","Pendiente"))</f>
        <v>PAGADO</v>
      </c>
      <c r="P3139" s="95">
        <f>+BD[[#This Row],[Fecha Doc.]]+7</f>
        <v>45267</v>
      </c>
      <c r="Q3139" s="66" t="str">
        <f ca="1">IF(TODAY()&gt;BD[[#This Row],[Fecha Venc.]],"VENCIDO","")</f>
        <v>VENCIDO</v>
      </c>
      <c r="R3139" s="83"/>
    </row>
    <row r="3140" spans="3:18" s="4" customFormat="1" hidden="1" x14ac:dyDescent="0.25">
      <c r="C3140" s="77" t="s">
        <v>633</v>
      </c>
      <c r="D3140" s="78">
        <v>45260</v>
      </c>
      <c r="E3140" s="79" t="s">
        <v>1887</v>
      </c>
      <c r="F3140" s="80" t="s">
        <v>1886</v>
      </c>
      <c r="G3140" s="79" t="s">
        <v>156</v>
      </c>
      <c r="H3140" s="81" t="s">
        <v>3</v>
      </c>
      <c r="I3140" s="120">
        <v>18.5</v>
      </c>
      <c r="J3140" s="120">
        <v>18.5</v>
      </c>
      <c r="K3140" s="82">
        <v>2.4500000000000002</v>
      </c>
      <c r="L3140" s="105">
        <f>+BD[[#This Row],[Kg. Recibidos]]*BD[[#This Row],[Precio]]</f>
        <v>45.325000000000003</v>
      </c>
      <c r="M3140" s="82">
        <v>45.325000000000003</v>
      </c>
      <c r="N3140" s="91">
        <f>+BD[[#This Row],[Monto Total]]-BD[[#This Row],[Abonos]]</f>
        <v>0</v>
      </c>
      <c r="O3140" s="92" t="str">
        <f>IF(BD[[#This Row],[Saldo Actual]]=0,"PAGADO",IF(BD[[#This Row],[Saldo Actual]]&lt;0,"A Favor","Pendiente"))</f>
        <v>PAGADO</v>
      </c>
      <c r="P3140" s="95">
        <f>+BD[[#This Row],[Fecha Doc.]]+7</f>
        <v>45267</v>
      </c>
      <c r="Q3140" s="66" t="str">
        <f ca="1">IF(TODAY()&gt;BD[[#This Row],[Fecha Venc.]],"VENCIDO","")</f>
        <v>VENCIDO</v>
      </c>
      <c r="R3140" s="83"/>
    </row>
    <row r="3141" spans="3:18" s="4" customFormat="1" hidden="1" x14ac:dyDescent="0.25">
      <c r="C3141" s="77" t="s">
        <v>634</v>
      </c>
      <c r="D3141" s="78">
        <v>45260</v>
      </c>
      <c r="E3141" s="79" t="s">
        <v>1887</v>
      </c>
      <c r="F3141" s="80" t="s">
        <v>1886</v>
      </c>
      <c r="G3141" s="79" t="s">
        <v>156</v>
      </c>
      <c r="H3141" s="81" t="s">
        <v>13</v>
      </c>
      <c r="I3141" s="120">
        <v>13.8</v>
      </c>
      <c r="J3141" s="120">
        <v>13.8</v>
      </c>
      <c r="K3141" s="82">
        <v>1.4</v>
      </c>
      <c r="L3141" s="105">
        <f>+BD[[#This Row],[Kg. Recibidos]]*BD[[#This Row],[Precio]]</f>
        <v>19.32</v>
      </c>
      <c r="M3141" s="82">
        <v>19.32</v>
      </c>
      <c r="N3141" s="91">
        <f>+BD[[#This Row],[Monto Total]]-BD[[#This Row],[Abonos]]</f>
        <v>0</v>
      </c>
      <c r="O3141" s="92" t="str">
        <f>IF(BD[[#This Row],[Saldo Actual]]=0,"PAGADO",IF(BD[[#This Row],[Saldo Actual]]&lt;0,"A Favor","Pendiente"))</f>
        <v>PAGADO</v>
      </c>
      <c r="P3141" s="95">
        <f>+BD[[#This Row],[Fecha Doc.]]+7</f>
        <v>45267</v>
      </c>
      <c r="Q3141" s="66" t="str">
        <f ca="1">IF(TODAY()&gt;BD[[#This Row],[Fecha Venc.]],"VENCIDO","")</f>
        <v>VENCIDO</v>
      </c>
      <c r="R3141" s="83"/>
    </row>
    <row r="3142" spans="3:18" s="4" customFormat="1" hidden="1" x14ac:dyDescent="0.25">
      <c r="C3142" s="77" t="s">
        <v>613</v>
      </c>
      <c r="D3142" s="78">
        <v>45258</v>
      </c>
      <c r="E3142" s="79" t="s">
        <v>8</v>
      </c>
      <c r="F3142" s="80" t="s">
        <v>20</v>
      </c>
      <c r="G3142" s="79" t="s">
        <v>173</v>
      </c>
      <c r="H3142" s="81" t="s">
        <v>3</v>
      </c>
      <c r="I3142" s="120">
        <v>953.4</v>
      </c>
      <c r="J3142" s="120">
        <v>952.8</v>
      </c>
      <c r="K3142" s="82">
        <v>2.25</v>
      </c>
      <c r="L3142" s="105">
        <f>+BD[[#This Row],[Kg. Recibidos]]*BD[[#This Row],[Precio]]</f>
        <v>2143.7999999999997</v>
      </c>
      <c r="M3142" s="82">
        <v>2143.7999999999997</v>
      </c>
      <c r="N3142" s="91">
        <f>+BD[[#This Row],[Monto Total]]-BD[[#This Row],[Abonos]]</f>
        <v>0</v>
      </c>
      <c r="O3142" s="92" t="str">
        <f>IF(BD[[#This Row],[Saldo Actual]]=0,"PAGADO",IF(BD[[#This Row],[Saldo Actual]]&lt;0,"A Favor","Pendiente"))</f>
        <v>PAGADO</v>
      </c>
      <c r="P3142" s="95">
        <f>+BD[[#This Row],[Fecha Doc.]]+7</f>
        <v>45265</v>
      </c>
      <c r="Q3142" s="66" t="str">
        <f ca="1">IF(TODAY()&gt;BD[[#This Row],[Fecha Venc.]],"VENCIDO","")</f>
        <v>VENCIDO</v>
      </c>
      <c r="R3142" s="83"/>
    </row>
    <row r="3143" spans="3:18" s="4" customFormat="1" hidden="1" x14ac:dyDescent="0.25">
      <c r="C3143" s="77" t="s">
        <v>612</v>
      </c>
      <c r="D3143" s="78">
        <v>45258</v>
      </c>
      <c r="E3143" s="79" t="s">
        <v>8</v>
      </c>
      <c r="F3143" s="80" t="s">
        <v>20</v>
      </c>
      <c r="G3143" s="79" t="s">
        <v>173</v>
      </c>
      <c r="H3143" s="81" t="s">
        <v>15</v>
      </c>
      <c r="I3143" s="120">
        <v>3366.7</v>
      </c>
      <c r="J3143" s="120">
        <v>3329.1</v>
      </c>
      <c r="K3143" s="82">
        <v>2.52</v>
      </c>
      <c r="L3143" s="105">
        <f>+BD[[#This Row],[Kg. Recibidos]]*BD[[#This Row],[Precio]]</f>
        <v>8389.3320000000003</v>
      </c>
      <c r="M3143" s="82">
        <v>8389.3320000000003</v>
      </c>
      <c r="N3143" s="91">
        <f>+BD[[#This Row],[Monto Total]]-BD[[#This Row],[Abonos]]</f>
        <v>0</v>
      </c>
      <c r="O3143" s="92" t="str">
        <f>IF(BD[[#This Row],[Saldo Actual]]=0,"PAGADO",IF(BD[[#This Row],[Saldo Actual]]&lt;0,"A Favor","Pendiente"))</f>
        <v>PAGADO</v>
      </c>
      <c r="P3143" s="95">
        <f>+BD[[#This Row],[Fecha Doc.]]+7</f>
        <v>45265</v>
      </c>
      <c r="Q3143" s="66" t="str">
        <f ca="1">IF(TODAY()&gt;BD[[#This Row],[Fecha Venc.]],"VENCIDO","")</f>
        <v>VENCIDO</v>
      </c>
      <c r="R3143" s="83"/>
    </row>
    <row r="3144" spans="3:18" s="4" customFormat="1" hidden="1" x14ac:dyDescent="0.25">
      <c r="C3144" s="77" t="s">
        <v>614</v>
      </c>
      <c r="D3144" s="78">
        <v>45258</v>
      </c>
      <c r="E3144" s="79" t="s">
        <v>8</v>
      </c>
      <c r="F3144" s="80" t="s">
        <v>20</v>
      </c>
      <c r="G3144" s="79" t="s">
        <v>182</v>
      </c>
      <c r="H3144" s="81" t="s">
        <v>15</v>
      </c>
      <c r="I3144" s="120">
        <v>9984</v>
      </c>
      <c r="J3144" s="120">
        <v>9875.9</v>
      </c>
      <c r="K3144" s="82">
        <v>2.3633000000000002</v>
      </c>
      <c r="L3144" s="105">
        <f>+BD[[#This Row],[Kg. Recibidos]]*BD[[#This Row],[Precio]]</f>
        <v>23339.714470000003</v>
      </c>
      <c r="M3144" s="82">
        <v>23339.714470000003</v>
      </c>
      <c r="N3144" s="91">
        <f>+BD[[#This Row],[Monto Total]]-BD[[#This Row],[Abonos]]</f>
        <v>0</v>
      </c>
      <c r="O3144" s="92" t="str">
        <f>IF(BD[[#This Row],[Saldo Actual]]=0,"PAGADO",IF(BD[[#This Row],[Saldo Actual]]&lt;0,"A Favor","Pendiente"))</f>
        <v>PAGADO</v>
      </c>
      <c r="P3144" s="95">
        <f>+BD[[#This Row],[Fecha Doc.]]+7</f>
        <v>45265</v>
      </c>
      <c r="Q3144" s="66" t="str">
        <f ca="1">IF(TODAY()&gt;BD[[#This Row],[Fecha Venc.]],"VENCIDO","")</f>
        <v>VENCIDO</v>
      </c>
      <c r="R3144" s="83"/>
    </row>
    <row r="3145" spans="3:18" s="4" customFormat="1" hidden="1" x14ac:dyDescent="0.25">
      <c r="C3145" s="77" t="s">
        <v>610</v>
      </c>
      <c r="D3145" s="78">
        <v>45258</v>
      </c>
      <c r="E3145" s="79" t="s">
        <v>8</v>
      </c>
      <c r="F3145" s="80" t="s">
        <v>20</v>
      </c>
      <c r="G3145" s="79" t="s">
        <v>182</v>
      </c>
      <c r="H3145" s="81" t="s">
        <v>15</v>
      </c>
      <c r="I3145" s="120">
        <v>1410.8</v>
      </c>
      <c r="J3145" s="120">
        <v>1393.2</v>
      </c>
      <c r="K3145" s="82">
        <v>2.3633000000000002</v>
      </c>
      <c r="L3145" s="105">
        <f>+BD[[#This Row],[Kg. Recibidos]]*BD[[#This Row],[Precio]]</f>
        <v>3292.5495600000004</v>
      </c>
      <c r="M3145" s="82">
        <v>3292.5495600000004</v>
      </c>
      <c r="N3145" s="91">
        <f>+BD[[#This Row],[Monto Total]]-BD[[#This Row],[Abonos]]</f>
        <v>0</v>
      </c>
      <c r="O3145" s="92" t="str">
        <f>IF(BD[[#This Row],[Saldo Actual]]=0,"PAGADO",IF(BD[[#This Row],[Saldo Actual]]&lt;0,"A Favor","Pendiente"))</f>
        <v>PAGADO</v>
      </c>
      <c r="P3145" s="95">
        <f>+BD[[#This Row],[Fecha Doc.]]+7</f>
        <v>45265</v>
      </c>
      <c r="Q3145" s="66" t="str">
        <f ca="1">IF(TODAY()&gt;BD[[#This Row],[Fecha Venc.]],"VENCIDO","")</f>
        <v>VENCIDO</v>
      </c>
      <c r="R3145" s="83"/>
    </row>
    <row r="3146" spans="3:18" s="4" customFormat="1" hidden="1" x14ac:dyDescent="0.25">
      <c r="C3146" s="77" t="s">
        <v>611</v>
      </c>
      <c r="D3146" s="78">
        <v>45258</v>
      </c>
      <c r="E3146" s="79" t="s">
        <v>8</v>
      </c>
      <c r="F3146" s="80" t="s">
        <v>20</v>
      </c>
      <c r="G3146" s="79" t="s">
        <v>179</v>
      </c>
      <c r="H3146" s="81" t="s">
        <v>3</v>
      </c>
      <c r="I3146" s="120">
        <v>1600.5</v>
      </c>
      <c r="J3146" s="120">
        <v>1597.8</v>
      </c>
      <c r="K3146" s="82">
        <v>2.25</v>
      </c>
      <c r="L3146" s="105">
        <f>+BD[[#This Row],[Kg. Recibidos]]*BD[[#This Row],[Precio]]</f>
        <v>3595.0499999999997</v>
      </c>
      <c r="M3146" s="82">
        <v>3595.05</v>
      </c>
      <c r="N3146" s="91">
        <f>+BD[[#This Row],[Monto Total]]-BD[[#This Row],[Abonos]]</f>
        <v>0</v>
      </c>
      <c r="O3146" s="92" t="str">
        <f>IF(BD[[#This Row],[Saldo Actual]]=0,"PAGADO",IF(BD[[#This Row],[Saldo Actual]]&lt;0,"A Favor","Pendiente"))</f>
        <v>PAGADO</v>
      </c>
      <c r="P3146" s="95">
        <f>+BD[[#This Row],[Fecha Doc.]]+7</f>
        <v>45265</v>
      </c>
      <c r="Q3146" s="66" t="str">
        <f ca="1">IF(TODAY()&gt;BD[[#This Row],[Fecha Venc.]],"VENCIDO","")</f>
        <v>VENCIDO</v>
      </c>
      <c r="R3146" s="83"/>
    </row>
    <row r="3147" spans="3:18" s="4" customFormat="1" hidden="1" x14ac:dyDescent="0.25">
      <c r="C3147" s="77" t="s">
        <v>615</v>
      </c>
      <c r="D3147" s="78">
        <v>45258</v>
      </c>
      <c r="E3147" s="79" t="s">
        <v>8</v>
      </c>
      <c r="F3147" s="80" t="s">
        <v>20</v>
      </c>
      <c r="G3147" s="79" t="s">
        <v>174</v>
      </c>
      <c r="H3147" s="81" t="s">
        <v>3</v>
      </c>
      <c r="I3147" s="120">
        <v>2249.4</v>
      </c>
      <c r="J3147" s="120">
        <v>2247</v>
      </c>
      <c r="K3147" s="82">
        <v>2.25</v>
      </c>
      <c r="L3147" s="105">
        <f>+BD[[#This Row],[Kg. Recibidos]]*BD[[#This Row],[Precio]]</f>
        <v>5055.75</v>
      </c>
      <c r="M3147" s="82">
        <v>5055.75</v>
      </c>
      <c r="N3147" s="91">
        <f>+BD[[#This Row],[Monto Total]]-BD[[#This Row],[Abonos]]</f>
        <v>0</v>
      </c>
      <c r="O3147" s="92" t="str">
        <f>IF(BD[[#This Row],[Saldo Actual]]=0,"PAGADO",IF(BD[[#This Row],[Saldo Actual]]&lt;0,"A Favor","Pendiente"))</f>
        <v>PAGADO</v>
      </c>
      <c r="P3147" s="95">
        <f>+BD[[#This Row],[Fecha Doc.]]+7</f>
        <v>45265</v>
      </c>
      <c r="Q3147" s="66" t="str">
        <f ca="1">IF(TODAY()&gt;BD[[#This Row],[Fecha Venc.]],"VENCIDO","")</f>
        <v>VENCIDO</v>
      </c>
      <c r="R3147" s="83"/>
    </row>
    <row r="3148" spans="3:18" s="4" customFormat="1" hidden="1" x14ac:dyDescent="0.25">
      <c r="C3148" s="77" t="s">
        <v>616</v>
      </c>
      <c r="D3148" s="78">
        <v>45258</v>
      </c>
      <c r="E3148" s="79" t="s">
        <v>8</v>
      </c>
      <c r="F3148" s="80" t="s">
        <v>20</v>
      </c>
      <c r="G3148" s="79" t="s">
        <v>174</v>
      </c>
      <c r="H3148" s="81" t="s">
        <v>15</v>
      </c>
      <c r="I3148" s="120">
        <v>2274.6999999999998</v>
      </c>
      <c r="J3148" s="120">
        <v>2266</v>
      </c>
      <c r="K3148" s="82">
        <v>2.52</v>
      </c>
      <c r="L3148" s="105">
        <f>+BD[[#This Row],[Kg. Recibidos]]*BD[[#This Row],[Precio]]</f>
        <v>5710.32</v>
      </c>
      <c r="M3148" s="82">
        <v>5710.32</v>
      </c>
      <c r="N3148" s="91">
        <f>+BD[[#This Row],[Monto Total]]-BD[[#This Row],[Abonos]]</f>
        <v>0</v>
      </c>
      <c r="O3148" s="92" t="str">
        <f>IF(BD[[#This Row],[Saldo Actual]]=0,"PAGADO",IF(BD[[#This Row],[Saldo Actual]]&lt;0,"A Favor","Pendiente"))</f>
        <v>PAGADO</v>
      </c>
      <c r="P3148" s="95">
        <f>+BD[[#This Row],[Fecha Doc.]]+7</f>
        <v>45265</v>
      </c>
      <c r="Q3148" s="66" t="str">
        <f ca="1">IF(TODAY()&gt;BD[[#This Row],[Fecha Venc.]],"VENCIDO","")</f>
        <v>VENCIDO</v>
      </c>
      <c r="R3148" s="83"/>
    </row>
    <row r="3149" spans="3:18" s="4" customFormat="1" hidden="1" x14ac:dyDescent="0.25">
      <c r="C3149" s="77" t="s">
        <v>608</v>
      </c>
      <c r="D3149" s="78">
        <v>45258</v>
      </c>
      <c r="E3149" s="79" t="s">
        <v>87</v>
      </c>
      <c r="F3149" s="80" t="s">
        <v>116</v>
      </c>
      <c r="G3149" s="79" t="s">
        <v>87</v>
      </c>
      <c r="H3149" s="81" t="s">
        <v>12</v>
      </c>
      <c r="I3149" s="120">
        <v>287.39999999999998</v>
      </c>
      <c r="J3149" s="120">
        <v>287.39999999999998</v>
      </c>
      <c r="K3149" s="82">
        <v>1.3</v>
      </c>
      <c r="L3149" s="105">
        <f>+BD[[#This Row],[Kg. Recibidos]]*BD[[#This Row],[Precio]]</f>
        <v>373.62</v>
      </c>
      <c r="M3149" s="82">
        <v>373.62</v>
      </c>
      <c r="N3149" s="91">
        <f>+BD[[#This Row],[Monto Total]]-BD[[#This Row],[Abonos]]</f>
        <v>0</v>
      </c>
      <c r="O3149" s="92" t="str">
        <f>IF(BD[[#This Row],[Saldo Actual]]=0,"PAGADO",IF(BD[[#This Row],[Saldo Actual]]&lt;0,"A Favor","Pendiente"))</f>
        <v>PAGADO</v>
      </c>
      <c r="P3149" s="95">
        <f>+BD[[#This Row],[Fecha Doc.]]+7</f>
        <v>45265</v>
      </c>
      <c r="Q3149" s="66" t="str">
        <f ca="1">IF(TODAY()&gt;BD[[#This Row],[Fecha Venc.]],"VENCIDO","")</f>
        <v>VENCIDO</v>
      </c>
      <c r="R3149" s="83"/>
    </row>
    <row r="3150" spans="3:18" s="4" customFormat="1" hidden="1" x14ac:dyDescent="0.25">
      <c r="C3150" s="77" t="s">
        <v>608</v>
      </c>
      <c r="D3150" s="78">
        <v>45258</v>
      </c>
      <c r="E3150" s="79" t="s">
        <v>87</v>
      </c>
      <c r="F3150" s="80" t="s">
        <v>116</v>
      </c>
      <c r="G3150" s="79" t="s">
        <v>87</v>
      </c>
      <c r="H3150" s="81" t="s">
        <v>13</v>
      </c>
      <c r="I3150" s="120">
        <v>248.4</v>
      </c>
      <c r="J3150" s="120">
        <v>248.4</v>
      </c>
      <c r="K3150" s="82">
        <v>1.4</v>
      </c>
      <c r="L3150" s="105">
        <f>+BD[[#This Row],[Kg. Recibidos]]*BD[[#This Row],[Precio]]</f>
        <v>347.76</v>
      </c>
      <c r="M3150" s="82">
        <v>347.76</v>
      </c>
      <c r="N3150" s="91">
        <f>+BD[[#This Row],[Monto Total]]-BD[[#This Row],[Abonos]]</f>
        <v>0</v>
      </c>
      <c r="O3150" s="92" t="str">
        <f>IF(BD[[#This Row],[Saldo Actual]]=0,"PAGADO",IF(BD[[#This Row],[Saldo Actual]]&lt;0,"A Favor","Pendiente"))</f>
        <v>PAGADO</v>
      </c>
      <c r="P3150" s="95">
        <f>+BD[[#This Row],[Fecha Doc.]]+7</f>
        <v>45265</v>
      </c>
      <c r="Q3150" s="66" t="str">
        <f ca="1">IF(TODAY()&gt;BD[[#This Row],[Fecha Venc.]],"VENCIDO","")</f>
        <v>VENCIDO</v>
      </c>
      <c r="R3150" s="83"/>
    </row>
    <row r="3151" spans="3:18" s="4" customFormat="1" hidden="1" x14ac:dyDescent="0.25">
      <c r="C3151" s="77" t="s">
        <v>608</v>
      </c>
      <c r="D3151" s="78">
        <v>45258</v>
      </c>
      <c r="E3151" s="79" t="s">
        <v>87</v>
      </c>
      <c r="F3151" s="80" t="s">
        <v>116</v>
      </c>
      <c r="G3151" s="79" t="s">
        <v>87</v>
      </c>
      <c r="H3151" s="81" t="s">
        <v>11</v>
      </c>
      <c r="I3151" s="120">
        <v>122.3</v>
      </c>
      <c r="J3151" s="120">
        <v>122.3</v>
      </c>
      <c r="K3151" s="82">
        <v>1.8</v>
      </c>
      <c r="L3151" s="105">
        <f>+BD[[#This Row],[Kg. Recibidos]]*BD[[#This Row],[Precio]]</f>
        <v>220.14</v>
      </c>
      <c r="M3151" s="82">
        <v>220.14</v>
      </c>
      <c r="N3151" s="91">
        <f>+BD[[#This Row],[Monto Total]]-BD[[#This Row],[Abonos]]</f>
        <v>0</v>
      </c>
      <c r="O3151" s="92" t="str">
        <f>IF(BD[[#This Row],[Saldo Actual]]=0,"PAGADO",IF(BD[[#This Row],[Saldo Actual]]&lt;0,"A Favor","Pendiente"))</f>
        <v>PAGADO</v>
      </c>
      <c r="P3151" s="95">
        <f>+BD[[#This Row],[Fecha Doc.]]+7</f>
        <v>45265</v>
      </c>
      <c r="Q3151" s="66" t="str">
        <f ca="1">IF(TODAY()&gt;BD[[#This Row],[Fecha Venc.]],"VENCIDO","")</f>
        <v>VENCIDO</v>
      </c>
      <c r="R3151" s="83"/>
    </row>
    <row r="3152" spans="3:18" s="4" customFormat="1" hidden="1" x14ac:dyDescent="0.25">
      <c r="C3152" s="77" t="s">
        <v>609</v>
      </c>
      <c r="D3152" s="78">
        <v>45258</v>
      </c>
      <c r="E3152" s="79" t="s">
        <v>1887</v>
      </c>
      <c r="F3152" s="80" t="s">
        <v>1886</v>
      </c>
      <c r="G3152" s="79" t="s">
        <v>92</v>
      </c>
      <c r="H3152" s="81" t="s">
        <v>10</v>
      </c>
      <c r="I3152" s="120">
        <v>161</v>
      </c>
      <c r="J3152" s="120">
        <v>161</v>
      </c>
      <c r="K3152" s="82">
        <v>2.4500000000000002</v>
      </c>
      <c r="L3152" s="105">
        <f>+BD[[#This Row],[Kg. Recibidos]]*BD[[#This Row],[Precio]]</f>
        <v>394.45000000000005</v>
      </c>
      <c r="M3152" s="82">
        <v>394.45000000000005</v>
      </c>
      <c r="N3152" s="91">
        <f>+BD[[#This Row],[Monto Total]]-BD[[#This Row],[Abonos]]</f>
        <v>0</v>
      </c>
      <c r="O3152" s="92" t="str">
        <f>IF(BD[[#This Row],[Saldo Actual]]=0,"PAGADO",IF(BD[[#This Row],[Saldo Actual]]&lt;0,"A Favor","Pendiente"))</f>
        <v>PAGADO</v>
      </c>
      <c r="P3152" s="95">
        <f>+BD[[#This Row],[Fecha Doc.]]+7</f>
        <v>45265</v>
      </c>
      <c r="Q3152" s="66" t="str">
        <f ca="1">IF(TODAY()&gt;BD[[#This Row],[Fecha Venc.]],"VENCIDO","")</f>
        <v>VENCIDO</v>
      </c>
      <c r="R3152" s="83"/>
    </row>
    <row r="3153" spans="3:18" s="4" customFormat="1" hidden="1" x14ac:dyDescent="0.25">
      <c r="C3153" s="77" t="s">
        <v>604</v>
      </c>
      <c r="D3153" s="78">
        <v>45258</v>
      </c>
      <c r="E3153" s="79" t="s">
        <v>1887</v>
      </c>
      <c r="F3153" s="80" t="s">
        <v>1886</v>
      </c>
      <c r="G3153" s="79" t="s">
        <v>92</v>
      </c>
      <c r="H3153" s="81" t="s">
        <v>12</v>
      </c>
      <c r="I3153" s="120">
        <v>29.1</v>
      </c>
      <c r="J3153" s="120">
        <v>29.1</v>
      </c>
      <c r="K3153" s="82">
        <v>1.3</v>
      </c>
      <c r="L3153" s="105">
        <f>+BD[[#This Row],[Kg. Recibidos]]*BD[[#This Row],[Precio]]</f>
        <v>37.830000000000005</v>
      </c>
      <c r="M3153" s="82">
        <v>37.83</v>
      </c>
      <c r="N3153" s="91">
        <f>+BD[[#This Row],[Monto Total]]-BD[[#This Row],[Abonos]]</f>
        <v>0</v>
      </c>
      <c r="O3153" s="92" t="str">
        <f>IF(BD[[#This Row],[Saldo Actual]]=0,"PAGADO",IF(BD[[#This Row],[Saldo Actual]]&lt;0,"A Favor","Pendiente"))</f>
        <v>PAGADO</v>
      </c>
      <c r="P3153" s="95">
        <f>+BD[[#This Row],[Fecha Doc.]]+7</f>
        <v>45265</v>
      </c>
      <c r="Q3153" s="66" t="str">
        <f ca="1">IF(TODAY()&gt;BD[[#This Row],[Fecha Venc.]],"VENCIDO","")</f>
        <v>VENCIDO</v>
      </c>
      <c r="R3153" s="83"/>
    </row>
    <row r="3154" spans="3:18" s="4" customFormat="1" hidden="1" x14ac:dyDescent="0.25">
      <c r="C3154" s="77" t="s">
        <v>604</v>
      </c>
      <c r="D3154" s="78">
        <v>45258</v>
      </c>
      <c r="E3154" s="79" t="s">
        <v>1887</v>
      </c>
      <c r="F3154" s="80" t="s">
        <v>1886</v>
      </c>
      <c r="G3154" s="79" t="s">
        <v>92</v>
      </c>
      <c r="H3154" s="81" t="s">
        <v>13</v>
      </c>
      <c r="I3154" s="120">
        <v>44.3</v>
      </c>
      <c r="J3154" s="120">
        <v>44.3</v>
      </c>
      <c r="K3154" s="82">
        <v>1.4</v>
      </c>
      <c r="L3154" s="105">
        <f>+BD[[#This Row],[Kg. Recibidos]]*BD[[#This Row],[Precio]]</f>
        <v>62.019999999999989</v>
      </c>
      <c r="M3154" s="82">
        <v>62.02</v>
      </c>
      <c r="N3154" s="91">
        <f>+BD[[#This Row],[Monto Total]]-BD[[#This Row],[Abonos]]</f>
        <v>0</v>
      </c>
      <c r="O3154" s="92" t="str">
        <f>IF(BD[[#This Row],[Saldo Actual]]=0,"PAGADO",IF(BD[[#This Row],[Saldo Actual]]&lt;0,"A Favor","Pendiente"))</f>
        <v>PAGADO</v>
      </c>
      <c r="P3154" s="95">
        <f>+BD[[#This Row],[Fecha Doc.]]+7</f>
        <v>45265</v>
      </c>
      <c r="Q3154" s="66" t="str">
        <f ca="1">IF(TODAY()&gt;BD[[#This Row],[Fecha Venc.]],"VENCIDO","")</f>
        <v>VENCIDO</v>
      </c>
      <c r="R3154" s="83"/>
    </row>
    <row r="3155" spans="3:18" s="4" customFormat="1" hidden="1" x14ac:dyDescent="0.25">
      <c r="C3155" s="77" t="s">
        <v>602</v>
      </c>
      <c r="D3155" s="78">
        <v>45257</v>
      </c>
      <c r="E3155" s="79" t="s">
        <v>86</v>
      </c>
      <c r="F3155" s="80" t="s">
        <v>45</v>
      </c>
      <c r="G3155" s="79" t="s">
        <v>86</v>
      </c>
      <c r="H3155" s="81" t="s">
        <v>3</v>
      </c>
      <c r="I3155" s="120">
        <v>934.72</v>
      </c>
      <c r="J3155" s="120">
        <v>934.72</v>
      </c>
      <c r="K3155" s="82">
        <v>2.2999999999999998</v>
      </c>
      <c r="L3155" s="105">
        <f>+BD[[#This Row],[Kg. Recibidos]]*BD[[#This Row],[Precio]]</f>
        <v>2149.8559999999998</v>
      </c>
      <c r="M3155" s="82">
        <v>2149.8559999999998</v>
      </c>
      <c r="N3155" s="91">
        <f>+BD[[#This Row],[Monto Total]]-BD[[#This Row],[Abonos]]</f>
        <v>0</v>
      </c>
      <c r="O3155" s="92" t="str">
        <f>IF(BD[[#This Row],[Saldo Actual]]=0,"PAGADO",IF(BD[[#This Row],[Saldo Actual]]&lt;0,"A Favor","Pendiente"))</f>
        <v>PAGADO</v>
      </c>
      <c r="P3155" s="95">
        <f>+BD[[#This Row],[Fecha Doc.]]+7</f>
        <v>45264</v>
      </c>
      <c r="Q3155" s="66" t="str">
        <f ca="1">IF(TODAY()&gt;BD[[#This Row],[Fecha Venc.]],"VENCIDO","")</f>
        <v>VENCIDO</v>
      </c>
      <c r="R3155" s="83" t="s">
        <v>1454</v>
      </c>
    </row>
    <row r="3156" spans="3:18" s="4" customFormat="1" hidden="1" x14ac:dyDescent="0.25">
      <c r="C3156" s="77" t="s">
        <v>603</v>
      </c>
      <c r="D3156" s="78">
        <v>45257</v>
      </c>
      <c r="E3156" s="79" t="s">
        <v>86</v>
      </c>
      <c r="F3156" s="80" t="s">
        <v>45</v>
      </c>
      <c r="G3156" s="79" t="s">
        <v>86</v>
      </c>
      <c r="H3156" s="81" t="s">
        <v>12</v>
      </c>
      <c r="I3156" s="120">
        <v>48.3</v>
      </c>
      <c r="J3156" s="120">
        <v>48.3</v>
      </c>
      <c r="K3156" s="82">
        <v>1.3</v>
      </c>
      <c r="L3156" s="105">
        <f>+BD[[#This Row],[Kg. Recibidos]]*BD[[#This Row],[Precio]]</f>
        <v>62.79</v>
      </c>
      <c r="M3156" s="82">
        <v>62.79</v>
      </c>
      <c r="N3156" s="91">
        <f>+BD[[#This Row],[Monto Total]]-BD[[#This Row],[Abonos]]</f>
        <v>0</v>
      </c>
      <c r="O3156" s="92" t="str">
        <f>IF(BD[[#This Row],[Saldo Actual]]=0,"PAGADO",IF(BD[[#This Row],[Saldo Actual]]&lt;0,"A Favor","Pendiente"))</f>
        <v>PAGADO</v>
      </c>
      <c r="P3156" s="95">
        <f>+BD[[#This Row],[Fecha Doc.]]+7</f>
        <v>45264</v>
      </c>
      <c r="Q3156" s="66" t="str">
        <f ca="1">IF(TODAY()&gt;BD[[#This Row],[Fecha Venc.]],"VENCIDO","")</f>
        <v>VENCIDO</v>
      </c>
      <c r="R3156" s="83" t="s">
        <v>1454</v>
      </c>
    </row>
    <row r="3157" spans="3:18" s="4" customFormat="1" hidden="1" x14ac:dyDescent="0.25">
      <c r="C3157" s="77" t="s">
        <v>605</v>
      </c>
      <c r="D3157" s="78">
        <v>45257</v>
      </c>
      <c r="E3157" s="79" t="s">
        <v>1887</v>
      </c>
      <c r="F3157" s="80" t="s">
        <v>1886</v>
      </c>
      <c r="G3157" s="79" t="s">
        <v>142</v>
      </c>
      <c r="H3157" s="81" t="s">
        <v>16</v>
      </c>
      <c r="I3157" s="120">
        <v>9.5</v>
      </c>
      <c r="J3157" s="120">
        <v>9.5</v>
      </c>
      <c r="K3157" s="82">
        <v>2</v>
      </c>
      <c r="L3157" s="105">
        <f>+BD[[#This Row],[Kg. Recibidos]]*BD[[#This Row],[Precio]]</f>
        <v>19</v>
      </c>
      <c r="M3157" s="82">
        <v>19</v>
      </c>
      <c r="N3157" s="91">
        <f>+BD[[#This Row],[Monto Total]]-BD[[#This Row],[Abonos]]</f>
        <v>0</v>
      </c>
      <c r="O3157" s="92" t="str">
        <f>IF(BD[[#This Row],[Saldo Actual]]=0,"PAGADO",IF(BD[[#This Row],[Saldo Actual]]&lt;0,"A Favor","Pendiente"))</f>
        <v>PAGADO</v>
      </c>
      <c r="P3157" s="95">
        <f>+BD[[#This Row],[Fecha Doc.]]+7</f>
        <v>45264</v>
      </c>
      <c r="Q3157" s="66" t="str">
        <f ca="1">IF(TODAY()&gt;BD[[#This Row],[Fecha Venc.]],"VENCIDO","")</f>
        <v>VENCIDO</v>
      </c>
      <c r="R3157" s="83"/>
    </row>
    <row r="3158" spans="3:18" s="4" customFormat="1" hidden="1" x14ac:dyDescent="0.25">
      <c r="C3158" s="77" t="s">
        <v>606</v>
      </c>
      <c r="D3158" s="78">
        <v>45257</v>
      </c>
      <c r="E3158" s="79" t="s">
        <v>1887</v>
      </c>
      <c r="F3158" s="80" t="s">
        <v>1886</v>
      </c>
      <c r="G3158" s="79" t="s">
        <v>607</v>
      </c>
      <c r="H3158" s="81" t="s">
        <v>3</v>
      </c>
      <c r="I3158" s="120">
        <v>5.4</v>
      </c>
      <c r="J3158" s="120">
        <v>5.4</v>
      </c>
      <c r="K3158" s="82">
        <v>2.4500000000000002</v>
      </c>
      <c r="L3158" s="105">
        <f>+BD[[#This Row],[Kg. Recibidos]]*BD[[#This Row],[Precio]]</f>
        <v>13.230000000000002</v>
      </c>
      <c r="M3158" s="82">
        <v>13.23</v>
      </c>
      <c r="N3158" s="91">
        <f>+BD[[#This Row],[Monto Total]]-BD[[#This Row],[Abonos]]</f>
        <v>0</v>
      </c>
      <c r="O3158" s="92" t="str">
        <f>IF(BD[[#This Row],[Saldo Actual]]=0,"PAGADO",IF(BD[[#This Row],[Saldo Actual]]&lt;0,"A Favor","Pendiente"))</f>
        <v>PAGADO</v>
      </c>
      <c r="P3158" s="95">
        <f>+BD[[#This Row],[Fecha Doc.]]+7</f>
        <v>45264</v>
      </c>
      <c r="Q3158" s="66" t="str">
        <f ca="1">IF(TODAY()&gt;BD[[#This Row],[Fecha Venc.]],"VENCIDO","")</f>
        <v>VENCIDO</v>
      </c>
      <c r="R3158" s="83"/>
    </row>
    <row r="3159" spans="3:18" s="4" customFormat="1" hidden="1" x14ac:dyDescent="0.25">
      <c r="C3159" s="77" t="s">
        <v>617</v>
      </c>
      <c r="D3159" s="78">
        <v>45257</v>
      </c>
      <c r="E3159" s="79" t="s">
        <v>24</v>
      </c>
      <c r="F3159" s="80" t="s">
        <v>23</v>
      </c>
      <c r="G3159" s="79" t="s">
        <v>192</v>
      </c>
      <c r="H3159" s="81" t="s">
        <v>3</v>
      </c>
      <c r="I3159" s="120">
        <v>23791.29</v>
      </c>
      <c r="J3159" s="120">
        <v>23791.29</v>
      </c>
      <c r="K3159" s="82">
        <v>2.2799999999999998</v>
      </c>
      <c r="L3159" s="105">
        <f>+BD[[#This Row],[Kg. Recibidos]]*BD[[#This Row],[Precio]]</f>
        <v>54244.141199999998</v>
      </c>
      <c r="M3159" s="82">
        <v>54244.141199999998</v>
      </c>
      <c r="N3159" s="91">
        <f>+BD[[#This Row],[Monto Total]]-BD[[#This Row],[Abonos]]</f>
        <v>0</v>
      </c>
      <c r="O3159" s="92" t="str">
        <f>IF(BD[[#This Row],[Saldo Actual]]=0,"PAGADO",IF(BD[[#This Row],[Saldo Actual]]&lt;0,"A Favor","Pendiente"))</f>
        <v>PAGADO</v>
      </c>
      <c r="P3159" s="95">
        <f>+BD[[#This Row],[Fecha Doc.]]+7</f>
        <v>45264</v>
      </c>
      <c r="Q3159" s="66" t="str">
        <f ca="1">IF(TODAY()&gt;BD[[#This Row],[Fecha Venc.]],"VENCIDO","")</f>
        <v>VENCIDO</v>
      </c>
      <c r="R3159" s="83"/>
    </row>
    <row r="3160" spans="3:18" s="4" customFormat="1" hidden="1" x14ac:dyDescent="0.25">
      <c r="C3160" s="77" t="s">
        <v>601</v>
      </c>
      <c r="D3160" s="78">
        <v>45255</v>
      </c>
      <c r="E3160" s="79" t="s">
        <v>8</v>
      </c>
      <c r="F3160" s="80" t="s">
        <v>20</v>
      </c>
      <c r="G3160" s="79" t="s">
        <v>182</v>
      </c>
      <c r="H3160" s="81" t="s">
        <v>15</v>
      </c>
      <c r="I3160" s="120">
        <v>11267</v>
      </c>
      <c r="J3160" s="120">
        <v>11132.2</v>
      </c>
      <c r="K3160" s="82">
        <v>2.3633000000000002</v>
      </c>
      <c r="L3160" s="105">
        <f>+BD[[#This Row],[Kg. Recibidos]]*BD[[#This Row],[Precio]]</f>
        <v>26308.728260000004</v>
      </c>
      <c r="M3160" s="82">
        <v>26308.728260000004</v>
      </c>
      <c r="N3160" s="91">
        <f>+BD[[#This Row],[Monto Total]]-BD[[#This Row],[Abonos]]</f>
        <v>0</v>
      </c>
      <c r="O3160" s="92" t="str">
        <f>IF(BD[[#This Row],[Saldo Actual]]=0,"PAGADO",IF(BD[[#This Row],[Saldo Actual]]&lt;0,"A Favor","Pendiente"))</f>
        <v>PAGADO</v>
      </c>
      <c r="P3160" s="95">
        <f>+BD[[#This Row],[Fecha Doc.]]+7</f>
        <v>45262</v>
      </c>
      <c r="Q3160" s="66" t="str">
        <f ca="1">IF(TODAY()&gt;BD[[#This Row],[Fecha Venc.]],"VENCIDO","")</f>
        <v>VENCIDO</v>
      </c>
      <c r="R3160" s="83"/>
    </row>
    <row r="3161" spans="3:18" s="4" customFormat="1" hidden="1" x14ac:dyDescent="0.25">
      <c r="C3161" s="77" t="s">
        <v>594</v>
      </c>
      <c r="D3161" s="78">
        <v>45255</v>
      </c>
      <c r="E3161" s="79" t="s">
        <v>8</v>
      </c>
      <c r="F3161" s="80" t="s">
        <v>20</v>
      </c>
      <c r="G3161" s="79" t="s">
        <v>182</v>
      </c>
      <c r="H3161" s="81" t="s">
        <v>12</v>
      </c>
      <c r="I3161" s="120">
        <v>2379.6</v>
      </c>
      <c r="J3161" s="120">
        <v>2360.9</v>
      </c>
      <c r="K3161" s="82">
        <v>0.9</v>
      </c>
      <c r="L3161" s="105">
        <f>+BD[[#This Row],[Kg. Recibidos]]*BD[[#This Row],[Precio]]</f>
        <v>2124.81</v>
      </c>
      <c r="M3161" s="82">
        <v>2124.81</v>
      </c>
      <c r="N3161" s="91">
        <f>+BD[[#This Row],[Monto Total]]-BD[[#This Row],[Abonos]]</f>
        <v>0</v>
      </c>
      <c r="O3161" s="92" t="str">
        <f>IF(BD[[#This Row],[Saldo Actual]]=0,"PAGADO",IF(BD[[#This Row],[Saldo Actual]]&lt;0,"A Favor","Pendiente"))</f>
        <v>PAGADO</v>
      </c>
      <c r="P3161" s="95">
        <f>+BD[[#This Row],[Fecha Doc.]]+7</f>
        <v>45262</v>
      </c>
      <c r="Q3161" s="66" t="str">
        <f ca="1">IF(TODAY()&gt;BD[[#This Row],[Fecha Venc.]],"VENCIDO","")</f>
        <v>VENCIDO</v>
      </c>
      <c r="R3161" s="83"/>
    </row>
    <row r="3162" spans="3:18" s="4" customFormat="1" hidden="1" x14ac:dyDescent="0.25">
      <c r="C3162" s="77" t="s">
        <v>594</v>
      </c>
      <c r="D3162" s="78">
        <v>45255</v>
      </c>
      <c r="E3162" s="79" t="s">
        <v>8</v>
      </c>
      <c r="F3162" s="80" t="s">
        <v>20</v>
      </c>
      <c r="G3162" s="79" t="s">
        <v>182</v>
      </c>
      <c r="H3162" s="81" t="s">
        <v>13</v>
      </c>
      <c r="I3162" s="120">
        <v>846.7</v>
      </c>
      <c r="J3162" s="120">
        <v>845.6</v>
      </c>
      <c r="K3162" s="82">
        <v>0.9</v>
      </c>
      <c r="L3162" s="105">
        <f>+BD[[#This Row],[Kg. Recibidos]]*BD[[#This Row],[Precio]]</f>
        <v>761.04000000000008</v>
      </c>
      <c r="M3162" s="82">
        <v>761.04000000000008</v>
      </c>
      <c r="N3162" s="91">
        <f>+BD[[#This Row],[Monto Total]]-BD[[#This Row],[Abonos]]</f>
        <v>0</v>
      </c>
      <c r="O3162" s="92" t="str">
        <f>IF(BD[[#This Row],[Saldo Actual]]=0,"PAGADO",IF(BD[[#This Row],[Saldo Actual]]&lt;0,"A Favor","Pendiente"))</f>
        <v>PAGADO</v>
      </c>
      <c r="P3162" s="95">
        <f>+BD[[#This Row],[Fecha Doc.]]+7</f>
        <v>45262</v>
      </c>
      <c r="Q3162" s="66" t="str">
        <f ca="1">IF(TODAY()&gt;BD[[#This Row],[Fecha Venc.]],"VENCIDO","")</f>
        <v>VENCIDO</v>
      </c>
      <c r="R3162" s="83"/>
    </row>
    <row r="3163" spans="3:18" s="4" customFormat="1" hidden="1" x14ac:dyDescent="0.25">
      <c r="C3163" s="77" t="s">
        <v>594</v>
      </c>
      <c r="D3163" s="78">
        <v>45255</v>
      </c>
      <c r="E3163" s="79" t="s">
        <v>8</v>
      </c>
      <c r="F3163" s="80" t="s">
        <v>20</v>
      </c>
      <c r="G3163" s="79" t="s">
        <v>182</v>
      </c>
      <c r="H3163" s="81" t="s">
        <v>11</v>
      </c>
      <c r="I3163" s="120">
        <v>704.6</v>
      </c>
      <c r="J3163" s="120">
        <v>697.1</v>
      </c>
      <c r="K3163" s="82">
        <v>1</v>
      </c>
      <c r="L3163" s="105">
        <f>+BD[[#This Row],[Kg. Recibidos]]*BD[[#This Row],[Precio]]</f>
        <v>697.1</v>
      </c>
      <c r="M3163" s="82">
        <v>697.1</v>
      </c>
      <c r="N3163" s="91">
        <f>+BD[[#This Row],[Monto Total]]-BD[[#This Row],[Abonos]]</f>
        <v>0</v>
      </c>
      <c r="O3163" s="92" t="str">
        <f>IF(BD[[#This Row],[Saldo Actual]]=0,"PAGADO",IF(BD[[#This Row],[Saldo Actual]]&lt;0,"A Favor","Pendiente"))</f>
        <v>PAGADO</v>
      </c>
      <c r="P3163" s="95">
        <f>+BD[[#This Row],[Fecha Doc.]]+7</f>
        <v>45262</v>
      </c>
      <c r="Q3163" s="66" t="str">
        <f ca="1">IF(TODAY()&gt;BD[[#This Row],[Fecha Venc.]],"VENCIDO","")</f>
        <v>VENCIDO</v>
      </c>
      <c r="R3163" s="83"/>
    </row>
    <row r="3164" spans="3:18" s="4" customFormat="1" hidden="1" x14ac:dyDescent="0.25">
      <c r="C3164" s="77" t="s">
        <v>590</v>
      </c>
      <c r="D3164" s="78">
        <v>45255</v>
      </c>
      <c r="E3164" s="79" t="s">
        <v>8</v>
      </c>
      <c r="F3164" s="80" t="s">
        <v>20</v>
      </c>
      <c r="G3164" s="79" t="s">
        <v>173</v>
      </c>
      <c r="H3164" s="81" t="s">
        <v>3</v>
      </c>
      <c r="I3164" s="120">
        <v>2521.5</v>
      </c>
      <c r="J3164" s="120">
        <v>2520.1999999999998</v>
      </c>
      <c r="K3164" s="82">
        <v>2.25</v>
      </c>
      <c r="L3164" s="105">
        <f>+BD[[#This Row],[Kg. Recibidos]]*BD[[#This Row],[Precio]]</f>
        <v>5670.45</v>
      </c>
      <c r="M3164" s="82">
        <v>5670.45</v>
      </c>
      <c r="N3164" s="91">
        <f>+BD[[#This Row],[Monto Total]]-BD[[#This Row],[Abonos]]</f>
        <v>0</v>
      </c>
      <c r="O3164" s="92" t="str">
        <f>IF(BD[[#This Row],[Saldo Actual]]=0,"PAGADO",IF(BD[[#This Row],[Saldo Actual]]&lt;0,"A Favor","Pendiente"))</f>
        <v>PAGADO</v>
      </c>
      <c r="P3164" s="95">
        <f>+BD[[#This Row],[Fecha Doc.]]+7</f>
        <v>45262</v>
      </c>
      <c r="Q3164" s="66" t="str">
        <f ca="1">IF(TODAY()&gt;BD[[#This Row],[Fecha Venc.]],"VENCIDO","")</f>
        <v>VENCIDO</v>
      </c>
      <c r="R3164" s="83"/>
    </row>
    <row r="3165" spans="3:18" s="4" customFormat="1" hidden="1" x14ac:dyDescent="0.25">
      <c r="C3165" s="77" t="s">
        <v>591</v>
      </c>
      <c r="D3165" s="78">
        <v>45255</v>
      </c>
      <c r="E3165" s="79" t="s">
        <v>8</v>
      </c>
      <c r="F3165" s="80" t="s">
        <v>20</v>
      </c>
      <c r="G3165" s="79" t="s">
        <v>173</v>
      </c>
      <c r="H3165" s="81" t="s">
        <v>15</v>
      </c>
      <c r="I3165" s="120">
        <v>2232</v>
      </c>
      <c r="J3165" s="120">
        <v>2208.6</v>
      </c>
      <c r="K3165" s="82">
        <v>2.52</v>
      </c>
      <c r="L3165" s="105">
        <f>+BD[[#This Row],[Kg. Recibidos]]*BD[[#This Row],[Precio]]</f>
        <v>5565.6719999999996</v>
      </c>
      <c r="M3165" s="82">
        <v>5565.6719999999996</v>
      </c>
      <c r="N3165" s="91">
        <f>+BD[[#This Row],[Monto Total]]-BD[[#This Row],[Abonos]]</f>
        <v>0</v>
      </c>
      <c r="O3165" s="92" t="str">
        <f>IF(BD[[#This Row],[Saldo Actual]]=0,"PAGADO",IF(BD[[#This Row],[Saldo Actual]]&lt;0,"A Favor","Pendiente"))</f>
        <v>PAGADO</v>
      </c>
      <c r="P3165" s="95">
        <f>+BD[[#This Row],[Fecha Doc.]]+7</f>
        <v>45262</v>
      </c>
      <c r="Q3165" s="66" t="str">
        <f ca="1">IF(TODAY()&gt;BD[[#This Row],[Fecha Venc.]],"VENCIDO","")</f>
        <v>VENCIDO</v>
      </c>
      <c r="R3165" s="83"/>
    </row>
    <row r="3166" spans="3:18" s="4" customFormat="1" hidden="1" x14ac:dyDescent="0.25">
      <c r="C3166" s="77" t="s">
        <v>592</v>
      </c>
      <c r="D3166" s="78">
        <v>45255</v>
      </c>
      <c r="E3166" s="79" t="s">
        <v>8</v>
      </c>
      <c r="F3166" s="80" t="s">
        <v>20</v>
      </c>
      <c r="G3166" s="79" t="s">
        <v>174</v>
      </c>
      <c r="H3166" s="81" t="s">
        <v>3</v>
      </c>
      <c r="I3166" s="120">
        <v>2525.5</v>
      </c>
      <c r="J3166" s="120">
        <v>2521.4</v>
      </c>
      <c r="K3166" s="82">
        <v>2.25</v>
      </c>
      <c r="L3166" s="105">
        <f>+BD[[#This Row],[Kg. Recibidos]]*BD[[#This Row],[Precio]]</f>
        <v>5673.1500000000005</v>
      </c>
      <c r="M3166" s="82">
        <v>5673.1500000000005</v>
      </c>
      <c r="N3166" s="91">
        <f>+BD[[#This Row],[Monto Total]]-BD[[#This Row],[Abonos]]</f>
        <v>0</v>
      </c>
      <c r="O3166" s="92" t="str">
        <f>IF(BD[[#This Row],[Saldo Actual]]=0,"PAGADO",IF(BD[[#This Row],[Saldo Actual]]&lt;0,"A Favor","Pendiente"))</f>
        <v>PAGADO</v>
      </c>
      <c r="P3166" s="95">
        <f>+BD[[#This Row],[Fecha Doc.]]+7</f>
        <v>45262</v>
      </c>
      <c r="Q3166" s="66" t="str">
        <f ca="1">IF(TODAY()&gt;BD[[#This Row],[Fecha Venc.]],"VENCIDO","")</f>
        <v>VENCIDO</v>
      </c>
      <c r="R3166" s="83"/>
    </row>
    <row r="3167" spans="3:18" s="4" customFormat="1" hidden="1" x14ac:dyDescent="0.25">
      <c r="C3167" s="77" t="s">
        <v>593</v>
      </c>
      <c r="D3167" s="78">
        <v>45255</v>
      </c>
      <c r="E3167" s="79" t="s">
        <v>8</v>
      </c>
      <c r="F3167" s="80" t="s">
        <v>20</v>
      </c>
      <c r="G3167" s="79" t="s">
        <v>174</v>
      </c>
      <c r="H3167" s="81" t="s">
        <v>15</v>
      </c>
      <c r="I3167" s="120">
        <v>2096.5</v>
      </c>
      <c r="J3167" s="120">
        <v>2078.9</v>
      </c>
      <c r="K3167" s="82">
        <v>2.52</v>
      </c>
      <c r="L3167" s="105">
        <f>+BD[[#This Row],[Kg. Recibidos]]*BD[[#This Row],[Precio]]</f>
        <v>5238.8280000000004</v>
      </c>
      <c r="M3167" s="82">
        <v>5238.8280000000004</v>
      </c>
      <c r="N3167" s="91">
        <f>+BD[[#This Row],[Monto Total]]-BD[[#This Row],[Abonos]]</f>
        <v>0</v>
      </c>
      <c r="O3167" s="92" t="str">
        <f>IF(BD[[#This Row],[Saldo Actual]]=0,"PAGADO",IF(BD[[#This Row],[Saldo Actual]]&lt;0,"A Favor","Pendiente"))</f>
        <v>PAGADO</v>
      </c>
      <c r="P3167" s="95">
        <f>+BD[[#This Row],[Fecha Doc.]]+7</f>
        <v>45262</v>
      </c>
      <c r="Q3167" s="66" t="str">
        <f ca="1">IF(TODAY()&gt;BD[[#This Row],[Fecha Venc.]],"VENCIDO","")</f>
        <v>VENCIDO</v>
      </c>
      <c r="R3167" s="83"/>
    </row>
    <row r="3168" spans="3:18" s="4" customFormat="1" hidden="1" x14ac:dyDescent="0.25">
      <c r="C3168" s="77" t="s">
        <v>595</v>
      </c>
      <c r="D3168" s="78">
        <v>45255</v>
      </c>
      <c r="E3168" s="79" t="s">
        <v>8</v>
      </c>
      <c r="F3168" s="80" t="s">
        <v>20</v>
      </c>
      <c r="G3168" s="79" t="s">
        <v>182</v>
      </c>
      <c r="H3168" s="81" t="s">
        <v>3</v>
      </c>
      <c r="I3168" s="120">
        <v>353.3</v>
      </c>
      <c r="J3168" s="120">
        <v>347.6</v>
      </c>
      <c r="K3168" s="82">
        <v>2.15</v>
      </c>
      <c r="L3168" s="105">
        <f>+BD[[#This Row],[Kg. Recibidos]]*BD[[#This Row],[Precio]]</f>
        <v>747.34</v>
      </c>
      <c r="M3168" s="82">
        <v>747.34</v>
      </c>
      <c r="N3168" s="91">
        <f>+BD[[#This Row],[Monto Total]]-BD[[#This Row],[Abonos]]</f>
        <v>0</v>
      </c>
      <c r="O3168" s="92" t="str">
        <f>IF(BD[[#This Row],[Saldo Actual]]=0,"PAGADO",IF(BD[[#This Row],[Saldo Actual]]&lt;0,"A Favor","Pendiente"))</f>
        <v>PAGADO</v>
      </c>
      <c r="P3168" s="95">
        <f>+BD[[#This Row],[Fecha Doc.]]+7</f>
        <v>45262</v>
      </c>
      <c r="Q3168" s="66" t="str">
        <f ca="1">IF(TODAY()&gt;BD[[#This Row],[Fecha Venc.]],"VENCIDO","")</f>
        <v>VENCIDO</v>
      </c>
      <c r="R3168" s="83"/>
    </row>
    <row r="3169" spans="3:18" s="4" customFormat="1" hidden="1" x14ac:dyDescent="0.25">
      <c r="C3169" s="77" t="s">
        <v>596</v>
      </c>
      <c r="D3169" s="78">
        <v>45255</v>
      </c>
      <c r="E3169" s="79" t="s">
        <v>8</v>
      </c>
      <c r="F3169" s="80" t="s">
        <v>20</v>
      </c>
      <c r="G3169" s="79" t="s">
        <v>179</v>
      </c>
      <c r="H3169" s="81" t="s">
        <v>3</v>
      </c>
      <c r="I3169" s="120">
        <v>1977.8</v>
      </c>
      <c r="J3169" s="120">
        <v>1989</v>
      </c>
      <c r="K3169" s="82">
        <v>2.25</v>
      </c>
      <c r="L3169" s="105">
        <f>+BD[[#This Row],[Kg. Recibidos]]*BD[[#This Row],[Precio]]</f>
        <v>4475.25</v>
      </c>
      <c r="M3169" s="82">
        <v>4475.25</v>
      </c>
      <c r="N3169" s="91">
        <f>+BD[[#This Row],[Monto Total]]-BD[[#This Row],[Abonos]]</f>
        <v>0</v>
      </c>
      <c r="O3169" s="92" t="str">
        <f>IF(BD[[#This Row],[Saldo Actual]]=0,"PAGADO",IF(BD[[#This Row],[Saldo Actual]]&lt;0,"A Favor","Pendiente"))</f>
        <v>PAGADO</v>
      </c>
      <c r="P3169" s="95">
        <f>+BD[[#This Row],[Fecha Doc.]]+7</f>
        <v>45262</v>
      </c>
      <c r="Q3169" s="66" t="str">
        <f ca="1">IF(TODAY()&gt;BD[[#This Row],[Fecha Venc.]],"VENCIDO","")</f>
        <v>VENCIDO</v>
      </c>
      <c r="R3169" s="83"/>
    </row>
    <row r="3170" spans="3:18" s="4" customFormat="1" hidden="1" x14ac:dyDescent="0.25">
      <c r="C3170" s="77" t="s">
        <v>597</v>
      </c>
      <c r="D3170" s="78">
        <v>45255</v>
      </c>
      <c r="E3170" s="79" t="s">
        <v>8</v>
      </c>
      <c r="F3170" s="80" t="s">
        <v>20</v>
      </c>
      <c r="G3170" s="79" t="s">
        <v>177</v>
      </c>
      <c r="H3170" s="81" t="s">
        <v>3</v>
      </c>
      <c r="I3170" s="120">
        <v>332.5</v>
      </c>
      <c r="J3170" s="120">
        <v>337.48</v>
      </c>
      <c r="K3170" s="82">
        <v>2.25</v>
      </c>
      <c r="L3170" s="105">
        <f>+BD[[#This Row],[Kg. Recibidos]]*BD[[#This Row],[Precio]]</f>
        <v>759.33</v>
      </c>
      <c r="M3170" s="82">
        <v>759.33</v>
      </c>
      <c r="N3170" s="91">
        <f>+BD[[#This Row],[Monto Total]]-BD[[#This Row],[Abonos]]</f>
        <v>0</v>
      </c>
      <c r="O3170" s="92" t="str">
        <f>IF(BD[[#This Row],[Saldo Actual]]=0,"PAGADO",IF(BD[[#This Row],[Saldo Actual]]&lt;0,"A Favor","Pendiente"))</f>
        <v>PAGADO</v>
      </c>
      <c r="P3170" s="95">
        <f>+BD[[#This Row],[Fecha Doc.]]+7</f>
        <v>45262</v>
      </c>
      <c r="Q3170" s="66" t="str">
        <f ca="1">IF(TODAY()&gt;BD[[#This Row],[Fecha Venc.]],"VENCIDO","")</f>
        <v>VENCIDO</v>
      </c>
      <c r="R3170" s="83"/>
    </row>
    <row r="3171" spans="3:18" s="4" customFormat="1" hidden="1" x14ac:dyDescent="0.25">
      <c r="C3171" s="77" t="s">
        <v>598</v>
      </c>
      <c r="D3171" s="78">
        <v>45255</v>
      </c>
      <c r="E3171" s="79" t="s">
        <v>8</v>
      </c>
      <c r="F3171" s="80" t="s">
        <v>20</v>
      </c>
      <c r="G3171" s="79" t="s">
        <v>181</v>
      </c>
      <c r="H3171" s="81" t="s">
        <v>3</v>
      </c>
      <c r="I3171" s="120">
        <v>2013.7</v>
      </c>
      <c r="J3171" s="120">
        <v>1982.9</v>
      </c>
      <c r="K3171" s="82">
        <v>2.25</v>
      </c>
      <c r="L3171" s="105">
        <f>+BD[[#This Row],[Kg. Recibidos]]*BD[[#This Row],[Precio]]</f>
        <v>4461.5250000000005</v>
      </c>
      <c r="M3171" s="82">
        <v>4461.5250000000005</v>
      </c>
      <c r="N3171" s="91">
        <f>+BD[[#This Row],[Monto Total]]-BD[[#This Row],[Abonos]]</f>
        <v>0</v>
      </c>
      <c r="O3171" s="92" t="str">
        <f>IF(BD[[#This Row],[Saldo Actual]]=0,"PAGADO",IF(BD[[#This Row],[Saldo Actual]]&lt;0,"A Favor","Pendiente"))</f>
        <v>PAGADO</v>
      </c>
      <c r="P3171" s="95">
        <f>+BD[[#This Row],[Fecha Doc.]]+7</f>
        <v>45262</v>
      </c>
      <c r="Q3171" s="66" t="str">
        <f ca="1">IF(TODAY()&gt;BD[[#This Row],[Fecha Venc.]],"VENCIDO","")</f>
        <v>VENCIDO</v>
      </c>
      <c r="R3171" s="83"/>
    </row>
    <row r="3172" spans="3:18" s="4" customFormat="1" hidden="1" x14ac:dyDescent="0.25">
      <c r="C3172" s="77" t="s">
        <v>599</v>
      </c>
      <c r="D3172" s="78">
        <v>45255</v>
      </c>
      <c r="E3172" s="79" t="s">
        <v>8</v>
      </c>
      <c r="F3172" s="80" t="s">
        <v>20</v>
      </c>
      <c r="G3172" s="79" t="s">
        <v>172</v>
      </c>
      <c r="H3172" s="81" t="s">
        <v>15</v>
      </c>
      <c r="I3172" s="120">
        <v>586.9</v>
      </c>
      <c r="J3172" s="120">
        <v>578.9</v>
      </c>
      <c r="K3172" s="82">
        <v>2.52</v>
      </c>
      <c r="L3172" s="105">
        <f>+BD[[#This Row],[Kg. Recibidos]]*BD[[#This Row],[Precio]]</f>
        <v>1458.828</v>
      </c>
      <c r="M3172" s="82">
        <v>1458.828</v>
      </c>
      <c r="N3172" s="91">
        <f>+BD[[#This Row],[Monto Total]]-BD[[#This Row],[Abonos]]</f>
        <v>0</v>
      </c>
      <c r="O3172" s="92" t="str">
        <f>IF(BD[[#This Row],[Saldo Actual]]=0,"PAGADO",IF(BD[[#This Row],[Saldo Actual]]&lt;0,"A Favor","Pendiente"))</f>
        <v>PAGADO</v>
      </c>
      <c r="P3172" s="95">
        <f>+BD[[#This Row],[Fecha Doc.]]+7</f>
        <v>45262</v>
      </c>
      <c r="Q3172" s="66" t="str">
        <f ca="1">IF(TODAY()&gt;BD[[#This Row],[Fecha Venc.]],"VENCIDO","")</f>
        <v>VENCIDO</v>
      </c>
      <c r="R3172" s="83"/>
    </row>
    <row r="3173" spans="3:18" s="4" customFormat="1" hidden="1" x14ac:dyDescent="0.25">
      <c r="C3173" s="77" t="s">
        <v>600</v>
      </c>
      <c r="D3173" s="78">
        <v>45255</v>
      </c>
      <c r="E3173" s="79" t="s">
        <v>8</v>
      </c>
      <c r="F3173" s="80" t="s">
        <v>20</v>
      </c>
      <c r="G3173" s="79" t="s">
        <v>172</v>
      </c>
      <c r="H3173" s="81" t="s">
        <v>3</v>
      </c>
      <c r="I3173" s="120">
        <v>335.7</v>
      </c>
      <c r="J3173" s="120">
        <v>333.2</v>
      </c>
      <c r="K3173" s="82">
        <v>2.25</v>
      </c>
      <c r="L3173" s="105">
        <f>+BD[[#This Row],[Kg. Recibidos]]*BD[[#This Row],[Precio]]</f>
        <v>749.69999999999993</v>
      </c>
      <c r="M3173" s="82">
        <v>749.7</v>
      </c>
      <c r="N3173" s="91">
        <f>+BD[[#This Row],[Monto Total]]-BD[[#This Row],[Abonos]]</f>
        <v>0</v>
      </c>
      <c r="O3173" s="92" t="str">
        <f>IF(BD[[#This Row],[Saldo Actual]]=0,"PAGADO",IF(BD[[#This Row],[Saldo Actual]]&lt;0,"A Favor","Pendiente"))</f>
        <v>PAGADO</v>
      </c>
      <c r="P3173" s="95">
        <f>+BD[[#This Row],[Fecha Doc.]]+7</f>
        <v>45262</v>
      </c>
      <c r="Q3173" s="66" t="str">
        <f ca="1">IF(TODAY()&gt;BD[[#This Row],[Fecha Venc.]],"VENCIDO","")</f>
        <v>VENCIDO</v>
      </c>
      <c r="R3173" s="83"/>
    </row>
    <row r="3174" spans="3:18" s="4" customFormat="1" hidden="1" x14ac:dyDescent="0.25">
      <c r="C3174" s="77" t="s">
        <v>579</v>
      </c>
      <c r="D3174" s="78">
        <v>45254</v>
      </c>
      <c r="E3174" s="79" t="s">
        <v>91</v>
      </c>
      <c r="F3174" s="80" t="s">
        <v>49</v>
      </c>
      <c r="G3174" s="79" t="s">
        <v>91</v>
      </c>
      <c r="H3174" s="81" t="s">
        <v>11</v>
      </c>
      <c r="I3174" s="120">
        <v>24</v>
      </c>
      <c r="J3174" s="120">
        <v>24</v>
      </c>
      <c r="K3174" s="82">
        <v>1.8</v>
      </c>
      <c r="L3174" s="105">
        <f>+BD[[#This Row],[Kg. Recibidos]]*BD[[#This Row],[Precio]]</f>
        <v>43.2</v>
      </c>
      <c r="M3174" s="82">
        <v>43.2</v>
      </c>
      <c r="N3174" s="91">
        <f>+BD[[#This Row],[Monto Total]]-BD[[#This Row],[Abonos]]</f>
        <v>0</v>
      </c>
      <c r="O3174" s="92" t="str">
        <f>IF(BD[[#This Row],[Saldo Actual]]=0,"PAGADO",IF(BD[[#This Row],[Saldo Actual]]&lt;0,"A Favor","Pendiente"))</f>
        <v>PAGADO</v>
      </c>
      <c r="P3174" s="95">
        <f>+BD[[#This Row],[Fecha Doc.]]+7</f>
        <v>45261</v>
      </c>
      <c r="Q3174" s="66" t="str">
        <f ca="1">IF(TODAY()&gt;BD[[#This Row],[Fecha Venc.]],"VENCIDO","")</f>
        <v>VENCIDO</v>
      </c>
      <c r="R3174" s="83"/>
    </row>
    <row r="3175" spans="3:18" s="4" customFormat="1" hidden="1" x14ac:dyDescent="0.25">
      <c r="C3175" s="77" t="s">
        <v>579</v>
      </c>
      <c r="D3175" s="78">
        <v>45254</v>
      </c>
      <c r="E3175" s="79" t="s">
        <v>91</v>
      </c>
      <c r="F3175" s="80" t="s">
        <v>49</v>
      </c>
      <c r="G3175" s="79" t="s">
        <v>91</v>
      </c>
      <c r="H3175" s="81" t="s">
        <v>12</v>
      </c>
      <c r="I3175" s="120">
        <v>57.1</v>
      </c>
      <c r="J3175" s="120">
        <v>57.1</v>
      </c>
      <c r="K3175" s="82">
        <v>1.3</v>
      </c>
      <c r="L3175" s="105">
        <f>+BD[[#This Row],[Kg. Recibidos]]*BD[[#This Row],[Precio]]</f>
        <v>74.23</v>
      </c>
      <c r="M3175" s="82">
        <v>74.23</v>
      </c>
      <c r="N3175" s="91">
        <f>+BD[[#This Row],[Monto Total]]-BD[[#This Row],[Abonos]]</f>
        <v>0</v>
      </c>
      <c r="O3175" s="92" t="str">
        <f>IF(BD[[#This Row],[Saldo Actual]]=0,"PAGADO",IF(BD[[#This Row],[Saldo Actual]]&lt;0,"A Favor","Pendiente"))</f>
        <v>PAGADO</v>
      </c>
      <c r="P3175" s="95">
        <f>+BD[[#This Row],[Fecha Doc.]]+7</f>
        <v>45261</v>
      </c>
      <c r="Q3175" s="66" t="str">
        <f ca="1">IF(TODAY()&gt;BD[[#This Row],[Fecha Venc.]],"VENCIDO","")</f>
        <v>VENCIDO</v>
      </c>
      <c r="R3175" s="83"/>
    </row>
    <row r="3176" spans="3:18" s="4" customFormat="1" hidden="1" x14ac:dyDescent="0.25">
      <c r="C3176" s="77" t="s">
        <v>579</v>
      </c>
      <c r="D3176" s="78">
        <v>45254</v>
      </c>
      <c r="E3176" s="79" t="s">
        <v>91</v>
      </c>
      <c r="F3176" s="80" t="s">
        <v>49</v>
      </c>
      <c r="G3176" s="79" t="s">
        <v>91</v>
      </c>
      <c r="H3176" s="81" t="s">
        <v>13</v>
      </c>
      <c r="I3176" s="120">
        <v>76.7</v>
      </c>
      <c r="J3176" s="120">
        <v>76.7</v>
      </c>
      <c r="K3176" s="82">
        <v>1.4</v>
      </c>
      <c r="L3176" s="105">
        <f>+BD[[#This Row],[Kg. Recibidos]]*BD[[#This Row],[Precio]]</f>
        <v>107.38</v>
      </c>
      <c r="M3176" s="82">
        <v>107.38</v>
      </c>
      <c r="N3176" s="91">
        <f>+BD[[#This Row],[Monto Total]]-BD[[#This Row],[Abonos]]</f>
        <v>0</v>
      </c>
      <c r="O3176" s="92" t="str">
        <f>IF(BD[[#This Row],[Saldo Actual]]=0,"PAGADO",IF(BD[[#This Row],[Saldo Actual]]&lt;0,"A Favor","Pendiente"))</f>
        <v>PAGADO</v>
      </c>
      <c r="P3176" s="95">
        <f>+BD[[#This Row],[Fecha Doc.]]+7</f>
        <v>45261</v>
      </c>
      <c r="Q3176" s="66" t="str">
        <f ca="1">IF(TODAY()&gt;BD[[#This Row],[Fecha Venc.]],"VENCIDO","")</f>
        <v>VENCIDO</v>
      </c>
      <c r="R3176" s="83"/>
    </row>
    <row r="3177" spans="3:18" s="4" customFormat="1" hidden="1" x14ac:dyDescent="0.25">
      <c r="C3177" s="77" t="s">
        <v>589</v>
      </c>
      <c r="D3177" s="78">
        <v>45254</v>
      </c>
      <c r="E3177" s="79" t="s">
        <v>91</v>
      </c>
      <c r="F3177" s="80" t="s">
        <v>49</v>
      </c>
      <c r="G3177" s="79" t="s">
        <v>91</v>
      </c>
      <c r="H3177" s="81" t="s">
        <v>12</v>
      </c>
      <c r="I3177" s="120">
        <v>187.8</v>
      </c>
      <c r="J3177" s="120">
        <v>187.8</v>
      </c>
      <c r="K3177" s="82">
        <v>1.3</v>
      </c>
      <c r="L3177" s="105">
        <f>+BD[[#This Row],[Kg. Recibidos]]*BD[[#This Row],[Precio]]</f>
        <v>244.14000000000001</v>
      </c>
      <c r="M3177" s="82">
        <v>244.14</v>
      </c>
      <c r="N3177" s="91">
        <f>+BD[[#This Row],[Monto Total]]-BD[[#This Row],[Abonos]]</f>
        <v>0</v>
      </c>
      <c r="O3177" s="92" t="str">
        <f>IF(BD[[#This Row],[Saldo Actual]]=0,"PAGADO",IF(BD[[#This Row],[Saldo Actual]]&lt;0,"A Favor","Pendiente"))</f>
        <v>PAGADO</v>
      </c>
      <c r="P3177" s="95">
        <f>+BD[[#This Row],[Fecha Doc.]]+7</f>
        <v>45261</v>
      </c>
      <c r="Q3177" s="66" t="str">
        <f ca="1">IF(TODAY()&gt;BD[[#This Row],[Fecha Venc.]],"VENCIDO","")</f>
        <v>VENCIDO</v>
      </c>
      <c r="R3177" s="83"/>
    </row>
    <row r="3178" spans="3:18" s="4" customFormat="1" hidden="1" x14ac:dyDescent="0.25">
      <c r="C3178" s="77" t="s">
        <v>589</v>
      </c>
      <c r="D3178" s="78">
        <v>45254</v>
      </c>
      <c r="E3178" s="79" t="s">
        <v>91</v>
      </c>
      <c r="F3178" s="80" t="s">
        <v>49</v>
      </c>
      <c r="G3178" s="79" t="s">
        <v>91</v>
      </c>
      <c r="H3178" s="81" t="s">
        <v>13</v>
      </c>
      <c r="I3178" s="120">
        <v>48.2</v>
      </c>
      <c r="J3178" s="120">
        <v>48.2</v>
      </c>
      <c r="K3178" s="82">
        <v>1.4</v>
      </c>
      <c r="L3178" s="105">
        <f>+BD[[#This Row],[Kg. Recibidos]]*BD[[#This Row],[Precio]]</f>
        <v>67.48</v>
      </c>
      <c r="M3178" s="82">
        <v>67.48</v>
      </c>
      <c r="N3178" s="91">
        <f>+BD[[#This Row],[Monto Total]]-BD[[#This Row],[Abonos]]</f>
        <v>0</v>
      </c>
      <c r="O3178" s="92" t="str">
        <f>IF(BD[[#This Row],[Saldo Actual]]=0,"PAGADO",IF(BD[[#This Row],[Saldo Actual]]&lt;0,"A Favor","Pendiente"))</f>
        <v>PAGADO</v>
      </c>
      <c r="P3178" s="95">
        <f>+BD[[#This Row],[Fecha Doc.]]+7</f>
        <v>45261</v>
      </c>
      <c r="Q3178" s="66" t="str">
        <f ca="1">IF(TODAY()&gt;BD[[#This Row],[Fecha Venc.]],"VENCIDO","")</f>
        <v>VENCIDO</v>
      </c>
      <c r="R3178" s="83"/>
    </row>
    <row r="3179" spans="3:18" s="4" customFormat="1" hidden="1" x14ac:dyDescent="0.25">
      <c r="C3179" s="77" t="s">
        <v>573</v>
      </c>
      <c r="D3179" s="78">
        <v>45254</v>
      </c>
      <c r="E3179" s="79" t="s">
        <v>1887</v>
      </c>
      <c r="F3179" s="80" t="s">
        <v>42</v>
      </c>
      <c r="G3179" s="79" t="s">
        <v>83</v>
      </c>
      <c r="H3179" s="81" t="s">
        <v>3</v>
      </c>
      <c r="I3179" s="120">
        <v>605.1</v>
      </c>
      <c r="J3179" s="120">
        <v>605.95000000000005</v>
      </c>
      <c r="K3179" s="82">
        <v>2.35</v>
      </c>
      <c r="L3179" s="105">
        <f>+BD[[#This Row],[Kg. Recibidos]]*BD[[#This Row],[Precio]]</f>
        <v>1423.9825000000001</v>
      </c>
      <c r="M3179" s="82">
        <v>1423.9825000000001</v>
      </c>
      <c r="N3179" s="91">
        <f>+BD[[#This Row],[Monto Total]]-BD[[#This Row],[Abonos]]</f>
        <v>0</v>
      </c>
      <c r="O3179" s="92" t="str">
        <f>IF(BD[[#This Row],[Saldo Actual]]=0,"PAGADO",IF(BD[[#This Row],[Saldo Actual]]&lt;0,"A Favor","Pendiente"))</f>
        <v>PAGADO</v>
      </c>
      <c r="P3179" s="95">
        <f>+BD[[#This Row],[Fecha Doc.]]+7</f>
        <v>45261</v>
      </c>
      <c r="Q3179" s="66" t="str">
        <f ca="1">IF(TODAY()&gt;BD[[#This Row],[Fecha Venc.]],"VENCIDO","")</f>
        <v>VENCIDO</v>
      </c>
      <c r="R3179" s="83"/>
    </row>
    <row r="3180" spans="3:18" s="4" customFormat="1" hidden="1" x14ac:dyDescent="0.25">
      <c r="C3180" s="77" t="s">
        <v>574</v>
      </c>
      <c r="D3180" s="78">
        <v>45254</v>
      </c>
      <c r="E3180" s="79" t="s">
        <v>66</v>
      </c>
      <c r="F3180" s="80" t="s">
        <v>21</v>
      </c>
      <c r="G3180" s="79" t="s">
        <v>186</v>
      </c>
      <c r="H3180" s="81" t="s">
        <v>12</v>
      </c>
      <c r="I3180" s="120">
        <v>105.9</v>
      </c>
      <c r="J3180" s="120">
        <v>105.4</v>
      </c>
      <c r="K3180" s="82">
        <v>1.3</v>
      </c>
      <c r="L3180" s="105">
        <f>+BD[[#This Row],[Kg. Recibidos]]*BD[[#This Row],[Precio]]</f>
        <v>137.02000000000001</v>
      </c>
      <c r="M3180" s="82">
        <v>137.02000000000001</v>
      </c>
      <c r="N3180" s="91">
        <f>+BD[[#This Row],[Monto Total]]-BD[[#This Row],[Abonos]]</f>
        <v>0</v>
      </c>
      <c r="O3180" s="92" t="str">
        <f>IF(BD[[#This Row],[Saldo Actual]]=0,"PAGADO",IF(BD[[#This Row],[Saldo Actual]]&lt;0,"A Favor","Pendiente"))</f>
        <v>PAGADO</v>
      </c>
      <c r="P3180" s="95">
        <f>+BD[[#This Row],[Fecha Doc.]]+7</f>
        <v>45261</v>
      </c>
      <c r="Q3180" s="66" t="str">
        <f ca="1">IF(TODAY()&gt;BD[[#This Row],[Fecha Venc.]],"VENCIDO","")</f>
        <v>VENCIDO</v>
      </c>
      <c r="R3180" s="83"/>
    </row>
    <row r="3181" spans="3:18" s="4" customFormat="1" hidden="1" x14ac:dyDescent="0.25">
      <c r="C3181" s="77" t="s">
        <v>574</v>
      </c>
      <c r="D3181" s="78">
        <v>45254</v>
      </c>
      <c r="E3181" s="79" t="s">
        <v>66</v>
      </c>
      <c r="F3181" s="80" t="s">
        <v>21</v>
      </c>
      <c r="G3181" s="79" t="s">
        <v>186</v>
      </c>
      <c r="H3181" s="81" t="s">
        <v>13</v>
      </c>
      <c r="I3181" s="120">
        <v>101.4</v>
      </c>
      <c r="J3181" s="120">
        <v>101.3</v>
      </c>
      <c r="K3181" s="82">
        <v>1.4</v>
      </c>
      <c r="L3181" s="105">
        <f>+BD[[#This Row],[Kg. Recibidos]]*BD[[#This Row],[Precio]]</f>
        <v>141.82</v>
      </c>
      <c r="M3181" s="82">
        <v>141.82</v>
      </c>
      <c r="N3181" s="91">
        <f>+BD[[#This Row],[Monto Total]]-BD[[#This Row],[Abonos]]</f>
        <v>0</v>
      </c>
      <c r="O3181" s="92" t="str">
        <f>IF(BD[[#This Row],[Saldo Actual]]=0,"PAGADO",IF(BD[[#This Row],[Saldo Actual]]&lt;0,"A Favor","Pendiente"))</f>
        <v>PAGADO</v>
      </c>
      <c r="P3181" s="95">
        <f>+BD[[#This Row],[Fecha Doc.]]+7</f>
        <v>45261</v>
      </c>
      <c r="Q3181" s="66" t="str">
        <f ca="1">IF(TODAY()&gt;BD[[#This Row],[Fecha Venc.]],"VENCIDO","")</f>
        <v>VENCIDO</v>
      </c>
      <c r="R3181" s="83"/>
    </row>
    <row r="3182" spans="3:18" s="4" customFormat="1" hidden="1" x14ac:dyDescent="0.25">
      <c r="C3182" s="77" t="s">
        <v>575</v>
      </c>
      <c r="D3182" s="78">
        <v>45254</v>
      </c>
      <c r="E3182" s="79" t="s">
        <v>66</v>
      </c>
      <c r="F3182" s="80" t="s">
        <v>21</v>
      </c>
      <c r="G3182" s="79" t="s">
        <v>186</v>
      </c>
      <c r="H3182" s="81" t="s">
        <v>15</v>
      </c>
      <c r="I3182" s="120">
        <v>1550.9</v>
      </c>
      <c r="J3182" s="120">
        <v>1482.3</v>
      </c>
      <c r="K3182" s="82">
        <v>2.52</v>
      </c>
      <c r="L3182" s="105">
        <f>+BD[[#This Row],[Kg. Recibidos]]*BD[[#This Row],[Precio]]</f>
        <v>3735.3959999999997</v>
      </c>
      <c r="M3182" s="82">
        <v>3735.3959999999997</v>
      </c>
      <c r="N3182" s="91">
        <f>+BD[[#This Row],[Monto Total]]-BD[[#This Row],[Abonos]]</f>
        <v>0</v>
      </c>
      <c r="O3182" s="92" t="str">
        <f>IF(BD[[#This Row],[Saldo Actual]]=0,"PAGADO",IF(BD[[#This Row],[Saldo Actual]]&lt;0,"A Favor","Pendiente"))</f>
        <v>PAGADO</v>
      </c>
      <c r="P3182" s="95">
        <f>+BD[[#This Row],[Fecha Doc.]]+7</f>
        <v>45261</v>
      </c>
      <c r="Q3182" s="66" t="str">
        <f ca="1">IF(TODAY()&gt;BD[[#This Row],[Fecha Venc.]],"VENCIDO","")</f>
        <v>VENCIDO</v>
      </c>
      <c r="R3182" s="83"/>
    </row>
    <row r="3183" spans="3:18" s="4" customFormat="1" hidden="1" x14ac:dyDescent="0.25">
      <c r="C3183" s="77" t="s">
        <v>576</v>
      </c>
      <c r="D3183" s="78">
        <v>45254</v>
      </c>
      <c r="E3183" s="79" t="s">
        <v>66</v>
      </c>
      <c r="F3183" s="80" t="s">
        <v>21</v>
      </c>
      <c r="G3183" s="79" t="s">
        <v>185</v>
      </c>
      <c r="H3183" s="81" t="s">
        <v>15</v>
      </c>
      <c r="I3183" s="120">
        <v>1647.2</v>
      </c>
      <c r="J3183" s="120">
        <v>1600</v>
      </c>
      <c r="K3183" s="82">
        <v>2.52</v>
      </c>
      <c r="L3183" s="105">
        <f>+BD[[#This Row],[Kg. Recibidos]]*BD[[#This Row],[Precio]]</f>
        <v>4032</v>
      </c>
      <c r="M3183" s="82">
        <v>4032</v>
      </c>
      <c r="N3183" s="91">
        <f>+BD[[#This Row],[Monto Total]]-BD[[#This Row],[Abonos]]</f>
        <v>0</v>
      </c>
      <c r="O3183" s="92" t="str">
        <f>IF(BD[[#This Row],[Saldo Actual]]=0,"PAGADO",IF(BD[[#This Row],[Saldo Actual]]&lt;0,"A Favor","Pendiente"))</f>
        <v>PAGADO</v>
      </c>
      <c r="P3183" s="95">
        <f>+BD[[#This Row],[Fecha Doc.]]+7</f>
        <v>45261</v>
      </c>
      <c r="Q3183" s="66" t="str">
        <f ca="1">IF(TODAY()&gt;BD[[#This Row],[Fecha Venc.]],"VENCIDO","")</f>
        <v>VENCIDO</v>
      </c>
      <c r="R3183" s="83"/>
    </row>
    <row r="3184" spans="3:18" s="4" customFormat="1" hidden="1" x14ac:dyDescent="0.25">
      <c r="C3184" s="77" t="s">
        <v>577</v>
      </c>
      <c r="D3184" s="78">
        <v>45254</v>
      </c>
      <c r="E3184" s="79" t="s">
        <v>66</v>
      </c>
      <c r="F3184" s="80" t="s">
        <v>21</v>
      </c>
      <c r="G3184" s="79" t="s">
        <v>183</v>
      </c>
      <c r="H3184" s="81" t="s">
        <v>15</v>
      </c>
      <c r="I3184" s="120">
        <v>2590.1</v>
      </c>
      <c r="J3184" s="120">
        <v>2526.6</v>
      </c>
      <c r="K3184" s="82">
        <v>2.52</v>
      </c>
      <c r="L3184" s="105">
        <f>+BD[[#This Row],[Kg. Recibidos]]*BD[[#This Row],[Precio]]</f>
        <v>6367.0320000000002</v>
      </c>
      <c r="M3184" s="82">
        <v>6367.0320000000002</v>
      </c>
      <c r="N3184" s="91">
        <f>+BD[[#This Row],[Monto Total]]-BD[[#This Row],[Abonos]]</f>
        <v>0</v>
      </c>
      <c r="O3184" s="92" t="str">
        <f>IF(BD[[#This Row],[Saldo Actual]]=0,"PAGADO",IF(BD[[#This Row],[Saldo Actual]]&lt;0,"A Favor","Pendiente"))</f>
        <v>PAGADO</v>
      </c>
      <c r="P3184" s="95">
        <f>+BD[[#This Row],[Fecha Doc.]]+7</f>
        <v>45261</v>
      </c>
      <c r="Q3184" s="66" t="str">
        <f ca="1">IF(TODAY()&gt;BD[[#This Row],[Fecha Venc.]],"VENCIDO","")</f>
        <v>VENCIDO</v>
      </c>
      <c r="R3184" s="83"/>
    </row>
    <row r="3185" spans="3:18" s="4" customFormat="1" hidden="1" x14ac:dyDescent="0.25">
      <c r="C3185" s="77" t="s">
        <v>578</v>
      </c>
      <c r="D3185" s="78">
        <v>45254</v>
      </c>
      <c r="E3185" s="79" t="s">
        <v>82</v>
      </c>
      <c r="F3185" s="80" t="s">
        <v>41</v>
      </c>
      <c r="G3185" s="79" t="s">
        <v>82</v>
      </c>
      <c r="H3185" s="81" t="s">
        <v>3</v>
      </c>
      <c r="I3185" s="120">
        <v>21588</v>
      </c>
      <c r="J3185" s="120">
        <v>21588</v>
      </c>
      <c r="K3185" s="82">
        <v>2.2799999999999998</v>
      </c>
      <c r="L3185" s="105">
        <f>+BD[[#This Row],[Kg. Recibidos]]*BD[[#This Row],[Precio]]</f>
        <v>49220.639999999999</v>
      </c>
      <c r="M3185" s="82">
        <v>49220.639999999999</v>
      </c>
      <c r="N3185" s="91">
        <f>+BD[[#This Row],[Monto Total]]-BD[[#This Row],[Abonos]]</f>
        <v>0</v>
      </c>
      <c r="O3185" s="92" t="str">
        <f>IF(BD[[#This Row],[Saldo Actual]]=0,"PAGADO",IF(BD[[#This Row],[Saldo Actual]]&lt;0,"A Favor","Pendiente"))</f>
        <v>PAGADO</v>
      </c>
      <c r="P3185" s="95">
        <f>+BD[[#This Row],[Fecha Doc.]]+7</f>
        <v>45261</v>
      </c>
      <c r="Q3185" s="66" t="str">
        <f ca="1">IF(TODAY()&gt;BD[[#This Row],[Fecha Venc.]],"VENCIDO","")</f>
        <v>VENCIDO</v>
      </c>
      <c r="R3185" s="83"/>
    </row>
    <row r="3186" spans="3:18" s="4" customFormat="1" hidden="1" x14ac:dyDescent="0.25">
      <c r="C3186" s="77" t="s">
        <v>580</v>
      </c>
      <c r="D3186" s="78">
        <v>45254</v>
      </c>
      <c r="E3186" s="79" t="s">
        <v>82</v>
      </c>
      <c r="F3186" s="80" t="s">
        <v>41</v>
      </c>
      <c r="G3186" s="79" t="s">
        <v>82</v>
      </c>
      <c r="H3186" s="81" t="s">
        <v>11</v>
      </c>
      <c r="I3186" s="120">
        <v>642.4</v>
      </c>
      <c r="J3186" s="120">
        <v>642.4</v>
      </c>
      <c r="K3186" s="82">
        <v>1.8</v>
      </c>
      <c r="L3186" s="105">
        <f>+BD[[#This Row],[Kg. Recibidos]]*BD[[#This Row],[Precio]]</f>
        <v>1156.32</v>
      </c>
      <c r="M3186" s="82">
        <v>1156.32</v>
      </c>
      <c r="N3186" s="91">
        <f>+BD[[#This Row],[Monto Total]]-BD[[#This Row],[Abonos]]</f>
        <v>0</v>
      </c>
      <c r="O3186" s="92" t="str">
        <f>IF(BD[[#This Row],[Saldo Actual]]=0,"PAGADO",IF(BD[[#This Row],[Saldo Actual]]&lt;0,"A Favor","Pendiente"))</f>
        <v>PAGADO</v>
      </c>
      <c r="P3186" s="95">
        <f>+BD[[#This Row],[Fecha Doc.]]+7</f>
        <v>45261</v>
      </c>
      <c r="Q3186" s="66" t="str">
        <f ca="1">IF(TODAY()&gt;BD[[#This Row],[Fecha Venc.]],"VENCIDO","")</f>
        <v>VENCIDO</v>
      </c>
      <c r="R3186" s="83"/>
    </row>
    <row r="3187" spans="3:18" s="4" customFormat="1" hidden="1" x14ac:dyDescent="0.25">
      <c r="C3187" s="77" t="s">
        <v>580</v>
      </c>
      <c r="D3187" s="78">
        <v>45254</v>
      </c>
      <c r="E3187" s="79" t="s">
        <v>82</v>
      </c>
      <c r="F3187" s="80" t="s">
        <v>41</v>
      </c>
      <c r="G3187" s="79" t="s">
        <v>82</v>
      </c>
      <c r="H3187" s="81" t="s">
        <v>13</v>
      </c>
      <c r="I3187" s="120">
        <v>1575.1</v>
      </c>
      <c r="J3187" s="120">
        <v>1575.1</v>
      </c>
      <c r="K3187" s="82">
        <v>1.4</v>
      </c>
      <c r="L3187" s="105">
        <f>+BD[[#This Row],[Kg. Recibidos]]*BD[[#This Row],[Precio]]</f>
        <v>2205.14</v>
      </c>
      <c r="M3187" s="82">
        <v>2205.14</v>
      </c>
      <c r="N3187" s="91">
        <f>+BD[[#This Row],[Monto Total]]-BD[[#This Row],[Abonos]]</f>
        <v>0</v>
      </c>
      <c r="O3187" s="92" t="str">
        <f>IF(BD[[#This Row],[Saldo Actual]]=0,"PAGADO",IF(BD[[#This Row],[Saldo Actual]]&lt;0,"A Favor","Pendiente"))</f>
        <v>PAGADO</v>
      </c>
      <c r="P3187" s="95">
        <f>+BD[[#This Row],[Fecha Doc.]]+7</f>
        <v>45261</v>
      </c>
      <c r="Q3187" s="66" t="str">
        <f ca="1">IF(TODAY()&gt;BD[[#This Row],[Fecha Venc.]],"VENCIDO","")</f>
        <v>VENCIDO</v>
      </c>
      <c r="R3187" s="83"/>
    </row>
    <row r="3188" spans="3:18" s="4" customFormat="1" hidden="1" x14ac:dyDescent="0.25">
      <c r="C3188" s="77" t="s">
        <v>580</v>
      </c>
      <c r="D3188" s="78">
        <v>45254</v>
      </c>
      <c r="E3188" s="79" t="s">
        <v>82</v>
      </c>
      <c r="F3188" s="80" t="s">
        <v>41</v>
      </c>
      <c r="G3188" s="79" t="s">
        <v>82</v>
      </c>
      <c r="H3188" s="81" t="s">
        <v>12</v>
      </c>
      <c r="I3188" s="120">
        <v>1103</v>
      </c>
      <c r="J3188" s="120">
        <v>1103</v>
      </c>
      <c r="K3188" s="82">
        <v>1.3</v>
      </c>
      <c r="L3188" s="105">
        <f>+BD[[#This Row],[Kg. Recibidos]]*BD[[#This Row],[Precio]]</f>
        <v>1433.9</v>
      </c>
      <c r="M3188" s="82">
        <v>1433.9</v>
      </c>
      <c r="N3188" s="91">
        <f>+BD[[#This Row],[Monto Total]]-BD[[#This Row],[Abonos]]</f>
        <v>0</v>
      </c>
      <c r="O3188" s="92" t="str">
        <f>IF(BD[[#This Row],[Saldo Actual]]=0,"PAGADO",IF(BD[[#This Row],[Saldo Actual]]&lt;0,"A Favor","Pendiente"))</f>
        <v>PAGADO</v>
      </c>
      <c r="P3188" s="95">
        <f>+BD[[#This Row],[Fecha Doc.]]+7</f>
        <v>45261</v>
      </c>
      <c r="Q3188" s="66" t="str">
        <f ca="1">IF(TODAY()&gt;BD[[#This Row],[Fecha Venc.]],"VENCIDO","")</f>
        <v>VENCIDO</v>
      </c>
      <c r="R3188" s="83"/>
    </row>
    <row r="3189" spans="3:18" s="4" customFormat="1" hidden="1" x14ac:dyDescent="0.25">
      <c r="C3189" s="77" t="s">
        <v>584</v>
      </c>
      <c r="D3189" s="78">
        <v>45254</v>
      </c>
      <c r="E3189" s="79" t="s">
        <v>1887</v>
      </c>
      <c r="F3189" s="80" t="s">
        <v>1886</v>
      </c>
      <c r="G3189" s="79" t="s">
        <v>200</v>
      </c>
      <c r="H3189" s="81" t="s">
        <v>10</v>
      </c>
      <c r="I3189" s="120">
        <v>274</v>
      </c>
      <c r="J3189" s="120">
        <v>274</v>
      </c>
      <c r="K3189" s="82">
        <v>2.4</v>
      </c>
      <c r="L3189" s="105">
        <f>+BD[[#This Row],[Kg. Recibidos]]*BD[[#This Row],[Precio]]</f>
        <v>657.6</v>
      </c>
      <c r="M3189" s="82">
        <v>657.6</v>
      </c>
      <c r="N3189" s="91">
        <f>+BD[[#This Row],[Monto Total]]-BD[[#This Row],[Abonos]]</f>
        <v>0</v>
      </c>
      <c r="O3189" s="92" t="str">
        <f>IF(BD[[#This Row],[Saldo Actual]]=0,"PAGADO",IF(BD[[#This Row],[Saldo Actual]]&lt;0,"A Favor","Pendiente"))</f>
        <v>PAGADO</v>
      </c>
      <c r="P3189" s="95">
        <f>+BD[[#This Row],[Fecha Doc.]]+7</f>
        <v>45261</v>
      </c>
      <c r="Q3189" s="66" t="str">
        <f ca="1">IF(TODAY()&gt;BD[[#This Row],[Fecha Venc.]],"VENCIDO","")</f>
        <v>VENCIDO</v>
      </c>
      <c r="R3189" s="83"/>
    </row>
    <row r="3190" spans="3:18" s="4" customFormat="1" hidden="1" x14ac:dyDescent="0.25">
      <c r="C3190" s="77" t="s">
        <v>581</v>
      </c>
      <c r="D3190" s="78">
        <v>45254</v>
      </c>
      <c r="E3190" s="79" t="s">
        <v>69</v>
      </c>
      <c r="F3190" s="80" t="s">
        <v>31</v>
      </c>
      <c r="G3190" s="79" t="s">
        <v>69</v>
      </c>
      <c r="H3190" s="81" t="s">
        <v>10</v>
      </c>
      <c r="I3190" s="120">
        <v>830</v>
      </c>
      <c r="J3190" s="120">
        <v>832</v>
      </c>
      <c r="K3190" s="82">
        <v>2.2999999999999998</v>
      </c>
      <c r="L3190" s="105">
        <f>+BD[[#This Row],[Kg. Recibidos]]*BD[[#This Row],[Precio]]</f>
        <v>1913.6</v>
      </c>
      <c r="M3190" s="82">
        <v>1913.6</v>
      </c>
      <c r="N3190" s="91">
        <f>+BD[[#This Row],[Monto Total]]-BD[[#This Row],[Abonos]]</f>
        <v>0</v>
      </c>
      <c r="O3190" s="92" t="str">
        <f>IF(BD[[#This Row],[Saldo Actual]]=0,"PAGADO",IF(BD[[#This Row],[Saldo Actual]]&lt;0,"A Favor","Pendiente"))</f>
        <v>PAGADO</v>
      </c>
      <c r="P3190" s="95">
        <f>+BD[[#This Row],[Fecha Doc.]]+7</f>
        <v>45261</v>
      </c>
      <c r="Q3190" s="66" t="str">
        <f ca="1">IF(TODAY()&gt;BD[[#This Row],[Fecha Venc.]],"VENCIDO","")</f>
        <v>VENCIDO</v>
      </c>
      <c r="R3190" s="83"/>
    </row>
    <row r="3191" spans="3:18" s="4" customFormat="1" hidden="1" x14ac:dyDescent="0.25">
      <c r="C3191" s="77" t="s">
        <v>585</v>
      </c>
      <c r="D3191" s="78">
        <v>45254</v>
      </c>
      <c r="E3191" s="79" t="s">
        <v>1887</v>
      </c>
      <c r="F3191" s="80" t="s">
        <v>1886</v>
      </c>
      <c r="G3191" s="79" t="s">
        <v>143</v>
      </c>
      <c r="H3191" s="81" t="s">
        <v>12</v>
      </c>
      <c r="I3191" s="120">
        <v>5.8</v>
      </c>
      <c r="J3191" s="120">
        <v>5.8</v>
      </c>
      <c r="K3191" s="82">
        <v>1.3</v>
      </c>
      <c r="L3191" s="105">
        <f>+BD[[#This Row],[Kg. Recibidos]]*BD[[#This Row],[Precio]]</f>
        <v>7.54</v>
      </c>
      <c r="M3191" s="82">
        <v>7.54</v>
      </c>
      <c r="N3191" s="91">
        <f>+BD[[#This Row],[Monto Total]]-BD[[#This Row],[Abonos]]</f>
        <v>0</v>
      </c>
      <c r="O3191" s="92" t="str">
        <f>IF(BD[[#This Row],[Saldo Actual]]=0,"PAGADO",IF(BD[[#This Row],[Saldo Actual]]&lt;0,"A Favor","Pendiente"))</f>
        <v>PAGADO</v>
      </c>
      <c r="P3191" s="95">
        <f>+BD[[#This Row],[Fecha Doc.]]+7</f>
        <v>45261</v>
      </c>
      <c r="Q3191" s="66" t="str">
        <f ca="1">IF(TODAY()&gt;BD[[#This Row],[Fecha Venc.]],"VENCIDO","")</f>
        <v>VENCIDO</v>
      </c>
      <c r="R3191" s="83"/>
    </row>
    <row r="3192" spans="3:18" s="4" customFormat="1" hidden="1" x14ac:dyDescent="0.25">
      <c r="C3192" s="77" t="s">
        <v>585</v>
      </c>
      <c r="D3192" s="78">
        <v>45254</v>
      </c>
      <c r="E3192" s="79" t="s">
        <v>1887</v>
      </c>
      <c r="F3192" s="80" t="s">
        <v>1886</v>
      </c>
      <c r="G3192" s="79" t="s">
        <v>143</v>
      </c>
      <c r="H3192" s="81" t="s">
        <v>13</v>
      </c>
      <c r="I3192" s="120">
        <v>5.4</v>
      </c>
      <c r="J3192" s="120">
        <v>5.4</v>
      </c>
      <c r="K3192" s="82">
        <v>1.4</v>
      </c>
      <c r="L3192" s="105">
        <f>+BD[[#This Row],[Kg. Recibidos]]*BD[[#This Row],[Precio]]</f>
        <v>7.56</v>
      </c>
      <c r="M3192" s="82">
        <v>7.56</v>
      </c>
      <c r="N3192" s="91">
        <f>+BD[[#This Row],[Monto Total]]-BD[[#This Row],[Abonos]]</f>
        <v>0</v>
      </c>
      <c r="O3192" s="92" t="str">
        <f>IF(BD[[#This Row],[Saldo Actual]]=0,"PAGADO",IF(BD[[#This Row],[Saldo Actual]]&lt;0,"A Favor","Pendiente"))</f>
        <v>PAGADO</v>
      </c>
      <c r="P3192" s="95">
        <f>+BD[[#This Row],[Fecha Doc.]]+7</f>
        <v>45261</v>
      </c>
      <c r="Q3192" s="66" t="str">
        <f ca="1">IF(TODAY()&gt;BD[[#This Row],[Fecha Venc.]],"VENCIDO","")</f>
        <v>VENCIDO</v>
      </c>
      <c r="R3192" s="83"/>
    </row>
    <row r="3193" spans="3:18" s="4" customFormat="1" hidden="1" x14ac:dyDescent="0.25">
      <c r="C3193" s="77" t="s">
        <v>585</v>
      </c>
      <c r="D3193" s="78">
        <v>45254</v>
      </c>
      <c r="E3193" s="79" t="s">
        <v>1887</v>
      </c>
      <c r="F3193" s="80" t="s">
        <v>1886</v>
      </c>
      <c r="G3193" s="79" t="s">
        <v>143</v>
      </c>
      <c r="H3193" s="81" t="s">
        <v>11</v>
      </c>
      <c r="I3193" s="120">
        <v>5.0999999999999996</v>
      </c>
      <c r="J3193" s="120">
        <v>5.0999999999999996</v>
      </c>
      <c r="K3193" s="82">
        <v>2</v>
      </c>
      <c r="L3193" s="105">
        <f>+BD[[#This Row],[Kg. Recibidos]]*BD[[#This Row],[Precio]]</f>
        <v>10.199999999999999</v>
      </c>
      <c r="M3193" s="82">
        <v>10.199999999999999</v>
      </c>
      <c r="N3193" s="91">
        <f>+BD[[#This Row],[Monto Total]]-BD[[#This Row],[Abonos]]</f>
        <v>0</v>
      </c>
      <c r="O3193" s="92" t="str">
        <f>IF(BD[[#This Row],[Saldo Actual]]=0,"PAGADO",IF(BD[[#This Row],[Saldo Actual]]&lt;0,"A Favor","Pendiente"))</f>
        <v>PAGADO</v>
      </c>
      <c r="P3193" s="95">
        <f>+BD[[#This Row],[Fecha Doc.]]+7</f>
        <v>45261</v>
      </c>
      <c r="Q3193" s="66" t="str">
        <f ca="1">IF(TODAY()&gt;BD[[#This Row],[Fecha Venc.]],"VENCIDO","")</f>
        <v>VENCIDO</v>
      </c>
      <c r="R3193" s="83"/>
    </row>
    <row r="3194" spans="3:18" s="4" customFormat="1" hidden="1" x14ac:dyDescent="0.25">
      <c r="C3194" s="77" t="s">
        <v>582</v>
      </c>
      <c r="D3194" s="78">
        <v>45254</v>
      </c>
      <c r="E3194" s="79" t="s">
        <v>1887</v>
      </c>
      <c r="F3194" s="80" t="s">
        <v>1886</v>
      </c>
      <c r="G3194" s="79" t="s">
        <v>194</v>
      </c>
      <c r="H3194" s="81" t="s">
        <v>13</v>
      </c>
      <c r="I3194" s="120">
        <v>107.6</v>
      </c>
      <c r="J3194" s="120">
        <v>107.6</v>
      </c>
      <c r="K3194" s="82">
        <v>1.4</v>
      </c>
      <c r="L3194" s="105">
        <f>+BD[[#This Row],[Kg. Recibidos]]*BD[[#This Row],[Precio]]</f>
        <v>150.63999999999999</v>
      </c>
      <c r="M3194" s="82">
        <v>150.63999999999999</v>
      </c>
      <c r="N3194" s="91">
        <f>+BD[[#This Row],[Monto Total]]-BD[[#This Row],[Abonos]]</f>
        <v>0</v>
      </c>
      <c r="O3194" s="92" t="str">
        <f>IF(BD[[#This Row],[Saldo Actual]]=0,"PAGADO",IF(BD[[#This Row],[Saldo Actual]]&lt;0,"A Favor","Pendiente"))</f>
        <v>PAGADO</v>
      </c>
      <c r="P3194" s="95">
        <f>+BD[[#This Row],[Fecha Doc.]]+7</f>
        <v>45261</v>
      </c>
      <c r="Q3194" s="66" t="str">
        <f ca="1">IF(TODAY()&gt;BD[[#This Row],[Fecha Venc.]],"VENCIDO","")</f>
        <v>VENCIDO</v>
      </c>
      <c r="R3194" s="83"/>
    </row>
    <row r="3195" spans="3:18" s="4" customFormat="1" hidden="1" x14ac:dyDescent="0.25">
      <c r="C3195" s="77" t="s">
        <v>583</v>
      </c>
      <c r="D3195" s="78">
        <v>45254</v>
      </c>
      <c r="E3195" s="79" t="s">
        <v>1887</v>
      </c>
      <c r="F3195" s="80" t="s">
        <v>1886</v>
      </c>
      <c r="G3195" s="79" t="s">
        <v>194</v>
      </c>
      <c r="H3195" s="81" t="s">
        <v>3</v>
      </c>
      <c r="I3195" s="120">
        <v>34.6</v>
      </c>
      <c r="J3195" s="120">
        <v>34.6</v>
      </c>
      <c r="K3195" s="82">
        <v>2.4500000000000002</v>
      </c>
      <c r="L3195" s="105">
        <f>+BD[[#This Row],[Kg. Recibidos]]*BD[[#This Row],[Precio]]</f>
        <v>84.77000000000001</v>
      </c>
      <c r="M3195" s="82">
        <v>84.77</v>
      </c>
      <c r="N3195" s="91">
        <f>+BD[[#This Row],[Monto Total]]-BD[[#This Row],[Abonos]]</f>
        <v>0</v>
      </c>
      <c r="O3195" s="92" t="str">
        <f>IF(BD[[#This Row],[Saldo Actual]]=0,"PAGADO",IF(BD[[#This Row],[Saldo Actual]]&lt;0,"A Favor","Pendiente"))</f>
        <v>PAGADO</v>
      </c>
      <c r="P3195" s="95">
        <f>+BD[[#This Row],[Fecha Doc.]]+7</f>
        <v>45261</v>
      </c>
      <c r="Q3195" s="66" t="str">
        <f ca="1">IF(TODAY()&gt;BD[[#This Row],[Fecha Venc.]],"VENCIDO","")</f>
        <v>VENCIDO</v>
      </c>
      <c r="R3195" s="83"/>
    </row>
    <row r="3196" spans="3:18" s="4" customFormat="1" hidden="1" x14ac:dyDescent="0.25">
      <c r="C3196" s="77" t="s">
        <v>588</v>
      </c>
      <c r="D3196" s="78">
        <v>45254</v>
      </c>
      <c r="E3196" s="79" t="s">
        <v>93</v>
      </c>
      <c r="F3196" s="80" t="s">
        <v>51</v>
      </c>
      <c r="G3196" s="79" t="s">
        <v>93</v>
      </c>
      <c r="H3196" s="81" t="s">
        <v>3</v>
      </c>
      <c r="I3196" s="120">
        <v>20142.599999999999</v>
      </c>
      <c r="J3196" s="120">
        <v>20102.400000000001</v>
      </c>
      <c r="K3196" s="82">
        <v>2.15</v>
      </c>
      <c r="L3196" s="105">
        <f>+BD[[#This Row],[Kg. Recibidos]]*BD[[#This Row],[Precio]]</f>
        <v>43220.160000000003</v>
      </c>
      <c r="M3196" s="82">
        <v>43220.160000000003</v>
      </c>
      <c r="N3196" s="91">
        <f>+BD[[#This Row],[Monto Total]]-BD[[#This Row],[Abonos]]</f>
        <v>0</v>
      </c>
      <c r="O3196" s="92" t="str">
        <f>IF(BD[[#This Row],[Saldo Actual]]=0,"PAGADO",IF(BD[[#This Row],[Saldo Actual]]&lt;0,"A Favor","Pendiente"))</f>
        <v>PAGADO</v>
      </c>
      <c r="P3196" s="95">
        <f>+BD[[#This Row],[Fecha Doc.]]+7</f>
        <v>45261</v>
      </c>
      <c r="Q3196" s="66" t="str">
        <f ca="1">IF(TODAY()&gt;BD[[#This Row],[Fecha Venc.]],"VENCIDO","")</f>
        <v>VENCIDO</v>
      </c>
      <c r="R3196" s="83"/>
    </row>
    <row r="3197" spans="3:18" s="4" customFormat="1" hidden="1" x14ac:dyDescent="0.25">
      <c r="C3197" s="77" t="s">
        <v>586</v>
      </c>
      <c r="D3197" s="78">
        <v>45254</v>
      </c>
      <c r="E3197" s="79" t="s">
        <v>1887</v>
      </c>
      <c r="F3197" s="80" t="s">
        <v>1886</v>
      </c>
      <c r="G3197" s="79" t="s">
        <v>587</v>
      </c>
      <c r="H3197" s="81" t="s">
        <v>12</v>
      </c>
      <c r="I3197" s="120">
        <v>3.3</v>
      </c>
      <c r="J3197" s="120">
        <v>3.3</v>
      </c>
      <c r="K3197" s="82">
        <v>1.3</v>
      </c>
      <c r="L3197" s="105">
        <f>+BD[[#This Row],[Kg. Recibidos]]*BD[[#This Row],[Precio]]</f>
        <v>4.29</v>
      </c>
      <c r="M3197" s="82">
        <v>4.29</v>
      </c>
      <c r="N3197" s="91">
        <f>+BD[[#This Row],[Monto Total]]-BD[[#This Row],[Abonos]]</f>
        <v>0</v>
      </c>
      <c r="O3197" s="92" t="str">
        <f>IF(BD[[#This Row],[Saldo Actual]]=0,"PAGADO",IF(BD[[#This Row],[Saldo Actual]]&lt;0,"A Favor","Pendiente"))</f>
        <v>PAGADO</v>
      </c>
      <c r="P3197" s="95">
        <f>+BD[[#This Row],[Fecha Doc.]]+7</f>
        <v>45261</v>
      </c>
      <c r="Q3197" s="66" t="str">
        <f ca="1">IF(TODAY()&gt;BD[[#This Row],[Fecha Venc.]],"VENCIDO","")</f>
        <v>VENCIDO</v>
      </c>
      <c r="R3197" s="83"/>
    </row>
    <row r="3198" spans="3:18" s="4" customFormat="1" hidden="1" x14ac:dyDescent="0.25">
      <c r="C3198" s="77" t="s">
        <v>586</v>
      </c>
      <c r="D3198" s="78">
        <v>45254</v>
      </c>
      <c r="E3198" s="79" t="s">
        <v>1887</v>
      </c>
      <c r="F3198" s="80" t="s">
        <v>1886</v>
      </c>
      <c r="G3198" s="79" t="s">
        <v>587</v>
      </c>
      <c r="H3198" s="81" t="s">
        <v>13</v>
      </c>
      <c r="I3198" s="120">
        <v>3.1</v>
      </c>
      <c r="J3198" s="120">
        <v>3.1</v>
      </c>
      <c r="K3198" s="82">
        <v>1.4</v>
      </c>
      <c r="L3198" s="105">
        <f>+BD[[#This Row],[Kg. Recibidos]]*BD[[#This Row],[Precio]]</f>
        <v>4.34</v>
      </c>
      <c r="M3198" s="82">
        <v>4.34</v>
      </c>
      <c r="N3198" s="91">
        <f>+BD[[#This Row],[Monto Total]]-BD[[#This Row],[Abonos]]</f>
        <v>0</v>
      </c>
      <c r="O3198" s="92" t="str">
        <f>IF(BD[[#This Row],[Saldo Actual]]=0,"PAGADO",IF(BD[[#This Row],[Saldo Actual]]&lt;0,"A Favor","Pendiente"))</f>
        <v>PAGADO</v>
      </c>
      <c r="P3198" s="95">
        <f>+BD[[#This Row],[Fecha Doc.]]+7</f>
        <v>45261</v>
      </c>
      <c r="Q3198" s="66" t="str">
        <f ca="1">IF(TODAY()&gt;BD[[#This Row],[Fecha Venc.]],"VENCIDO","")</f>
        <v>VENCIDO</v>
      </c>
      <c r="R3198" s="83"/>
    </row>
    <row r="3199" spans="3:18" s="4" customFormat="1" hidden="1" x14ac:dyDescent="0.25">
      <c r="C3199" s="77" t="s">
        <v>586</v>
      </c>
      <c r="D3199" s="78">
        <v>45254</v>
      </c>
      <c r="E3199" s="79" t="s">
        <v>1887</v>
      </c>
      <c r="F3199" s="80" t="s">
        <v>1886</v>
      </c>
      <c r="G3199" s="79" t="s">
        <v>587</v>
      </c>
      <c r="H3199" s="81" t="s">
        <v>11</v>
      </c>
      <c r="I3199" s="120">
        <v>9.6999999999999993</v>
      </c>
      <c r="J3199" s="120">
        <v>9.6999999999999993</v>
      </c>
      <c r="K3199" s="82">
        <v>2</v>
      </c>
      <c r="L3199" s="105">
        <f>+BD[[#This Row],[Kg. Recibidos]]*BD[[#This Row],[Precio]]</f>
        <v>19.399999999999999</v>
      </c>
      <c r="M3199" s="82">
        <v>19.399999999999999</v>
      </c>
      <c r="N3199" s="91">
        <f>+BD[[#This Row],[Monto Total]]-BD[[#This Row],[Abonos]]</f>
        <v>0</v>
      </c>
      <c r="O3199" s="92" t="str">
        <f>IF(BD[[#This Row],[Saldo Actual]]=0,"PAGADO",IF(BD[[#This Row],[Saldo Actual]]&lt;0,"A Favor","Pendiente"))</f>
        <v>PAGADO</v>
      </c>
      <c r="P3199" s="95">
        <f>+BD[[#This Row],[Fecha Doc.]]+7</f>
        <v>45261</v>
      </c>
      <c r="Q3199" s="66" t="str">
        <f ca="1">IF(TODAY()&gt;BD[[#This Row],[Fecha Venc.]],"VENCIDO","")</f>
        <v>VENCIDO</v>
      </c>
      <c r="R3199" s="83"/>
    </row>
    <row r="3200" spans="3:18" s="4" customFormat="1" hidden="1" x14ac:dyDescent="0.25">
      <c r="C3200" s="77" t="s">
        <v>556</v>
      </c>
      <c r="D3200" s="78">
        <v>45253</v>
      </c>
      <c r="E3200" s="79" t="s">
        <v>8</v>
      </c>
      <c r="F3200" s="80" t="s">
        <v>20</v>
      </c>
      <c r="G3200" s="79" t="s">
        <v>182</v>
      </c>
      <c r="H3200" s="81" t="s">
        <v>15</v>
      </c>
      <c r="I3200" s="120">
        <v>11230.5</v>
      </c>
      <c r="J3200" s="120">
        <v>10731.6</v>
      </c>
      <c r="K3200" s="82">
        <v>2.3633000000000002</v>
      </c>
      <c r="L3200" s="105">
        <f>+BD[[#This Row],[Kg. Recibidos]]*BD[[#This Row],[Precio]]</f>
        <v>25361.990280000002</v>
      </c>
      <c r="M3200" s="82">
        <v>25361.990280000002</v>
      </c>
      <c r="N3200" s="91">
        <f>+BD[[#This Row],[Monto Total]]-BD[[#This Row],[Abonos]]</f>
        <v>0</v>
      </c>
      <c r="O3200" s="92" t="str">
        <f>IF(BD[[#This Row],[Saldo Actual]]=0,"PAGADO",IF(BD[[#This Row],[Saldo Actual]]&lt;0,"A Favor","Pendiente"))</f>
        <v>PAGADO</v>
      </c>
      <c r="P3200" s="95">
        <f>+BD[[#This Row],[Fecha Doc.]]+7</f>
        <v>45260</v>
      </c>
      <c r="Q3200" s="66" t="str">
        <f ca="1">IF(TODAY()&gt;BD[[#This Row],[Fecha Venc.]],"VENCIDO","")</f>
        <v>VENCIDO</v>
      </c>
      <c r="R3200" s="83"/>
    </row>
    <row r="3201" spans="3:18" s="4" customFormat="1" hidden="1" x14ac:dyDescent="0.25">
      <c r="C3201" s="77" t="s">
        <v>558</v>
      </c>
      <c r="D3201" s="78">
        <v>45253</v>
      </c>
      <c r="E3201" s="79" t="s">
        <v>78</v>
      </c>
      <c r="F3201" s="80" t="s">
        <v>37</v>
      </c>
      <c r="G3201" s="79" t="s">
        <v>78</v>
      </c>
      <c r="H3201" s="81" t="s">
        <v>3</v>
      </c>
      <c r="I3201" s="120">
        <v>485.8</v>
      </c>
      <c r="J3201" s="120">
        <v>485.8</v>
      </c>
      <c r="K3201" s="82">
        <v>2.2999999999999998</v>
      </c>
      <c r="L3201" s="105">
        <f>+BD[[#This Row],[Kg. Recibidos]]*BD[[#This Row],[Precio]]</f>
        <v>1117.3399999999999</v>
      </c>
      <c r="M3201" s="82">
        <v>1117.3399999999999</v>
      </c>
      <c r="N3201" s="91">
        <f>+BD[[#This Row],[Monto Total]]-BD[[#This Row],[Abonos]]</f>
        <v>0</v>
      </c>
      <c r="O3201" s="92" t="str">
        <f>IF(BD[[#This Row],[Saldo Actual]]=0,"PAGADO",IF(BD[[#This Row],[Saldo Actual]]&lt;0,"A Favor","Pendiente"))</f>
        <v>PAGADO</v>
      </c>
      <c r="P3201" s="95">
        <f>+BD[[#This Row],[Fecha Doc.]]+7</f>
        <v>45260</v>
      </c>
      <c r="Q3201" s="66" t="str">
        <f ca="1">IF(TODAY()&gt;BD[[#This Row],[Fecha Venc.]],"VENCIDO","")</f>
        <v>VENCIDO</v>
      </c>
      <c r="R3201" s="83"/>
    </row>
    <row r="3202" spans="3:18" s="4" customFormat="1" hidden="1" x14ac:dyDescent="0.25">
      <c r="C3202" s="77" t="s">
        <v>559</v>
      </c>
      <c r="D3202" s="78">
        <v>45253</v>
      </c>
      <c r="E3202" s="79" t="s">
        <v>1887</v>
      </c>
      <c r="F3202" s="80" t="s">
        <v>1886</v>
      </c>
      <c r="G3202" s="79" t="s">
        <v>197</v>
      </c>
      <c r="H3202" s="81" t="s">
        <v>3</v>
      </c>
      <c r="I3202" s="120">
        <v>215.2</v>
      </c>
      <c r="J3202" s="120">
        <v>215.2</v>
      </c>
      <c r="K3202" s="82">
        <v>2.2999999999999998</v>
      </c>
      <c r="L3202" s="105">
        <f>+BD[[#This Row],[Kg. Recibidos]]*BD[[#This Row],[Precio]]</f>
        <v>494.95999999999992</v>
      </c>
      <c r="M3202" s="82">
        <v>494.96</v>
      </c>
      <c r="N3202" s="91">
        <f>+BD[[#This Row],[Monto Total]]-BD[[#This Row],[Abonos]]</f>
        <v>0</v>
      </c>
      <c r="O3202" s="92" t="str">
        <f>IF(BD[[#This Row],[Saldo Actual]]=0,"PAGADO",IF(BD[[#This Row],[Saldo Actual]]&lt;0,"A Favor","Pendiente"))</f>
        <v>PAGADO</v>
      </c>
      <c r="P3202" s="95">
        <f>+BD[[#This Row],[Fecha Doc.]]+7</f>
        <v>45260</v>
      </c>
      <c r="Q3202" s="66" t="str">
        <f ca="1">IF(TODAY()&gt;BD[[#This Row],[Fecha Venc.]],"VENCIDO","")</f>
        <v>VENCIDO</v>
      </c>
      <c r="R3202" s="83"/>
    </row>
    <row r="3203" spans="3:18" s="4" customFormat="1" hidden="1" x14ac:dyDescent="0.25">
      <c r="C3203" s="77" t="s">
        <v>555</v>
      </c>
      <c r="D3203" s="78">
        <v>45253</v>
      </c>
      <c r="E3203" s="79" t="s">
        <v>8</v>
      </c>
      <c r="F3203" s="80" t="s">
        <v>20</v>
      </c>
      <c r="G3203" s="79" t="s">
        <v>179</v>
      </c>
      <c r="H3203" s="81" t="s">
        <v>3</v>
      </c>
      <c r="I3203" s="120">
        <v>1827.8</v>
      </c>
      <c r="J3203" s="120">
        <v>1811.6</v>
      </c>
      <c r="K3203" s="82">
        <v>2.25</v>
      </c>
      <c r="L3203" s="105">
        <f>+BD[[#This Row],[Kg. Recibidos]]*BD[[#This Row],[Precio]]</f>
        <v>4076.1</v>
      </c>
      <c r="M3203" s="82">
        <v>4076.1</v>
      </c>
      <c r="N3203" s="91">
        <f>+BD[[#This Row],[Monto Total]]-BD[[#This Row],[Abonos]]</f>
        <v>0</v>
      </c>
      <c r="O3203" s="92" t="str">
        <f>IF(BD[[#This Row],[Saldo Actual]]=0,"PAGADO",IF(BD[[#This Row],[Saldo Actual]]&lt;0,"A Favor","Pendiente"))</f>
        <v>PAGADO</v>
      </c>
      <c r="P3203" s="95">
        <f>+BD[[#This Row],[Fecha Doc.]]+7</f>
        <v>45260</v>
      </c>
      <c r="Q3203" s="66" t="str">
        <f ca="1">IF(TODAY()&gt;BD[[#This Row],[Fecha Venc.]],"VENCIDO","")</f>
        <v>VENCIDO</v>
      </c>
      <c r="R3203" s="83"/>
    </row>
    <row r="3204" spans="3:18" s="4" customFormat="1" hidden="1" x14ac:dyDescent="0.25">
      <c r="C3204" s="77" t="s">
        <v>554</v>
      </c>
      <c r="D3204" s="78">
        <v>45253</v>
      </c>
      <c r="E3204" s="79" t="s">
        <v>8</v>
      </c>
      <c r="F3204" s="80" t="s">
        <v>20</v>
      </c>
      <c r="G3204" s="79" t="s">
        <v>176</v>
      </c>
      <c r="H3204" s="81" t="s">
        <v>15</v>
      </c>
      <c r="I3204" s="120">
        <v>652.29999999999995</v>
      </c>
      <c r="J3204" s="120">
        <v>599</v>
      </c>
      <c r="K3204" s="82">
        <v>2.52</v>
      </c>
      <c r="L3204" s="105">
        <f>+BD[[#This Row],[Kg. Recibidos]]*BD[[#This Row],[Precio]]</f>
        <v>1509.48</v>
      </c>
      <c r="M3204" s="82">
        <v>1509.48</v>
      </c>
      <c r="N3204" s="91">
        <f>+BD[[#This Row],[Monto Total]]-BD[[#This Row],[Abonos]]</f>
        <v>0</v>
      </c>
      <c r="O3204" s="92" t="str">
        <f>IF(BD[[#This Row],[Saldo Actual]]=0,"PAGADO",IF(BD[[#This Row],[Saldo Actual]]&lt;0,"A Favor","Pendiente"))</f>
        <v>PAGADO</v>
      </c>
      <c r="P3204" s="95">
        <f>+BD[[#This Row],[Fecha Doc.]]+7</f>
        <v>45260</v>
      </c>
      <c r="Q3204" s="66" t="str">
        <f ca="1">IF(TODAY()&gt;BD[[#This Row],[Fecha Venc.]],"VENCIDO","")</f>
        <v>VENCIDO</v>
      </c>
      <c r="R3204" s="83"/>
    </row>
    <row r="3205" spans="3:18" s="4" customFormat="1" hidden="1" x14ac:dyDescent="0.25">
      <c r="C3205" s="77" t="s">
        <v>553</v>
      </c>
      <c r="D3205" s="78">
        <v>45253</v>
      </c>
      <c r="E3205" s="79" t="s">
        <v>8</v>
      </c>
      <c r="F3205" s="80" t="s">
        <v>20</v>
      </c>
      <c r="G3205" s="79" t="s">
        <v>176</v>
      </c>
      <c r="H3205" s="81" t="s">
        <v>3</v>
      </c>
      <c r="I3205" s="120">
        <v>985.5</v>
      </c>
      <c r="J3205" s="120">
        <v>978.9</v>
      </c>
      <c r="K3205" s="82">
        <v>2.25</v>
      </c>
      <c r="L3205" s="105">
        <f>+BD[[#This Row],[Kg. Recibidos]]*BD[[#This Row],[Precio]]</f>
        <v>2202.5250000000001</v>
      </c>
      <c r="M3205" s="82">
        <v>2202.5250000000001</v>
      </c>
      <c r="N3205" s="91">
        <f>+BD[[#This Row],[Monto Total]]-BD[[#This Row],[Abonos]]</f>
        <v>0</v>
      </c>
      <c r="O3205" s="92" t="str">
        <f>IF(BD[[#This Row],[Saldo Actual]]=0,"PAGADO",IF(BD[[#This Row],[Saldo Actual]]&lt;0,"A Favor","Pendiente"))</f>
        <v>PAGADO</v>
      </c>
      <c r="P3205" s="95">
        <f>+BD[[#This Row],[Fecha Doc.]]+7</f>
        <v>45260</v>
      </c>
      <c r="Q3205" s="66" t="str">
        <f ca="1">IF(TODAY()&gt;BD[[#This Row],[Fecha Venc.]],"VENCIDO","")</f>
        <v>VENCIDO</v>
      </c>
      <c r="R3205" s="83"/>
    </row>
    <row r="3206" spans="3:18" s="4" customFormat="1" hidden="1" x14ac:dyDescent="0.25">
      <c r="C3206" s="77" t="s">
        <v>552</v>
      </c>
      <c r="D3206" s="78">
        <v>45253</v>
      </c>
      <c r="E3206" s="79" t="s">
        <v>8</v>
      </c>
      <c r="F3206" s="80" t="s">
        <v>20</v>
      </c>
      <c r="G3206" s="79" t="s">
        <v>181</v>
      </c>
      <c r="H3206" s="81" t="s">
        <v>3</v>
      </c>
      <c r="I3206" s="120">
        <v>1654.5</v>
      </c>
      <c r="J3206" s="120">
        <v>1631</v>
      </c>
      <c r="K3206" s="82">
        <v>2.25</v>
      </c>
      <c r="L3206" s="105">
        <f>+BD[[#This Row],[Kg. Recibidos]]*BD[[#This Row],[Precio]]</f>
        <v>3669.75</v>
      </c>
      <c r="M3206" s="82">
        <v>3669.75</v>
      </c>
      <c r="N3206" s="91">
        <f>+BD[[#This Row],[Monto Total]]-BD[[#This Row],[Abonos]]</f>
        <v>0</v>
      </c>
      <c r="O3206" s="92" t="str">
        <f>IF(BD[[#This Row],[Saldo Actual]]=0,"PAGADO",IF(BD[[#This Row],[Saldo Actual]]&lt;0,"A Favor","Pendiente"))</f>
        <v>PAGADO</v>
      </c>
      <c r="P3206" s="95">
        <f>+BD[[#This Row],[Fecha Doc.]]+7</f>
        <v>45260</v>
      </c>
      <c r="Q3206" s="66" t="str">
        <f ca="1">IF(TODAY()&gt;BD[[#This Row],[Fecha Venc.]],"VENCIDO","")</f>
        <v>VENCIDO</v>
      </c>
      <c r="R3206" s="83"/>
    </row>
    <row r="3207" spans="3:18" s="4" customFormat="1" hidden="1" x14ac:dyDescent="0.25">
      <c r="C3207" s="77" t="s">
        <v>551</v>
      </c>
      <c r="D3207" s="78">
        <v>45253</v>
      </c>
      <c r="E3207" s="79" t="s">
        <v>8</v>
      </c>
      <c r="F3207" s="80" t="s">
        <v>20</v>
      </c>
      <c r="G3207" s="79" t="s">
        <v>172</v>
      </c>
      <c r="H3207" s="81" t="s">
        <v>15</v>
      </c>
      <c r="I3207" s="120">
        <v>976.2</v>
      </c>
      <c r="J3207" s="120">
        <v>910.3</v>
      </c>
      <c r="K3207" s="82">
        <v>2.52</v>
      </c>
      <c r="L3207" s="105">
        <f>+BD[[#This Row],[Kg. Recibidos]]*BD[[#This Row],[Precio]]</f>
        <v>2293.9559999999997</v>
      </c>
      <c r="M3207" s="82">
        <v>2293.9559999999997</v>
      </c>
      <c r="N3207" s="91">
        <f>+BD[[#This Row],[Monto Total]]-BD[[#This Row],[Abonos]]</f>
        <v>0</v>
      </c>
      <c r="O3207" s="92" t="str">
        <f>IF(BD[[#This Row],[Saldo Actual]]=0,"PAGADO",IF(BD[[#This Row],[Saldo Actual]]&lt;0,"A Favor","Pendiente"))</f>
        <v>PAGADO</v>
      </c>
      <c r="P3207" s="95">
        <f>+BD[[#This Row],[Fecha Doc.]]+7</f>
        <v>45260</v>
      </c>
      <c r="Q3207" s="66" t="str">
        <f ca="1">IF(TODAY()&gt;BD[[#This Row],[Fecha Venc.]],"VENCIDO","")</f>
        <v>VENCIDO</v>
      </c>
      <c r="R3207" s="83"/>
    </row>
    <row r="3208" spans="3:18" s="4" customFormat="1" hidden="1" x14ac:dyDescent="0.25">
      <c r="C3208" s="77" t="s">
        <v>550</v>
      </c>
      <c r="D3208" s="78">
        <v>45253</v>
      </c>
      <c r="E3208" s="79" t="s">
        <v>8</v>
      </c>
      <c r="F3208" s="80" t="s">
        <v>20</v>
      </c>
      <c r="G3208" s="79" t="s">
        <v>180</v>
      </c>
      <c r="H3208" s="81" t="s">
        <v>15</v>
      </c>
      <c r="I3208" s="120">
        <v>1645.9</v>
      </c>
      <c r="J3208" s="120">
        <v>1546.3</v>
      </c>
      <c r="K3208" s="82">
        <v>2.52</v>
      </c>
      <c r="L3208" s="105">
        <f>+BD[[#This Row],[Kg. Recibidos]]*BD[[#This Row],[Precio]]</f>
        <v>3896.6759999999999</v>
      </c>
      <c r="M3208" s="105">
        <v>3896.6759999999999</v>
      </c>
      <c r="N3208" s="91">
        <f>+BD[[#This Row],[Monto Total]]-BD[[#This Row],[Abonos]]</f>
        <v>0</v>
      </c>
      <c r="O3208" s="92" t="str">
        <f>IF(BD[[#This Row],[Saldo Actual]]=0,"PAGADO",IF(BD[[#This Row],[Saldo Actual]]&lt;0,"A Favor","Pendiente"))</f>
        <v>PAGADO</v>
      </c>
      <c r="P3208" s="95">
        <f>+BD[[#This Row],[Fecha Doc.]]+7</f>
        <v>45260</v>
      </c>
      <c r="Q3208" s="66" t="str">
        <f ca="1">IF(TODAY()&gt;BD[[#This Row],[Fecha Venc.]],"VENCIDO","")</f>
        <v>VENCIDO</v>
      </c>
      <c r="R3208" s="83"/>
    </row>
    <row r="3209" spans="3:18" s="4" customFormat="1" hidden="1" x14ac:dyDescent="0.25">
      <c r="C3209" s="77" t="s">
        <v>571</v>
      </c>
      <c r="D3209" s="78">
        <v>45253</v>
      </c>
      <c r="E3209" s="79" t="s">
        <v>8</v>
      </c>
      <c r="F3209" s="80" t="s">
        <v>20</v>
      </c>
      <c r="G3209" s="79" t="s">
        <v>174</v>
      </c>
      <c r="H3209" s="81" t="s">
        <v>3</v>
      </c>
      <c r="I3209" s="120">
        <v>2666.8</v>
      </c>
      <c r="J3209" s="120">
        <v>2649.5</v>
      </c>
      <c r="K3209" s="82">
        <v>2.25</v>
      </c>
      <c r="L3209" s="105">
        <f>+BD[[#This Row],[Kg. Recibidos]]*BD[[#This Row],[Precio]]</f>
        <v>5961.375</v>
      </c>
      <c r="M3209" s="82">
        <v>5961.375</v>
      </c>
      <c r="N3209" s="91">
        <f>+BD[[#This Row],[Monto Total]]-BD[[#This Row],[Abonos]]</f>
        <v>0</v>
      </c>
      <c r="O3209" s="92" t="str">
        <f>IF(BD[[#This Row],[Saldo Actual]]=0,"PAGADO",IF(BD[[#This Row],[Saldo Actual]]&lt;0,"A Favor","Pendiente"))</f>
        <v>PAGADO</v>
      </c>
      <c r="P3209" s="95">
        <f>+BD[[#This Row],[Fecha Doc.]]+7</f>
        <v>45260</v>
      </c>
      <c r="Q3209" s="66" t="str">
        <f ca="1">IF(TODAY()&gt;BD[[#This Row],[Fecha Venc.]],"VENCIDO","")</f>
        <v>VENCIDO</v>
      </c>
      <c r="R3209" s="83"/>
    </row>
    <row r="3210" spans="3:18" s="4" customFormat="1" hidden="1" x14ac:dyDescent="0.25">
      <c r="C3210" s="77" t="s">
        <v>562</v>
      </c>
      <c r="D3210" s="78">
        <v>45253</v>
      </c>
      <c r="E3210" s="79" t="s">
        <v>8</v>
      </c>
      <c r="F3210" s="80" t="s">
        <v>20</v>
      </c>
      <c r="G3210" s="79" t="s">
        <v>174</v>
      </c>
      <c r="H3210" s="81" t="s">
        <v>3</v>
      </c>
      <c r="I3210" s="120">
        <v>2563.8000000000002</v>
      </c>
      <c r="J3210" s="120">
        <v>2437.6999999999998</v>
      </c>
      <c r="K3210" s="82">
        <v>2.25</v>
      </c>
      <c r="L3210" s="105">
        <f>+BD[[#This Row],[Kg. Recibidos]]*BD[[#This Row],[Precio]]</f>
        <v>5484.8249999999998</v>
      </c>
      <c r="M3210" s="82">
        <v>5484.8249999999998</v>
      </c>
      <c r="N3210" s="91">
        <f>+BD[[#This Row],[Monto Total]]-BD[[#This Row],[Abonos]]</f>
        <v>0</v>
      </c>
      <c r="O3210" s="92" t="str">
        <f>IF(BD[[#This Row],[Saldo Actual]]=0,"PAGADO",IF(BD[[#This Row],[Saldo Actual]]&lt;0,"A Favor","Pendiente"))</f>
        <v>PAGADO</v>
      </c>
      <c r="P3210" s="95">
        <f>+BD[[#This Row],[Fecha Doc.]]+7</f>
        <v>45260</v>
      </c>
      <c r="Q3210" s="66" t="str">
        <f ca="1">IF(TODAY()&gt;BD[[#This Row],[Fecha Venc.]],"VENCIDO","")</f>
        <v>VENCIDO</v>
      </c>
      <c r="R3210" s="83"/>
    </row>
    <row r="3211" spans="3:18" s="4" customFormat="1" hidden="1" x14ac:dyDescent="0.25">
      <c r="C3211" s="77" t="s">
        <v>560</v>
      </c>
      <c r="D3211" s="78">
        <v>45253</v>
      </c>
      <c r="E3211" s="79" t="s">
        <v>8</v>
      </c>
      <c r="F3211" s="80" t="s">
        <v>20</v>
      </c>
      <c r="G3211" s="79" t="s">
        <v>173</v>
      </c>
      <c r="H3211" s="81" t="s">
        <v>3</v>
      </c>
      <c r="I3211" s="120">
        <v>1156.2</v>
      </c>
      <c r="J3211" s="120">
        <v>1151.8</v>
      </c>
      <c r="K3211" s="82">
        <v>2.25</v>
      </c>
      <c r="L3211" s="105">
        <f>+BD[[#This Row],[Kg. Recibidos]]*BD[[#This Row],[Precio]]</f>
        <v>2591.5499999999997</v>
      </c>
      <c r="M3211" s="82">
        <v>2591.5499999999997</v>
      </c>
      <c r="N3211" s="91">
        <f>+BD[[#This Row],[Monto Total]]-BD[[#This Row],[Abonos]]</f>
        <v>0</v>
      </c>
      <c r="O3211" s="92" t="str">
        <f>IF(BD[[#This Row],[Saldo Actual]]=0,"PAGADO",IF(BD[[#This Row],[Saldo Actual]]&lt;0,"A Favor","Pendiente"))</f>
        <v>PAGADO</v>
      </c>
      <c r="P3211" s="95">
        <f>+BD[[#This Row],[Fecha Doc.]]+7</f>
        <v>45260</v>
      </c>
      <c r="Q3211" s="66" t="str">
        <f ca="1">IF(TODAY()&gt;BD[[#This Row],[Fecha Venc.]],"VENCIDO","")</f>
        <v>VENCIDO</v>
      </c>
      <c r="R3211" s="83"/>
    </row>
    <row r="3212" spans="3:18" s="4" customFormat="1" hidden="1" x14ac:dyDescent="0.25">
      <c r="C3212" s="77" t="s">
        <v>561</v>
      </c>
      <c r="D3212" s="78">
        <v>45253</v>
      </c>
      <c r="E3212" s="79" t="s">
        <v>8</v>
      </c>
      <c r="F3212" s="80" t="s">
        <v>20</v>
      </c>
      <c r="G3212" s="79" t="s">
        <v>173</v>
      </c>
      <c r="H3212" s="81" t="s">
        <v>15</v>
      </c>
      <c r="I3212" s="120">
        <v>3752.6</v>
      </c>
      <c r="J3212" s="120">
        <v>3613.6</v>
      </c>
      <c r="K3212" s="82">
        <v>2.52</v>
      </c>
      <c r="L3212" s="105">
        <f>+BD[[#This Row],[Kg. Recibidos]]*BD[[#This Row],[Precio]]</f>
        <v>9106.271999999999</v>
      </c>
      <c r="M3212" s="82">
        <v>9106.271999999999</v>
      </c>
      <c r="N3212" s="91">
        <f>+BD[[#This Row],[Monto Total]]-BD[[#This Row],[Abonos]]</f>
        <v>0</v>
      </c>
      <c r="O3212" s="92" t="str">
        <f>IF(BD[[#This Row],[Saldo Actual]]=0,"PAGADO",IF(BD[[#This Row],[Saldo Actual]]&lt;0,"A Favor","Pendiente"))</f>
        <v>PAGADO</v>
      </c>
      <c r="P3212" s="95">
        <f>+BD[[#This Row],[Fecha Doc.]]+7</f>
        <v>45260</v>
      </c>
      <c r="Q3212" s="66" t="str">
        <f ca="1">IF(TODAY()&gt;BD[[#This Row],[Fecha Venc.]],"VENCIDO","")</f>
        <v>VENCIDO</v>
      </c>
      <c r="R3212" s="83"/>
    </row>
    <row r="3213" spans="3:18" s="4" customFormat="1" hidden="1" x14ac:dyDescent="0.25">
      <c r="C3213" s="77" t="s">
        <v>564</v>
      </c>
      <c r="D3213" s="78">
        <v>45253</v>
      </c>
      <c r="E3213" s="79" t="s">
        <v>1887</v>
      </c>
      <c r="F3213" s="80" t="s">
        <v>1886</v>
      </c>
      <c r="G3213" s="79" t="s">
        <v>195</v>
      </c>
      <c r="H3213" s="81" t="s">
        <v>10</v>
      </c>
      <c r="I3213" s="120">
        <v>1427.1</v>
      </c>
      <c r="J3213" s="120">
        <v>1427.1</v>
      </c>
      <c r="K3213" s="82">
        <v>2.4</v>
      </c>
      <c r="L3213" s="105">
        <f>+BD[[#This Row],[Kg. Recibidos]]*BD[[#This Row],[Precio]]</f>
        <v>3425.0399999999995</v>
      </c>
      <c r="M3213" s="82">
        <v>3425.0399999999995</v>
      </c>
      <c r="N3213" s="91">
        <f>+BD[[#This Row],[Monto Total]]-BD[[#This Row],[Abonos]]</f>
        <v>0</v>
      </c>
      <c r="O3213" s="92" t="str">
        <f>IF(BD[[#This Row],[Saldo Actual]]=0,"PAGADO",IF(BD[[#This Row],[Saldo Actual]]&lt;0,"A Favor","Pendiente"))</f>
        <v>PAGADO</v>
      </c>
      <c r="P3213" s="95">
        <f>+BD[[#This Row],[Fecha Doc.]]+7</f>
        <v>45260</v>
      </c>
      <c r="Q3213" s="66" t="str">
        <f ca="1">IF(TODAY()&gt;BD[[#This Row],[Fecha Venc.]],"VENCIDO","")</f>
        <v>VENCIDO</v>
      </c>
      <c r="R3213" s="83"/>
    </row>
    <row r="3214" spans="3:18" s="4" customFormat="1" hidden="1" x14ac:dyDescent="0.25">
      <c r="C3214" s="77" t="s">
        <v>565</v>
      </c>
      <c r="D3214" s="78">
        <v>45253</v>
      </c>
      <c r="E3214" s="79" t="s">
        <v>1887</v>
      </c>
      <c r="F3214" s="80" t="s">
        <v>1886</v>
      </c>
      <c r="G3214" s="79" t="s">
        <v>195</v>
      </c>
      <c r="H3214" s="81" t="s">
        <v>3</v>
      </c>
      <c r="I3214" s="120">
        <v>102.7</v>
      </c>
      <c r="J3214" s="120">
        <v>102.7</v>
      </c>
      <c r="K3214" s="82">
        <v>2.4</v>
      </c>
      <c r="L3214" s="105">
        <f>+BD[[#This Row],[Kg. Recibidos]]*BD[[#This Row],[Precio]]</f>
        <v>246.48</v>
      </c>
      <c r="M3214" s="82">
        <v>246.48</v>
      </c>
      <c r="N3214" s="91">
        <f>+BD[[#This Row],[Monto Total]]-BD[[#This Row],[Abonos]]</f>
        <v>0</v>
      </c>
      <c r="O3214" s="92" t="str">
        <f>IF(BD[[#This Row],[Saldo Actual]]=0,"PAGADO",IF(BD[[#This Row],[Saldo Actual]]&lt;0,"A Favor","Pendiente"))</f>
        <v>PAGADO</v>
      </c>
      <c r="P3214" s="95">
        <f>+BD[[#This Row],[Fecha Doc.]]+7</f>
        <v>45260</v>
      </c>
      <c r="Q3214" s="66" t="str">
        <f ca="1">IF(TODAY()&gt;BD[[#This Row],[Fecha Venc.]],"VENCIDO","")</f>
        <v>VENCIDO</v>
      </c>
      <c r="R3214" s="83"/>
    </row>
    <row r="3215" spans="3:18" s="4" customFormat="1" hidden="1" x14ac:dyDescent="0.25">
      <c r="C3215" s="77" t="s">
        <v>563</v>
      </c>
      <c r="D3215" s="78">
        <v>45253</v>
      </c>
      <c r="E3215" s="79" t="s">
        <v>1887</v>
      </c>
      <c r="F3215" s="80" t="s">
        <v>1886</v>
      </c>
      <c r="G3215" s="79" t="s">
        <v>195</v>
      </c>
      <c r="H3215" s="81" t="s">
        <v>11</v>
      </c>
      <c r="I3215" s="120">
        <v>98</v>
      </c>
      <c r="J3215" s="120">
        <v>98</v>
      </c>
      <c r="K3215" s="82">
        <v>1.8</v>
      </c>
      <c r="L3215" s="105">
        <f>+BD[[#This Row],[Kg. Recibidos]]*BD[[#This Row],[Precio]]</f>
        <v>176.4</v>
      </c>
      <c r="M3215" s="82">
        <v>176.4</v>
      </c>
      <c r="N3215" s="91">
        <f>+BD[[#This Row],[Monto Total]]-BD[[#This Row],[Abonos]]</f>
        <v>0</v>
      </c>
      <c r="O3215" s="92" t="str">
        <f>IF(BD[[#This Row],[Saldo Actual]]=0,"PAGADO",IF(BD[[#This Row],[Saldo Actual]]&lt;0,"A Favor","Pendiente"))</f>
        <v>PAGADO</v>
      </c>
      <c r="P3215" s="95">
        <f>+BD[[#This Row],[Fecha Doc.]]+7</f>
        <v>45260</v>
      </c>
      <c r="Q3215" s="66" t="str">
        <f ca="1">IF(TODAY()&gt;BD[[#This Row],[Fecha Venc.]],"VENCIDO","")</f>
        <v>VENCIDO</v>
      </c>
      <c r="R3215" s="83"/>
    </row>
    <row r="3216" spans="3:18" s="4" customFormat="1" hidden="1" x14ac:dyDescent="0.25">
      <c r="C3216" s="77" t="s">
        <v>563</v>
      </c>
      <c r="D3216" s="78">
        <v>45253</v>
      </c>
      <c r="E3216" s="79" t="s">
        <v>1887</v>
      </c>
      <c r="F3216" s="80" t="s">
        <v>1886</v>
      </c>
      <c r="G3216" s="79" t="s">
        <v>195</v>
      </c>
      <c r="H3216" s="81" t="s">
        <v>12</v>
      </c>
      <c r="I3216" s="120">
        <v>316.2</v>
      </c>
      <c r="J3216" s="120">
        <v>316.2</v>
      </c>
      <c r="K3216" s="82">
        <v>1.3</v>
      </c>
      <c r="L3216" s="105">
        <f>+BD[[#This Row],[Kg. Recibidos]]*BD[[#This Row],[Precio]]</f>
        <v>411.06</v>
      </c>
      <c r="M3216" s="82">
        <v>411.06</v>
      </c>
      <c r="N3216" s="91">
        <f>+BD[[#This Row],[Monto Total]]-BD[[#This Row],[Abonos]]</f>
        <v>0</v>
      </c>
      <c r="O3216" s="92" t="str">
        <f>IF(BD[[#This Row],[Saldo Actual]]=0,"PAGADO",IF(BD[[#This Row],[Saldo Actual]]&lt;0,"A Favor","Pendiente"))</f>
        <v>PAGADO</v>
      </c>
      <c r="P3216" s="95">
        <f>+BD[[#This Row],[Fecha Doc.]]+7</f>
        <v>45260</v>
      </c>
      <c r="Q3216" s="66" t="str">
        <f ca="1">IF(TODAY()&gt;BD[[#This Row],[Fecha Venc.]],"VENCIDO","")</f>
        <v>VENCIDO</v>
      </c>
      <c r="R3216" s="83"/>
    </row>
    <row r="3217" spans="3:18" s="4" customFormat="1" hidden="1" x14ac:dyDescent="0.25">
      <c r="C3217" s="77" t="s">
        <v>563</v>
      </c>
      <c r="D3217" s="78">
        <v>45253</v>
      </c>
      <c r="E3217" s="79" t="s">
        <v>1887</v>
      </c>
      <c r="F3217" s="80" t="s">
        <v>1886</v>
      </c>
      <c r="G3217" s="79" t="s">
        <v>195</v>
      </c>
      <c r="H3217" s="81" t="s">
        <v>13</v>
      </c>
      <c r="I3217" s="120">
        <v>236.6</v>
      </c>
      <c r="J3217" s="120">
        <v>236.6</v>
      </c>
      <c r="K3217" s="82">
        <v>1.4</v>
      </c>
      <c r="L3217" s="105">
        <f>+BD[[#This Row],[Kg. Recibidos]]*BD[[#This Row],[Precio]]</f>
        <v>331.23999999999995</v>
      </c>
      <c r="M3217" s="82">
        <v>331.24</v>
      </c>
      <c r="N3217" s="91">
        <f>+BD[[#This Row],[Monto Total]]-BD[[#This Row],[Abonos]]</f>
        <v>0</v>
      </c>
      <c r="O3217" s="92" t="str">
        <f>IF(BD[[#This Row],[Saldo Actual]]=0,"PAGADO",IF(BD[[#This Row],[Saldo Actual]]&lt;0,"A Favor","Pendiente"))</f>
        <v>PAGADO</v>
      </c>
      <c r="P3217" s="95">
        <f>+BD[[#This Row],[Fecha Doc.]]+7</f>
        <v>45260</v>
      </c>
      <c r="Q3217" s="66" t="str">
        <f ca="1">IF(TODAY()&gt;BD[[#This Row],[Fecha Venc.]],"VENCIDO","")</f>
        <v>VENCIDO</v>
      </c>
      <c r="R3217" s="83"/>
    </row>
    <row r="3218" spans="3:18" s="4" customFormat="1" hidden="1" x14ac:dyDescent="0.25">
      <c r="C3218" s="77" t="s">
        <v>566</v>
      </c>
      <c r="D3218" s="78">
        <v>45253</v>
      </c>
      <c r="E3218" s="79" t="s">
        <v>1887</v>
      </c>
      <c r="F3218" s="80" t="s">
        <v>1886</v>
      </c>
      <c r="G3218" s="79" t="s">
        <v>567</v>
      </c>
      <c r="H3218" s="81" t="s">
        <v>10</v>
      </c>
      <c r="I3218" s="120">
        <v>25.1</v>
      </c>
      <c r="J3218" s="120">
        <v>25.1</v>
      </c>
      <c r="K3218" s="82">
        <v>2.4500000000000002</v>
      </c>
      <c r="L3218" s="105">
        <f>+BD[[#This Row],[Kg. Recibidos]]*BD[[#This Row],[Precio]]</f>
        <v>61.495000000000005</v>
      </c>
      <c r="M3218" s="82">
        <v>61.495000000000005</v>
      </c>
      <c r="N3218" s="91">
        <f>+BD[[#This Row],[Monto Total]]-BD[[#This Row],[Abonos]]</f>
        <v>0</v>
      </c>
      <c r="O3218" s="92" t="str">
        <f>IF(BD[[#This Row],[Saldo Actual]]=0,"PAGADO",IF(BD[[#This Row],[Saldo Actual]]&lt;0,"A Favor","Pendiente"))</f>
        <v>PAGADO</v>
      </c>
      <c r="P3218" s="95">
        <f>+BD[[#This Row],[Fecha Doc.]]+7</f>
        <v>45260</v>
      </c>
      <c r="Q3218" s="66" t="str">
        <f ca="1">IF(TODAY()&gt;BD[[#This Row],[Fecha Venc.]],"VENCIDO","")</f>
        <v>VENCIDO</v>
      </c>
      <c r="R3218" s="83"/>
    </row>
    <row r="3219" spans="3:18" s="4" customFormat="1" hidden="1" x14ac:dyDescent="0.25">
      <c r="C3219" s="77" t="s">
        <v>568</v>
      </c>
      <c r="D3219" s="78">
        <v>45253</v>
      </c>
      <c r="E3219" s="79" t="s">
        <v>1887</v>
      </c>
      <c r="F3219" s="80" t="s">
        <v>1886</v>
      </c>
      <c r="G3219" s="79" t="s">
        <v>145</v>
      </c>
      <c r="H3219" s="81" t="s">
        <v>3</v>
      </c>
      <c r="I3219" s="120">
        <v>299.2</v>
      </c>
      <c r="J3219" s="120">
        <v>299.2</v>
      </c>
      <c r="K3219" s="82">
        <v>2.4500000000000002</v>
      </c>
      <c r="L3219" s="105">
        <f>+BD[[#This Row],[Kg. Recibidos]]*BD[[#This Row],[Precio]]</f>
        <v>733.04000000000008</v>
      </c>
      <c r="M3219" s="82">
        <v>733.04000000000008</v>
      </c>
      <c r="N3219" s="91">
        <f>+BD[[#This Row],[Monto Total]]-BD[[#This Row],[Abonos]]</f>
        <v>0</v>
      </c>
      <c r="O3219" s="92" t="str">
        <f>IF(BD[[#This Row],[Saldo Actual]]=0,"PAGADO",IF(BD[[#This Row],[Saldo Actual]]&lt;0,"A Favor","Pendiente"))</f>
        <v>PAGADO</v>
      </c>
      <c r="P3219" s="95">
        <f>+BD[[#This Row],[Fecha Doc.]]+7</f>
        <v>45260</v>
      </c>
      <c r="Q3219" s="66" t="str">
        <f ca="1">IF(TODAY()&gt;BD[[#This Row],[Fecha Venc.]],"VENCIDO","")</f>
        <v>VENCIDO</v>
      </c>
      <c r="R3219" s="83"/>
    </row>
    <row r="3220" spans="3:18" s="4" customFormat="1" hidden="1" x14ac:dyDescent="0.25">
      <c r="C3220" s="77" t="s">
        <v>569</v>
      </c>
      <c r="D3220" s="78">
        <v>45253</v>
      </c>
      <c r="E3220" s="79" t="s">
        <v>1887</v>
      </c>
      <c r="F3220" s="80" t="s">
        <v>1886</v>
      </c>
      <c r="G3220" s="79" t="s">
        <v>145</v>
      </c>
      <c r="H3220" s="81" t="s">
        <v>10</v>
      </c>
      <c r="I3220" s="120">
        <v>198.9</v>
      </c>
      <c r="J3220" s="120">
        <v>198.9</v>
      </c>
      <c r="K3220" s="82">
        <v>2.4500000000000002</v>
      </c>
      <c r="L3220" s="105">
        <f>+BD[[#This Row],[Kg. Recibidos]]*BD[[#This Row],[Precio]]</f>
        <v>487.30500000000006</v>
      </c>
      <c r="M3220" s="82">
        <v>487.30500000000006</v>
      </c>
      <c r="N3220" s="91">
        <f>+BD[[#This Row],[Monto Total]]-BD[[#This Row],[Abonos]]</f>
        <v>0</v>
      </c>
      <c r="O3220" s="92" t="str">
        <f>IF(BD[[#This Row],[Saldo Actual]]=0,"PAGADO",IF(BD[[#This Row],[Saldo Actual]]&lt;0,"A Favor","Pendiente"))</f>
        <v>PAGADO</v>
      </c>
      <c r="P3220" s="95">
        <f>+BD[[#This Row],[Fecha Doc.]]+7</f>
        <v>45260</v>
      </c>
      <c r="Q3220" s="66" t="str">
        <f ca="1">IF(TODAY()&gt;BD[[#This Row],[Fecha Venc.]],"VENCIDO","")</f>
        <v>VENCIDO</v>
      </c>
      <c r="R3220" s="83"/>
    </row>
    <row r="3221" spans="3:18" s="4" customFormat="1" hidden="1" x14ac:dyDescent="0.25">
      <c r="C3221" s="77" t="s">
        <v>570</v>
      </c>
      <c r="D3221" s="78">
        <v>45253</v>
      </c>
      <c r="E3221" s="79" t="s">
        <v>1887</v>
      </c>
      <c r="F3221" s="80" t="s">
        <v>1886</v>
      </c>
      <c r="G3221" s="79" t="s">
        <v>155</v>
      </c>
      <c r="H3221" s="81" t="s">
        <v>3</v>
      </c>
      <c r="I3221" s="120">
        <v>5.4</v>
      </c>
      <c r="J3221" s="120">
        <v>5.4</v>
      </c>
      <c r="K3221" s="82">
        <v>2.4500000000000002</v>
      </c>
      <c r="L3221" s="105">
        <f>+BD[[#This Row],[Kg. Recibidos]]*BD[[#This Row],[Precio]]</f>
        <v>13.230000000000002</v>
      </c>
      <c r="M3221" s="82">
        <v>13.23</v>
      </c>
      <c r="N3221" s="91">
        <f>+BD[[#This Row],[Monto Total]]-BD[[#This Row],[Abonos]]</f>
        <v>0</v>
      </c>
      <c r="O3221" s="92" t="str">
        <f>IF(BD[[#This Row],[Saldo Actual]]=0,"PAGADO",IF(BD[[#This Row],[Saldo Actual]]&lt;0,"A Favor","Pendiente"))</f>
        <v>PAGADO</v>
      </c>
      <c r="P3221" s="95">
        <f>+BD[[#This Row],[Fecha Doc.]]+7</f>
        <v>45260</v>
      </c>
      <c r="Q3221" s="66" t="str">
        <f ca="1">IF(TODAY()&gt;BD[[#This Row],[Fecha Venc.]],"VENCIDO","")</f>
        <v>VENCIDO</v>
      </c>
      <c r="R3221" s="83"/>
    </row>
    <row r="3222" spans="3:18" s="4" customFormat="1" hidden="1" x14ac:dyDescent="0.25">
      <c r="C3222" s="77" t="s">
        <v>527</v>
      </c>
      <c r="D3222" s="78">
        <v>45252</v>
      </c>
      <c r="E3222" s="79" t="s">
        <v>8</v>
      </c>
      <c r="F3222" s="80" t="s">
        <v>20</v>
      </c>
      <c r="G3222" s="79" t="s">
        <v>182</v>
      </c>
      <c r="H3222" s="81" t="s">
        <v>3</v>
      </c>
      <c r="I3222" s="120">
        <v>3070.1</v>
      </c>
      <c r="J3222" s="120">
        <v>3049.9</v>
      </c>
      <c r="K3222" s="82">
        <v>2.25</v>
      </c>
      <c r="L3222" s="105">
        <f>+BD[[#This Row],[Kg. Recibidos]]*BD[[#This Row],[Precio]]</f>
        <v>6862.2750000000005</v>
      </c>
      <c r="M3222" s="82">
        <v>6862.2750000000005</v>
      </c>
      <c r="N3222" s="91">
        <f>+BD[[#This Row],[Monto Total]]-BD[[#This Row],[Abonos]]</f>
        <v>0</v>
      </c>
      <c r="O3222" s="92" t="str">
        <f>IF(BD[[#This Row],[Saldo Actual]]=0,"PAGADO",IF(BD[[#This Row],[Saldo Actual]]&lt;0,"A Favor","Pendiente"))</f>
        <v>PAGADO</v>
      </c>
      <c r="P3222" s="95">
        <f>+BD[[#This Row],[Fecha Doc.]]+7</f>
        <v>45259</v>
      </c>
      <c r="Q3222" s="66" t="str">
        <f ca="1">IF(TODAY()&gt;BD[[#This Row],[Fecha Venc.]],"VENCIDO","")</f>
        <v>VENCIDO</v>
      </c>
      <c r="R3222" s="83"/>
    </row>
    <row r="3223" spans="3:18" s="4" customFormat="1" hidden="1" x14ac:dyDescent="0.25">
      <c r="C3223" s="77" t="s">
        <v>525</v>
      </c>
      <c r="D3223" s="78">
        <v>45252</v>
      </c>
      <c r="E3223" s="79" t="s">
        <v>8</v>
      </c>
      <c r="F3223" s="80" t="s">
        <v>20</v>
      </c>
      <c r="G3223" s="79" t="s">
        <v>173</v>
      </c>
      <c r="H3223" s="81" t="s">
        <v>3</v>
      </c>
      <c r="I3223" s="120">
        <v>1062.0999999999999</v>
      </c>
      <c r="J3223" s="120">
        <v>1065.5</v>
      </c>
      <c r="K3223" s="82">
        <v>2.25</v>
      </c>
      <c r="L3223" s="105">
        <f>+BD[[#This Row],[Kg. Recibidos]]*BD[[#This Row],[Precio]]</f>
        <v>2397.375</v>
      </c>
      <c r="M3223" s="82">
        <v>2397.375</v>
      </c>
      <c r="N3223" s="91">
        <f>+BD[[#This Row],[Monto Total]]-BD[[#This Row],[Abonos]]</f>
        <v>0</v>
      </c>
      <c r="O3223" s="92" t="str">
        <f>IF(BD[[#This Row],[Saldo Actual]]=0,"PAGADO",IF(BD[[#This Row],[Saldo Actual]]&lt;0,"A Favor","Pendiente"))</f>
        <v>PAGADO</v>
      </c>
      <c r="P3223" s="95">
        <f>+BD[[#This Row],[Fecha Doc.]]+7</f>
        <v>45259</v>
      </c>
      <c r="Q3223" s="66" t="str">
        <f ca="1">IF(TODAY()&gt;BD[[#This Row],[Fecha Venc.]],"VENCIDO","")</f>
        <v>VENCIDO</v>
      </c>
      <c r="R3223" s="83"/>
    </row>
    <row r="3224" spans="3:18" s="4" customFormat="1" hidden="1" x14ac:dyDescent="0.25">
      <c r="C3224" s="77" t="s">
        <v>530</v>
      </c>
      <c r="D3224" s="78">
        <v>45252</v>
      </c>
      <c r="E3224" s="79" t="s">
        <v>8</v>
      </c>
      <c r="F3224" s="80" t="s">
        <v>20</v>
      </c>
      <c r="G3224" s="79" t="s">
        <v>179</v>
      </c>
      <c r="H3224" s="81" t="s">
        <v>3</v>
      </c>
      <c r="I3224" s="120">
        <v>1503.6</v>
      </c>
      <c r="J3224" s="120">
        <v>1496</v>
      </c>
      <c r="K3224" s="82">
        <v>2.25</v>
      </c>
      <c r="L3224" s="105">
        <f>+BD[[#This Row],[Kg. Recibidos]]*BD[[#This Row],[Precio]]</f>
        <v>3366</v>
      </c>
      <c r="M3224" s="82">
        <v>3366</v>
      </c>
      <c r="N3224" s="91">
        <f>+BD[[#This Row],[Monto Total]]-BD[[#This Row],[Abonos]]</f>
        <v>0</v>
      </c>
      <c r="O3224" s="92" t="str">
        <f>IF(BD[[#This Row],[Saldo Actual]]=0,"PAGADO",IF(BD[[#This Row],[Saldo Actual]]&lt;0,"A Favor","Pendiente"))</f>
        <v>PAGADO</v>
      </c>
      <c r="P3224" s="95">
        <f>+BD[[#This Row],[Fecha Doc.]]+7</f>
        <v>45259</v>
      </c>
      <c r="Q3224" s="66" t="str">
        <f ca="1">IF(TODAY()&gt;BD[[#This Row],[Fecha Venc.]],"VENCIDO","")</f>
        <v>VENCIDO</v>
      </c>
      <c r="R3224" s="83"/>
    </row>
    <row r="3225" spans="3:18" s="4" customFormat="1" hidden="1" x14ac:dyDescent="0.25">
      <c r="C3225" s="77" t="s">
        <v>528</v>
      </c>
      <c r="D3225" s="78">
        <v>45252</v>
      </c>
      <c r="E3225" s="79" t="s">
        <v>8</v>
      </c>
      <c r="F3225" s="80" t="s">
        <v>20</v>
      </c>
      <c r="G3225" s="79" t="s">
        <v>177</v>
      </c>
      <c r="H3225" s="81" t="s">
        <v>3</v>
      </c>
      <c r="I3225" s="120">
        <v>311.39999999999998</v>
      </c>
      <c r="J3225" s="120">
        <v>308.60000000000002</v>
      </c>
      <c r="K3225" s="82">
        <v>2.25</v>
      </c>
      <c r="L3225" s="105">
        <f>+BD[[#This Row],[Kg. Recibidos]]*BD[[#This Row],[Precio]]</f>
        <v>694.35</v>
      </c>
      <c r="M3225" s="82">
        <v>694.35</v>
      </c>
      <c r="N3225" s="91">
        <f>+BD[[#This Row],[Monto Total]]-BD[[#This Row],[Abonos]]</f>
        <v>0</v>
      </c>
      <c r="O3225" s="92" t="str">
        <f>IF(BD[[#This Row],[Saldo Actual]]=0,"PAGADO",IF(BD[[#This Row],[Saldo Actual]]&lt;0,"A Favor","Pendiente"))</f>
        <v>PAGADO</v>
      </c>
      <c r="P3225" s="95">
        <f>+BD[[#This Row],[Fecha Doc.]]+7</f>
        <v>45259</v>
      </c>
      <c r="Q3225" s="66" t="str">
        <f ca="1">IF(TODAY()&gt;BD[[#This Row],[Fecha Venc.]],"VENCIDO","")</f>
        <v>VENCIDO</v>
      </c>
      <c r="R3225" s="83"/>
    </row>
    <row r="3226" spans="3:18" s="4" customFormat="1" hidden="1" x14ac:dyDescent="0.25">
      <c r="C3226" s="77" t="s">
        <v>529</v>
      </c>
      <c r="D3226" s="78">
        <v>45252</v>
      </c>
      <c r="E3226" s="79" t="s">
        <v>8</v>
      </c>
      <c r="F3226" s="80" t="s">
        <v>20</v>
      </c>
      <c r="G3226" s="79" t="s">
        <v>176</v>
      </c>
      <c r="H3226" s="81" t="s">
        <v>3</v>
      </c>
      <c r="I3226" s="120">
        <v>614</v>
      </c>
      <c r="J3226" s="120">
        <v>602</v>
      </c>
      <c r="K3226" s="82">
        <v>2.25</v>
      </c>
      <c r="L3226" s="105">
        <f>+BD[[#This Row],[Kg. Recibidos]]*BD[[#This Row],[Precio]]</f>
        <v>1354.5</v>
      </c>
      <c r="M3226" s="82">
        <v>1354.5</v>
      </c>
      <c r="N3226" s="91">
        <f>+BD[[#This Row],[Monto Total]]-BD[[#This Row],[Abonos]]</f>
        <v>0</v>
      </c>
      <c r="O3226" s="92" t="str">
        <f>IF(BD[[#This Row],[Saldo Actual]]=0,"PAGADO",IF(BD[[#This Row],[Saldo Actual]]&lt;0,"A Favor","Pendiente"))</f>
        <v>PAGADO</v>
      </c>
      <c r="P3226" s="95">
        <f>+BD[[#This Row],[Fecha Doc.]]+7</f>
        <v>45259</v>
      </c>
      <c r="Q3226" s="66" t="str">
        <f ca="1">IF(TODAY()&gt;BD[[#This Row],[Fecha Venc.]],"VENCIDO","")</f>
        <v>VENCIDO</v>
      </c>
      <c r="R3226" s="83"/>
    </row>
    <row r="3227" spans="3:18" s="4" customFormat="1" hidden="1" x14ac:dyDescent="0.25">
      <c r="C3227" s="77" t="s">
        <v>526</v>
      </c>
      <c r="D3227" s="78">
        <v>45252</v>
      </c>
      <c r="E3227" s="79" t="s">
        <v>8</v>
      </c>
      <c r="F3227" s="80" t="s">
        <v>20</v>
      </c>
      <c r="G3227" s="79" t="s">
        <v>181</v>
      </c>
      <c r="H3227" s="81" t="s">
        <v>3</v>
      </c>
      <c r="I3227" s="120">
        <v>901.8</v>
      </c>
      <c r="J3227" s="120">
        <v>917.2</v>
      </c>
      <c r="K3227" s="82">
        <v>2.25</v>
      </c>
      <c r="L3227" s="105">
        <f>+BD[[#This Row],[Kg. Recibidos]]*BD[[#This Row],[Precio]]</f>
        <v>2063.7000000000003</v>
      </c>
      <c r="M3227" s="82">
        <v>2063.6999999999998</v>
      </c>
      <c r="N3227" s="91">
        <f>+BD[[#This Row],[Monto Total]]-BD[[#This Row],[Abonos]]</f>
        <v>0</v>
      </c>
      <c r="O3227" s="92" t="str">
        <f>IF(BD[[#This Row],[Saldo Actual]]=0,"PAGADO",IF(BD[[#This Row],[Saldo Actual]]&lt;0,"A Favor","Pendiente"))</f>
        <v>PAGADO</v>
      </c>
      <c r="P3227" s="95">
        <f>+BD[[#This Row],[Fecha Doc.]]+7</f>
        <v>45259</v>
      </c>
      <c r="Q3227" s="66" t="str">
        <f ca="1">IF(TODAY()&gt;BD[[#This Row],[Fecha Venc.]],"VENCIDO","")</f>
        <v>VENCIDO</v>
      </c>
      <c r="R3227" s="83"/>
    </row>
    <row r="3228" spans="3:18" s="4" customFormat="1" hidden="1" x14ac:dyDescent="0.25">
      <c r="C3228" s="77" t="s">
        <v>535</v>
      </c>
      <c r="D3228" s="78">
        <v>45252</v>
      </c>
      <c r="E3228" s="79" t="s">
        <v>81</v>
      </c>
      <c r="F3228" s="80" t="s">
        <v>40</v>
      </c>
      <c r="G3228" s="79" t="s">
        <v>218</v>
      </c>
      <c r="H3228" s="81" t="s">
        <v>15</v>
      </c>
      <c r="I3228" s="120">
        <v>10241.9</v>
      </c>
      <c r="J3228" s="120">
        <v>10177.6</v>
      </c>
      <c r="K3228" s="82">
        <v>2.58</v>
      </c>
      <c r="L3228" s="105">
        <f>+BD[[#This Row],[Kg. Recibidos]]*BD[[#This Row],[Precio]]</f>
        <v>26258.208000000002</v>
      </c>
      <c r="M3228" s="82">
        <v>26258.208000000002</v>
      </c>
      <c r="N3228" s="91">
        <f>+BD[[#This Row],[Monto Total]]-BD[[#This Row],[Abonos]]</f>
        <v>0</v>
      </c>
      <c r="O3228" s="92" t="str">
        <f>IF(BD[[#This Row],[Saldo Actual]]=0,"PAGADO",IF(BD[[#This Row],[Saldo Actual]]&lt;0,"A Favor","Pendiente"))</f>
        <v>PAGADO</v>
      </c>
      <c r="P3228" s="95">
        <f>+BD[[#This Row],[Fecha Doc.]]+7</f>
        <v>45259</v>
      </c>
      <c r="Q3228" s="66" t="str">
        <f ca="1">IF(TODAY()&gt;BD[[#This Row],[Fecha Venc.]],"VENCIDO","")</f>
        <v>VENCIDO</v>
      </c>
      <c r="R3228" s="83"/>
    </row>
    <row r="3229" spans="3:18" s="4" customFormat="1" hidden="1" x14ac:dyDescent="0.25">
      <c r="C3229" s="77" t="s">
        <v>533</v>
      </c>
      <c r="D3229" s="78">
        <v>45252</v>
      </c>
      <c r="E3229" s="79" t="s">
        <v>8</v>
      </c>
      <c r="F3229" s="80" t="s">
        <v>20</v>
      </c>
      <c r="G3229" s="79" t="s">
        <v>182</v>
      </c>
      <c r="H3229" s="81" t="s">
        <v>12</v>
      </c>
      <c r="I3229" s="120">
        <v>2159.1999999999998</v>
      </c>
      <c r="J3229" s="120">
        <v>2155.5</v>
      </c>
      <c r="K3229" s="82">
        <v>1.3</v>
      </c>
      <c r="L3229" s="105">
        <f>+BD[[#This Row],[Kg. Recibidos]]*BD[[#This Row],[Precio]]</f>
        <v>2802.15</v>
      </c>
      <c r="M3229" s="82">
        <v>2802.15</v>
      </c>
      <c r="N3229" s="91">
        <f>+BD[[#This Row],[Monto Total]]-BD[[#This Row],[Abonos]]</f>
        <v>0</v>
      </c>
      <c r="O3229" s="92" t="str">
        <f>IF(BD[[#This Row],[Saldo Actual]]=0,"PAGADO",IF(BD[[#This Row],[Saldo Actual]]&lt;0,"A Favor","Pendiente"))</f>
        <v>PAGADO</v>
      </c>
      <c r="P3229" s="95">
        <f>+BD[[#This Row],[Fecha Doc.]]+7</f>
        <v>45259</v>
      </c>
      <c r="Q3229" s="66" t="str">
        <f ca="1">IF(TODAY()&gt;BD[[#This Row],[Fecha Venc.]],"VENCIDO","")</f>
        <v>VENCIDO</v>
      </c>
      <c r="R3229" s="83"/>
    </row>
    <row r="3230" spans="3:18" s="4" customFormat="1" hidden="1" x14ac:dyDescent="0.25">
      <c r="C3230" s="77" t="s">
        <v>533</v>
      </c>
      <c r="D3230" s="78">
        <v>45252</v>
      </c>
      <c r="E3230" s="79" t="s">
        <v>8</v>
      </c>
      <c r="F3230" s="80" t="s">
        <v>20</v>
      </c>
      <c r="G3230" s="79" t="s">
        <v>182</v>
      </c>
      <c r="H3230" s="81" t="s">
        <v>13</v>
      </c>
      <c r="I3230" s="120">
        <v>814.8</v>
      </c>
      <c r="J3230" s="120">
        <v>814.6</v>
      </c>
      <c r="K3230" s="82">
        <v>1.4</v>
      </c>
      <c r="L3230" s="105">
        <f>+BD[[#This Row],[Kg. Recibidos]]*BD[[#This Row],[Precio]]</f>
        <v>1140.44</v>
      </c>
      <c r="M3230" s="82">
        <v>1140.44</v>
      </c>
      <c r="N3230" s="91">
        <f>+BD[[#This Row],[Monto Total]]-BD[[#This Row],[Abonos]]</f>
        <v>0</v>
      </c>
      <c r="O3230" s="92" t="str">
        <f>IF(BD[[#This Row],[Saldo Actual]]=0,"PAGADO",IF(BD[[#This Row],[Saldo Actual]]&lt;0,"A Favor","Pendiente"))</f>
        <v>PAGADO</v>
      </c>
      <c r="P3230" s="95">
        <f>+BD[[#This Row],[Fecha Doc.]]+7</f>
        <v>45259</v>
      </c>
      <c r="Q3230" s="66" t="str">
        <f ca="1">IF(TODAY()&gt;BD[[#This Row],[Fecha Venc.]],"VENCIDO","")</f>
        <v>VENCIDO</v>
      </c>
      <c r="R3230" s="83"/>
    </row>
    <row r="3231" spans="3:18" s="4" customFormat="1" hidden="1" x14ac:dyDescent="0.25">
      <c r="C3231" s="77" t="s">
        <v>533</v>
      </c>
      <c r="D3231" s="78">
        <v>45252</v>
      </c>
      <c r="E3231" s="79" t="s">
        <v>8</v>
      </c>
      <c r="F3231" s="80" t="s">
        <v>20</v>
      </c>
      <c r="G3231" s="79" t="s">
        <v>182</v>
      </c>
      <c r="H3231" s="81" t="s">
        <v>11</v>
      </c>
      <c r="I3231" s="120">
        <v>294.5</v>
      </c>
      <c r="J3231" s="120">
        <v>234.2</v>
      </c>
      <c r="K3231" s="82">
        <v>1.8</v>
      </c>
      <c r="L3231" s="105">
        <f>+BD[[#This Row],[Kg. Recibidos]]*BD[[#This Row],[Precio]]</f>
        <v>421.56</v>
      </c>
      <c r="M3231" s="82">
        <v>421.56</v>
      </c>
      <c r="N3231" s="91">
        <f>+BD[[#This Row],[Monto Total]]-BD[[#This Row],[Abonos]]</f>
        <v>0</v>
      </c>
      <c r="O3231" s="92" t="str">
        <f>IF(BD[[#This Row],[Saldo Actual]]=0,"PAGADO",IF(BD[[#This Row],[Saldo Actual]]&lt;0,"A Favor","Pendiente"))</f>
        <v>PAGADO</v>
      </c>
      <c r="P3231" s="95">
        <f>+BD[[#This Row],[Fecha Doc.]]+7</f>
        <v>45259</v>
      </c>
      <c r="Q3231" s="66" t="str">
        <f ca="1">IF(TODAY()&gt;BD[[#This Row],[Fecha Venc.]],"VENCIDO","")</f>
        <v>VENCIDO</v>
      </c>
      <c r="R3231" s="83"/>
    </row>
    <row r="3232" spans="3:18" s="4" customFormat="1" hidden="1" x14ac:dyDescent="0.25">
      <c r="C3232" s="77" t="s">
        <v>531</v>
      </c>
      <c r="D3232" s="78">
        <v>45252</v>
      </c>
      <c r="E3232" s="79" t="s">
        <v>89</v>
      </c>
      <c r="F3232" s="80" t="s">
        <v>47</v>
      </c>
      <c r="G3232" s="79" t="s">
        <v>89</v>
      </c>
      <c r="H3232" s="81" t="s">
        <v>10</v>
      </c>
      <c r="I3232" s="120">
        <v>13102.9</v>
      </c>
      <c r="J3232" s="120">
        <v>12986.4</v>
      </c>
      <c r="K3232" s="82">
        <v>2.0499999999999998</v>
      </c>
      <c r="L3232" s="105">
        <f>+BD[[#This Row],[Kg. Recibidos]]*BD[[#This Row],[Precio]]</f>
        <v>26622.119999999995</v>
      </c>
      <c r="M3232" s="82">
        <v>26622.119999999995</v>
      </c>
      <c r="N3232" s="91">
        <f>+BD[[#This Row],[Monto Total]]-BD[[#This Row],[Abonos]]</f>
        <v>0</v>
      </c>
      <c r="O3232" s="92" t="str">
        <f>IF(BD[[#This Row],[Saldo Actual]]=0,"PAGADO",IF(BD[[#This Row],[Saldo Actual]]&lt;0,"A Favor","Pendiente"))</f>
        <v>PAGADO</v>
      </c>
      <c r="P3232" s="95">
        <f>+BD[[#This Row],[Fecha Doc.]]+7</f>
        <v>45259</v>
      </c>
      <c r="Q3232" s="66" t="str">
        <f ca="1">IF(TODAY()&gt;BD[[#This Row],[Fecha Venc.]],"VENCIDO","")</f>
        <v>VENCIDO</v>
      </c>
      <c r="R3232" s="83"/>
    </row>
    <row r="3233" spans="3:18" s="4" customFormat="1" hidden="1" x14ac:dyDescent="0.25">
      <c r="C3233" s="77" t="s">
        <v>532</v>
      </c>
      <c r="D3233" s="78">
        <v>45252</v>
      </c>
      <c r="E3233" s="79" t="s">
        <v>8</v>
      </c>
      <c r="F3233" s="80" t="s">
        <v>20</v>
      </c>
      <c r="G3233" s="79" t="s">
        <v>182</v>
      </c>
      <c r="H3233" s="81" t="s">
        <v>15</v>
      </c>
      <c r="I3233" s="120">
        <v>4790.6000000000004</v>
      </c>
      <c r="J3233" s="120">
        <v>4748.1000000000004</v>
      </c>
      <c r="K3233" s="82">
        <v>2.52</v>
      </c>
      <c r="L3233" s="105">
        <f>+BD[[#This Row],[Kg. Recibidos]]*BD[[#This Row],[Precio]]</f>
        <v>11965.212000000001</v>
      </c>
      <c r="M3233" s="82">
        <v>11965.212000000001</v>
      </c>
      <c r="N3233" s="91">
        <f>+BD[[#This Row],[Monto Total]]-BD[[#This Row],[Abonos]]</f>
        <v>0</v>
      </c>
      <c r="O3233" s="92" t="str">
        <f>IF(BD[[#This Row],[Saldo Actual]]=0,"PAGADO",IF(BD[[#This Row],[Saldo Actual]]&lt;0,"A Favor","Pendiente"))</f>
        <v>PAGADO</v>
      </c>
      <c r="P3233" s="95">
        <f>+BD[[#This Row],[Fecha Doc.]]+7</f>
        <v>45259</v>
      </c>
      <c r="Q3233" s="66" t="str">
        <f ca="1">IF(TODAY()&gt;BD[[#This Row],[Fecha Venc.]],"VENCIDO","")</f>
        <v>VENCIDO</v>
      </c>
      <c r="R3233" s="83"/>
    </row>
    <row r="3234" spans="3:18" s="4" customFormat="1" hidden="1" x14ac:dyDescent="0.25">
      <c r="C3234" s="77" t="s">
        <v>534</v>
      </c>
      <c r="D3234" s="78">
        <v>45252</v>
      </c>
      <c r="E3234" s="79" t="s">
        <v>8</v>
      </c>
      <c r="F3234" s="80" t="s">
        <v>20</v>
      </c>
      <c r="G3234" s="79" t="s">
        <v>172</v>
      </c>
      <c r="H3234" s="81" t="s">
        <v>15</v>
      </c>
      <c r="I3234" s="120">
        <v>528.29999999999995</v>
      </c>
      <c r="J3234" s="120">
        <v>520.20000000000005</v>
      </c>
      <c r="K3234" s="82">
        <v>2.52</v>
      </c>
      <c r="L3234" s="105">
        <f>+BD[[#This Row],[Kg. Recibidos]]*BD[[#This Row],[Precio]]</f>
        <v>1310.9040000000002</v>
      </c>
      <c r="M3234" s="82">
        <v>1310.9040000000002</v>
      </c>
      <c r="N3234" s="91">
        <f>+BD[[#This Row],[Monto Total]]-BD[[#This Row],[Abonos]]</f>
        <v>0</v>
      </c>
      <c r="O3234" s="92" t="str">
        <f>IF(BD[[#This Row],[Saldo Actual]]=0,"PAGADO",IF(BD[[#This Row],[Saldo Actual]]&lt;0,"A Favor","Pendiente"))</f>
        <v>PAGADO</v>
      </c>
      <c r="P3234" s="95">
        <f>+BD[[#This Row],[Fecha Doc.]]+7</f>
        <v>45259</v>
      </c>
      <c r="Q3234" s="66" t="str">
        <f ca="1">IF(TODAY()&gt;BD[[#This Row],[Fecha Venc.]],"VENCIDO","")</f>
        <v>VENCIDO</v>
      </c>
      <c r="R3234" s="83"/>
    </row>
    <row r="3235" spans="3:18" s="4" customFormat="1" hidden="1" x14ac:dyDescent="0.25">
      <c r="C3235" s="77" t="s">
        <v>549</v>
      </c>
      <c r="D3235" s="78">
        <v>45252</v>
      </c>
      <c r="E3235" s="79" t="s">
        <v>1887</v>
      </c>
      <c r="F3235" s="80" t="s">
        <v>1886</v>
      </c>
      <c r="G3235" s="79" t="s">
        <v>200</v>
      </c>
      <c r="H3235" s="81" t="s">
        <v>10</v>
      </c>
      <c r="I3235" s="120">
        <v>152.5</v>
      </c>
      <c r="J3235" s="120">
        <v>152.5</v>
      </c>
      <c r="K3235" s="82">
        <v>2.4</v>
      </c>
      <c r="L3235" s="105">
        <f>+BD[[#This Row],[Kg. Recibidos]]*BD[[#This Row],[Precio]]</f>
        <v>366</v>
      </c>
      <c r="M3235" s="82">
        <v>366</v>
      </c>
      <c r="N3235" s="91">
        <f>+BD[[#This Row],[Monto Total]]-BD[[#This Row],[Abonos]]</f>
        <v>0</v>
      </c>
      <c r="O3235" s="92" t="str">
        <f>IF(BD[[#This Row],[Saldo Actual]]=0,"PAGADO",IF(BD[[#This Row],[Saldo Actual]]&lt;0,"A Favor","Pendiente"))</f>
        <v>PAGADO</v>
      </c>
      <c r="P3235" s="95">
        <f>+BD[[#This Row],[Fecha Doc.]]+7</f>
        <v>45259</v>
      </c>
      <c r="Q3235" s="66" t="str">
        <f ca="1">IF(TODAY()&gt;BD[[#This Row],[Fecha Venc.]],"VENCIDO","")</f>
        <v>VENCIDO</v>
      </c>
      <c r="R3235" s="83"/>
    </row>
    <row r="3236" spans="3:18" s="4" customFormat="1" hidden="1" x14ac:dyDescent="0.25">
      <c r="C3236" s="77" t="s">
        <v>557</v>
      </c>
      <c r="D3236" s="78">
        <v>45252</v>
      </c>
      <c r="E3236" s="79" t="s">
        <v>1887</v>
      </c>
      <c r="F3236" s="80" t="s">
        <v>1886</v>
      </c>
      <c r="G3236" s="79" t="s">
        <v>146</v>
      </c>
      <c r="H3236" s="81" t="s">
        <v>16</v>
      </c>
      <c r="I3236" s="120">
        <v>8.9</v>
      </c>
      <c r="J3236" s="120">
        <v>8.9</v>
      </c>
      <c r="K3236" s="82">
        <v>2</v>
      </c>
      <c r="L3236" s="105">
        <f>+BD[[#This Row],[Kg. Recibidos]]*BD[[#This Row],[Precio]]</f>
        <v>17.8</v>
      </c>
      <c r="M3236" s="82">
        <v>17.8</v>
      </c>
      <c r="N3236" s="91">
        <f>+BD[[#This Row],[Monto Total]]-BD[[#This Row],[Abonos]]</f>
        <v>0</v>
      </c>
      <c r="O3236" s="92" t="str">
        <f>IF(BD[[#This Row],[Saldo Actual]]=0,"PAGADO",IF(BD[[#This Row],[Saldo Actual]]&lt;0,"A Favor","Pendiente"))</f>
        <v>PAGADO</v>
      </c>
      <c r="P3236" s="95">
        <f>+BD[[#This Row],[Fecha Doc.]]+7</f>
        <v>45259</v>
      </c>
      <c r="Q3236" s="66" t="str">
        <f ca="1">IF(TODAY()&gt;BD[[#This Row],[Fecha Venc.]],"VENCIDO","")</f>
        <v>VENCIDO</v>
      </c>
      <c r="R3236" s="83"/>
    </row>
    <row r="3237" spans="3:18" s="4" customFormat="1" hidden="1" x14ac:dyDescent="0.25">
      <c r="C3237" s="77" t="s">
        <v>519</v>
      </c>
      <c r="D3237" s="78">
        <v>45251</v>
      </c>
      <c r="E3237" s="79" t="s">
        <v>8</v>
      </c>
      <c r="F3237" s="80" t="s">
        <v>20</v>
      </c>
      <c r="G3237" s="79" t="s">
        <v>173</v>
      </c>
      <c r="H3237" s="81" t="s">
        <v>15</v>
      </c>
      <c r="I3237" s="120">
        <v>4325</v>
      </c>
      <c r="J3237" s="120">
        <v>4290.3</v>
      </c>
      <c r="K3237" s="82">
        <v>2.52</v>
      </c>
      <c r="L3237" s="105">
        <f>+BD[[#This Row],[Kg. Recibidos]]*BD[[#This Row],[Precio]]</f>
        <v>10811.556</v>
      </c>
      <c r="M3237" s="82">
        <v>10811.556</v>
      </c>
      <c r="N3237" s="91">
        <f>+BD[[#This Row],[Monto Total]]-BD[[#This Row],[Abonos]]</f>
        <v>0</v>
      </c>
      <c r="O3237" s="92" t="str">
        <f>IF(BD[[#This Row],[Saldo Actual]]=0,"PAGADO",IF(BD[[#This Row],[Saldo Actual]]&lt;0,"A Favor","Pendiente"))</f>
        <v>PAGADO</v>
      </c>
      <c r="P3237" s="95">
        <f>+BD[[#This Row],[Fecha Doc.]]+7</f>
        <v>45258</v>
      </c>
      <c r="Q3237" s="66" t="str">
        <f ca="1">IF(TODAY()&gt;BD[[#This Row],[Fecha Venc.]],"VENCIDO","")</f>
        <v>VENCIDO</v>
      </c>
      <c r="R3237" s="83"/>
    </row>
    <row r="3238" spans="3:18" s="4" customFormat="1" hidden="1" x14ac:dyDescent="0.25">
      <c r="C3238" s="77" t="s">
        <v>548</v>
      </c>
      <c r="D3238" s="78">
        <v>45251</v>
      </c>
      <c r="E3238" s="79" t="s">
        <v>8</v>
      </c>
      <c r="F3238" s="80" t="s">
        <v>20</v>
      </c>
      <c r="G3238" s="79" t="s">
        <v>179</v>
      </c>
      <c r="H3238" s="81" t="s">
        <v>3</v>
      </c>
      <c r="I3238" s="120">
        <v>1218.2</v>
      </c>
      <c r="J3238" s="120">
        <v>1229</v>
      </c>
      <c r="K3238" s="82">
        <v>2.25</v>
      </c>
      <c r="L3238" s="105">
        <f>+BD[[#This Row],[Kg. Recibidos]]*BD[[#This Row],[Precio]]</f>
        <v>2765.25</v>
      </c>
      <c r="M3238" s="82">
        <v>2765.25</v>
      </c>
      <c r="N3238" s="91">
        <f>+BD[[#This Row],[Monto Total]]-BD[[#This Row],[Abonos]]</f>
        <v>0</v>
      </c>
      <c r="O3238" s="92" t="str">
        <f>IF(BD[[#This Row],[Saldo Actual]]=0,"PAGADO",IF(BD[[#This Row],[Saldo Actual]]&lt;0,"A Favor","Pendiente"))</f>
        <v>PAGADO</v>
      </c>
      <c r="P3238" s="95">
        <f>+BD[[#This Row],[Fecha Doc.]]+7</f>
        <v>45258</v>
      </c>
      <c r="Q3238" s="66" t="str">
        <f ca="1">IF(TODAY()&gt;BD[[#This Row],[Fecha Venc.]],"VENCIDO","")</f>
        <v>VENCIDO</v>
      </c>
      <c r="R3238" s="83"/>
    </row>
    <row r="3239" spans="3:18" s="4" customFormat="1" hidden="1" x14ac:dyDescent="0.25">
      <c r="C3239" s="77" t="s">
        <v>547</v>
      </c>
      <c r="D3239" s="78">
        <v>45251</v>
      </c>
      <c r="E3239" s="79" t="s">
        <v>8</v>
      </c>
      <c r="F3239" s="80" t="s">
        <v>20</v>
      </c>
      <c r="G3239" s="79" t="s">
        <v>177</v>
      </c>
      <c r="H3239" s="81" t="s">
        <v>3</v>
      </c>
      <c r="I3239" s="120">
        <v>313</v>
      </c>
      <c r="J3239" s="120">
        <v>318</v>
      </c>
      <c r="K3239" s="82">
        <v>2.25</v>
      </c>
      <c r="L3239" s="105">
        <f>+BD[[#This Row],[Kg. Recibidos]]*BD[[#This Row],[Precio]]</f>
        <v>715.5</v>
      </c>
      <c r="M3239" s="82">
        <v>715.5</v>
      </c>
      <c r="N3239" s="91">
        <f>+BD[[#This Row],[Monto Total]]-BD[[#This Row],[Abonos]]</f>
        <v>0</v>
      </c>
      <c r="O3239" s="92" t="str">
        <f>IF(BD[[#This Row],[Saldo Actual]]=0,"PAGADO",IF(BD[[#This Row],[Saldo Actual]]&lt;0,"A Favor","Pendiente"))</f>
        <v>PAGADO</v>
      </c>
      <c r="P3239" s="95">
        <f>+BD[[#This Row],[Fecha Doc.]]+7</f>
        <v>45258</v>
      </c>
      <c r="Q3239" s="66" t="str">
        <f ca="1">IF(TODAY()&gt;BD[[#This Row],[Fecha Venc.]],"VENCIDO","")</f>
        <v>VENCIDO</v>
      </c>
      <c r="R3239" s="83"/>
    </row>
    <row r="3240" spans="3:18" s="4" customFormat="1" hidden="1" x14ac:dyDescent="0.25">
      <c r="C3240" s="77" t="s">
        <v>546</v>
      </c>
      <c r="D3240" s="78">
        <v>45251</v>
      </c>
      <c r="E3240" s="79" t="s">
        <v>8</v>
      </c>
      <c r="F3240" s="80" t="s">
        <v>20</v>
      </c>
      <c r="G3240" s="79" t="s">
        <v>176</v>
      </c>
      <c r="H3240" s="81" t="s">
        <v>15</v>
      </c>
      <c r="I3240" s="120">
        <v>875.4</v>
      </c>
      <c r="J3240" s="120">
        <v>870.8</v>
      </c>
      <c r="K3240" s="82">
        <v>2.52</v>
      </c>
      <c r="L3240" s="105">
        <f>+BD[[#This Row],[Kg. Recibidos]]*BD[[#This Row],[Precio]]</f>
        <v>2194.4159999999997</v>
      </c>
      <c r="M3240" s="82">
        <v>2194.4159999999997</v>
      </c>
      <c r="N3240" s="91">
        <f>+BD[[#This Row],[Monto Total]]-BD[[#This Row],[Abonos]]</f>
        <v>0</v>
      </c>
      <c r="O3240" s="92" t="str">
        <f>IF(BD[[#This Row],[Saldo Actual]]=0,"PAGADO",IF(BD[[#This Row],[Saldo Actual]]&lt;0,"A Favor","Pendiente"))</f>
        <v>PAGADO</v>
      </c>
      <c r="P3240" s="95">
        <f>+BD[[#This Row],[Fecha Doc.]]+7</f>
        <v>45258</v>
      </c>
      <c r="Q3240" s="66" t="str">
        <f ca="1">IF(TODAY()&gt;BD[[#This Row],[Fecha Venc.]],"VENCIDO","")</f>
        <v>VENCIDO</v>
      </c>
      <c r="R3240" s="83"/>
    </row>
    <row r="3241" spans="3:18" s="4" customFormat="1" hidden="1" x14ac:dyDescent="0.25">
      <c r="C3241" s="77" t="s">
        <v>545</v>
      </c>
      <c r="D3241" s="78">
        <v>45251</v>
      </c>
      <c r="E3241" s="79" t="s">
        <v>8</v>
      </c>
      <c r="F3241" s="80" t="s">
        <v>20</v>
      </c>
      <c r="G3241" s="79" t="s">
        <v>181</v>
      </c>
      <c r="H3241" s="81" t="s">
        <v>3</v>
      </c>
      <c r="I3241" s="120">
        <v>1248.5999999999999</v>
      </c>
      <c r="J3241" s="120">
        <v>1251.3</v>
      </c>
      <c r="K3241" s="82">
        <v>2.25</v>
      </c>
      <c r="L3241" s="105">
        <f>+BD[[#This Row],[Kg. Recibidos]]*BD[[#This Row],[Precio]]</f>
        <v>2815.4249999999997</v>
      </c>
      <c r="M3241" s="82">
        <v>2815.4249999999997</v>
      </c>
      <c r="N3241" s="91">
        <f>+BD[[#This Row],[Monto Total]]-BD[[#This Row],[Abonos]]</f>
        <v>0</v>
      </c>
      <c r="O3241" s="92" t="str">
        <f>IF(BD[[#This Row],[Saldo Actual]]=0,"PAGADO",IF(BD[[#This Row],[Saldo Actual]]&lt;0,"A Favor","Pendiente"))</f>
        <v>PAGADO</v>
      </c>
      <c r="P3241" s="95">
        <f>+BD[[#This Row],[Fecha Doc.]]+7</f>
        <v>45258</v>
      </c>
      <c r="Q3241" s="66" t="str">
        <f ca="1">IF(TODAY()&gt;BD[[#This Row],[Fecha Venc.]],"VENCIDO","")</f>
        <v>VENCIDO</v>
      </c>
      <c r="R3241" s="83"/>
    </row>
    <row r="3242" spans="3:18" s="4" customFormat="1" hidden="1" x14ac:dyDescent="0.25">
      <c r="C3242" s="77" t="s">
        <v>544</v>
      </c>
      <c r="D3242" s="78">
        <v>45251</v>
      </c>
      <c r="E3242" s="79" t="s">
        <v>8</v>
      </c>
      <c r="F3242" s="80" t="s">
        <v>20</v>
      </c>
      <c r="G3242" s="79" t="s">
        <v>174</v>
      </c>
      <c r="H3242" s="81" t="s">
        <v>3</v>
      </c>
      <c r="I3242" s="120">
        <v>1254.5</v>
      </c>
      <c r="J3242" s="120">
        <v>1251.9000000000001</v>
      </c>
      <c r="K3242" s="82">
        <v>2.25</v>
      </c>
      <c r="L3242" s="105">
        <f>+BD[[#This Row],[Kg. Recibidos]]*BD[[#This Row],[Precio]]</f>
        <v>2816.7750000000001</v>
      </c>
      <c r="M3242" s="82">
        <v>2816.7750000000001</v>
      </c>
      <c r="N3242" s="91">
        <f>+BD[[#This Row],[Monto Total]]-BD[[#This Row],[Abonos]]</f>
        <v>0</v>
      </c>
      <c r="O3242" s="92" t="str">
        <f>IF(BD[[#This Row],[Saldo Actual]]=0,"PAGADO",IF(BD[[#This Row],[Saldo Actual]]&lt;0,"A Favor","Pendiente"))</f>
        <v>PAGADO</v>
      </c>
      <c r="P3242" s="95">
        <f>+BD[[#This Row],[Fecha Doc.]]+7</f>
        <v>45258</v>
      </c>
      <c r="Q3242" s="66" t="str">
        <f ca="1">IF(TODAY()&gt;BD[[#This Row],[Fecha Venc.]],"VENCIDO","")</f>
        <v>VENCIDO</v>
      </c>
      <c r="R3242" s="83"/>
    </row>
    <row r="3243" spans="3:18" s="4" customFormat="1" hidden="1" x14ac:dyDescent="0.25">
      <c r="C3243" s="77" t="s">
        <v>543</v>
      </c>
      <c r="D3243" s="78">
        <v>45251</v>
      </c>
      <c r="E3243" s="79" t="s">
        <v>8</v>
      </c>
      <c r="F3243" s="80" t="s">
        <v>20</v>
      </c>
      <c r="G3243" s="79" t="s">
        <v>172</v>
      </c>
      <c r="H3243" s="81" t="s">
        <v>15</v>
      </c>
      <c r="I3243" s="120">
        <v>870.2</v>
      </c>
      <c r="J3243" s="120">
        <v>878.6</v>
      </c>
      <c r="K3243" s="82">
        <v>2.52</v>
      </c>
      <c r="L3243" s="105">
        <f>+BD[[#This Row],[Kg. Recibidos]]*BD[[#This Row],[Precio]]</f>
        <v>2214.0720000000001</v>
      </c>
      <c r="M3243" s="82">
        <v>2214.0720000000001</v>
      </c>
      <c r="N3243" s="91">
        <f>+BD[[#This Row],[Monto Total]]-BD[[#This Row],[Abonos]]</f>
        <v>0</v>
      </c>
      <c r="O3243" s="92" t="str">
        <f>IF(BD[[#This Row],[Saldo Actual]]=0,"PAGADO",IF(BD[[#This Row],[Saldo Actual]]&lt;0,"A Favor","Pendiente"))</f>
        <v>PAGADO</v>
      </c>
      <c r="P3243" s="95">
        <f>+BD[[#This Row],[Fecha Doc.]]+7</f>
        <v>45258</v>
      </c>
      <c r="Q3243" s="66" t="str">
        <f ca="1">IF(TODAY()&gt;BD[[#This Row],[Fecha Venc.]],"VENCIDO","")</f>
        <v>VENCIDO</v>
      </c>
      <c r="R3243" s="83"/>
    </row>
    <row r="3244" spans="3:18" s="4" customFormat="1" hidden="1" x14ac:dyDescent="0.25">
      <c r="C3244" s="77" t="s">
        <v>542</v>
      </c>
      <c r="D3244" s="78">
        <v>45251</v>
      </c>
      <c r="E3244" s="79" t="s">
        <v>8</v>
      </c>
      <c r="F3244" s="80" t="s">
        <v>20</v>
      </c>
      <c r="G3244" s="79" t="s">
        <v>172</v>
      </c>
      <c r="H3244" s="81" t="s">
        <v>3</v>
      </c>
      <c r="I3244" s="120">
        <v>631</v>
      </c>
      <c r="J3244" s="120">
        <v>601.9</v>
      </c>
      <c r="K3244" s="82">
        <v>2.25</v>
      </c>
      <c r="L3244" s="105">
        <f>+BD[[#This Row],[Kg. Recibidos]]*BD[[#This Row],[Precio]]</f>
        <v>1354.2749999999999</v>
      </c>
      <c r="M3244" s="82">
        <v>1354.2749999999999</v>
      </c>
      <c r="N3244" s="91">
        <f>+BD[[#This Row],[Monto Total]]-BD[[#This Row],[Abonos]]</f>
        <v>0</v>
      </c>
      <c r="O3244" s="92" t="str">
        <f>IF(BD[[#This Row],[Saldo Actual]]=0,"PAGADO",IF(BD[[#This Row],[Saldo Actual]]&lt;0,"A Favor","Pendiente"))</f>
        <v>PAGADO</v>
      </c>
      <c r="P3244" s="95">
        <f>+BD[[#This Row],[Fecha Doc.]]+7</f>
        <v>45258</v>
      </c>
      <c r="Q3244" s="66" t="str">
        <f ca="1">IF(TODAY()&gt;BD[[#This Row],[Fecha Venc.]],"VENCIDO","")</f>
        <v>VENCIDO</v>
      </c>
      <c r="R3244" s="83"/>
    </row>
    <row r="3245" spans="3:18" s="4" customFormat="1" hidden="1" x14ac:dyDescent="0.25">
      <c r="C3245" s="77" t="s">
        <v>541</v>
      </c>
      <c r="D3245" s="78">
        <v>45251</v>
      </c>
      <c r="E3245" s="79" t="s">
        <v>8</v>
      </c>
      <c r="F3245" s="80" t="s">
        <v>20</v>
      </c>
      <c r="G3245" s="79" t="s">
        <v>174</v>
      </c>
      <c r="H3245" s="81" t="s">
        <v>15</v>
      </c>
      <c r="I3245" s="120">
        <v>3129.5</v>
      </c>
      <c r="J3245" s="120">
        <v>3092.8</v>
      </c>
      <c r="K3245" s="82">
        <v>2.52</v>
      </c>
      <c r="L3245" s="105">
        <f>+BD[[#This Row],[Kg. Recibidos]]*BD[[#This Row],[Precio]]</f>
        <v>7793.8560000000007</v>
      </c>
      <c r="M3245" s="82">
        <v>7793.8560000000007</v>
      </c>
      <c r="N3245" s="91">
        <f>+BD[[#This Row],[Monto Total]]-BD[[#This Row],[Abonos]]</f>
        <v>0</v>
      </c>
      <c r="O3245" s="92" t="str">
        <f>IF(BD[[#This Row],[Saldo Actual]]=0,"PAGADO",IF(BD[[#This Row],[Saldo Actual]]&lt;0,"A Favor","Pendiente"))</f>
        <v>PAGADO</v>
      </c>
      <c r="P3245" s="95">
        <f>+BD[[#This Row],[Fecha Doc.]]+7</f>
        <v>45258</v>
      </c>
      <c r="Q3245" s="66" t="str">
        <f ca="1">IF(TODAY()&gt;BD[[#This Row],[Fecha Venc.]],"VENCIDO","")</f>
        <v>VENCIDO</v>
      </c>
      <c r="R3245" s="83"/>
    </row>
    <row r="3246" spans="3:18" s="4" customFormat="1" hidden="1" x14ac:dyDescent="0.25">
      <c r="C3246" s="77" t="s">
        <v>540</v>
      </c>
      <c r="D3246" s="78">
        <v>45251</v>
      </c>
      <c r="E3246" s="79" t="s">
        <v>8</v>
      </c>
      <c r="F3246" s="80" t="s">
        <v>20</v>
      </c>
      <c r="G3246" s="79" t="s">
        <v>180</v>
      </c>
      <c r="H3246" s="81" t="s">
        <v>15</v>
      </c>
      <c r="I3246" s="120">
        <v>1173.7</v>
      </c>
      <c r="J3246" s="120">
        <v>1130.3</v>
      </c>
      <c r="K3246" s="82">
        <v>2.52</v>
      </c>
      <c r="L3246" s="105">
        <f>+BD[[#This Row],[Kg. Recibidos]]*BD[[#This Row],[Precio]]</f>
        <v>2848.3559999999998</v>
      </c>
      <c r="M3246" s="82">
        <v>2848.3559999999998</v>
      </c>
      <c r="N3246" s="91">
        <f>+BD[[#This Row],[Monto Total]]-BD[[#This Row],[Abonos]]</f>
        <v>0</v>
      </c>
      <c r="O3246" s="92" t="str">
        <f>IF(BD[[#This Row],[Saldo Actual]]=0,"PAGADO",IF(BD[[#This Row],[Saldo Actual]]&lt;0,"A Favor","Pendiente"))</f>
        <v>PAGADO</v>
      </c>
      <c r="P3246" s="95">
        <f>+BD[[#This Row],[Fecha Doc.]]+7</f>
        <v>45258</v>
      </c>
      <c r="Q3246" s="66" t="str">
        <f ca="1">IF(TODAY()&gt;BD[[#This Row],[Fecha Venc.]],"VENCIDO","")</f>
        <v>VENCIDO</v>
      </c>
      <c r="R3246" s="83"/>
    </row>
    <row r="3247" spans="3:18" s="4" customFormat="1" hidden="1" x14ac:dyDescent="0.25">
      <c r="C3247" s="77" t="s">
        <v>539</v>
      </c>
      <c r="D3247" s="78">
        <v>45251</v>
      </c>
      <c r="E3247" s="79" t="s">
        <v>69</v>
      </c>
      <c r="F3247" s="80" t="s">
        <v>31</v>
      </c>
      <c r="G3247" s="79" t="s">
        <v>69</v>
      </c>
      <c r="H3247" s="81" t="s">
        <v>10</v>
      </c>
      <c r="I3247" s="120">
        <v>2093</v>
      </c>
      <c r="J3247" s="120">
        <v>2068.1</v>
      </c>
      <c r="K3247" s="82">
        <v>2.2999999999999998</v>
      </c>
      <c r="L3247" s="105">
        <f>+BD[[#This Row],[Kg. Recibidos]]*BD[[#This Row],[Precio]]</f>
        <v>4756.6299999999992</v>
      </c>
      <c r="M3247" s="82">
        <v>4756.6299999999992</v>
      </c>
      <c r="N3247" s="91">
        <f>+BD[[#This Row],[Monto Total]]-BD[[#This Row],[Abonos]]</f>
        <v>0</v>
      </c>
      <c r="O3247" s="92" t="str">
        <f>IF(BD[[#This Row],[Saldo Actual]]=0,"PAGADO",IF(BD[[#This Row],[Saldo Actual]]&lt;0,"A Favor","Pendiente"))</f>
        <v>PAGADO</v>
      </c>
      <c r="P3247" s="95">
        <f>+BD[[#This Row],[Fecha Doc.]]+7</f>
        <v>45258</v>
      </c>
      <c r="Q3247" s="66" t="str">
        <f ca="1">IF(TODAY()&gt;BD[[#This Row],[Fecha Venc.]],"VENCIDO","")</f>
        <v>VENCIDO</v>
      </c>
      <c r="R3247" s="83"/>
    </row>
    <row r="3248" spans="3:18" s="4" customFormat="1" hidden="1" x14ac:dyDescent="0.25">
      <c r="C3248" s="77" t="s">
        <v>538</v>
      </c>
      <c r="D3248" s="78">
        <v>45251</v>
      </c>
      <c r="E3248" s="79" t="s">
        <v>1887</v>
      </c>
      <c r="F3248" s="80" t="s">
        <v>1886</v>
      </c>
      <c r="G3248" s="79" t="s">
        <v>161</v>
      </c>
      <c r="H3248" s="81" t="s">
        <v>3</v>
      </c>
      <c r="I3248" s="120">
        <v>262.7</v>
      </c>
      <c r="J3248" s="120">
        <v>262.7</v>
      </c>
      <c r="K3248" s="82">
        <v>2.2999999999999998</v>
      </c>
      <c r="L3248" s="105">
        <f>+BD[[#This Row],[Kg. Recibidos]]*BD[[#This Row],[Precio]]</f>
        <v>604.20999999999992</v>
      </c>
      <c r="M3248" s="82">
        <v>604.20999999999992</v>
      </c>
      <c r="N3248" s="91">
        <f>+BD[[#This Row],[Monto Total]]-BD[[#This Row],[Abonos]]</f>
        <v>0</v>
      </c>
      <c r="O3248" s="92" t="str">
        <f>IF(BD[[#This Row],[Saldo Actual]]=0,"PAGADO",IF(BD[[#This Row],[Saldo Actual]]&lt;0,"A Favor","Pendiente"))</f>
        <v>PAGADO</v>
      </c>
      <c r="P3248" s="95">
        <f>+BD[[#This Row],[Fecha Doc.]]+7</f>
        <v>45258</v>
      </c>
      <c r="Q3248" s="66" t="str">
        <f ca="1">IF(TODAY()&gt;BD[[#This Row],[Fecha Venc.]],"VENCIDO","")</f>
        <v>VENCIDO</v>
      </c>
      <c r="R3248" s="83"/>
    </row>
    <row r="3249" spans="3:18" s="4" customFormat="1" hidden="1" x14ac:dyDescent="0.25">
      <c r="C3249" s="77" t="s">
        <v>537</v>
      </c>
      <c r="D3249" s="78">
        <v>45251</v>
      </c>
      <c r="E3249" s="79" t="s">
        <v>1887</v>
      </c>
      <c r="F3249" s="80" t="s">
        <v>1886</v>
      </c>
      <c r="G3249" s="79" t="s">
        <v>103</v>
      </c>
      <c r="H3249" s="81" t="s">
        <v>3</v>
      </c>
      <c r="I3249" s="120">
        <v>222.7</v>
      </c>
      <c r="J3249" s="120">
        <v>222.7</v>
      </c>
      <c r="K3249" s="82">
        <v>2.35</v>
      </c>
      <c r="L3249" s="105">
        <f>+BD[[#This Row],[Kg. Recibidos]]*BD[[#This Row],[Precio]]</f>
        <v>523.34500000000003</v>
      </c>
      <c r="M3249" s="82">
        <v>523.34500000000003</v>
      </c>
      <c r="N3249" s="91">
        <f>+BD[[#This Row],[Monto Total]]-BD[[#This Row],[Abonos]]</f>
        <v>0</v>
      </c>
      <c r="O3249" s="92" t="str">
        <f>IF(BD[[#This Row],[Saldo Actual]]=0,"PAGADO",IF(BD[[#This Row],[Saldo Actual]]&lt;0,"A Favor","Pendiente"))</f>
        <v>PAGADO</v>
      </c>
      <c r="P3249" s="95">
        <f>+BD[[#This Row],[Fecha Doc.]]+7</f>
        <v>45258</v>
      </c>
      <c r="Q3249" s="66" t="str">
        <f ca="1">IF(TODAY()&gt;BD[[#This Row],[Fecha Venc.]],"VENCIDO","")</f>
        <v>VENCIDO</v>
      </c>
      <c r="R3249" s="83"/>
    </row>
    <row r="3250" spans="3:18" s="4" customFormat="1" hidden="1" x14ac:dyDescent="0.25">
      <c r="C3250" s="77" t="s">
        <v>536</v>
      </c>
      <c r="D3250" s="78">
        <v>45251</v>
      </c>
      <c r="E3250" s="79" t="s">
        <v>1887</v>
      </c>
      <c r="F3250" s="80" t="s">
        <v>1886</v>
      </c>
      <c r="G3250" s="79" t="s">
        <v>103</v>
      </c>
      <c r="H3250" s="81" t="s">
        <v>12</v>
      </c>
      <c r="I3250" s="120">
        <v>56.4</v>
      </c>
      <c r="J3250" s="120">
        <v>56.4</v>
      </c>
      <c r="K3250" s="82">
        <v>1.3</v>
      </c>
      <c r="L3250" s="105">
        <f>+BD[[#This Row],[Kg. Recibidos]]*BD[[#This Row],[Precio]]</f>
        <v>73.320000000000007</v>
      </c>
      <c r="M3250" s="82">
        <v>73.319999999999993</v>
      </c>
      <c r="N3250" s="91">
        <f>+BD[[#This Row],[Monto Total]]-BD[[#This Row],[Abonos]]</f>
        <v>0</v>
      </c>
      <c r="O3250" s="92" t="str">
        <f>IF(BD[[#This Row],[Saldo Actual]]=0,"PAGADO",IF(BD[[#This Row],[Saldo Actual]]&lt;0,"A Favor","Pendiente"))</f>
        <v>PAGADO</v>
      </c>
      <c r="P3250" s="95">
        <f>+BD[[#This Row],[Fecha Doc.]]+7</f>
        <v>45258</v>
      </c>
      <c r="Q3250" s="66" t="str">
        <f ca="1">IF(TODAY()&gt;BD[[#This Row],[Fecha Venc.]],"VENCIDO","")</f>
        <v>VENCIDO</v>
      </c>
      <c r="R3250" s="83"/>
    </row>
    <row r="3251" spans="3:18" s="4" customFormat="1" hidden="1" x14ac:dyDescent="0.25">
      <c r="C3251" s="77" t="s">
        <v>536</v>
      </c>
      <c r="D3251" s="78">
        <v>45251</v>
      </c>
      <c r="E3251" s="79" t="s">
        <v>1887</v>
      </c>
      <c r="F3251" s="80" t="s">
        <v>1886</v>
      </c>
      <c r="G3251" s="79" t="s">
        <v>103</v>
      </c>
      <c r="H3251" s="81" t="s">
        <v>13</v>
      </c>
      <c r="I3251" s="120">
        <v>42.2</v>
      </c>
      <c r="J3251" s="120">
        <v>42.2</v>
      </c>
      <c r="K3251" s="82">
        <v>1.4</v>
      </c>
      <c r="L3251" s="105">
        <f>+BD[[#This Row],[Kg. Recibidos]]*BD[[#This Row],[Precio]]</f>
        <v>59.08</v>
      </c>
      <c r="M3251" s="82">
        <v>59.08</v>
      </c>
      <c r="N3251" s="91">
        <f>+BD[[#This Row],[Monto Total]]-BD[[#This Row],[Abonos]]</f>
        <v>0</v>
      </c>
      <c r="O3251" s="92" t="str">
        <f>IF(BD[[#This Row],[Saldo Actual]]=0,"PAGADO",IF(BD[[#This Row],[Saldo Actual]]&lt;0,"A Favor","Pendiente"))</f>
        <v>PAGADO</v>
      </c>
      <c r="P3251" s="95">
        <f>+BD[[#This Row],[Fecha Doc.]]+7</f>
        <v>45258</v>
      </c>
      <c r="Q3251" s="66" t="str">
        <f ca="1">IF(TODAY()&gt;BD[[#This Row],[Fecha Venc.]],"VENCIDO","")</f>
        <v>VENCIDO</v>
      </c>
      <c r="R3251" s="83"/>
    </row>
    <row r="3252" spans="3:18" s="4" customFormat="1" hidden="1" x14ac:dyDescent="0.25">
      <c r="C3252" s="77" t="s">
        <v>536</v>
      </c>
      <c r="D3252" s="78">
        <v>45251</v>
      </c>
      <c r="E3252" s="79" t="s">
        <v>1887</v>
      </c>
      <c r="F3252" s="80" t="s">
        <v>1886</v>
      </c>
      <c r="G3252" s="79" t="s">
        <v>103</v>
      </c>
      <c r="H3252" s="81" t="s">
        <v>11</v>
      </c>
      <c r="I3252" s="120">
        <v>22.2</v>
      </c>
      <c r="J3252" s="120">
        <v>22.2</v>
      </c>
      <c r="K3252" s="82">
        <v>2</v>
      </c>
      <c r="L3252" s="105">
        <f>+BD[[#This Row],[Kg. Recibidos]]*BD[[#This Row],[Precio]]</f>
        <v>44.4</v>
      </c>
      <c r="M3252" s="82">
        <v>44.4</v>
      </c>
      <c r="N3252" s="91">
        <f>+BD[[#This Row],[Monto Total]]-BD[[#This Row],[Abonos]]</f>
        <v>0</v>
      </c>
      <c r="O3252" s="92" t="str">
        <f>IF(BD[[#This Row],[Saldo Actual]]=0,"PAGADO",IF(BD[[#This Row],[Saldo Actual]]&lt;0,"A Favor","Pendiente"))</f>
        <v>PAGADO</v>
      </c>
      <c r="P3252" s="95">
        <f>+BD[[#This Row],[Fecha Doc.]]+7</f>
        <v>45258</v>
      </c>
      <c r="Q3252" s="66" t="str">
        <f ca="1">IF(TODAY()&gt;BD[[#This Row],[Fecha Venc.]],"VENCIDO","")</f>
        <v>VENCIDO</v>
      </c>
      <c r="R3252" s="83"/>
    </row>
    <row r="3253" spans="3:18" s="4" customFormat="1" hidden="1" x14ac:dyDescent="0.25">
      <c r="C3253" s="77" t="s">
        <v>505</v>
      </c>
      <c r="D3253" s="78">
        <v>45250</v>
      </c>
      <c r="E3253" s="79" t="s">
        <v>499</v>
      </c>
      <c r="F3253" s="80" t="s">
        <v>63</v>
      </c>
      <c r="G3253" s="79" t="s">
        <v>499</v>
      </c>
      <c r="H3253" s="81" t="s">
        <v>15</v>
      </c>
      <c r="I3253" s="120">
        <v>14952.7</v>
      </c>
      <c r="J3253" s="120">
        <v>14932</v>
      </c>
      <c r="K3253" s="82">
        <v>2.25</v>
      </c>
      <c r="L3253" s="105">
        <f>+BD[[#This Row],[Kg. Recibidos]]*BD[[#This Row],[Precio]]</f>
        <v>33597</v>
      </c>
      <c r="M3253" s="82">
        <v>33597</v>
      </c>
      <c r="N3253" s="91">
        <f>+BD[[#This Row],[Monto Total]]-BD[[#This Row],[Abonos]]</f>
        <v>0</v>
      </c>
      <c r="O3253" s="92" t="str">
        <f>IF(BD[[#This Row],[Saldo Actual]]=0,"PAGADO",IF(BD[[#This Row],[Saldo Actual]]&lt;0,"A Favor","Pendiente"))</f>
        <v>PAGADO</v>
      </c>
      <c r="P3253" s="95">
        <f>+BD[[#This Row],[Fecha Doc.]]+7</f>
        <v>45257</v>
      </c>
      <c r="Q3253" s="66" t="str">
        <f ca="1">IF(TODAY()&gt;BD[[#This Row],[Fecha Venc.]],"VENCIDO","")</f>
        <v>VENCIDO</v>
      </c>
      <c r="R3253" s="83"/>
    </row>
    <row r="3254" spans="3:18" s="4" customFormat="1" hidden="1" x14ac:dyDescent="0.25">
      <c r="C3254" s="77" t="s">
        <v>1413</v>
      </c>
      <c r="D3254" s="78">
        <v>45250</v>
      </c>
      <c r="E3254" s="79" t="s">
        <v>86</v>
      </c>
      <c r="F3254" s="80" t="s">
        <v>45</v>
      </c>
      <c r="G3254" s="79" t="s">
        <v>86</v>
      </c>
      <c r="H3254" s="81" t="s">
        <v>3</v>
      </c>
      <c r="I3254" s="120">
        <v>1712.3</v>
      </c>
      <c r="J3254" s="120">
        <v>1712.3</v>
      </c>
      <c r="K3254" s="82">
        <v>2.2999999999999998</v>
      </c>
      <c r="L3254" s="105">
        <f>+BD[[#This Row],[Kg. Recibidos]]*BD[[#This Row],[Precio]]</f>
        <v>3938.2899999999995</v>
      </c>
      <c r="M3254" s="82">
        <v>3938.29</v>
      </c>
      <c r="N3254" s="91">
        <f>+BD[[#This Row],[Monto Total]]-BD[[#This Row],[Abonos]]</f>
        <v>0</v>
      </c>
      <c r="O3254" s="92" t="str">
        <f>IF(BD[[#This Row],[Saldo Actual]]=0,"PAGADO",IF(BD[[#This Row],[Saldo Actual]]&lt;0,"A Favor","Pendiente"))</f>
        <v>PAGADO</v>
      </c>
      <c r="P3254" s="95">
        <f>+BD[[#This Row],[Fecha Doc.]]+7</f>
        <v>45257</v>
      </c>
      <c r="Q3254" s="66" t="str">
        <f ca="1">IF(TODAY()&gt;BD[[#This Row],[Fecha Venc.]],"VENCIDO","")</f>
        <v>VENCIDO</v>
      </c>
      <c r="R3254" s="83" t="s">
        <v>1454</v>
      </c>
    </row>
    <row r="3255" spans="3:18" s="4" customFormat="1" hidden="1" x14ac:dyDescent="0.25">
      <c r="C3255" s="77" t="s">
        <v>504</v>
      </c>
      <c r="D3255" s="78">
        <v>45250</v>
      </c>
      <c r="E3255" s="79" t="s">
        <v>1887</v>
      </c>
      <c r="F3255" s="80" t="s">
        <v>1886</v>
      </c>
      <c r="G3255" s="79" t="s">
        <v>132</v>
      </c>
      <c r="H3255" s="81" t="s">
        <v>3</v>
      </c>
      <c r="I3255" s="120">
        <v>15.8</v>
      </c>
      <c r="J3255" s="120">
        <v>15.8</v>
      </c>
      <c r="K3255" s="82">
        <v>2.2999999999999998</v>
      </c>
      <c r="L3255" s="105">
        <f>+BD[[#This Row],[Kg. Recibidos]]*BD[[#This Row],[Precio]]</f>
        <v>36.339999999999996</v>
      </c>
      <c r="M3255" s="82">
        <v>36.339999999999996</v>
      </c>
      <c r="N3255" s="91">
        <f>+BD[[#This Row],[Monto Total]]-BD[[#This Row],[Abonos]]</f>
        <v>0</v>
      </c>
      <c r="O3255" s="92" t="str">
        <f>IF(BD[[#This Row],[Saldo Actual]]=0,"PAGADO",IF(BD[[#This Row],[Saldo Actual]]&lt;0,"A Favor","Pendiente"))</f>
        <v>PAGADO</v>
      </c>
      <c r="P3255" s="95">
        <f>+BD[[#This Row],[Fecha Doc.]]+7</f>
        <v>45257</v>
      </c>
      <c r="Q3255" s="66" t="str">
        <f ca="1">IF(TODAY()&gt;BD[[#This Row],[Fecha Venc.]],"VENCIDO","")</f>
        <v>VENCIDO</v>
      </c>
      <c r="R3255" s="83"/>
    </row>
    <row r="3256" spans="3:18" s="4" customFormat="1" hidden="1" x14ac:dyDescent="0.25">
      <c r="C3256" s="77" t="s">
        <v>516</v>
      </c>
      <c r="D3256" s="78">
        <v>45250</v>
      </c>
      <c r="E3256" s="79" t="s">
        <v>24</v>
      </c>
      <c r="F3256" s="80" t="s">
        <v>23</v>
      </c>
      <c r="G3256" s="79" t="s">
        <v>192</v>
      </c>
      <c r="H3256" s="81" t="s">
        <v>3</v>
      </c>
      <c r="I3256" s="120">
        <v>20268.3</v>
      </c>
      <c r="J3256" s="120">
        <v>20065.62</v>
      </c>
      <c r="K3256" s="82">
        <v>2.2799999999999998</v>
      </c>
      <c r="L3256" s="105">
        <f>+BD[[#This Row],[Kg. Recibidos]]*BD[[#This Row],[Precio]]</f>
        <v>45749.613599999997</v>
      </c>
      <c r="M3256" s="82">
        <v>45749.613599999997</v>
      </c>
      <c r="N3256" s="91">
        <f>+BD[[#This Row],[Monto Total]]-BD[[#This Row],[Abonos]]</f>
        <v>0</v>
      </c>
      <c r="O3256" s="92" t="str">
        <f>IF(BD[[#This Row],[Saldo Actual]]=0,"PAGADO",IF(BD[[#This Row],[Saldo Actual]]&lt;0,"A Favor","Pendiente"))</f>
        <v>PAGADO</v>
      </c>
      <c r="P3256" s="95">
        <f>+BD[[#This Row],[Fecha Doc.]]+7</f>
        <v>45257</v>
      </c>
      <c r="Q3256" s="66" t="str">
        <f ca="1">IF(TODAY()&gt;BD[[#This Row],[Fecha Venc.]],"VENCIDO","")</f>
        <v>VENCIDO</v>
      </c>
      <c r="R3256" s="83"/>
    </row>
    <row r="3257" spans="3:18" s="4" customFormat="1" hidden="1" x14ac:dyDescent="0.25">
      <c r="C3257" s="77" t="s">
        <v>514</v>
      </c>
      <c r="D3257" s="78">
        <v>45250</v>
      </c>
      <c r="E3257" s="79" t="s">
        <v>81</v>
      </c>
      <c r="F3257" s="80" t="s">
        <v>40</v>
      </c>
      <c r="G3257" s="79" t="s">
        <v>218</v>
      </c>
      <c r="H3257" s="81" t="s">
        <v>15</v>
      </c>
      <c r="I3257" s="120">
        <v>10478.700000000001</v>
      </c>
      <c r="J3257" s="120">
        <v>10215.299999999999</v>
      </c>
      <c r="K3257" s="82">
        <v>2.58</v>
      </c>
      <c r="L3257" s="105">
        <f>+BD[[#This Row],[Kg. Recibidos]]*BD[[#This Row],[Precio]]</f>
        <v>26355.473999999998</v>
      </c>
      <c r="M3257" s="82">
        <v>26355.473999999998</v>
      </c>
      <c r="N3257" s="91">
        <f>+BD[[#This Row],[Monto Total]]-BD[[#This Row],[Abonos]]</f>
        <v>0</v>
      </c>
      <c r="O3257" s="92" t="str">
        <f>IF(BD[[#This Row],[Saldo Actual]]=0,"PAGADO",IF(BD[[#This Row],[Saldo Actual]]&lt;0,"A Favor","Pendiente"))</f>
        <v>PAGADO</v>
      </c>
      <c r="P3257" s="95">
        <f>+BD[[#This Row],[Fecha Doc.]]+7</f>
        <v>45257</v>
      </c>
      <c r="Q3257" s="66" t="str">
        <f ca="1">IF(TODAY()&gt;BD[[#This Row],[Fecha Venc.]],"VENCIDO","")</f>
        <v>VENCIDO</v>
      </c>
      <c r="R3257" s="83"/>
    </row>
    <row r="3258" spans="3:18" s="4" customFormat="1" hidden="1" x14ac:dyDescent="0.25">
      <c r="C3258" s="77" t="s">
        <v>515</v>
      </c>
      <c r="D3258" s="78">
        <v>45250</v>
      </c>
      <c r="E3258" s="79" t="s">
        <v>24</v>
      </c>
      <c r="F3258" s="80" t="s">
        <v>23</v>
      </c>
      <c r="G3258" s="79" t="s">
        <v>192</v>
      </c>
      <c r="H3258" s="81" t="s">
        <v>3</v>
      </c>
      <c r="I3258" s="120">
        <v>4617</v>
      </c>
      <c r="J3258" s="120">
        <v>4570.83</v>
      </c>
      <c r="K3258" s="82">
        <v>2.2799999999999998</v>
      </c>
      <c r="L3258" s="105">
        <f>+BD[[#This Row],[Kg. Recibidos]]*BD[[#This Row],[Precio]]</f>
        <v>10421.492399999999</v>
      </c>
      <c r="M3258" s="82">
        <v>10421.492399999999</v>
      </c>
      <c r="N3258" s="91">
        <f>+BD[[#This Row],[Monto Total]]-BD[[#This Row],[Abonos]]</f>
        <v>0</v>
      </c>
      <c r="O3258" s="92" t="str">
        <f>IF(BD[[#This Row],[Saldo Actual]]=0,"PAGADO",IF(BD[[#This Row],[Saldo Actual]]&lt;0,"A Favor","Pendiente"))</f>
        <v>PAGADO</v>
      </c>
      <c r="P3258" s="95">
        <f>+BD[[#This Row],[Fecha Doc.]]+7</f>
        <v>45257</v>
      </c>
      <c r="Q3258" s="66" t="str">
        <f ca="1">IF(TODAY()&gt;BD[[#This Row],[Fecha Venc.]],"VENCIDO","")</f>
        <v>VENCIDO</v>
      </c>
      <c r="R3258" s="83"/>
    </row>
    <row r="3259" spans="3:18" s="4" customFormat="1" hidden="1" x14ac:dyDescent="0.25">
      <c r="C3259" s="77" t="s">
        <v>517</v>
      </c>
      <c r="D3259" s="78">
        <v>45250</v>
      </c>
      <c r="E3259" s="79" t="s">
        <v>1887</v>
      </c>
      <c r="F3259" s="80" t="s">
        <v>1886</v>
      </c>
      <c r="G3259" s="79" t="s">
        <v>518</v>
      </c>
      <c r="H3259" s="81" t="s">
        <v>11</v>
      </c>
      <c r="I3259" s="120">
        <v>1.9</v>
      </c>
      <c r="J3259" s="120">
        <v>1.9</v>
      </c>
      <c r="K3259" s="82">
        <v>2</v>
      </c>
      <c r="L3259" s="105">
        <f>+BD[[#This Row],[Kg. Recibidos]]*BD[[#This Row],[Precio]]</f>
        <v>3.8</v>
      </c>
      <c r="M3259" s="82">
        <v>3.8</v>
      </c>
      <c r="N3259" s="91">
        <f>+BD[[#This Row],[Monto Total]]-BD[[#This Row],[Abonos]]</f>
        <v>0</v>
      </c>
      <c r="O3259" s="92" t="str">
        <f>IF(BD[[#This Row],[Saldo Actual]]=0,"PAGADO",IF(BD[[#This Row],[Saldo Actual]]&lt;0,"A Favor","Pendiente"))</f>
        <v>PAGADO</v>
      </c>
      <c r="P3259" s="95">
        <f>+BD[[#This Row],[Fecha Doc.]]+7</f>
        <v>45257</v>
      </c>
      <c r="Q3259" s="66" t="str">
        <f ca="1">IF(TODAY()&gt;BD[[#This Row],[Fecha Venc.]],"VENCIDO","")</f>
        <v>VENCIDO</v>
      </c>
      <c r="R3259" s="83"/>
    </row>
    <row r="3260" spans="3:18" s="4" customFormat="1" hidden="1" x14ac:dyDescent="0.25">
      <c r="C3260" s="77" t="s">
        <v>517</v>
      </c>
      <c r="D3260" s="78">
        <v>45250</v>
      </c>
      <c r="E3260" s="79" t="s">
        <v>1887</v>
      </c>
      <c r="F3260" s="80" t="s">
        <v>1886</v>
      </c>
      <c r="G3260" s="79" t="s">
        <v>518</v>
      </c>
      <c r="H3260" s="81" t="s">
        <v>12</v>
      </c>
      <c r="I3260" s="120">
        <v>2</v>
      </c>
      <c r="J3260" s="120">
        <v>2</v>
      </c>
      <c r="K3260" s="82">
        <v>1.3</v>
      </c>
      <c r="L3260" s="105">
        <f>+BD[[#This Row],[Kg. Recibidos]]*BD[[#This Row],[Precio]]</f>
        <v>2.6</v>
      </c>
      <c r="M3260" s="82">
        <v>2.6</v>
      </c>
      <c r="N3260" s="91">
        <f>+BD[[#This Row],[Monto Total]]-BD[[#This Row],[Abonos]]</f>
        <v>0</v>
      </c>
      <c r="O3260" s="92" t="str">
        <f>IF(BD[[#This Row],[Saldo Actual]]=0,"PAGADO",IF(BD[[#This Row],[Saldo Actual]]&lt;0,"A Favor","Pendiente"))</f>
        <v>PAGADO</v>
      </c>
      <c r="P3260" s="95">
        <f>+BD[[#This Row],[Fecha Doc.]]+7</f>
        <v>45257</v>
      </c>
      <c r="Q3260" s="66" t="str">
        <f ca="1">IF(TODAY()&gt;BD[[#This Row],[Fecha Venc.]],"VENCIDO","")</f>
        <v>VENCIDO</v>
      </c>
      <c r="R3260" s="83"/>
    </row>
    <row r="3261" spans="3:18" s="4" customFormat="1" hidden="1" x14ac:dyDescent="0.25">
      <c r="C3261" s="77" t="s">
        <v>517</v>
      </c>
      <c r="D3261" s="78">
        <v>45250</v>
      </c>
      <c r="E3261" s="79" t="s">
        <v>1887</v>
      </c>
      <c r="F3261" s="80" t="s">
        <v>1886</v>
      </c>
      <c r="G3261" s="79" t="s">
        <v>518</v>
      </c>
      <c r="H3261" s="81" t="s">
        <v>13</v>
      </c>
      <c r="I3261" s="120">
        <v>3</v>
      </c>
      <c r="J3261" s="120">
        <v>3</v>
      </c>
      <c r="K3261" s="82">
        <v>1.4</v>
      </c>
      <c r="L3261" s="105">
        <f>+BD[[#This Row],[Kg. Recibidos]]*BD[[#This Row],[Precio]]</f>
        <v>4.1999999999999993</v>
      </c>
      <c r="M3261" s="82">
        <v>4.2</v>
      </c>
      <c r="N3261" s="91">
        <f>+BD[[#This Row],[Monto Total]]-BD[[#This Row],[Abonos]]</f>
        <v>0</v>
      </c>
      <c r="O3261" s="92" t="str">
        <f>IF(BD[[#This Row],[Saldo Actual]]=0,"PAGADO",IF(BD[[#This Row],[Saldo Actual]]&lt;0,"A Favor","Pendiente"))</f>
        <v>PAGADO</v>
      </c>
      <c r="P3261" s="95">
        <f>+BD[[#This Row],[Fecha Doc.]]+7</f>
        <v>45257</v>
      </c>
      <c r="Q3261" s="66" t="str">
        <f ca="1">IF(TODAY()&gt;BD[[#This Row],[Fecha Venc.]],"VENCIDO","")</f>
        <v>VENCIDO</v>
      </c>
      <c r="R3261" s="83"/>
    </row>
    <row r="3262" spans="3:18" s="4" customFormat="1" hidden="1" x14ac:dyDescent="0.25">
      <c r="C3262" s="77" t="s">
        <v>522</v>
      </c>
      <c r="D3262" s="78">
        <v>45250</v>
      </c>
      <c r="E3262" s="79" t="s">
        <v>8</v>
      </c>
      <c r="F3262" s="80" t="s">
        <v>20</v>
      </c>
      <c r="G3262" s="79" t="s">
        <v>182</v>
      </c>
      <c r="H3262" s="81" t="s">
        <v>11</v>
      </c>
      <c r="I3262" s="120">
        <v>72.5</v>
      </c>
      <c r="J3262" s="120">
        <v>72.5</v>
      </c>
      <c r="K3262" s="82">
        <v>1.8</v>
      </c>
      <c r="L3262" s="105">
        <f>+BD[[#This Row],[Kg. Recibidos]]*BD[[#This Row],[Precio]]</f>
        <v>130.5</v>
      </c>
      <c r="M3262" s="82">
        <v>130.5</v>
      </c>
      <c r="N3262" s="91">
        <f>+BD[[#This Row],[Monto Total]]-BD[[#This Row],[Abonos]]</f>
        <v>0</v>
      </c>
      <c r="O3262" s="92" t="str">
        <f>IF(BD[[#This Row],[Saldo Actual]]=0,"PAGADO",IF(BD[[#This Row],[Saldo Actual]]&lt;0,"A Favor","Pendiente"))</f>
        <v>PAGADO</v>
      </c>
      <c r="P3262" s="95">
        <f>+BD[[#This Row],[Fecha Doc.]]+7</f>
        <v>45257</v>
      </c>
      <c r="Q3262" s="66" t="str">
        <f ca="1">IF(TODAY()&gt;BD[[#This Row],[Fecha Venc.]],"VENCIDO","")</f>
        <v>VENCIDO</v>
      </c>
      <c r="R3262" s="83"/>
    </row>
    <row r="3263" spans="3:18" s="4" customFormat="1" hidden="1" x14ac:dyDescent="0.25">
      <c r="C3263" s="77" t="s">
        <v>522</v>
      </c>
      <c r="D3263" s="78">
        <v>45250</v>
      </c>
      <c r="E3263" s="79" t="s">
        <v>8</v>
      </c>
      <c r="F3263" s="80" t="s">
        <v>20</v>
      </c>
      <c r="G3263" s="79" t="s">
        <v>182</v>
      </c>
      <c r="H3263" s="81" t="s">
        <v>12</v>
      </c>
      <c r="I3263" s="120">
        <v>996.7</v>
      </c>
      <c r="J3263" s="120">
        <v>962.1</v>
      </c>
      <c r="K3263" s="82">
        <v>1.3</v>
      </c>
      <c r="L3263" s="105">
        <f>+BD[[#This Row],[Kg. Recibidos]]*BD[[#This Row],[Precio]]</f>
        <v>1250.73</v>
      </c>
      <c r="M3263" s="82">
        <v>1250.73</v>
      </c>
      <c r="N3263" s="91">
        <f>+BD[[#This Row],[Monto Total]]-BD[[#This Row],[Abonos]]</f>
        <v>0</v>
      </c>
      <c r="O3263" s="92" t="str">
        <f>IF(BD[[#This Row],[Saldo Actual]]=0,"PAGADO",IF(BD[[#This Row],[Saldo Actual]]&lt;0,"A Favor","Pendiente"))</f>
        <v>PAGADO</v>
      </c>
      <c r="P3263" s="95">
        <f>+BD[[#This Row],[Fecha Doc.]]+7</f>
        <v>45257</v>
      </c>
      <c r="Q3263" s="66" t="str">
        <f ca="1">IF(TODAY()&gt;BD[[#This Row],[Fecha Venc.]],"VENCIDO","")</f>
        <v>VENCIDO</v>
      </c>
      <c r="R3263" s="83"/>
    </row>
    <row r="3264" spans="3:18" s="4" customFormat="1" hidden="1" x14ac:dyDescent="0.25">
      <c r="C3264" s="77" t="s">
        <v>522</v>
      </c>
      <c r="D3264" s="78">
        <v>45250</v>
      </c>
      <c r="E3264" s="79" t="s">
        <v>8</v>
      </c>
      <c r="F3264" s="80" t="s">
        <v>20</v>
      </c>
      <c r="G3264" s="79" t="s">
        <v>182</v>
      </c>
      <c r="H3264" s="81" t="s">
        <v>13</v>
      </c>
      <c r="I3264" s="120">
        <v>1251.7</v>
      </c>
      <c r="J3264" s="120">
        <v>1240.2</v>
      </c>
      <c r="K3264" s="82">
        <v>1.4</v>
      </c>
      <c r="L3264" s="105">
        <f>+BD[[#This Row],[Kg. Recibidos]]*BD[[#This Row],[Precio]]</f>
        <v>1736.28</v>
      </c>
      <c r="M3264" s="82">
        <v>1736.28</v>
      </c>
      <c r="N3264" s="91">
        <f>+BD[[#This Row],[Monto Total]]-BD[[#This Row],[Abonos]]</f>
        <v>0</v>
      </c>
      <c r="O3264" s="92" t="str">
        <f>IF(BD[[#This Row],[Saldo Actual]]=0,"PAGADO",IF(BD[[#This Row],[Saldo Actual]]&lt;0,"A Favor","Pendiente"))</f>
        <v>PAGADO</v>
      </c>
      <c r="P3264" s="95">
        <f>+BD[[#This Row],[Fecha Doc.]]+7</f>
        <v>45257</v>
      </c>
      <c r="Q3264" s="66" t="str">
        <f ca="1">IF(TODAY()&gt;BD[[#This Row],[Fecha Venc.]],"VENCIDO","")</f>
        <v>VENCIDO</v>
      </c>
      <c r="R3264" s="83"/>
    </row>
    <row r="3265" spans="3:18" s="4" customFormat="1" hidden="1" x14ac:dyDescent="0.25">
      <c r="C3265" s="77" t="s">
        <v>523</v>
      </c>
      <c r="D3265" s="78">
        <v>45250</v>
      </c>
      <c r="E3265" s="79" t="s">
        <v>8</v>
      </c>
      <c r="F3265" s="80" t="s">
        <v>20</v>
      </c>
      <c r="G3265" s="79" t="s">
        <v>182</v>
      </c>
      <c r="H3265" s="81" t="s">
        <v>15</v>
      </c>
      <c r="I3265" s="120">
        <v>7040.2</v>
      </c>
      <c r="J3265" s="120">
        <v>6873.5</v>
      </c>
      <c r="K3265" s="82">
        <v>2.52</v>
      </c>
      <c r="L3265" s="105">
        <f>+BD[[#This Row],[Kg. Recibidos]]*BD[[#This Row],[Precio]]</f>
        <v>17321.22</v>
      </c>
      <c r="M3265" s="82">
        <v>17321.22</v>
      </c>
      <c r="N3265" s="91">
        <f>+BD[[#This Row],[Monto Total]]-BD[[#This Row],[Abonos]]</f>
        <v>0</v>
      </c>
      <c r="O3265" s="92" t="str">
        <f>IF(BD[[#This Row],[Saldo Actual]]=0,"PAGADO",IF(BD[[#This Row],[Saldo Actual]]&lt;0,"A Favor","Pendiente"))</f>
        <v>PAGADO</v>
      </c>
      <c r="P3265" s="95">
        <f>+BD[[#This Row],[Fecha Doc.]]+7</f>
        <v>45257</v>
      </c>
      <c r="Q3265" s="66" t="str">
        <f ca="1">IF(TODAY()&gt;BD[[#This Row],[Fecha Venc.]],"VENCIDO","")</f>
        <v>VENCIDO</v>
      </c>
      <c r="R3265" s="83"/>
    </row>
    <row r="3266" spans="3:18" s="4" customFormat="1" hidden="1" x14ac:dyDescent="0.25">
      <c r="C3266" s="77" t="s">
        <v>521</v>
      </c>
      <c r="D3266" s="78">
        <v>45250</v>
      </c>
      <c r="E3266" s="79" t="s">
        <v>77</v>
      </c>
      <c r="F3266" s="80" t="s">
        <v>35</v>
      </c>
      <c r="G3266" s="79" t="s">
        <v>77</v>
      </c>
      <c r="H3266" s="81" t="s">
        <v>3</v>
      </c>
      <c r="I3266" s="120">
        <v>21871.7</v>
      </c>
      <c r="J3266" s="120">
        <v>21871.7</v>
      </c>
      <c r="K3266" s="82">
        <v>2.2799999999999998</v>
      </c>
      <c r="L3266" s="105">
        <f>+BD[[#This Row],[Kg. Recibidos]]*BD[[#This Row],[Precio]]</f>
        <v>49867.475999999995</v>
      </c>
      <c r="M3266" s="82">
        <v>49867.475999999995</v>
      </c>
      <c r="N3266" s="91">
        <f>+BD[[#This Row],[Monto Total]]-BD[[#This Row],[Abonos]]</f>
        <v>0</v>
      </c>
      <c r="O3266" s="92" t="str">
        <f>IF(BD[[#This Row],[Saldo Actual]]=0,"PAGADO",IF(BD[[#This Row],[Saldo Actual]]&lt;0,"A Favor","Pendiente"))</f>
        <v>PAGADO</v>
      </c>
      <c r="P3266" s="95">
        <f>+BD[[#This Row],[Fecha Doc.]]+7</f>
        <v>45257</v>
      </c>
      <c r="Q3266" s="66" t="str">
        <f ca="1">IF(TODAY()&gt;BD[[#This Row],[Fecha Venc.]],"VENCIDO","")</f>
        <v>VENCIDO</v>
      </c>
      <c r="R3266" s="83"/>
    </row>
    <row r="3267" spans="3:18" s="4" customFormat="1" hidden="1" x14ac:dyDescent="0.25">
      <c r="C3267" s="77" t="s">
        <v>524</v>
      </c>
      <c r="D3267" s="78">
        <v>45250</v>
      </c>
      <c r="E3267" s="79" t="s">
        <v>93</v>
      </c>
      <c r="F3267" s="80" t="s">
        <v>51</v>
      </c>
      <c r="G3267" s="79" t="s">
        <v>93</v>
      </c>
      <c r="H3267" s="81" t="s">
        <v>3</v>
      </c>
      <c r="I3267" s="120">
        <v>20091.900000000001</v>
      </c>
      <c r="J3267" s="120">
        <v>19755.599999999999</v>
      </c>
      <c r="K3267" s="82">
        <v>2.15</v>
      </c>
      <c r="L3267" s="105">
        <f>+BD[[#This Row],[Kg. Recibidos]]*BD[[#This Row],[Precio]]</f>
        <v>42474.539999999994</v>
      </c>
      <c r="M3267" s="82">
        <v>42474.539999999994</v>
      </c>
      <c r="N3267" s="91">
        <f>+BD[[#This Row],[Monto Total]]-BD[[#This Row],[Abonos]]</f>
        <v>0</v>
      </c>
      <c r="O3267" s="92" t="str">
        <f>IF(BD[[#This Row],[Saldo Actual]]=0,"PAGADO",IF(BD[[#This Row],[Saldo Actual]]&lt;0,"A Favor","Pendiente"))</f>
        <v>PAGADO</v>
      </c>
      <c r="P3267" s="95">
        <f>+BD[[#This Row],[Fecha Doc.]]+7</f>
        <v>45257</v>
      </c>
      <c r="Q3267" s="66" t="str">
        <f ca="1">IF(TODAY()&gt;BD[[#This Row],[Fecha Venc.]],"VENCIDO","")</f>
        <v>VENCIDO</v>
      </c>
      <c r="R3267" s="83"/>
    </row>
    <row r="3268" spans="3:18" s="4" customFormat="1" hidden="1" x14ac:dyDescent="0.25">
      <c r="C3268" s="77" t="s">
        <v>520</v>
      </c>
      <c r="D3268" s="78">
        <v>45250</v>
      </c>
      <c r="E3268" s="79" t="s">
        <v>77</v>
      </c>
      <c r="F3268" s="80" t="s">
        <v>35</v>
      </c>
      <c r="G3268" s="79" t="s">
        <v>77</v>
      </c>
      <c r="H3268" s="81" t="s">
        <v>12</v>
      </c>
      <c r="I3268" s="120">
        <v>1118.5</v>
      </c>
      <c r="J3268" s="120">
        <v>1118.5</v>
      </c>
      <c r="K3268" s="82">
        <v>1.3</v>
      </c>
      <c r="L3268" s="105">
        <f>+BD[[#This Row],[Kg. Recibidos]]*BD[[#This Row],[Precio]]</f>
        <v>1454.05</v>
      </c>
      <c r="M3268" s="82">
        <v>1454.05</v>
      </c>
      <c r="N3268" s="91">
        <f>+BD[[#This Row],[Monto Total]]-BD[[#This Row],[Abonos]]</f>
        <v>0</v>
      </c>
      <c r="O3268" s="92" t="str">
        <f>IF(BD[[#This Row],[Saldo Actual]]=0,"PAGADO",IF(BD[[#This Row],[Saldo Actual]]&lt;0,"A Favor","Pendiente"))</f>
        <v>PAGADO</v>
      </c>
      <c r="P3268" s="95">
        <f>+BD[[#This Row],[Fecha Doc.]]+7</f>
        <v>45257</v>
      </c>
      <c r="Q3268" s="66" t="str">
        <f ca="1">IF(TODAY()&gt;BD[[#This Row],[Fecha Venc.]],"VENCIDO","")</f>
        <v>VENCIDO</v>
      </c>
      <c r="R3268" s="83"/>
    </row>
    <row r="3269" spans="3:18" s="4" customFormat="1" hidden="1" x14ac:dyDescent="0.25">
      <c r="C3269" s="77" t="s">
        <v>520</v>
      </c>
      <c r="D3269" s="78">
        <v>45250</v>
      </c>
      <c r="E3269" s="79" t="s">
        <v>77</v>
      </c>
      <c r="F3269" s="80" t="s">
        <v>35</v>
      </c>
      <c r="G3269" s="79" t="s">
        <v>77</v>
      </c>
      <c r="H3269" s="81" t="s">
        <v>13</v>
      </c>
      <c r="I3269" s="120">
        <v>454.55</v>
      </c>
      <c r="J3269" s="120">
        <v>454.55</v>
      </c>
      <c r="K3269" s="82">
        <v>1.4</v>
      </c>
      <c r="L3269" s="105">
        <f>+BD[[#This Row],[Kg. Recibidos]]*BD[[#This Row],[Precio]]</f>
        <v>636.37</v>
      </c>
      <c r="M3269" s="82">
        <v>636.37</v>
      </c>
      <c r="N3269" s="91">
        <f>+BD[[#This Row],[Monto Total]]-BD[[#This Row],[Abonos]]</f>
        <v>0</v>
      </c>
      <c r="O3269" s="92" t="str">
        <f>IF(BD[[#This Row],[Saldo Actual]]=0,"PAGADO",IF(BD[[#This Row],[Saldo Actual]]&lt;0,"A Favor","Pendiente"))</f>
        <v>PAGADO</v>
      </c>
      <c r="P3269" s="95">
        <f>+BD[[#This Row],[Fecha Doc.]]+7</f>
        <v>45257</v>
      </c>
      <c r="Q3269" s="66" t="str">
        <f ca="1">IF(TODAY()&gt;BD[[#This Row],[Fecha Venc.]],"VENCIDO","")</f>
        <v>VENCIDO</v>
      </c>
      <c r="R3269" s="83"/>
    </row>
    <row r="3270" spans="3:18" s="4" customFormat="1" hidden="1" x14ac:dyDescent="0.25">
      <c r="C3270" s="77" t="s">
        <v>520</v>
      </c>
      <c r="D3270" s="78">
        <v>45250</v>
      </c>
      <c r="E3270" s="79" t="s">
        <v>77</v>
      </c>
      <c r="F3270" s="80" t="s">
        <v>35</v>
      </c>
      <c r="G3270" s="79" t="s">
        <v>77</v>
      </c>
      <c r="H3270" s="81" t="s">
        <v>11</v>
      </c>
      <c r="I3270" s="120">
        <v>1513.85</v>
      </c>
      <c r="J3270" s="120">
        <v>1513.85</v>
      </c>
      <c r="K3270" s="82">
        <v>2</v>
      </c>
      <c r="L3270" s="105">
        <f>+BD[[#This Row],[Kg. Recibidos]]*BD[[#This Row],[Precio]]</f>
        <v>3027.7</v>
      </c>
      <c r="M3270" s="82">
        <v>3027.7</v>
      </c>
      <c r="N3270" s="91">
        <f>+BD[[#This Row],[Monto Total]]-BD[[#This Row],[Abonos]]</f>
        <v>0</v>
      </c>
      <c r="O3270" s="92" t="str">
        <f>IF(BD[[#This Row],[Saldo Actual]]=0,"PAGADO",IF(BD[[#This Row],[Saldo Actual]]&lt;0,"A Favor","Pendiente"))</f>
        <v>PAGADO</v>
      </c>
      <c r="P3270" s="95">
        <f>+BD[[#This Row],[Fecha Doc.]]+7</f>
        <v>45257</v>
      </c>
      <c r="Q3270" s="66" t="str">
        <f ca="1">IF(TODAY()&gt;BD[[#This Row],[Fecha Venc.]],"VENCIDO","")</f>
        <v>VENCIDO</v>
      </c>
      <c r="R3270" s="83"/>
    </row>
    <row r="3271" spans="3:18" s="4" customFormat="1" hidden="1" x14ac:dyDescent="0.25">
      <c r="C3271" s="77" t="s">
        <v>474</v>
      </c>
      <c r="D3271" s="78">
        <v>45247</v>
      </c>
      <c r="E3271" s="79" t="s">
        <v>8</v>
      </c>
      <c r="F3271" s="80" t="s">
        <v>20</v>
      </c>
      <c r="G3271" s="79" t="s">
        <v>179</v>
      </c>
      <c r="H3271" s="81" t="s">
        <v>3</v>
      </c>
      <c r="I3271" s="120">
        <v>1626.3</v>
      </c>
      <c r="J3271" s="120">
        <v>1620.5</v>
      </c>
      <c r="K3271" s="82">
        <v>2.25</v>
      </c>
      <c r="L3271" s="105">
        <f>+BD[[#This Row],[Kg. Recibidos]]*BD[[#This Row],[Precio]]</f>
        <v>3646.125</v>
      </c>
      <c r="M3271" s="82">
        <v>3646.125</v>
      </c>
      <c r="N3271" s="91">
        <f>+BD[[#This Row],[Monto Total]]-BD[[#This Row],[Abonos]]</f>
        <v>0</v>
      </c>
      <c r="O3271" s="92" t="str">
        <f>IF(BD[[#This Row],[Saldo Actual]]=0,"PAGADO",IF(BD[[#This Row],[Saldo Actual]]&lt;0,"A Favor","Pendiente"))</f>
        <v>PAGADO</v>
      </c>
      <c r="P3271" s="95">
        <f>+BD[[#This Row],[Fecha Doc.]]+7</f>
        <v>45254</v>
      </c>
      <c r="Q3271" s="66" t="str">
        <f ca="1">IF(TODAY()&gt;BD[[#This Row],[Fecha Venc.]],"VENCIDO","")</f>
        <v>VENCIDO</v>
      </c>
      <c r="R3271" s="83"/>
    </row>
    <row r="3272" spans="3:18" s="4" customFormat="1" hidden="1" x14ac:dyDescent="0.25">
      <c r="C3272" s="77" t="s">
        <v>473</v>
      </c>
      <c r="D3272" s="78">
        <v>45247</v>
      </c>
      <c r="E3272" s="79" t="s">
        <v>8</v>
      </c>
      <c r="F3272" s="80" t="s">
        <v>20</v>
      </c>
      <c r="G3272" s="79" t="s">
        <v>177</v>
      </c>
      <c r="H3272" s="81" t="s">
        <v>3</v>
      </c>
      <c r="I3272" s="120">
        <v>496</v>
      </c>
      <c r="J3272" s="120">
        <v>485.9</v>
      </c>
      <c r="K3272" s="82">
        <v>2.25</v>
      </c>
      <c r="L3272" s="105">
        <f>+BD[[#This Row],[Kg. Recibidos]]*BD[[#This Row],[Precio]]</f>
        <v>1093.2749999999999</v>
      </c>
      <c r="M3272" s="82">
        <v>1093.2749999999999</v>
      </c>
      <c r="N3272" s="91">
        <f>+BD[[#This Row],[Monto Total]]-BD[[#This Row],[Abonos]]</f>
        <v>0</v>
      </c>
      <c r="O3272" s="92" t="str">
        <f>IF(BD[[#This Row],[Saldo Actual]]=0,"PAGADO",IF(BD[[#This Row],[Saldo Actual]]&lt;0,"A Favor","Pendiente"))</f>
        <v>PAGADO</v>
      </c>
      <c r="P3272" s="95">
        <f>+BD[[#This Row],[Fecha Doc.]]+7</f>
        <v>45254</v>
      </c>
      <c r="Q3272" s="66" t="str">
        <f ca="1">IF(TODAY()&gt;BD[[#This Row],[Fecha Venc.]],"VENCIDO","")</f>
        <v>VENCIDO</v>
      </c>
      <c r="R3272" s="83"/>
    </row>
    <row r="3273" spans="3:18" s="4" customFormat="1" hidden="1" x14ac:dyDescent="0.25">
      <c r="C3273" s="77" t="s">
        <v>477</v>
      </c>
      <c r="D3273" s="78">
        <v>45247</v>
      </c>
      <c r="E3273" s="79" t="s">
        <v>8</v>
      </c>
      <c r="F3273" s="80" t="s">
        <v>20</v>
      </c>
      <c r="G3273" s="79" t="s">
        <v>181</v>
      </c>
      <c r="H3273" s="81" t="s">
        <v>3</v>
      </c>
      <c r="I3273" s="120">
        <v>819</v>
      </c>
      <c r="J3273" s="120">
        <v>826.2</v>
      </c>
      <c r="K3273" s="82">
        <v>2.25</v>
      </c>
      <c r="L3273" s="105">
        <f>+BD[[#This Row],[Kg. Recibidos]]*BD[[#This Row],[Precio]]</f>
        <v>1858.95</v>
      </c>
      <c r="M3273" s="82">
        <v>1858.95</v>
      </c>
      <c r="N3273" s="91">
        <f>+BD[[#This Row],[Monto Total]]-BD[[#This Row],[Abonos]]</f>
        <v>0</v>
      </c>
      <c r="O3273" s="92" t="str">
        <f>IF(BD[[#This Row],[Saldo Actual]]=0,"PAGADO",IF(BD[[#This Row],[Saldo Actual]]&lt;0,"A Favor","Pendiente"))</f>
        <v>PAGADO</v>
      </c>
      <c r="P3273" s="95">
        <f>+BD[[#This Row],[Fecha Doc.]]+7</f>
        <v>45254</v>
      </c>
      <c r="Q3273" s="66" t="str">
        <f ca="1">IF(TODAY()&gt;BD[[#This Row],[Fecha Venc.]],"VENCIDO","")</f>
        <v>VENCIDO</v>
      </c>
      <c r="R3273" s="83"/>
    </row>
    <row r="3274" spans="3:18" s="4" customFormat="1" hidden="1" x14ac:dyDescent="0.25">
      <c r="C3274" s="77" t="s">
        <v>479</v>
      </c>
      <c r="D3274" s="78">
        <v>45247</v>
      </c>
      <c r="E3274" s="79" t="s">
        <v>89</v>
      </c>
      <c r="F3274" s="80" t="s">
        <v>47</v>
      </c>
      <c r="G3274" s="79" t="s">
        <v>89</v>
      </c>
      <c r="H3274" s="81" t="s">
        <v>10</v>
      </c>
      <c r="I3274" s="120">
        <v>11512.9</v>
      </c>
      <c r="J3274" s="120">
        <v>11476.7</v>
      </c>
      <c r="K3274" s="82">
        <v>2.0499999999999998</v>
      </c>
      <c r="L3274" s="105">
        <f>+BD[[#This Row],[Kg. Recibidos]]*BD[[#This Row],[Precio]]</f>
        <v>23527.235000000001</v>
      </c>
      <c r="M3274" s="82">
        <v>23527.235000000001</v>
      </c>
      <c r="N3274" s="91">
        <f>+BD[[#This Row],[Monto Total]]-BD[[#This Row],[Abonos]]</f>
        <v>0</v>
      </c>
      <c r="O3274" s="92" t="str">
        <f>IF(BD[[#This Row],[Saldo Actual]]=0,"PAGADO",IF(BD[[#This Row],[Saldo Actual]]&lt;0,"A Favor","Pendiente"))</f>
        <v>PAGADO</v>
      </c>
      <c r="P3274" s="95">
        <f>+BD[[#This Row],[Fecha Doc.]]+7</f>
        <v>45254</v>
      </c>
      <c r="Q3274" s="66" t="str">
        <f ca="1">IF(TODAY()&gt;BD[[#This Row],[Fecha Venc.]],"VENCIDO","")</f>
        <v>VENCIDO</v>
      </c>
      <c r="R3274" s="83"/>
    </row>
    <row r="3275" spans="3:18" s="4" customFormat="1" hidden="1" x14ac:dyDescent="0.25">
      <c r="C3275" s="77" t="s">
        <v>475</v>
      </c>
      <c r="D3275" s="78">
        <v>45247</v>
      </c>
      <c r="E3275" s="79" t="s">
        <v>8</v>
      </c>
      <c r="F3275" s="80" t="s">
        <v>20</v>
      </c>
      <c r="G3275" s="79" t="s">
        <v>180</v>
      </c>
      <c r="H3275" s="81" t="s">
        <v>15</v>
      </c>
      <c r="I3275" s="120">
        <v>580.5</v>
      </c>
      <c r="J3275" s="120">
        <v>576.29999999999995</v>
      </c>
      <c r="K3275" s="82">
        <v>2.52</v>
      </c>
      <c r="L3275" s="105">
        <f>+BD[[#This Row],[Kg. Recibidos]]*BD[[#This Row],[Precio]]</f>
        <v>1452.2759999999998</v>
      </c>
      <c r="M3275" s="82">
        <v>1452.2759999999998</v>
      </c>
      <c r="N3275" s="91">
        <f>+BD[[#This Row],[Monto Total]]-BD[[#This Row],[Abonos]]</f>
        <v>0</v>
      </c>
      <c r="O3275" s="92" t="str">
        <f>IF(BD[[#This Row],[Saldo Actual]]=0,"PAGADO",IF(BD[[#This Row],[Saldo Actual]]&lt;0,"A Favor","Pendiente"))</f>
        <v>PAGADO</v>
      </c>
      <c r="P3275" s="95">
        <f>+BD[[#This Row],[Fecha Doc.]]+7</f>
        <v>45254</v>
      </c>
      <c r="Q3275" s="66" t="str">
        <f ca="1">IF(TODAY()&gt;BD[[#This Row],[Fecha Venc.]],"VENCIDO","")</f>
        <v>VENCIDO</v>
      </c>
      <c r="R3275" s="83"/>
    </row>
    <row r="3276" spans="3:18" s="4" customFormat="1" hidden="1" x14ac:dyDescent="0.25">
      <c r="C3276" s="77" t="s">
        <v>476</v>
      </c>
      <c r="D3276" s="78">
        <v>45247</v>
      </c>
      <c r="E3276" s="79" t="s">
        <v>8</v>
      </c>
      <c r="F3276" s="80" t="s">
        <v>20</v>
      </c>
      <c r="G3276" s="79" t="s">
        <v>180</v>
      </c>
      <c r="H3276" s="81" t="s">
        <v>3</v>
      </c>
      <c r="I3276" s="120">
        <v>647.79999999999995</v>
      </c>
      <c r="J3276" s="120">
        <v>645.79999999999995</v>
      </c>
      <c r="K3276" s="82">
        <v>2.25</v>
      </c>
      <c r="L3276" s="105">
        <f>+BD[[#This Row],[Kg. Recibidos]]*BD[[#This Row],[Precio]]</f>
        <v>1453.05</v>
      </c>
      <c r="M3276" s="82">
        <v>1453.05</v>
      </c>
      <c r="N3276" s="91">
        <f>+BD[[#This Row],[Monto Total]]-BD[[#This Row],[Abonos]]</f>
        <v>0</v>
      </c>
      <c r="O3276" s="92" t="str">
        <f>IF(BD[[#This Row],[Saldo Actual]]=0,"PAGADO",IF(BD[[#This Row],[Saldo Actual]]&lt;0,"A Favor","Pendiente"))</f>
        <v>PAGADO</v>
      </c>
      <c r="P3276" s="95">
        <f>+BD[[#This Row],[Fecha Doc.]]+7</f>
        <v>45254</v>
      </c>
      <c r="Q3276" s="66" t="str">
        <f ca="1">IF(TODAY()&gt;BD[[#This Row],[Fecha Venc.]],"VENCIDO","")</f>
        <v>VENCIDO</v>
      </c>
      <c r="R3276" s="83" t="s">
        <v>493</v>
      </c>
    </row>
    <row r="3277" spans="3:18" s="4" customFormat="1" hidden="1" x14ac:dyDescent="0.25">
      <c r="C3277" s="77" t="s">
        <v>471</v>
      </c>
      <c r="D3277" s="78">
        <v>45247</v>
      </c>
      <c r="E3277" s="79" t="s">
        <v>8</v>
      </c>
      <c r="F3277" s="80" t="s">
        <v>20</v>
      </c>
      <c r="G3277" s="79" t="s">
        <v>174</v>
      </c>
      <c r="H3277" s="81" t="s">
        <v>3</v>
      </c>
      <c r="I3277" s="120">
        <v>1345.8</v>
      </c>
      <c r="J3277" s="120">
        <v>1343.6</v>
      </c>
      <c r="K3277" s="82">
        <v>2.25</v>
      </c>
      <c r="L3277" s="105">
        <f>+BD[[#This Row],[Kg. Recibidos]]*BD[[#This Row],[Precio]]</f>
        <v>3023.1</v>
      </c>
      <c r="M3277" s="82">
        <v>3023.1</v>
      </c>
      <c r="N3277" s="91">
        <f>+BD[[#This Row],[Monto Total]]-BD[[#This Row],[Abonos]]</f>
        <v>0</v>
      </c>
      <c r="O3277" s="92" t="str">
        <f>IF(BD[[#This Row],[Saldo Actual]]=0,"PAGADO",IF(BD[[#This Row],[Saldo Actual]]&lt;0,"A Favor","Pendiente"))</f>
        <v>PAGADO</v>
      </c>
      <c r="P3277" s="95">
        <f>+BD[[#This Row],[Fecha Doc.]]+7</f>
        <v>45254</v>
      </c>
      <c r="Q3277" s="66" t="str">
        <f ca="1">IF(TODAY()&gt;BD[[#This Row],[Fecha Venc.]],"VENCIDO","")</f>
        <v>VENCIDO</v>
      </c>
      <c r="R3277" s="83"/>
    </row>
    <row r="3278" spans="3:18" s="4" customFormat="1" hidden="1" x14ac:dyDescent="0.25">
      <c r="C3278" s="77" t="s">
        <v>472</v>
      </c>
      <c r="D3278" s="78">
        <v>45247</v>
      </c>
      <c r="E3278" s="79" t="s">
        <v>8</v>
      </c>
      <c r="F3278" s="80" t="s">
        <v>20</v>
      </c>
      <c r="G3278" s="79" t="s">
        <v>174</v>
      </c>
      <c r="H3278" s="81" t="s">
        <v>15</v>
      </c>
      <c r="I3278" s="120">
        <v>2911.3</v>
      </c>
      <c r="J3278" s="120">
        <v>2889.6</v>
      </c>
      <c r="K3278" s="82">
        <v>2.52</v>
      </c>
      <c r="L3278" s="105">
        <f>+BD[[#This Row],[Kg. Recibidos]]*BD[[#This Row],[Precio]]</f>
        <v>7281.7919999999995</v>
      </c>
      <c r="M3278" s="82">
        <v>7281.7919999999995</v>
      </c>
      <c r="N3278" s="91">
        <f>+BD[[#This Row],[Monto Total]]-BD[[#This Row],[Abonos]]</f>
        <v>0</v>
      </c>
      <c r="O3278" s="92" t="str">
        <f>IF(BD[[#This Row],[Saldo Actual]]=0,"PAGADO",IF(BD[[#This Row],[Saldo Actual]]&lt;0,"A Favor","Pendiente"))</f>
        <v>PAGADO</v>
      </c>
      <c r="P3278" s="95">
        <f>+BD[[#This Row],[Fecha Doc.]]+7</f>
        <v>45254</v>
      </c>
      <c r="Q3278" s="66" t="str">
        <f ca="1">IF(TODAY()&gt;BD[[#This Row],[Fecha Venc.]],"VENCIDO","")</f>
        <v>VENCIDO</v>
      </c>
      <c r="R3278" s="83"/>
    </row>
    <row r="3279" spans="3:18" s="4" customFormat="1" hidden="1" x14ac:dyDescent="0.25">
      <c r="C3279" s="77" t="s">
        <v>478</v>
      </c>
      <c r="D3279" s="78">
        <v>45247</v>
      </c>
      <c r="E3279" s="79" t="s">
        <v>89</v>
      </c>
      <c r="F3279" s="80" t="s">
        <v>47</v>
      </c>
      <c r="G3279" s="79" t="s">
        <v>89</v>
      </c>
      <c r="H3279" s="81" t="s">
        <v>10</v>
      </c>
      <c r="I3279" s="120">
        <v>2854.3</v>
      </c>
      <c r="J3279" s="120">
        <v>2854.3</v>
      </c>
      <c r="K3279" s="82">
        <v>2.0499999999999998</v>
      </c>
      <c r="L3279" s="105">
        <f>+BD[[#This Row],[Kg. Recibidos]]*BD[[#This Row],[Precio]]</f>
        <v>5851.3149999999996</v>
      </c>
      <c r="M3279" s="82">
        <v>5851.3149999999996</v>
      </c>
      <c r="N3279" s="91">
        <f>+BD[[#This Row],[Monto Total]]-BD[[#This Row],[Abonos]]</f>
        <v>0</v>
      </c>
      <c r="O3279" s="92" t="str">
        <f>IF(BD[[#This Row],[Saldo Actual]]=0,"PAGADO",IF(BD[[#This Row],[Saldo Actual]]&lt;0,"A Favor","Pendiente"))</f>
        <v>PAGADO</v>
      </c>
      <c r="P3279" s="95">
        <f>+BD[[#This Row],[Fecha Doc.]]+7</f>
        <v>45254</v>
      </c>
      <c r="Q3279" s="66" t="str">
        <f ca="1">IF(TODAY()&gt;BD[[#This Row],[Fecha Venc.]],"VENCIDO","")</f>
        <v>VENCIDO</v>
      </c>
      <c r="R3279" s="83"/>
    </row>
    <row r="3280" spans="3:18" s="4" customFormat="1" hidden="1" x14ac:dyDescent="0.25">
      <c r="C3280" s="77" t="s">
        <v>467</v>
      </c>
      <c r="D3280" s="78">
        <v>45247</v>
      </c>
      <c r="E3280" s="79" t="s">
        <v>87</v>
      </c>
      <c r="F3280" s="80" t="s">
        <v>116</v>
      </c>
      <c r="G3280" s="79" t="s">
        <v>87</v>
      </c>
      <c r="H3280" s="81" t="s">
        <v>10</v>
      </c>
      <c r="I3280" s="120">
        <v>270.60000000000002</v>
      </c>
      <c r="J3280" s="120">
        <v>270.60000000000002</v>
      </c>
      <c r="K3280" s="82">
        <v>2.4</v>
      </c>
      <c r="L3280" s="105">
        <f>+BD[[#This Row],[Kg. Recibidos]]*BD[[#This Row],[Precio]]</f>
        <v>649.44000000000005</v>
      </c>
      <c r="M3280" s="82">
        <v>649.44000000000005</v>
      </c>
      <c r="N3280" s="91">
        <f>+BD[[#This Row],[Monto Total]]-BD[[#This Row],[Abonos]]</f>
        <v>0</v>
      </c>
      <c r="O3280" s="92" t="str">
        <f>IF(BD[[#This Row],[Saldo Actual]]=0,"PAGADO",IF(BD[[#This Row],[Saldo Actual]]&lt;0,"A Favor","Pendiente"))</f>
        <v>PAGADO</v>
      </c>
      <c r="P3280" s="95">
        <f>+BD[[#This Row],[Fecha Doc.]]+7</f>
        <v>45254</v>
      </c>
      <c r="Q3280" s="66" t="str">
        <f ca="1">IF(TODAY()&gt;BD[[#This Row],[Fecha Venc.]],"VENCIDO","")</f>
        <v>VENCIDO</v>
      </c>
      <c r="R3280" s="83"/>
    </row>
    <row r="3281" spans="3:18" s="4" customFormat="1" hidden="1" x14ac:dyDescent="0.25">
      <c r="C3281" s="77" t="s">
        <v>466</v>
      </c>
      <c r="D3281" s="78">
        <v>45247</v>
      </c>
      <c r="E3281" s="79" t="s">
        <v>87</v>
      </c>
      <c r="F3281" s="80" t="s">
        <v>116</v>
      </c>
      <c r="G3281" s="79" t="s">
        <v>87</v>
      </c>
      <c r="H3281" s="81" t="s">
        <v>11</v>
      </c>
      <c r="I3281" s="120">
        <v>24.6</v>
      </c>
      <c r="J3281" s="120">
        <v>24.6</v>
      </c>
      <c r="K3281" s="82">
        <v>1.8</v>
      </c>
      <c r="L3281" s="105">
        <f>+BD[[#This Row],[Kg. Recibidos]]*BD[[#This Row],[Precio]]</f>
        <v>44.28</v>
      </c>
      <c r="M3281" s="82">
        <v>44.28</v>
      </c>
      <c r="N3281" s="91">
        <f>+BD[[#This Row],[Monto Total]]-BD[[#This Row],[Abonos]]</f>
        <v>0</v>
      </c>
      <c r="O3281" s="92" t="str">
        <f>IF(BD[[#This Row],[Saldo Actual]]=0,"PAGADO",IF(BD[[#This Row],[Saldo Actual]]&lt;0,"A Favor","Pendiente"))</f>
        <v>PAGADO</v>
      </c>
      <c r="P3281" s="95">
        <f>+BD[[#This Row],[Fecha Doc.]]+7</f>
        <v>45254</v>
      </c>
      <c r="Q3281" s="66" t="str">
        <f ca="1">IF(TODAY()&gt;BD[[#This Row],[Fecha Venc.]],"VENCIDO","")</f>
        <v>VENCIDO</v>
      </c>
      <c r="R3281" s="83"/>
    </row>
    <row r="3282" spans="3:18" s="4" customFormat="1" hidden="1" x14ac:dyDescent="0.25">
      <c r="C3282" s="77" t="s">
        <v>466</v>
      </c>
      <c r="D3282" s="78">
        <v>45247</v>
      </c>
      <c r="E3282" s="79" t="s">
        <v>87</v>
      </c>
      <c r="F3282" s="80" t="s">
        <v>116</v>
      </c>
      <c r="G3282" s="79" t="s">
        <v>87</v>
      </c>
      <c r="H3282" s="81" t="s">
        <v>12</v>
      </c>
      <c r="I3282" s="120">
        <v>201</v>
      </c>
      <c r="J3282" s="120">
        <v>201</v>
      </c>
      <c r="K3282" s="82">
        <v>1.3</v>
      </c>
      <c r="L3282" s="105">
        <f>+BD[[#This Row],[Kg. Recibidos]]*BD[[#This Row],[Precio]]</f>
        <v>261.3</v>
      </c>
      <c r="M3282" s="82">
        <v>261.3</v>
      </c>
      <c r="N3282" s="91">
        <f>+BD[[#This Row],[Monto Total]]-BD[[#This Row],[Abonos]]</f>
        <v>0</v>
      </c>
      <c r="O3282" s="92" t="str">
        <f>IF(BD[[#This Row],[Saldo Actual]]=0,"PAGADO",IF(BD[[#This Row],[Saldo Actual]]&lt;0,"A Favor","Pendiente"))</f>
        <v>PAGADO</v>
      </c>
      <c r="P3282" s="95">
        <f>+BD[[#This Row],[Fecha Doc.]]+7</f>
        <v>45254</v>
      </c>
      <c r="Q3282" s="66" t="str">
        <f ca="1">IF(TODAY()&gt;BD[[#This Row],[Fecha Venc.]],"VENCIDO","")</f>
        <v>VENCIDO</v>
      </c>
      <c r="R3282" s="83"/>
    </row>
    <row r="3283" spans="3:18" s="4" customFormat="1" hidden="1" x14ac:dyDescent="0.25">
      <c r="C3283" s="77" t="s">
        <v>466</v>
      </c>
      <c r="D3283" s="78">
        <v>45247</v>
      </c>
      <c r="E3283" s="79" t="s">
        <v>87</v>
      </c>
      <c r="F3283" s="80" t="s">
        <v>116</v>
      </c>
      <c r="G3283" s="79" t="s">
        <v>87</v>
      </c>
      <c r="H3283" s="81" t="s">
        <v>13</v>
      </c>
      <c r="I3283" s="120">
        <v>21.5</v>
      </c>
      <c r="J3283" s="120">
        <v>21.5</v>
      </c>
      <c r="K3283" s="82">
        <v>1.4</v>
      </c>
      <c r="L3283" s="105">
        <f>+BD[[#This Row],[Kg. Recibidos]]*BD[[#This Row],[Precio]]</f>
        <v>30.099999999999998</v>
      </c>
      <c r="M3283" s="82">
        <v>30.099999999999998</v>
      </c>
      <c r="N3283" s="91">
        <f>+BD[[#This Row],[Monto Total]]-BD[[#This Row],[Abonos]]</f>
        <v>0</v>
      </c>
      <c r="O3283" s="92" t="str">
        <f>IF(BD[[#This Row],[Saldo Actual]]=0,"PAGADO",IF(BD[[#This Row],[Saldo Actual]]&lt;0,"A Favor","Pendiente"))</f>
        <v>PAGADO</v>
      </c>
      <c r="P3283" s="95">
        <f>+BD[[#This Row],[Fecha Doc.]]+7</f>
        <v>45254</v>
      </c>
      <c r="Q3283" s="66" t="str">
        <f ca="1">IF(TODAY()&gt;BD[[#This Row],[Fecha Venc.]],"VENCIDO","")</f>
        <v>VENCIDO</v>
      </c>
      <c r="R3283" s="83"/>
    </row>
    <row r="3284" spans="3:18" s="4" customFormat="1" hidden="1" x14ac:dyDescent="0.25">
      <c r="C3284" s="77" t="s">
        <v>510</v>
      </c>
      <c r="D3284" s="78">
        <v>45247</v>
      </c>
      <c r="E3284" s="79" t="s">
        <v>82</v>
      </c>
      <c r="F3284" s="80" t="s">
        <v>41</v>
      </c>
      <c r="G3284" s="79" t="s">
        <v>82</v>
      </c>
      <c r="H3284" s="81" t="s">
        <v>13</v>
      </c>
      <c r="I3284" s="120">
        <v>1618.9</v>
      </c>
      <c r="J3284" s="120">
        <v>1618.9</v>
      </c>
      <c r="K3284" s="82">
        <v>1.4</v>
      </c>
      <c r="L3284" s="105">
        <f>+BD[[#This Row],[Kg. Recibidos]]*BD[[#This Row],[Precio]]</f>
        <v>2266.46</v>
      </c>
      <c r="M3284" s="105">
        <v>2266.46</v>
      </c>
      <c r="N3284" s="91">
        <f>+BD[[#This Row],[Monto Total]]-BD[[#This Row],[Abonos]]</f>
        <v>0</v>
      </c>
      <c r="O3284" s="92" t="str">
        <f>IF(BD[[#This Row],[Saldo Actual]]=0,"PAGADO",IF(BD[[#This Row],[Saldo Actual]]&lt;0,"A Favor","Pendiente"))</f>
        <v>PAGADO</v>
      </c>
      <c r="P3284" s="95">
        <f>+BD[[#This Row],[Fecha Doc.]]+7</f>
        <v>45254</v>
      </c>
      <c r="Q3284" s="66" t="str">
        <f ca="1">IF(TODAY()&gt;BD[[#This Row],[Fecha Venc.]],"VENCIDO","")</f>
        <v>VENCIDO</v>
      </c>
      <c r="R3284" s="83"/>
    </row>
    <row r="3285" spans="3:18" s="4" customFormat="1" hidden="1" x14ac:dyDescent="0.25">
      <c r="C3285" s="77" t="s">
        <v>509</v>
      </c>
      <c r="D3285" s="78">
        <v>45247</v>
      </c>
      <c r="E3285" s="79" t="s">
        <v>93</v>
      </c>
      <c r="F3285" s="80" t="s">
        <v>51</v>
      </c>
      <c r="G3285" s="79" t="s">
        <v>93</v>
      </c>
      <c r="H3285" s="81" t="s">
        <v>3</v>
      </c>
      <c r="I3285" s="120">
        <v>1554</v>
      </c>
      <c r="J3285" s="120">
        <v>1554</v>
      </c>
      <c r="K3285" s="82">
        <v>2.15</v>
      </c>
      <c r="L3285" s="105">
        <f>+BD[[#This Row],[Kg. Recibidos]]*BD[[#This Row],[Precio]]</f>
        <v>3341.1</v>
      </c>
      <c r="M3285" s="82">
        <v>3341.1</v>
      </c>
      <c r="N3285" s="91">
        <f>+BD[[#This Row],[Monto Total]]-BD[[#This Row],[Abonos]]</f>
        <v>0</v>
      </c>
      <c r="O3285" s="92" t="str">
        <f>IF(BD[[#This Row],[Saldo Actual]]=0,"PAGADO",IF(BD[[#This Row],[Saldo Actual]]&lt;0,"A Favor","Pendiente"))</f>
        <v>PAGADO</v>
      </c>
      <c r="P3285" s="95">
        <f>+BD[[#This Row],[Fecha Doc.]]+7</f>
        <v>45254</v>
      </c>
      <c r="Q3285" s="66" t="str">
        <f ca="1">IF(TODAY()&gt;BD[[#This Row],[Fecha Venc.]],"VENCIDO","")</f>
        <v>VENCIDO</v>
      </c>
      <c r="R3285" s="83"/>
    </row>
    <row r="3286" spans="3:18" s="4" customFormat="1" hidden="1" x14ac:dyDescent="0.25">
      <c r="C3286" s="77" t="s">
        <v>508</v>
      </c>
      <c r="D3286" s="78">
        <v>45247</v>
      </c>
      <c r="E3286" s="79" t="s">
        <v>82</v>
      </c>
      <c r="F3286" s="80" t="s">
        <v>41</v>
      </c>
      <c r="G3286" s="79" t="s">
        <v>82</v>
      </c>
      <c r="H3286" s="81" t="s">
        <v>12</v>
      </c>
      <c r="I3286" s="120">
        <v>483.6</v>
      </c>
      <c r="J3286" s="120">
        <v>483.6</v>
      </c>
      <c r="K3286" s="82">
        <v>1.3</v>
      </c>
      <c r="L3286" s="105">
        <f>+BD[[#This Row],[Kg. Recibidos]]*BD[[#This Row],[Precio]]</f>
        <v>628.68000000000006</v>
      </c>
      <c r="M3286" s="82">
        <v>628.68000000000006</v>
      </c>
      <c r="N3286" s="91">
        <f>+BD[[#This Row],[Monto Total]]-BD[[#This Row],[Abonos]]</f>
        <v>0</v>
      </c>
      <c r="O3286" s="92" t="str">
        <f>IF(BD[[#This Row],[Saldo Actual]]=0,"PAGADO",IF(BD[[#This Row],[Saldo Actual]]&lt;0,"A Favor","Pendiente"))</f>
        <v>PAGADO</v>
      </c>
      <c r="P3286" s="95">
        <f>+BD[[#This Row],[Fecha Doc.]]+7</f>
        <v>45254</v>
      </c>
      <c r="Q3286" s="66" t="str">
        <f ca="1">IF(TODAY()&gt;BD[[#This Row],[Fecha Venc.]],"VENCIDO","")</f>
        <v>VENCIDO</v>
      </c>
      <c r="R3286" s="83"/>
    </row>
    <row r="3287" spans="3:18" s="4" customFormat="1" hidden="1" x14ac:dyDescent="0.25">
      <c r="C3287" s="77" t="s">
        <v>464</v>
      </c>
      <c r="D3287" s="78">
        <v>45247</v>
      </c>
      <c r="E3287" s="79" t="s">
        <v>8</v>
      </c>
      <c r="F3287" s="80" t="s">
        <v>20</v>
      </c>
      <c r="G3287" s="79" t="s">
        <v>173</v>
      </c>
      <c r="H3287" s="81" t="s">
        <v>15</v>
      </c>
      <c r="I3287" s="120">
        <v>2086.4</v>
      </c>
      <c r="J3287" s="120">
        <v>1959.9</v>
      </c>
      <c r="K3287" s="82">
        <v>2.52</v>
      </c>
      <c r="L3287" s="105">
        <f>+BD[[#This Row],[Kg. Recibidos]]*BD[[#This Row],[Precio]]</f>
        <v>4938.9480000000003</v>
      </c>
      <c r="M3287" s="82">
        <v>4938.9480000000003</v>
      </c>
      <c r="N3287" s="91">
        <f>+BD[[#This Row],[Monto Total]]-BD[[#This Row],[Abonos]]</f>
        <v>0</v>
      </c>
      <c r="O3287" s="92" t="str">
        <f>IF(BD[[#This Row],[Saldo Actual]]=0,"PAGADO",IF(BD[[#This Row],[Saldo Actual]]&lt;0,"A Favor","Pendiente"))</f>
        <v>PAGADO</v>
      </c>
      <c r="P3287" s="95">
        <f>+BD[[#This Row],[Fecha Doc.]]+7</f>
        <v>45254</v>
      </c>
      <c r="Q3287" s="66" t="str">
        <f ca="1">IF(TODAY()&gt;BD[[#This Row],[Fecha Venc.]],"VENCIDO","")</f>
        <v>VENCIDO</v>
      </c>
      <c r="R3287" s="83"/>
    </row>
    <row r="3288" spans="3:18" s="4" customFormat="1" hidden="1" x14ac:dyDescent="0.25">
      <c r="C3288" s="77" t="s">
        <v>465</v>
      </c>
      <c r="D3288" s="78">
        <v>45247</v>
      </c>
      <c r="E3288" s="79" t="s">
        <v>8</v>
      </c>
      <c r="F3288" s="80" t="s">
        <v>20</v>
      </c>
      <c r="G3288" s="79" t="s">
        <v>173</v>
      </c>
      <c r="H3288" s="81" t="s">
        <v>3</v>
      </c>
      <c r="I3288" s="120">
        <v>2292.9</v>
      </c>
      <c r="J3288" s="120">
        <v>2282.6</v>
      </c>
      <c r="K3288" s="82">
        <v>2.25</v>
      </c>
      <c r="L3288" s="105">
        <f>+BD[[#This Row],[Kg. Recibidos]]*BD[[#This Row],[Precio]]</f>
        <v>5135.8499999999995</v>
      </c>
      <c r="M3288" s="82">
        <v>5135.8499999999995</v>
      </c>
      <c r="N3288" s="91">
        <f>+BD[[#This Row],[Monto Total]]-BD[[#This Row],[Abonos]]</f>
        <v>0</v>
      </c>
      <c r="O3288" s="92" t="str">
        <f>IF(BD[[#This Row],[Saldo Actual]]=0,"PAGADO",IF(BD[[#This Row],[Saldo Actual]]&lt;0,"A Favor","Pendiente"))</f>
        <v>PAGADO</v>
      </c>
      <c r="P3288" s="95">
        <f>+BD[[#This Row],[Fecha Doc.]]+7</f>
        <v>45254</v>
      </c>
      <c r="Q3288" s="66" t="str">
        <f ca="1">IF(TODAY()&gt;BD[[#This Row],[Fecha Venc.]],"VENCIDO","")</f>
        <v>VENCIDO</v>
      </c>
      <c r="R3288" s="83"/>
    </row>
    <row r="3289" spans="3:18" s="4" customFormat="1" hidden="1" x14ac:dyDescent="0.25">
      <c r="C3289" s="77" t="s">
        <v>507</v>
      </c>
      <c r="D3289" s="78">
        <v>45247</v>
      </c>
      <c r="E3289" s="79" t="s">
        <v>82</v>
      </c>
      <c r="F3289" s="80" t="s">
        <v>41</v>
      </c>
      <c r="G3289" s="79" t="s">
        <v>82</v>
      </c>
      <c r="H3289" s="81" t="s">
        <v>3</v>
      </c>
      <c r="I3289" s="120">
        <v>19948.7</v>
      </c>
      <c r="J3289" s="120">
        <v>19948.7</v>
      </c>
      <c r="K3289" s="82">
        <v>2.2799999999999998</v>
      </c>
      <c r="L3289" s="105">
        <f>+BD[[#This Row],[Kg. Recibidos]]*BD[[#This Row],[Precio]]</f>
        <v>45483.036</v>
      </c>
      <c r="M3289" s="82">
        <v>45483.036</v>
      </c>
      <c r="N3289" s="91">
        <f>+BD[[#This Row],[Monto Total]]-BD[[#This Row],[Abonos]]</f>
        <v>0</v>
      </c>
      <c r="O3289" s="92" t="str">
        <f>IF(BD[[#This Row],[Saldo Actual]]=0,"PAGADO",IF(BD[[#This Row],[Saldo Actual]]&lt;0,"A Favor","Pendiente"))</f>
        <v>PAGADO</v>
      </c>
      <c r="P3289" s="95">
        <f>+BD[[#This Row],[Fecha Doc.]]+7</f>
        <v>45254</v>
      </c>
      <c r="Q3289" s="66" t="str">
        <f ca="1">IF(TODAY()&gt;BD[[#This Row],[Fecha Venc.]],"VENCIDO","")</f>
        <v>VENCIDO</v>
      </c>
      <c r="R3289" s="83"/>
    </row>
    <row r="3290" spans="3:18" s="4" customFormat="1" hidden="1" x14ac:dyDescent="0.25">
      <c r="C3290" s="77" t="s">
        <v>506</v>
      </c>
      <c r="D3290" s="78">
        <v>45247</v>
      </c>
      <c r="E3290" s="79" t="s">
        <v>93</v>
      </c>
      <c r="F3290" s="80" t="s">
        <v>51</v>
      </c>
      <c r="G3290" s="79" t="s">
        <v>93</v>
      </c>
      <c r="H3290" s="81" t="s">
        <v>3</v>
      </c>
      <c r="I3290" s="120">
        <v>18664.8</v>
      </c>
      <c r="J3290" s="120">
        <v>18576.3</v>
      </c>
      <c r="K3290" s="82">
        <v>2.15</v>
      </c>
      <c r="L3290" s="105">
        <f>+BD[[#This Row],[Kg. Recibidos]]*BD[[#This Row],[Precio]]</f>
        <v>39939.044999999998</v>
      </c>
      <c r="M3290" s="82">
        <v>39939.044999999998</v>
      </c>
      <c r="N3290" s="91">
        <f>+BD[[#This Row],[Monto Total]]-BD[[#This Row],[Abonos]]</f>
        <v>0</v>
      </c>
      <c r="O3290" s="92" t="str">
        <f>IF(BD[[#This Row],[Saldo Actual]]=0,"PAGADO",IF(BD[[#This Row],[Saldo Actual]]&lt;0,"A Favor","Pendiente"))</f>
        <v>PAGADO</v>
      </c>
      <c r="P3290" s="95">
        <f>+BD[[#This Row],[Fecha Doc.]]+7</f>
        <v>45254</v>
      </c>
      <c r="Q3290" s="66" t="str">
        <f ca="1">IF(TODAY()&gt;BD[[#This Row],[Fecha Venc.]],"VENCIDO","")</f>
        <v>VENCIDO</v>
      </c>
      <c r="R3290" s="83"/>
    </row>
    <row r="3291" spans="3:18" s="4" customFormat="1" hidden="1" x14ac:dyDescent="0.25">
      <c r="C3291" s="77" t="s">
        <v>498</v>
      </c>
      <c r="D3291" s="78">
        <v>45247</v>
      </c>
      <c r="E3291" s="79" t="s">
        <v>499</v>
      </c>
      <c r="F3291" s="80" t="s">
        <v>63</v>
      </c>
      <c r="G3291" s="79" t="s">
        <v>499</v>
      </c>
      <c r="H3291" s="81" t="s">
        <v>3</v>
      </c>
      <c r="I3291" s="120">
        <v>10254.1</v>
      </c>
      <c r="J3291" s="120">
        <v>10047.5</v>
      </c>
      <c r="K3291" s="82">
        <v>2.6</v>
      </c>
      <c r="L3291" s="105">
        <f>+BD[[#This Row],[Kg. Recibidos]]*BD[[#This Row],[Precio]]</f>
        <v>26123.5</v>
      </c>
      <c r="M3291" s="82">
        <v>26123.5</v>
      </c>
      <c r="N3291" s="91">
        <f>+BD[[#This Row],[Monto Total]]-BD[[#This Row],[Abonos]]</f>
        <v>0</v>
      </c>
      <c r="O3291" s="92" t="str">
        <f>IF(BD[[#This Row],[Saldo Actual]]=0,"PAGADO",IF(BD[[#This Row],[Saldo Actual]]&lt;0,"A Favor","Pendiente"))</f>
        <v>PAGADO</v>
      </c>
      <c r="P3291" s="95">
        <f>+BD[[#This Row],[Fecha Doc.]]+7</f>
        <v>45254</v>
      </c>
      <c r="Q3291" s="66" t="str">
        <f ca="1">IF(TODAY()&gt;BD[[#This Row],[Fecha Venc.]],"VENCIDO","")</f>
        <v>VENCIDO</v>
      </c>
      <c r="R3291" s="83"/>
    </row>
    <row r="3292" spans="3:18" s="4" customFormat="1" hidden="1" x14ac:dyDescent="0.25">
      <c r="C3292" s="77" t="s">
        <v>513</v>
      </c>
      <c r="D3292" s="78">
        <v>45247</v>
      </c>
      <c r="E3292" s="79" t="s">
        <v>1887</v>
      </c>
      <c r="F3292" s="80" t="s">
        <v>1886</v>
      </c>
      <c r="G3292" s="79" t="s">
        <v>156</v>
      </c>
      <c r="H3292" s="81" t="s">
        <v>3</v>
      </c>
      <c r="I3292" s="120">
        <v>20.6</v>
      </c>
      <c r="J3292" s="120">
        <v>20.6</v>
      </c>
      <c r="K3292" s="82">
        <v>2.4500000000000002</v>
      </c>
      <c r="L3292" s="105">
        <f>+BD[[#This Row],[Kg. Recibidos]]*BD[[#This Row],[Precio]]</f>
        <v>50.470000000000006</v>
      </c>
      <c r="M3292" s="82">
        <v>50.47</v>
      </c>
      <c r="N3292" s="91">
        <f>+BD[[#This Row],[Monto Total]]-BD[[#This Row],[Abonos]]</f>
        <v>0</v>
      </c>
      <c r="O3292" s="92" t="str">
        <f>IF(BD[[#This Row],[Saldo Actual]]=0,"PAGADO",IF(BD[[#This Row],[Saldo Actual]]&lt;0,"A Favor","Pendiente"))</f>
        <v>PAGADO</v>
      </c>
      <c r="P3292" s="95">
        <f>+BD[[#This Row],[Fecha Doc.]]+7</f>
        <v>45254</v>
      </c>
      <c r="Q3292" s="66" t="str">
        <f ca="1">IF(TODAY()&gt;BD[[#This Row],[Fecha Venc.]],"VENCIDO","")</f>
        <v>VENCIDO</v>
      </c>
      <c r="R3292" s="83"/>
    </row>
    <row r="3293" spans="3:18" s="4" customFormat="1" hidden="1" x14ac:dyDescent="0.25">
      <c r="C3293" s="77" t="s">
        <v>512</v>
      </c>
      <c r="D3293" s="78">
        <v>45247</v>
      </c>
      <c r="E3293" s="79" t="s">
        <v>1887</v>
      </c>
      <c r="F3293" s="80" t="s">
        <v>1886</v>
      </c>
      <c r="G3293" s="79" t="s">
        <v>142</v>
      </c>
      <c r="H3293" s="81" t="s">
        <v>10</v>
      </c>
      <c r="I3293" s="120">
        <v>7.4</v>
      </c>
      <c r="J3293" s="120">
        <v>7.4</v>
      </c>
      <c r="K3293" s="82">
        <v>2.4500000000000002</v>
      </c>
      <c r="L3293" s="105">
        <f>+BD[[#This Row],[Kg. Recibidos]]*BD[[#This Row],[Precio]]</f>
        <v>18.130000000000003</v>
      </c>
      <c r="M3293" s="82">
        <v>18.130000000000003</v>
      </c>
      <c r="N3293" s="91">
        <f>+BD[[#This Row],[Monto Total]]-BD[[#This Row],[Abonos]]</f>
        <v>0</v>
      </c>
      <c r="O3293" s="92" t="str">
        <f>IF(BD[[#This Row],[Saldo Actual]]=0,"PAGADO",IF(BD[[#This Row],[Saldo Actual]]&lt;0,"A Favor","Pendiente"))</f>
        <v>PAGADO</v>
      </c>
      <c r="P3293" s="95">
        <f>+BD[[#This Row],[Fecha Doc.]]+7</f>
        <v>45254</v>
      </c>
      <c r="Q3293" s="66" t="str">
        <f ca="1">IF(TODAY()&gt;BD[[#This Row],[Fecha Venc.]],"VENCIDO","")</f>
        <v>VENCIDO</v>
      </c>
      <c r="R3293" s="83"/>
    </row>
    <row r="3294" spans="3:18" s="4" customFormat="1" hidden="1" x14ac:dyDescent="0.25">
      <c r="C3294" s="77" t="s">
        <v>511</v>
      </c>
      <c r="D3294" s="78">
        <v>45247</v>
      </c>
      <c r="E3294" s="79" t="s">
        <v>1887</v>
      </c>
      <c r="F3294" s="80" t="s">
        <v>1886</v>
      </c>
      <c r="G3294" s="79" t="s">
        <v>142</v>
      </c>
      <c r="H3294" s="81" t="s">
        <v>13</v>
      </c>
      <c r="I3294" s="120">
        <v>1.7</v>
      </c>
      <c r="J3294" s="120">
        <v>1.7</v>
      </c>
      <c r="K3294" s="82">
        <v>1.4</v>
      </c>
      <c r="L3294" s="105">
        <f>+BD[[#This Row],[Kg. Recibidos]]*BD[[#This Row],[Precio]]</f>
        <v>2.38</v>
      </c>
      <c r="M3294" s="82">
        <v>2.38</v>
      </c>
      <c r="N3294" s="91">
        <f>+BD[[#This Row],[Monto Total]]-BD[[#This Row],[Abonos]]</f>
        <v>0</v>
      </c>
      <c r="O3294" s="92" t="str">
        <f>IF(BD[[#This Row],[Saldo Actual]]=0,"PAGADO",IF(BD[[#This Row],[Saldo Actual]]&lt;0,"A Favor","Pendiente"))</f>
        <v>PAGADO</v>
      </c>
      <c r="P3294" s="95">
        <f>+BD[[#This Row],[Fecha Doc.]]+7</f>
        <v>45254</v>
      </c>
      <c r="Q3294" s="66" t="str">
        <f ca="1">IF(TODAY()&gt;BD[[#This Row],[Fecha Venc.]],"VENCIDO","")</f>
        <v>VENCIDO</v>
      </c>
      <c r="R3294" s="83"/>
    </row>
    <row r="3295" spans="3:18" s="4" customFormat="1" hidden="1" x14ac:dyDescent="0.25">
      <c r="C3295" s="77" t="s">
        <v>497</v>
      </c>
      <c r="D3295" s="78">
        <v>45247</v>
      </c>
      <c r="E3295" s="79" t="s">
        <v>69</v>
      </c>
      <c r="F3295" s="80" t="s">
        <v>31</v>
      </c>
      <c r="G3295" s="79" t="s">
        <v>69</v>
      </c>
      <c r="H3295" s="81" t="s">
        <v>10</v>
      </c>
      <c r="I3295" s="120">
        <v>2589.1</v>
      </c>
      <c r="J3295" s="120">
        <v>2563</v>
      </c>
      <c r="K3295" s="82">
        <v>2.2999999999999998</v>
      </c>
      <c r="L3295" s="105">
        <f>+BD[[#This Row],[Kg. Recibidos]]*BD[[#This Row],[Precio]]</f>
        <v>5894.9</v>
      </c>
      <c r="M3295" s="82">
        <v>5894.9</v>
      </c>
      <c r="N3295" s="91">
        <f>+BD[[#This Row],[Monto Total]]-BD[[#This Row],[Abonos]]</f>
        <v>0</v>
      </c>
      <c r="O3295" s="92" t="str">
        <f>IF(BD[[#This Row],[Saldo Actual]]=0,"PAGADO",IF(BD[[#This Row],[Saldo Actual]]&lt;0,"A Favor","Pendiente"))</f>
        <v>PAGADO</v>
      </c>
      <c r="P3295" s="95">
        <f>+BD[[#This Row],[Fecha Doc.]]+7</f>
        <v>45254</v>
      </c>
      <c r="Q3295" s="66" t="str">
        <f ca="1">IF(TODAY()&gt;BD[[#This Row],[Fecha Venc.]],"VENCIDO","")</f>
        <v>VENCIDO</v>
      </c>
      <c r="R3295" s="83"/>
    </row>
    <row r="3296" spans="3:18" s="4" customFormat="1" hidden="1" x14ac:dyDescent="0.25">
      <c r="C3296" s="77" t="s">
        <v>500</v>
      </c>
      <c r="D3296" s="78">
        <v>45247</v>
      </c>
      <c r="E3296" s="79" t="s">
        <v>8</v>
      </c>
      <c r="F3296" s="80" t="s">
        <v>20</v>
      </c>
      <c r="G3296" s="79" t="s">
        <v>176</v>
      </c>
      <c r="H3296" s="81" t="s">
        <v>3</v>
      </c>
      <c r="I3296" s="120">
        <v>456.8</v>
      </c>
      <c r="J3296" s="120">
        <v>453.3</v>
      </c>
      <c r="K3296" s="82">
        <v>2.25</v>
      </c>
      <c r="L3296" s="105">
        <f>+BD[[#This Row],[Kg. Recibidos]]*BD[[#This Row],[Precio]]</f>
        <v>1019.9250000000001</v>
      </c>
      <c r="M3296" s="82">
        <v>1019.9250000000001</v>
      </c>
      <c r="N3296" s="91">
        <f>+BD[[#This Row],[Monto Total]]-BD[[#This Row],[Abonos]]</f>
        <v>0</v>
      </c>
      <c r="O3296" s="92" t="str">
        <f>IF(BD[[#This Row],[Saldo Actual]]=0,"PAGADO",IF(BD[[#This Row],[Saldo Actual]]&lt;0,"A Favor","Pendiente"))</f>
        <v>PAGADO</v>
      </c>
      <c r="P3296" s="95">
        <f>+BD[[#This Row],[Fecha Doc.]]+7</f>
        <v>45254</v>
      </c>
      <c r="Q3296" s="66" t="str">
        <f ca="1">IF(TODAY()&gt;BD[[#This Row],[Fecha Venc.]],"VENCIDO","")</f>
        <v>VENCIDO</v>
      </c>
      <c r="R3296" s="83"/>
    </row>
    <row r="3297" spans="3:18" s="4" customFormat="1" hidden="1" x14ac:dyDescent="0.25">
      <c r="C3297" s="77" t="s">
        <v>501</v>
      </c>
      <c r="D3297" s="78">
        <v>45247</v>
      </c>
      <c r="E3297" s="79" t="s">
        <v>8</v>
      </c>
      <c r="F3297" s="80" t="s">
        <v>20</v>
      </c>
      <c r="G3297" s="79" t="s">
        <v>179</v>
      </c>
      <c r="H3297" s="81" t="s">
        <v>3</v>
      </c>
      <c r="I3297" s="120">
        <v>1229</v>
      </c>
      <c r="J3297" s="120">
        <v>1223</v>
      </c>
      <c r="K3297" s="82">
        <v>2.25</v>
      </c>
      <c r="L3297" s="105">
        <f>+BD[[#This Row],[Kg. Recibidos]]*BD[[#This Row],[Precio]]</f>
        <v>2751.75</v>
      </c>
      <c r="M3297" s="82">
        <v>2751.75</v>
      </c>
      <c r="N3297" s="91">
        <f>+BD[[#This Row],[Monto Total]]-BD[[#This Row],[Abonos]]</f>
        <v>0</v>
      </c>
      <c r="O3297" s="92" t="str">
        <f>IF(BD[[#This Row],[Saldo Actual]]=0,"PAGADO",IF(BD[[#This Row],[Saldo Actual]]&lt;0,"A Favor","Pendiente"))</f>
        <v>PAGADO</v>
      </c>
      <c r="P3297" s="95">
        <f>+BD[[#This Row],[Fecha Doc.]]+7</f>
        <v>45254</v>
      </c>
      <c r="Q3297" s="66" t="str">
        <f ca="1">IF(TODAY()&gt;BD[[#This Row],[Fecha Venc.]],"VENCIDO","")</f>
        <v>VENCIDO</v>
      </c>
      <c r="R3297" s="83"/>
    </row>
    <row r="3298" spans="3:18" s="4" customFormat="1" hidden="1" x14ac:dyDescent="0.25">
      <c r="C3298" s="77" t="s">
        <v>502</v>
      </c>
      <c r="D3298" s="78">
        <v>45247</v>
      </c>
      <c r="E3298" s="79" t="s">
        <v>8</v>
      </c>
      <c r="F3298" s="80" t="s">
        <v>20</v>
      </c>
      <c r="G3298" s="79" t="s">
        <v>182</v>
      </c>
      <c r="H3298" s="81" t="s">
        <v>15</v>
      </c>
      <c r="I3298" s="120">
        <v>2021.9</v>
      </c>
      <c r="J3298" s="120">
        <v>1953.9</v>
      </c>
      <c r="K3298" s="82">
        <v>2.52</v>
      </c>
      <c r="L3298" s="105">
        <f>+BD[[#This Row],[Kg. Recibidos]]*BD[[#This Row],[Precio]]</f>
        <v>4923.8280000000004</v>
      </c>
      <c r="M3298" s="82">
        <v>4923.8280000000004</v>
      </c>
      <c r="N3298" s="91">
        <f>+BD[[#This Row],[Monto Total]]-BD[[#This Row],[Abonos]]</f>
        <v>0</v>
      </c>
      <c r="O3298" s="92" t="str">
        <f>IF(BD[[#This Row],[Saldo Actual]]=0,"PAGADO",IF(BD[[#This Row],[Saldo Actual]]&lt;0,"A Favor","Pendiente"))</f>
        <v>PAGADO</v>
      </c>
      <c r="P3298" s="95">
        <f>+BD[[#This Row],[Fecha Doc.]]+7</f>
        <v>45254</v>
      </c>
      <c r="Q3298" s="66" t="str">
        <f ca="1">IF(TODAY()&gt;BD[[#This Row],[Fecha Venc.]],"VENCIDO","")</f>
        <v>VENCIDO</v>
      </c>
      <c r="R3298" s="83"/>
    </row>
    <row r="3299" spans="3:18" s="4" customFormat="1" hidden="1" x14ac:dyDescent="0.25">
      <c r="C3299" s="77" t="s">
        <v>503</v>
      </c>
      <c r="D3299" s="78">
        <v>45247</v>
      </c>
      <c r="E3299" s="79" t="s">
        <v>8</v>
      </c>
      <c r="F3299" s="80" t="s">
        <v>20</v>
      </c>
      <c r="G3299" s="79" t="s">
        <v>182</v>
      </c>
      <c r="H3299" s="81" t="s">
        <v>3</v>
      </c>
      <c r="I3299" s="120">
        <v>617.70000000000005</v>
      </c>
      <c r="J3299" s="120">
        <v>612.79999999999995</v>
      </c>
      <c r="K3299" s="82">
        <v>2.25</v>
      </c>
      <c r="L3299" s="105">
        <f>+BD[[#This Row],[Kg. Recibidos]]*BD[[#This Row],[Precio]]</f>
        <v>1378.8</v>
      </c>
      <c r="M3299" s="82">
        <v>1378.8</v>
      </c>
      <c r="N3299" s="91">
        <f>+BD[[#This Row],[Monto Total]]-BD[[#This Row],[Abonos]]</f>
        <v>0</v>
      </c>
      <c r="O3299" s="92" t="str">
        <f>IF(BD[[#This Row],[Saldo Actual]]=0,"PAGADO",IF(BD[[#This Row],[Saldo Actual]]&lt;0,"A Favor","Pendiente"))</f>
        <v>PAGADO</v>
      </c>
      <c r="P3299" s="95">
        <f>+BD[[#This Row],[Fecha Doc.]]+7</f>
        <v>45254</v>
      </c>
      <c r="Q3299" s="66" t="str">
        <f ca="1">IF(TODAY()&gt;BD[[#This Row],[Fecha Venc.]],"VENCIDO","")</f>
        <v>VENCIDO</v>
      </c>
      <c r="R3299" s="83"/>
    </row>
    <row r="3300" spans="3:18" s="4" customFormat="1" hidden="1" x14ac:dyDescent="0.25">
      <c r="C3300" s="77" t="s">
        <v>480</v>
      </c>
      <c r="D3300" s="78">
        <v>45246</v>
      </c>
      <c r="E3300" s="79" t="s">
        <v>8</v>
      </c>
      <c r="F3300" s="80" t="s">
        <v>20</v>
      </c>
      <c r="G3300" s="79" t="s">
        <v>173</v>
      </c>
      <c r="H3300" s="81" t="s">
        <v>15</v>
      </c>
      <c r="I3300" s="120">
        <v>3956.5</v>
      </c>
      <c r="J3300" s="120">
        <v>3915.5</v>
      </c>
      <c r="K3300" s="82">
        <v>2.52</v>
      </c>
      <c r="L3300" s="105">
        <f>+BD[[#This Row],[Kg. Recibidos]]*BD[[#This Row],[Precio]]</f>
        <v>9867.06</v>
      </c>
      <c r="M3300" s="82">
        <v>9867.06</v>
      </c>
      <c r="N3300" s="91">
        <f>+BD[[#This Row],[Monto Total]]-BD[[#This Row],[Abonos]]</f>
        <v>0</v>
      </c>
      <c r="O3300" s="92" t="str">
        <f>IF(BD[[#This Row],[Saldo Actual]]=0,"PAGADO",IF(BD[[#This Row],[Saldo Actual]]&lt;0,"A Favor","Pendiente"))</f>
        <v>PAGADO</v>
      </c>
      <c r="P3300" s="95">
        <f>+BD[[#This Row],[Fecha Doc.]]+7</f>
        <v>45253</v>
      </c>
      <c r="Q3300" s="66" t="str">
        <f ca="1">IF(TODAY()&gt;BD[[#This Row],[Fecha Venc.]],"VENCIDO","")</f>
        <v>VENCIDO</v>
      </c>
      <c r="R3300" s="83"/>
    </row>
    <row r="3301" spans="3:18" s="4" customFormat="1" hidden="1" x14ac:dyDescent="0.25">
      <c r="C3301" s="77" t="s">
        <v>489</v>
      </c>
      <c r="D3301" s="78">
        <v>45246</v>
      </c>
      <c r="E3301" s="79" t="s">
        <v>8</v>
      </c>
      <c r="F3301" s="80" t="s">
        <v>20</v>
      </c>
      <c r="G3301" s="79" t="s">
        <v>179</v>
      </c>
      <c r="H3301" s="81" t="s">
        <v>3</v>
      </c>
      <c r="I3301" s="120">
        <v>2212.6</v>
      </c>
      <c r="J3301" s="120">
        <v>2210</v>
      </c>
      <c r="K3301" s="82">
        <v>2.25</v>
      </c>
      <c r="L3301" s="105">
        <f>+BD[[#This Row],[Kg. Recibidos]]*BD[[#This Row],[Precio]]</f>
        <v>4972.5</v>
      </c>
      <c r="M3301" s="82">
        <v>4972.5</v>
      </c>
      <c r="N3301" s="91">
        <f>+BD[[#This Row],[Monto Total]]-BD[[#This Row],[Abonos]]</f>
        <v>0</v>
      </c>
      <c r="O3301" s="92" t="str">
        <f>IF(BD[[#This Row],[Saldo Actual]]=0,"PAGADO",IF(BD[[#This Row],[Saldo Actual]]&lt;0,"A Favor","Pendiente"))</f>
        <v>PAGADO</v>
      </c>
      <c r="P3301" s="95">
        <f>+BD[[#This Row],[Fecha Doc.]]+7</f>
        <v>45253</v>
      </c>
      <c r="Q3301" s="66" t="str">
        <f ca="1">IF(TODAY()&gt;BD[[#This Row],[Fecha Venc.]],"VENCIDO","")</f>
        <v>VENCIDO</v>
      </c>
      <c r="R3301" s="83"/>
    </row>
    <row r="3302" spans="3:18" s="4" customFormat="1" hidden="1" x14ac:dyDescent="0.25">
      <c r="C3302" s="77" t="s">
        <v>484</v>
      </c>
      <c r="D3302" s="78">
        <v>45246</v>
      </c>
      <c r="E3302" s="79" t="s">
        <v>8</v>
      </c>
      <c r="F3302" s="80" t="s">
        <v>20</v>
      </c>
      <c r="G3302" s="79" t="s">
        <v>181</v>
      </c>
      <c r="H3302" s="81" t="s">
        <v>3</v>
      </c>
      <c r="I3302" s="120">
        <v>1843</v>
      </c>
      <c r="J3302" s="120">
        <v>1841.8</v>
      </c>
      <c r="K3302" s="82">
        <v>2.25</v>
      </c>
      <c r="L3302" s="105">
        <f>+BD[[#This Row],[Kg. Recibidos]]*BD[[#This Row],[Precio]]</f>
        <v>4144.05</v>
      </c>
      <c r="M3302" s="82">
        <v>4144.05</v>
      </c>
      <c r="N3302" s="91">
        <f>+BD[[#This Row],[Monto Total]]-BD[[#This Row],[Abonos]]</f>
        <v>0</v>
      </c>
      <c r="O3302" s="92" t="str">
        <f>IF(BD[[#This Row],[Saldo Actual]]=0,"PAGADO",IF(BD[[#This Row],[Saldo Actual]]&lt;0,"A Favor","Pendiente"))</f>
        <v>PAGADO</v>
      </c>
      <c r="P3302" s="95">
        <f>+BD[[#This Row],[Fecha Doc.]]+7</f>
        <v>45253</v>
      </c>
      <c r="Q3302" s="66" t="str">
        <f ca="1">IF(TODAY()&gt;BD[[#This Row],[Fecha Venc.]],"VENCIDO","")</f>
        <v>VENCIDO</v>
      </c>
      <c r="R3302" s="83"/>
    </row>
    <row r="3303" spans="3:18" s="4" customFormat="1" hidden="1" x14ac:dyDescent="0.25">
      <c r="C3303" s="77" t="s">
        <v>485</v>
      </c>
      <c r="D3303" s="78">
        <v>45246</v>
      </c>
      <c r="E3303" s="79" t="s">
        <v>8</v>
      </c>
      <c r="F3303" s="80" t="s">
        <v>20</v>
      </c>
      <c r="G3303" s="79" t="s">
        <v>172</v>
      </c>
      <c r="H3303" s="81" t="s">
        <v>15</v>
      </c>
      <c r="I3303" s="120">
        <v>787.2</v>
      </c>
      <c r="J3303" s="120">
        <v>779.3</v>
      </c>
      <c r="K3303" s="82">
        <v>2.52</v>
      </c>
      <c r="L3303" s="105">
        <f>+BD[[#This Row],[Kg. Recibidos]]*BD[[#This Row],[Precio]]</f>
        <v>1963.836</v>
      </c>
      <c r="M3303" s="82">
        <v>1963.836</v>
      </c>
      <c r="N3303" s="91">
        <f>+BD[[#This Row],[Monto Total]]-BD[[#This Row],[Abonos]]</f>
        <v>0</v>
      </c>
      <c r="O3303" s="92" t="str">
        <f>IF(BD[[#This Row],[Saldo Actual]]=0,"PAGADO",IF(BD[[#This Row],[Saldo Actual]]&lt;0,"A Favor","Pendiente"))</f>
        <v>PAGADO</v>
      </c>
      <c r="P3303" s="95">
        <f>+BD[[#This Row],[Fecha Doc.]]+7</f>
        <v>45253</v>
      </c>
      <c r="Q3303" s="66" t="str">
        <f ca="1">IF(TODAY()&gt;BD[[#This Row],[Fecha Venc.]],"VENCIDO","")</f>
        <v>VENCIDO</v>
      </c>
      <c r="R3303" s="83"/>
    </row>
    <row r="3304" spans="3:18" s="4" customFormat="1" hidden="1" x14ac:dyDescent="0.25">
      <c r="C3304" s="77" t="s">
        <v>486</v>
      </c>
      <c r="D3304" s="78">
        <v>45246</v>
      </c>
      <c r="E3304" s="79" t="s">
        <v>8</v>
      </c>
      <c r="F3304" s="80" t="s">
        <v>20</v>
      </c>
      <c r="G3304" s="79" t="s">
        <v>172</v>
      </c>
      <c r="H3304" s="81" t="s">
        <v>3</v>
      </c>
      <c r="I3304" s="120">
        <v>634.1</v>
      </c>
      <c r="J3304" s="120">
        <v>633.4</v>
      </c>
      <c r="K3304" s="82">
        <v>2.25</v>
      </c>
      <c r="L3304" s="105">
        <f>+BD[[#This Row],[Kg. Recibidos]]*BD[[#This Row],[Precio]]</f>
        <v>1425.1499999999999</v>
      </c>
      <c r="M3304" s="82">
        <v>1425.1499999999999</v>
      </c>
      <c r="N3304" s="91">
        <f>+BD[[#This Row],[Monto Total]]-BD[[#This Row],[Abonos]]</f>
        <v>0</v>
      </c>
      <c r="O3304" s="92" t="str">
        <f>IF(BD[[#This Row],[Saldo Actual]]=0,"PAGADO",IF(BD[[#This Row],[Saldo Actual]]&lt;0,"A Favor","Pendiente"))</f>
        <v>PAGADO</v>
      </c>
      <c r="P3304" s="95">
        <f>+BD[[#This Row],[Fecha Doc.]]+7</f>
        <v>45253</v>
      </c>
      <c r="Q3304" s="66" t="str">
        <f ca="1">IF(TODAY()&gt;BD[[#This Row],[Fecha Venc.]],"VENCIDO","")</f>
        <v>VENCIDO</v>
      </c>
      <c r="R3304" s="83"/>
    </row>
    <row r="3305" spans="3:18" s="4" customFormat="1" hidden="1" x14ac:dyDescent="0.25">
      <c r="C3305" s="77" t="s">
        <v>483</v>
      </c>
      <c r="D3305" s="78">
        <v>45246</v>
      </c>
      <c r="E3305" s="79" t="s">
        <v>89</v>
      </c>
      <c r="F3305" s="80" t="s">
        <v>47</v>
      </c>
      <c r="G3305" s="79" t="s">
        <v>89</v>
      </c>
      <c r="H3305" s="81" t="s">
        <v>16</v>
      </c>
      <c r="I3305" s="120">
        <v>18377.3</v>
      </c>
      <c r="J3305" s="120">
        <v>18377.3</v>
      </c>
      <c r="K3305" s="82">
        <v>1.9</v>
      </c>
      <c r="L3305" s="105">
        <f>+BD[[#This Row],[Kg. Recibidos]]*BD[[#This Row],[Precio]]</f>
        <v>34916.869999999995</v>
      </c>
      <c r="M3305" s="82">
        <v>34916.869999999995</v>
      </c>
      <c r="N3305" s="91">
        <f>+BD[[#This Row],[Monto Total]]-BD[[#This Row],[Abonos]]</f>
        <v>0</v>
      </c>
      <c r="O3305" s="92" t="str">
        <f>IF(BD[[#This Row],[Saldo Actual]]=0,"PAGADO",IF(BD[[#This Row],[Saldo Actual]]&lt;0,"A Favor","Pendiente"))</f>
        <v>PAGADO</v>
      </c>
      <c r="P3305" s="95">
        <f>+BD[[#This Row],[Fecha Doc.]]+7</f>
        <v>45253</v>
      </c>
      <c r="Q3305" s="66" t="str">
        <f ca="1">IF(TODAY()&gt;BD[[#This Row],[Fecha Venc.]],"VENCIDO","")</f>
        <v>VENCIDO</v>
      </c>
      <c r="R3305" s="83"/>
    </row>
    <row r="3306" spans="3:18" s="4" customFormat="1" hidden="1" x14ac:dyDescent="0.25">
      <c r="C3306" s="77" t="s">
        <v>482</v>
      </c>
      <c r="D3306" s="78">
        <v>45246</v>
      </c>
      <c r="E3306" s="79" t="s">
        <v>89</v>
      </c>
      <c r="F3306" s="80" t="s">
        <v>47</v>
      </c>
      <c r="G3306" s="79" t="s">
        <v>89</v>
      </c>
      <c r="H3306" s="81" t="s">
        <v>16</v>
      </c>
      <c r="I3306" s="120">
        <v>5511.6</v>
      </c>
      <c r="J3306" s="120">
        <v>5364.2</v>
      </c>
      <c r="K3306" s="82">
        <v>1.9</v>
      </c>
      <c r="L3306" s="105">
        <f>+BD[[#This Row],[Kg. Recibidos]]*BD[[#This Row],[Precio]]</f>
        <v>10191.98</v>
      </c>
      <c r="M3306" s="82">
        <v>10191.98</v>
      </c>
      <c r="N3306" s="91">
        <f>+BD[[#This Row],[Monto Total]]-BD[[#This Row],[Abonos]]</f>
        <v>0</v>
      </c>
      <c r="O3306" s="92" t="str">
        <f>IF(BD[[#This Row],[Saldo Actual]]=0,"PAGADO",IF(BD[[#This Row],[Saldo Actual]]&lt;0,"A Favor","Pendiente"))</f>
        <v>PAGADO</v>
      </c>
      <c r="P3306" s="95">
        <f>+BD[[#This Row],[Fecha Doc.]]+7</f>
        <v>45253</v>
      </c>
      <c r="Q3306" s="66" t="str">
        <f ca="1">IF(TODAY()&gt;BD[[#This Row],[Fecha Venc.]],"VENCIDO","")</f>
        <v>VENCIDO</v>
      </c>
      <c r="R3306" s="83"/>
    </row>
    <row r="3307" spans="3:18" s="4" customFormat="1" hidden="1" x14ac:dyDescent="0.25">
      <c r="C3307" s="77" t="s">
        <v>481</v>
      </c>
      <c r="D3307" s="78">
        <v>45246</v>
      </c>
      <c r="E3307" s="79" t="s">
        <v>104</v>
      </c>
      <c r="F3307" s="80" t="s">
        <v>56</v>
      </c>
      <c r="G3307" s="79" t="s">
        <v>104</v>
      </c>
      <c r="H3307" s="81" t="s">
        <v>13</v>
      </c>
      <c r="I3307" s="120">
        <v>42.9</v>
      </c>
      <c r="J3307" s="120">
        <v>42.9</v>
      </c>
      <c r="K3307" s="82">
        <v>1.4</v>
      </c>
      <c r="L3307" s="105">
        <f>+BD[[#This Row],[Kg. Recibidos]]*BD[[#This Row],[Precio]]</f>
        <v>60.059999999999995</v>
      </c>
      <c r="M3307" s="105">
        <v>60.06</v>
      </c>
      <c r="N3307" s="91">
        <f>+BD[[#This Row],[Monto Total]]-BD[[#This Row],[Abonos]]</f>
        <v>0</v>
      </c>
      <c r="O3307" s="92" t="str">
        <f>IF(BD[[#This Row],[Saldo Actual]]=0,"PAGADO",IF(BD[[#This Row],[Saldo Actual]]&lt;0,"A Favor","Pendiente"))</f>
        <v>PAGADO</v>
      </c>
      <c r="P3307" s="95">
        <f>+BD[[#This Row],[Fecha Doc.]]+7</f>
        <v>45253</v>
      </c>
      <c r="Q3307" s="66" t="str">
        <f ca="1">IF(TODAY()&gt;BD[[#This Row],[Fecha Venc.]],"VENCIDO","")</f>
        <v>VENCIDO</v>
      </c>
      <c r="R3307" s="83"/>
    </row>
    <row r="3308" spans="3:18" s="4" customFormat="1" hidden="1" x14ac:dyDescent="0.25">
      <c r="C3308" s="77" t="s">
        <v>468</v>
      </c>
      <c r="D3308" s="78">
        <v>45246</v>
      </c>
      <c r="E3308" s="79" t="s">
        <v>87</v>
      </c>
      <c r="F3308" s="80" t="s">
        <v>116</v>
      </c>
      <c r="G3308" s="79" t="s">
        <v>87</v>
      </c>
      <c r="H3308" s="81" t="s">
        <v>13</v>
      </c>
      <c r="I3308" s="120">
        <v>311.39999999999998</v>
      </c>
      <c r="J3308" s="120">
        <v>311.39999999999998</v>
      </c>
      <c r="K3308" s="82">
        <v>1.4</v>
      </c>
      <c r="L3308" s="105">
        <f>+BD[[#This Row],[Kg. Recibidos]]*BD[[#This Row],[Precio]]</f>
        <v>435.95999999999992</v>
      </c>
      <c r="M3308" s="82">
        <v>435.95999999999992</v>
      </c>
      <c r="N3308" s="91">
        <f>+BD[[#This Row],[Monto Total]]-BD[[#This Row],[Abonos]]</f>
        <v>0</v>
      </c>
      <c r="O3308" s="92" t="str">
        <f>IF(BD[[#This Row],[Saldo Actual]]=0,"PAGADO",IF(BD[[#This Row],[Saldo Actual]]&lt;0,"A Favor","Pendiente"))</f>
        <v>PAGADO</v>
      </c>
      <c r="P3308" s="95">
        <f>+BD[[#This Row],[Fecha Doc.]]+7</f>
        <v>45253</v>
      </c>
      <c r="Q3308" s="66" t="str">
        <f ca="1">IF(TODAY()&gt;BD[[#This Row],[Fecha Venc.]],"VENCIDO","")</f>
        <v>VENCIDO</v>
      </c>
      <c r="R3308" s="83"/>
    </row>
    <row r="3309" spans="3:18" s="4" customFormat="1" hidden="1" x14ac:dyDescent="0.25">
      <c r="C3309" s="77" t="s">
        <v>470</v>
      </c>
      <c r="D3309" s="78">
        <v>45246</v>
      </c>
      <c r="E3309" s="79" t="s">
        <v>8</v>
      </c>
      <c r="F3309" s="80" t="s">
        <v>20</v>
      </c>
      <c r="G3309" s="79" t="s">
        <v>172</v>
      </c>
      <c r="H3309" s="81" t="s">
        <v>15</v>
      </c>
      <c r="I3309" s="120">
        <v>1182.3</v>
      </c>
      <c r="J3309" s="120">
        <v>1148.4000000000001</v>
      </c>
      <c r="K3309" s="82">
        <v>2.52</v>
      </c>
      <c r="L3309" s="105">
        <f>+BD[[#This Row],[Kg. Recibidos]]*BD[[#This Row],[Precio]]</f>
        <v>2893.9680000000003</v>
      </c>
      <c r="M3309" s="82">
        <v>2893.9680000000003</v>
      </c>
      <c r="N3309" s="91">
        <f>+BD[[#This Row],[Monto Total]]-BD[[#This Row],[Abonos]]</f>
        <v>0</v>
      </c>
      <c r="O3309" s="92" t="str">
        <f>IF(BD[[#This Row],[Saldo Actual]]=0,"PAGADO",IF(BD[[#This Row],[Saldo Actual]]&lt;0,"A Favor","Pendiente"))</f>
        <v>PAGADO</v>
      </c>
      <c r="P3309" s="95">
        <f>+BD[[#This Row],[Fecha Doc.]]+7</f>
        <v>45253</v>
      </c>
      <c r="Q3309" s="66" t="str">
        <f ca="1">IF(TODAY()&gt;BD[[#This Row],[Fecha Venc.]],"VENCIDO","")</f>
        <v>VENCIDO</v>
      </c>
      <c r="R3309" s="83"/>
    </row>
    <row r="3310" spans="3:18" s="4" customFormat="1" hidden="1" x14ac:dyDescent="0.25">
      <c r="C3310" s="77" t="s">
        <v>469</v>
      </c>
      <c r="D3310" s="78">
        <v>45246</v>
      </c>
      <c r="E3310" s="79" t="s">
        <v>8</v>
      </c>
      <c r="F3310" s="80" t="s">
        <v>20</v>
      </c>
      <c r="G3310" s="79" t="s">
        <v>182</v>
      </c>
      <c r="H3310" s="81" t="s">
        <v>15</v>
      </c>
      <c r="I3310" s="120">
        <v>5635.3</v>
      </c>
      <c r="J3310" s="120">
        <v>5476.3</v>
      </c>
      <c r="K3310" s="82">
        <v>2.52</v>
      </c>
      <c r="L3310" s="105">
        <f>+BD[[#This Row],[Kg. Recibidos]]*BD[[#This Row],[Precio]]</f>
        <v>13800.276</v>
      </c>
      <c r="M3310" s="82">
        <v>13800.276</v>
      </c>
      <c r="N3310" s="91">
        <f>+BD[[#This Row],[Monto Total]]-BD[[#This Row],[Abonos]]</f>
        <v>0</v>
      </c>
      <c r="O3310" s="92" t="str">
        <f>IF(BD[[#This Row],[Saldo Actual]]=0,"PAGADO",IF(BD[[#This Row],[Saldo Actual]]&lt;0,"A Favor","Pendiente"))</f>
        <v>PAGADO</v>
      </c>
      <c r="P3310" s="95">
        <f>+BD[[#This Row],[Fecha Doc.]]+7</f>
        <v>45253</v>
      </c>
      <c r="Q3310" s="66" t="str">
        <f ca="1">IF(TODAY()&gt;BD[[#This Row],[Fecha Venc.]],"VENCIDO","")</f>
        <v>VENCIDO</v>
      </c>
      <c r="R3310" s="83"/>
    </row>
    <row r="3311" spans="3:18" s="4" customFormat="1" hidden="1" x14ac:dyDescent="0.25">
      <c r="C3311" s="85" t="s">
        <v>259</v>
      </c>
      <c r="D3311" s="86">
        <v>45245</v>
      </c>
      <c r="E3311" s="87" t="s">
        <v>89</v>
      </c>
      <c r="F3311" s="88" t="s">
        <v>47</v>
      </c>
      <c r="G3311" s="87" t="s">
        <v>89</v>
      </c>
      <c r="H3311" s="89" t="s">
        <v>10</v>
      </c>
      <c r="I3311" s="121">
        <v>15584.2</v>
      </c>
      <c r="J3311" s="121">
        <v>15528.2</v>
      </c>
      <c r="K3311" s="84">
        <v>2.0499999999999998</v>
      </c>
      <c r="L3311" s="105">
        <f>+BD[[#This Row],[Kg. Recibidos]]*BD[[#This Row],[Precio]]</f>
        <v>31832.809999999998</v>
      </c>
      <c r="M3311" s="84">
        <v>31832.809999999998</v>
      </c>
      <c r="N3311" s="91">
        <f>+BD[[#This Row],[Monto Total]]-BD[[#This Row],[Abonos]]</f>
        <v>0</v>
      </c>
      <c r="O3311" s="93" t="str">
        <f>IF(BD[[#This Row],[Saldo Actual]]=0,"PAGADO",IF(BD[[#This Row],[Saldo Actual]]&lt;0,"A Favor","Pendiente"))</f>
        <v>PAGADO</v>
      </c>
      <c r="P3311" s="98">
        <f>+BD[[#This Row],[Fecha Doc.]]+7</f>
        <v>45252</v>
      </c>
      <c r="Q3311" s="96" t="str">
        <f ca="1">IF(TODAY()&gt;BD[[#This Row],[Fecha Venc.]],"VENCIDO","")</f>
        <v>VENCIDO</v>
      </c>
      <c r="R3311" s="83"/>
    </row>
    <row r="3312" spans="3:18" ht="15" hidden="1" customHeight="1" x14ac:dyDescent="0.25">
      <c r="C3312" s="85" t="s">
        <v>256</v>
      </c>
      <c r="D3312" s="86">
        <v>45245</v>
      </c>
      <c r="E3312" s="87" t="s">
        <v>8</v>
      </c>
      <c r="F3312" s="88" t="s">
        <v>20</v>
      </c>
      <c r="G3312" s="87" t="s">
        <v>176</v>
      </c>
      <c r="H3312" s="89" t="s">
        <v>15</v>
      </c>
      <c r="I3312" s="121">
        <v>598.5</v>
      </c>
      <c r="J3312" s="121">
        <v>563.6</v>
      </c>
      <c r="K3312" s="84">
        <v>2.52</v>
      </c>
      <c r="L3312" s="105">
        <f>+BD[[#This Row],[Kg. Recibidos]]*BD[[#This Row],[Precio]]</f>
        <v>1420.2720000000002</v>
      </c>
      <c r="M3312" s="84">
        <v>1420.2720000000002</v>
      </c>
      <c r="N3312" s="91">
        <f>+BD[[#This Row],[Monto Total]]-BD[[#This Row],[Abonos]]</f>
        <v>0</v>
      </c>
      <c r="O3312" s="94" t="str">
        <f>IF(BD[[#This Row],[Saldo Actual]]=0,"PAGADO",IF(BD[[#This Row],[Saldo Actual]]&lt;0,"A Favor","Pendiente"))</f>
        <v>PAGADO</v>
      </c>
      <c r="P3312" s="97">
        <f>+BD[[#This Row],[Fecha Doc.]]+7</f>
        <v>45252</v>
      </c>
      <c r="Q3312" s="96" t="str">
        <f ca="1">IF(TODAY()&gt;BD[[#This Row],[Fecha Venc.]],"VENCIDO","")</f>
        <v>VENCIDO</v>
      </c>
      <c r="R3312" s="83"/>
    </row>
    <row r="3313" spans="3:18" ht="15" hidden="1" customHeight="1" x14ac:dyDescent="0.25">
      <c r="C3313" s="85" t="s">
        <v>257</v>
      </c>
      <c r="D3313" s="86">
        <v>45245</v>
      </c>
      <c r="E3313" s="87" t="s">
        <v>8</v>
      </c>
      <c r="F3313" s="88" t="s">
        <v>20</v>
      </c>
      <c r="G3313" s="87" t="s">
        <v>172</v>
      </c>
      <c r="H3313" s="89" t="s">
        <v>15</v>
      </c>
      <c r="I3313" s="121">
        <v>917.9</v>
      </c>
      <c r="J3313" s="121">
        <v>878</v>
      </c>
      <c r="K3313" s="84">
        <v>2.52</v>
      </c>
      <c r="L3313" s="105">
        <f>+BD[[#This Row],[Kg. Recibidos]]*BD[[#This Row],[Precio]]</f>
        <v>2212.56</v>
      </c>
      <c r="M3313" s="84">
        <v>2212.56</v>
      </c>
      <c r="N3313" s="91">
        <f>+BD[[#This Row],[Monto Total]]-BD[[#This Row],[Abonos]]</f>
        <v>0</v>
      </c>
      <c r="O3313" s="93" t="str">
        <f>IF(BD[[#This Row],[Saldo Actual]]=0,"PAGADO",IF(BD[[#This Row],[Saldo Actual]]&lt;0,"A Favor","Pendiente"))</f>
        <v>PAGADO</v>
      </c>
      <c r="P3313" s="97">
        <f>+BD[[#This Row],[Fecha Doc.]]+7</f>
        <v>45252</v>
      </c>
      <c r="Q3313" s="96" t="str">
        <f ca="1">IF(TODAY()&gt;BD[[#This Row],[Fecha Venc.]],"VENCIDO","")</f>
        <v>VENCIDO</v>
      </c>
      <c r="R3313" s="83"/>
    </row>
    <row r="3314" spans="3:18" ht="15" hidden="1" customHeight="1" x14ac:dyDescent="0.25">
      <c r="C3314" s="85" t="s">
        <v>258</v>
      </c>
      <c r="D3314" s="86">
        <v>45245</v>
      </c>
      <c r="E3314" s="87" t="s">
        <v>8</v>
      </c>
      <c r="F3314" s="88" t="s">
        <v>20</v>
      </c>
      <c r="G3314" s="87" t="s">
        <v>180</v>
      </c>
      <c r="H3314" s="89" t="s">
        <v>15</v>
      </c>
      <c r="I3314" s="121">
        <v>886.6</v>
      </c>
      <c r="J3314" s="121">
        <v>866.6</v>
      </c>
      <c r="K3314" s="84">
        <v>2.52</v>
      </c>
      <c r="L3314" s="105">
        <f>+BD[[#This Row],[Kg. Recibidos]]*BD[[#This Row],[Precio]]</f>
        <v>2183.8319999999999</v>
      </c>
      <c r="M3314" s="84">
        <v>2183.8319999999999</v>
      </c>
      <c r="N3314" s="91">
        <f>+BD[[#This Row],[Monto Total]]-BD[[#This Row],[Abonos]]</f>
        <v>0</v>
      </c>
      <c r="O3314" s="93" t="str">
        <f>IF(BD[[#This Row],[Saldo Actual]]=0,"PAGADO",IF(BD[[#This Row],[Saldo Actual]]&lt;0,"A Favor","Pendiente"))</f>
        <v>PAGADO</v>
      </c>
      <c r="P3314" s="97">
        <f>+BD[[#This Row],[Fecha Doc.]]+7</f>
        <v>45252</v>
      </c>
      <c r="Q3314" s="96" t="str">
        <f ca="1">IF(TODAY()&gt;BD[[#This Row],[Fecha Venc.]],"VENCIDO","")</f>
        <v>VENCIDO</v>
      </c>
      <c r="R3314" s="83" t="s">
        <v>493</v>
      </c>
    </row>
    <row r="3315" spans="3:18" ht="15" hidden="1" customHeight="1" x14ac:dyDescent="0.25">
      <c r="C3315" s="85" t="s">
        <v>248</v>
      </c>
      <c r="D3315" s="86">
        <v>45245</v>
      </c>
      <c r="E3315" s="87" t="s">
        <v>66</v>
      </c>
      <c r="F3315" s="88" t="s">
        <v>21</v>
      </c>
      <c r="G3315" s="87" t="s">
        <v>186</v>
      </c>
      <c r="H3315" s="89" t="s">
        <v>15</v>
      </c>
      <c r="I3315" s="121">
        <v>1571.2</v>
      </c>
      <c r="J3315" s="121">
        <v>1481.9</v>
      </c>
      <c r="K3315" s="84">
        <v>2.52</v>
      </c>
      <c r="L3315" s="105">
        <f>+BD[[#This Row],[Kg. Recibidos]]*BD[[#This Row],[Precio]]</f>
        <v>3734.3880000000004</v>
      </c>
      <c r="M3315" s="84">
        <v>3734.3880000000004</v>
      </c>
      <c r="N3315" s="91">
        <f>+BD[[#This Row],[Monto Total]]-BD[[#This Row],[Abonos]]</f>
        <v>0</v>
      </c>
      <c r="O3315" s="93" t="str">
        <f>IF(BD[[#This Row],[Saldo Actual]]=0,"PAGADO",IF(BD[[#This Row],[Saldo Actual]]&lt;0,"A Favor","Pendiente"))</f>
        <v>PAGADO</v>
      </c>
      <c r="P3315" s="97">
        <f>+BD[[#This Row],[Fecha Doc.]]+7</f>
        <v>45252</v>
      </c>
      <c r="Q3315" s="96" t="str">
        <f ca="1">IF(TODAY()&gt;BD[[#This Row],[Fecha Venc.]],"VENCIDO","")</f>
        <v>VENCIDO</v>
      </c>
      <c r="R3315" s="83"/>
    </row>
    <row r="3316" spans="3:18" ht="15" hidden="1" customHeight="1" x14ac:dyDescent="0.25">
      <c r="C3316" s="77" t="s">
        <v>249</v>
      </c>
      <c r="D3316" s="78">
        <v>45245</v>
      </c>
      <c r="E3316" s="79" t="s">
        <v>66</v>
      </c>
      <c r="F3316" s="80" t="s">
        <v>21</v>
      </c>
      <c r="G3316" s="79" t="s">
        <v>185</v>
      </c>
      <c r="H3316" s="81" t="s">
        <v>15</v>
      </c>
      <c r="I3316" s="120">
        <v>1526</v>
      </c>
      <c r="J3316" s="120">
        <v>1473.5</v>
      </c>
      <c r="K3316" s="82">
        <v>2.52</v>
      </c>
      <c r="L3316" s="105">
        <f>+BD[[#This Row],[Kg. Recibidos]]*BD[[#This Row],[Precio]]</f>
        <v>3713.22</v>
      </c>
      <c r="M3316" s="82">
        <v>3713.22</v>
      </c>
      <c r="N3316" s="91">
        <f>+BD[[#This Row],[Monto Total]]-BD[[#This Row],[Abonos]]</f>
        <v>0</v>
      </c>
      <c r="O3316" s="92" t="str">
        <f>IF(BD[[#This Row],[Saldo Actual]]=0,"PAGADO",IF(BD[[#This Row],[Saldo Actual]]&lt;0,"A Favor","Pendiente"))</f>
        <v>PAGADO</v>
      </c>
      <c r="P3316" s="95">
        <f>+BD[[#This Row],[Fecha Doc.]]+7</f>
        <v>45252</v>
      </c>
      <c r="Q3316" s="66" t="str">
        <f ca="1">IF(TODAY()&gt;BD[[#This Row],[Fecha Venc.]],"VENCIDO","")</f>
        <v>VENCIDO</v>
      </c>
      <c r="R3316" s="83"/>
    </row>
    <row r="3317" spans="3:18" ht="15" hidden="1" customHeight="1" x14ac:dyDescent="0.25">
      <c r="C3317" s="77" t="s">
        <v>250</v>
      </c>
      <c r="D3317" s="78">
        <v>45245</v>
      </c>
      <c r="E3317" s="79" t="s">
        <v>66</v>
      </c>
      <c r="F3317" s="80" t="s">
        <v>21</v>
      </c>
      <c r="G3317" s="79" t="s">
        <v>183</v>
      </c>
      <c r="H3317" s="81" t="s">
        <v>15</v>
      </c>
      <c r="I3317" s="120">
        <v>3024.4</v>
      </c>
      <c r="J3317" s="120">
        <v>2926.1</v>
      </c>
      <c r="K3317" s="82">
        <v>2.52</v>
      </c>
      <c r="L3317" s="105">
        <f>+BD[[#This Row],[Kg. Recibidos]]*BD[[#This Row],[Precio]]</f>
        <v>7373.7719999999999</v>
      </c>
      <c r="M3317" s="84">
        <v>7373.7719999999999</v>
      </c>
      <c r="N3317" s="91">
        <f>+BD[[#This Row],[Monto Total]]-BD[[#This Row],[Abonos]]</f>
        <v>0</v>
      </c>
      <c r="O3317" s="93" t="str">
        <f>IF(BD[[#This Row],[Saldo Actual]]=0,"PAGADO",IF(BD[[#This Row],[Saldo Actual]]&lt;0,"A Favor","Pendiente"))</f>
        <v>PAGADO</v>
      </c>
      <c r="P3317" s="95">
        <f>+BD[[#This Row],[Fecha Doc.]]+7</f>
        <v>45252</v>
      </c>
      <c r="Q3317" s="96" t="str">
        <f ca="1">IF(TODAY()&gt;BD[[#This Row],[Fecha Venc.]],"VENCIDO","")</f>
        <v>VENCIDO</v>
      </c>
      <c r="R3317" s="83"/>
    </row>
    <row r="3318" spans="3:18" ht="15" hidden="1" customHeight="1" x14ac:dyDescent="0.25">
      <c r="C3318" s="77" t="s">
        <v>251</v>
      </c>
      <c r="D3318" s="78">
        <v>45245</v>
      </c>
      <c r="E3318" s="79" t="s">
        <v>87</v>
      </c>
      <c r="F3318" s="80" t="s">
        <v>116</v>
      </c>
      <c r="G3318" s="79" t="s">
        <v>87</v>
      </c>
      <c r="H3318" s="81" t="s">
        <v>11</v>
      </c>
      <c r="I3318" s="120">
        <v>324.60000000000002</v>
      </c>
      <c r="J3318" s="120">
        <v>324.60000000000002</v>
      </c>
      <c r="K3318" s="82">
        <v>1.8</v>
      </c>
      <c r="L3318" s="105">
        <f>+BD[[#This Row],[Kg. Recibidos]]*BD[[#This Row],[Precio]]</f>
        <v>584.28000000000009</v>
      </c>
      <c r="M3318" s="84">
        <v>584.28</v>
      </c>
      <c r="N3318" s="91">
        <f>+BD[[#This Row],[Monto Total]]-BD[[#This Row],[Abonos]]</f>
        <v>0</v>
      </c>
      <c r="O3318" s="93" t="str">
        <f>IF(BD[[#This Row],[Saldo Actual]]=0,"PAGADO",IF(BD[[#This Row],[Saldo Actual]]&lt;0,"A Favor","Pendiente"))</f>
        <v>PAGADO</v>
      </c>
      <c r="P3318" s="95">
        <f>+BD[[#This Row],[Fecha Doc.]]+7</f>
        <v>45252</v>
      </c>
      <c r="Q3318" s="96" t="str">
        <f ca="1">IF(TODAY()&gt;BD[[#This Row],[Fecha Venc.]],"VENCIDO","")</f>
        <v>VENCIDO</v>
      </c>
      <c r="R3318" s="83"/>
    </row>
    <row r="3319" spans="3:18" ht="15" hidden="1" customHeight="1" x14ac:dyDescent="0.25">
      <c r="C3319" s="85" t="s">
        <v>251</v>
      </c>
      <c r="D3319" s="86">
        <v>45245</v>
      </c>
      <c r="E3319" s="87" t="s">
        <v>87</v>
      </c>
      <c r="F3319" s="88" t="s">
        <v>116</v>
      </c>
      <c r="G3319" s="87" t="s">
        <v>87</v>
      </c>
      <c r="H3319" s="89" t="s">
        <v>12</v>
      </c>
      <c r="I3319" s="121">
        <v>571.1</v>
      </c>
      <c r="J3319" s="121">
        <v>571.1</v>
      </c>
      <c r="K3319" s="84">
        <v>1.3</v>
      </c>
      <c r="L3319" s="105">
        <f>+BD[[#This Row],[Kg. Recibidos]]*BD[[#This Row],[Precio]]</f>
        <v>742.43000000000006</v>
      </c>
      <c r="M3319" s="84">
        <v>742.43</v>
      </c>
      <c r="N3319" s="91">
        <f>+BD[[#This Row],[Monto Total]]-BD[[#This Row],[Abonos]]</f>
        <v>0</v>
      </c>
      <c r="O3319" s="93" t="str">
        <f>IF(BD[[#This Row],[Saldo Actual]]=0,"PAGADO",IF(BD[[#This Row],[Saldo Actual]]&lt;0,"A Favor","Pendiente"))</f>
        <v>PAGADO</v>
      </c>
      <c r="P3319" s="95">
        <f>+BD[[#This Row],[Fecha Doc.]]+7</f>
        <v>45252</v>
      </c>
      <c r="Q3319" s="96" t="str">
        <f ca="1">IF(TODAY()&gt;BD[[#This Row],[Fecha Venc.]],"VENCIDO","")</f>
        <v>VENCIDO</v>
      </c>
      <c r="R3319" s="83"/>
    </row>
    <row r="3320" spans="3:18" ht="15" hidden="1" customHeight="1" x14ac:dyDescent="0.25">
      <c r="C3320" s="85" t="s">
        <v>252</v>
      </c>
      <c r="D3320" s="86">
        <v>45245</v>
      </c>
      <c r="E3320" s="87" t="s">
        <v>87</v>
      </c>
      <c r="F3320" s="88" t="s">
        <v>116</v>
      </c>
      <c r="G3320" s="87" t="s">
        <v>87</v>
      </c>
      <c r="H3320" s="89" t="s">
        <v>10</v>
      </c>
      <c r="I3320" s="121">
        <v>607.5</v>
      </c>
      <c r="J3320" s="121">
        <v>607.5</v>
      </c>
      <c r="K3320" s="84">
        <v>2.4</v>
      </c>
      <c r="L3320" s="105">
        <f>+BD[[#This Row],[Kg. Recibidos]]*BD[[#This Row],[Precio]]</f>
        <v>1458</v>
      </c>
      <c r="M3320" s="84">
        <v>1458</v>
      </c>
      <c r="N3320" s="91">
        <f>+BD[[#This Row],[Monto Total]]-BD[[#This Row],[Abonos]]</f>
        <v>0</v>
      </c>
      <c r="O3320" s="93" t="str">
        <f>IF(BD[[#This Row],[Saldo Actual]]=0,"PAGADO",IF(BD[[#This Row],[Saldo Actual]]&lt;0,"A Favor","Pendiente"))</f>
        <v>PAGADO</v>
      </c>
      <c r="P3320" s="95">
        <f>+BD[[#This Row],[Fecha Doc.]]+7</f>
        <v>45252</v>
      </c>
      <c r="Q3320" s="96" t="str">
        <f ca="1">IF(TODAY()&gt;BD[[#This Row],[Fecha Venc.]],"VENCIDO","")</f>
        <v>VENCIDO</v>
      </c>
      <c r="R3320" s="83"/>
    </row>
    <row r="3321" spans="3:18" ht="15" hidden="1" customHeight="1" x14ac:dyDescent="0.25">
      <c r="C3321" s="77" t="s">
        <v>496</v>
      </c>
      <c r="D3321" s="78">
        <v>45245</v>
      </c>
      <c r="E3321" s="79" t="s">
        <v>86</v>
      </c>
      <c r="F3321" s="80" t="s">
        <v>45</v>
      </c>
      <c r="G3321" s="79" t="s">
        <v>86</v>
      </c>
      <c r="H3321" s="81" t="s">
        <v>3</v>
      </c>
      <c r="I3321" s="120">
        <v>613.5</v>
      </c>
      <c r="J3321" s="120">
        <v>613.5</v>
      </c>
      <c r="K3321" s="82">
        <v>2.2999999999999998</v>
      </c>
      <c r="L3321" s="105">
        <f>+BD[[#This Row],[Kg. Recibidos]]*BD[[#This Row],[Precio]]</f>
        <v>1411.05</v>
      </c>
      <c r="M3321" s="82">
        <v>1411.05</v>
      </c>
      <c r="N3321" s="91">
        <f>+BD[[#This Row],[Monto Total]]-BD[[#This Row],[Abonos]]</f>
        <v>0</v>
      </c>
      <c r="O3321" s="92" t="str">
        <f>IF(BD[[#This Row],[Saldo Actual]]=0,"PAGADO",IF(BD[[#This Row],[Saldo Actual]]&lt;0,"A Favor","Pendiente"))</f>
        <v>PAGADO</v>
      </c>
      <c r="P3321" s="95">
        <f>+BD[[#This Row],[Fecha Doc.]]+7</f>
        <v>45252</v>
      </c>
      <c r="Q3321" s="66" t="str">
        <f ca="1">IF(TODAY()&gt;BD[[#This Row],[Fecha Venc.]],"VENCIDO","")</f>
        <v>VENCIDO</v>
      </c>
      <c r="R3321" s="83" t="s">
        <v>1454</v>
      </c>
    </row>
    <row r="3322" spans="3:18" ht="15" hidden="1" customHeight="1" x14ac:dyDescent="0.25">
      <c r="C3322" s="77" t="s">
        <v>490</v>
      </c>
      <c r="D3322" s="78">
        <v>45245</v>
      </c>
      <c r="E3322" s="79" t="s">
        <v>1887</v>
      </c>
      <c r="F3322" s="80" t="s">
        <v>1886</v>
      </c>
      <c r="G3322" s="79" t="s">
        <v>145</v>
      </c>
      <c r="H3322" s="81" t="s">
        <v>3</v>
      </c>
      <c r="I3322" s="120">
        <v>197.6</v>
      </c>
      <c r="J3322" s="120">
        <v>197.6</v>
      </c>
      <c r="K3322" s="82">
        <v>2.4500000000000002</v>
      </c>
      <c r="L3322" s="105">
        <f>+BD[[#This Row],[Kg. Recibidos]]*BD[[#This Row],[Precio]]</f>
        <v>484.12</v>
      </c>
      <c r="M3322" s="82">
        <v>484.12</v>
      </c>
      <c r="N3322" s="91">
        <f>+BD[[#This Row],[Monto Total]]-BD[[#This Row],[Abonos]]</f>
        <v>0</v>
      </c>
      <c r="O3322" s="92" t="str">
        <f>IF(BD[[#This Row],[Saldo Actual]]=0,"PAGADO",IF(BD[[#This Row],[Saldo Actual]]&lt;0,"A Favor","Pendiente"))</f>
        <v>PAGADO</v>
      </c>
      <c r="P3322" s="95">
        <f>+BD[[#This Row],[Fecha Doc.]]+7</f>
        <v>45252</v>
      </c>
      <c r="Q3322" s="66" t="str">
        <f ca="1">IF(TODAY()&gt;BD[[#This Row],[Fecha Venc.]],"VENCIDO","")</f>
        <v>VENCIDO</v>
      </c>
      <c r="R3322" s="83"/>
    </row>
    <row r="3323" spans="3:18" ht="15" hidden="1" customHeight="1" x14ac:dyDescent="0.25">
      <c r="C3323" s="77" t="s">
        <v>490</v>
      </c>
      <c r="D3323" s="78">
        <v>45245</v>
      </c>
      <c r="E3323" s="79" t="s">
        <v>1887</v>
      </c>
      <c r="F3323" s="80" t="s">
        <v>1886</v>
      </c>
      <c r="G3323" s="79" t="s">
        <v>145</v>
      </c>
      <c r="H3323" s="81" t="s">
        <v>10</v>
      </c>
      <c r="I3323" s="120">
        <v>90.3</v>
      </c>
      <c r="J3323" s="120">
        <v>90.3</v>
      </c>
      <c r="K3323" s="82">
        <v>2.4500000000000002</v>
      </c>
      <c r="L3323" s="105">
        <f>+BD[[#This Row],[Kg. Recibidos]]*BD[[#This Row],[Precio]]</f>
        <v>221.23500000000001</v>
      </c>
      <c r="M3323" s="82">
        <v>221.23500000000001</v>
      </c>
      <c r="N3323" s="91">
        <f>+BD[[#This Row],[Monto Total]]-BD[[#This Row],[Abonos]]</f>
        <v>0</v>
      </c>
      <c r="O3323" s="92" t="str">
        <f>IF(BD[[#This Row],[Saldo Actual]]=0,"PAGADO",IF(BD[[#This Row],[Saldo Actual]]&lt;0,"A Favor","Pendiente"))</f>
        <v>PAGADO</v>
      </c>
      <c r="P3323" s="95">
        <f>+BD[[#This Row],[Fecha Doc.]]+7</f>
        <v>45252</v>
      </c>
      <c r="Q3323" s="66" t="str">
        <f ca="1">IF(TODAY()&gt;BD[[#This Row],[Fecha Venc.]],"VENCIDO","")</f>
        <v>VENCIDO</v>
      </c>
      <c r="R3323" s="83"/>
    </row>
    <row r="3324" spans="3:18" ht="15" hidden="1" customHeight="1" x14ac:dyDescent="0.25">
      <c r="C3324" s="77" t="s">
        <v>488</v>
      </c>
      <c r="D3324" s="78">
        <v>45245</v>
      </c>
      <c r="E3324" s="79" t="s">
        <v>8</v>
      </c>
      <c r="F3324" s="80" t="s">
        <v>20</v>
      </c>
      <c r="G3324" s="79" t="s">
        <v>182</v>
      </c>
      <c r="H3324" s="81" t="s">
        <v>11</v>
      </c>
      <c r="I3324" s="120">
        <v>487</v>
      </c>
      <c r="J3324" s="120">
        <v>484.5</v>
      </c>
      <c r="K3324" s="82">
        <v>1.8</v>
      </c>
      <c r="L3324" s="105">
        <f>+BD[[#This Row],[Kg. Recibidos]]*BD[[#This Row],[Precio]]</f>
        <v>872.1</v>
      </c>
      <c r="M3324" s="82">
        <v>872.1</v>
      </c>
      <c r="N3324" s="91">
        <f>+BD[[#This Row],[Monto Total]]-BD[[#This Row],[Abonos]]</f>
        <v>0</v>
      </c>
      <c r="O3324" s="92" t="str">
        <f>IF(BD[[#This Row],[Saldo Actual]]=0,"PAGADO",IF(BD[[#This Row],[Saldo Actual]]&lt;0,"A Favor","Pendiente"))</f>
        <v>PAGADO</v>
      </c>
      <c r="P3324" s="95">
        <f>+BD[[#This Row],[Fecha Doc.]]+7</f>
        <v>45252</v>
      </c>
      <c r="Q3324" s="66" t="str">
        <f ca="1">IF(TODAY()&gt;BD[[#This Row],[Fecha Venc.]],"VENCIDO","")</f>
        <v>VENCIDO</v>
      </c>
      <c r="R3324" s="83"/>
    </row>
    <row r="3325" spans="3:18" ht="15" hidden="1" customHeight="1" x14ac:dyDescent="0.25">
      <c r="C3325" s="77" t="s">
        <v>487</v>
      </c>
      <c r="D3325" s="78">
        <v>45245</v>
      </c>
      <c r="E3325" s="79" t="s">
        <v>8</v>
      </c>
      <c r="F3325" s="80" t="s">
        <v>20</v>
      </c>
      <c r="G3325" s="79" t="s">
        <v>182</v>
      </c>
      <c r="H3325" s="81" t="s">
        <v>3</v>
      </c>
      <c r="I3325" s="120">
        <v>613.5</v>
      </c>
      <c r="J3325" s="120">
        <v>4299.3</v>
      </c>
      <c r="K3325" s="82">
        <v>2.2999999999999998</v>
      </c>
      <c r="L3325" s="105">
        <f>+BD[[#This Row],[Kg. Recibidos]]*BD[[#This Row],[Precio]]</f>
        <v>9888.39</v>
      </c>
      <c r="M3325" s="82">
        <v>9888.39</v>
      </c>
      <c r="N3325" s="91">
        <f>+BD[[#This Row],[Monto Total]]-BD[[#This Row],[Abonos]]</f>
        <v>0</v>
      </c>
      <c r="O3325" s="92" t="str">
        <f>IF(BD[[#This Row],[Saldo Actual]]=0,"PAGADO",IF(BD[[#This Row],[Saldo Actual]]&lt;0,"A Favor","Pendiente"))</f>
        <v>PAGADO</v>
      </c>
      <c r="P3325" s="95">
        <f>+BD[[#This Row],[Fecha Doc.]]+7</f>
        <v>45252</v>
      </c>
      <c r="Q3325" s="66" t="str">
        <f ca="1">IF(TODAY()&gt;BD[[#This Row],[Fecha Venc.]],"VENCIDO","")</f>
        <v>VENCIDO</v>
      </c>
      <c r="R3325" s="83"/>
    </row>
    <row r="3326" spans="3:18" ht="15" hidden="1" customHeight="1" x14ac:dyDescent="0.25">
      <c r="C3326" s="85" t="s">
        <v>269</v>
      </c>
      <c r="D3326" s="86">
        <v>45244</v>
      </c>
      <c r="E3326" s="87" t="s">
        <v>8</v>
      </c>
      <c r="F3326" s="88" t="s">
        <v>20</v>
      </c>
      <c r="G3326" s="87" t="s">
        <v>174</v>
      </c>
      <c r="H3326" s="89" t="s">
        <v>15</v>
      </c>
      <c r="I3326" s="121">
        <v>4603.5</v>
      </c>
      <c r="J3326" s="121">
        <v>4575.1000000000004</v>
      </c>
      <c r="K3326" s="84">
        <v>2.52</v>
      </c>
      <c r="L3326" s="105">
        <f>+BD[[#This Row],[Kg. Recibidos]]*BD[[#This Row],[Precio]]</f>
        <v>11529.252</v>
      </c>
      <c r="M3326" s="84">
        <v>11529.252</v>
      </c>
      <c r="N3326" s="91">
        <f>+BD[[#This Row],[Monto Total]]-BD[[#This Row],[Abonos]]</f>
        <v>0</v>
      </c>
      <c r="O3326" s="93" t="str">
        <f>IF(BD[[#This Row],[Saldo Actual]]=0,"PAGADO",IF(BD[[#This Row],[Saldo Actual]]&lt;0,"A Favor","Pendiente"))</f>
        <v>PAGADO</v>
      </c>
      <c r="P3326" s="97">
        <f>+BD[[#This Row],[Fecha Doc.]]+7</f>
        <v>45251</v>
      </c>
      <c r="Q3326" s="96" t="str">
        <f ca="1">IF(TODAY()&gt;BD[[#This Row],[Fecha Venc.]],"VENCIDO","")</f>
        <v>VENCIDO</v>
      </c>
      <c r="R3326" s="83"/>
    </row>
    <row r="3327" spans="3:18" ht="15" hidden="1" customHeight="1" x14ac:dyDescent="0.25">
      <c r="C3327" s="85" t="s">
        <v>268</v>
      </c>
      <c r="D3327" s="86">
        <v>45244</v>
      </c>
      <c r="E3327" s="87" t="s">
        <v>8</v>
      </c>
      <c r="F3327" s="88" t="s">
        <v>20</v>
      </c>
      <c r="G3327" s="87" t="s">
        <v>177</v>
      </c>
      <c r="H3327" s="89" t="s">
        <v>3</v>
      </c>
      <c r="I3327" s="121">
        <v>169.3</v>
      </c>
      <c r="J3327" s="121">
        <v>167.96</v>
      </c>
      <c r="K3327" s="84">
        <v>2.25</v>
      </c>
      <c r="L3327" s="105">
        <f>+BD[[#This Row],[Kg. Recibidos]]*BD[[#This Row],[Precio]]</f>
        <v>377.91</v>
      </c>
      <c r="M3327" s="84">
        <v>377.91</v>
      </c>
      <c r="N3327" s="91">
        <f>+BD[[#This Row],[Monto Total]]-BD[[#This Row],[Abonos]]</f>
        <v>0</v>
      </c>
      <c r="O3327" s="93" t="str">
        <f>IF(BD[[#This Row],[Saldo Actual]]=0,"PAGADO",IF(BD[[#This Row],[Saldo Actual]]&lt;0,"A Favor","Pendiente"))</f>
        <v>PAGADO</v>
      </c>
      <c r="P3327" s="97">
        <f>+BD[[#This Row],[Fecha Doc.]]+7</f>
        <v>45251</v>
      </c>
      <c r="Q3327" s="96" t="str">
        <f ca="1">IF(TODAY()&gt;BD[[#This Row],[Fecha Venc.]],"VENCIDO","")</f>
        <v>VENCIDO</v>
      </c>
      <c r="R3327" s="83"/>
    </row>
    <row r="3328" spans="3:18" ht="15" hidden="1" customHeight="1" x14ac:dyDescent="0.25">
      <c r="C3328" s="85" t="s">
        <v>267</v>
      </c>
      <c r="D3328" s="86">
        <v>45244</v>
      </c>
      <c r="E3328" s="87" t="s">
        <v>8</v>
      </c>
      <c r="F3328" s="88" t="s">
        <v>20</v>
      </c>
      <c r="G3328" s="87" t="s">
        <v>176</v>
      </c>
      <c r="H3328" s="89" t="s">
        <v>15</v>
      </c>
      <c r="I3328" s="121">
        <v>955</v>
      </c>
      <c r="J3328" s="121">
        <v>943.1</v>
      </c>
      <c r="K3328" s="84">
        <v>2.52</v>
      </c>
      <c r="L3328" s="105">
        <f>+BD[[#This Row],[Kg. Recibidos]]*BD[[#This Row],[Precio]]</f>
        <v>2376.6120000000001</v>
      </c>
      <c r="M3328" s="84">
        <v>2376.6120000000001</v>
      </c>
      <c r="N3328" s="91">
        <f>+BD[[#This Row],[Monto Total]]-BD[[#This Row],[Abonos]]</f>
        <v>0</v>
      </c>
      <c r="O3328" s="93" t="str">
        <f>IF(BD[[#This Row],[Saldo Actual]]=0,"PAGADO",IF(BD[[#This Row],[Saldo Actual]]&lt;0,"A Favor","Pendiente"))</f>
        <v>PAGADO</v>
      </c>
      <c r="P3328" s="97">
        <f>+BD[[#This Row],[Fecha Doc.]]+7</f>
        <v>45251</v>
      </c>
      <c r="Q3328" s="96" t="str">
        <f ca="1">IF(TODAY()&gt;BD[[#This Row],[Fecha Venc.]],"VENCIDO","")</f>
        <v>VENCIDO</v>
      </c>
      <c r="R3328" s="83"/>
    </row>
    <row r="3329" spans="3:18" ht="15" hidden="1" customHeight="1" x14ac:dyDescent="0.25">
      <c r="C3329" s="85" t="s">
        <v>266</v>
      </c>
      <c r="D3329" s="86">
        <v>45244</v>
      </c>
      <c r="E3329" s="87" t="s">
        <v>8</v>
      </c>
      <c r="F3329" s="88" t="s">
        <v>20</v>
      </c>
      <c r="G3329" s="87" t="s">
        <v>179</v>
      </c>
      <c r="H3329" s="89" t="s">
        <v>3</v>
      </c>
      <c r="I3329" s="121">
        <v>1614.3</v>
      </c>
      <c r="J3329" s="121">
        <v>1603</v>
      </c>
      <c r="K3329" s="84">
        <v>2.25</v>
      </c>
      <c r="L3329" s="105">
        <f>+BD[[#This Row],[Kg. Recibidos]]*BD[[#This Row],[Precio]]</f>
        <v>3606.75</v>
      </c>
      <c r="M3329" s="84">
        <v>3606.75</v>
      </c>
      <c r="N3329" s="91">
        <f>+BD[[#This Row],[Monto Total]]-BD[[#This Row],[Abonos]]</f>
        <v>0</v>
      </c>
      <c r="O3329" s="93" t="str">
        <f>IF(BD[[#This Row],[Saldo Actual]]=0,"PAGADO",IF(BD[[#This Row],[Saldo Actual]]&lt;0,"A Favor","Pendiente"))</f>
        <v>PAGADO</v>
      </c>
      <c r="P3329" s="97">
        <f>+BD[[#This Row],[Fecha Doc.]]+7</f>
        <v>45251</v>
      </c>
      <c r="Q3329" s="96" t="str">
        <f ca="1">IF(TODAY()&gt;BD[[#This Row],[Fecha Venc.]],"VENCIDO","")</f>
        <v>VENCIDO</v>
      </c>
      <c r="R3329" s="83"/>
    </row>
    <row r="3330" spans="3:18" ht="15" hidden="1" customHeight="1" x14ac:dyDescent="0.25">
      <c r="C3330" s="85" t="s">
        <v>265</v>
      </c>
      <c r="D3330" s="86">
        <v>45244</v>
      </c>
      <c r="E3330" s="87" t="s">
        <v>8</v>
      </c>
      <c r="F3330" s="88" t="s">
        <v>20</v>
      </c>
      <c r="G3330" s="87" t="s">
        <v>172</v>
      </c>
      <c r="H3330" s="89" t="s">
        <v>15</v>
      </c>
      <c r="I3330" s="121">
        <v>950.6</v>
      </c>
      <c r="J3330" s="121">
        <v>940.5</v>
      </c>
      <c r="K3330" s="84">
        <v>2.52</v>
      </c>
      <c r="L3330" s="105">
        <f>+BD[[#This Row],[Kg. Recibidos]]*BD[[#This Row],[Precio]]</f>
        <v>2370.06</v>
      </c>
      <c r="M3330" s="84">
        <v>2370.06</v>
      </c>
      <c r="N3330" s="91">
        <f>+BD[[#This Row],[Monto Total]]-BD[[#This Row],[Abonos]]</f>
        <v>0</v>
      </c>
      <c r="O3330" s="93" t="str">
        <f>IF(BD[[#This Row],[Saldo Actual]]=0,"PAGADO",IF(BD[[#This Row],[Saldo Actual]]&lt;0,"A Favor","Pendiente"))</f>
        <v>PAGADO</v>
      </c>
      <c r="P3330" s="97">
        <f>+BD[[#This Row],[Fecha Doc.]]+7</f>
        <v>45251</v>
      </c>
      <c r="Q3330" s="96" t="str">
        <f ca="1">IF(TODAY()&gt;BD[[#This Row],[Fecha Venc.]],"VENCIDO","")</f>
        <v>VENCIDO</v>
      </c>
      <c r="R3330" s="83"/>
    </row>
    <row r="3331" spans="3:18" ht="15" hidden="1" customHeight="1" x14ac:dyDescent="0.25">
      <c r="C3331" s="85" t="s">
        <v>264</v>
      </c>
      <c r="D3331" s="86">
        <v>45244</v>
      </c>
      <c r="E3331" s="87" t="s">
        <v>8</v>
      </c>
      <c r="F3331" s="88" t="s">
        <v>20</v>
      </c>
      <c r="G3331" s="87" t="s">
        <v>173</v>
      </c>
      <c r="H3331" s="89" t="s">
        <v>3</v>
      </c>
      <c r="I3331" s="121">
        <v>2474</v>
      </c>
      <c r="J3331" s="121">
        <v>2473</v>
      </c>
      <c r="K3331" s="84">
        <v>2.25</v>
      </c>
      <c r="L3331" s="105">
        <f>+BD[[#This Row],[Kg. Recibidos]]*BD[[#This Row],[Precio]]</f>
        <v>5564.25</v>
      </c>
      <c r="M3331" s="84">
        <v>5564.25</v>
      </c>
      <c r="N3331" s="91">
        <f>+BD[[#This Row],[Monto Total]]-BD[[#This Row],[Abonos]]</f>
        <v>0</v>
      </c>
      <c r="O3331" s="93" t="str">
        <f>IF(BD[[#This Row],[Saldo Actual]]=0,"PAGADO",IF(BD[[#This Row],[Saldo Actual]]&lt;0,"A Favor","Pendiente"))</f>
        <v>PAGADO</v>
      </c>
      <c r="P3331" s="97">
        <f>+BD[[#This Row],[Fecha Doc.]]+7</f>
        <v>45251</v>
      </c>
      <c r="Q3331" s="96" t="str">
        <f ca="1">IF(TODAY()&gt;BD[[#This Row],[Fecha Venc.]],"VENCIDO","")</f>
        <v>VENCIDO</v>
      </c>
      <c r="R3331" s="83"/>
    </row>
    <row r="3332" spans="3:18" ht="15" hidden="1" customHeight="1" x14ac:dyDescent="0.25">
      <c r="C3332" s="85" t="s">
        <v>263</v>
      </c>
      <c r="D3332" s="86">
        <v>45244</v>
      </c>
      <c r="E3332" s="87" t="s">
        <v>8</v>
      </c>
      <c r="F3332" s="88" t="s">
        <v>20</v>
      </c>
      <c r="G3332" s="87" t="s">
        <v>180</v>
      </c>
      <c r="H3332" s="89" t="s">
        <v>3</v>
      </c>
      <c r="I3332" s="121">
        <v>619.1</v>
      </c>
      <c r="J3332" s="121">
        <v>616.20000000000005</v>
      </c>
      <c r="K3332" s="84">
        <v>2.25</v>
      </c>
      <c r="L3332" s="105">
        <f>+BD[[#This Row],[Kg. Recibidos]]*BD[[#This Row],[Precio]]</f>
        <v>1386.45</v>
      </c>
      <c r="M3332" s="84">
        <v>1386.45</v>
      </c>
      <c r="N3332" s="91">
        <f>+BD[[#This Row],[Monto Total]]-BD[[#This Row],[Abonos]]</f>
        <v>0</v>
      </c>
      <c r="O3332" s="93" t="str">
        <f>IF(BD[[#This Row],[Saldo Actual]]=0,"PAGADO",IF(BD[[#This Row],[Saldo Actual]]&lt;0,"A Favor","Pendiente"))</f>
        <v>PAGADO</v>
      </c>
      <c r="P3332" s="97">
        <f>+BD[[#This Row],[Fecha Doc.]]+7</f>
        <v>45251</v>
      </c>
      <c r="Q3332" s="96" t="str">
        <f ca="1">IF(TODAY()&gt;BD[[#This Row],[Fecha Venc.]],"VENCIDO","")</f>
        <v>VENCIDO</v>
      </c>
      <c r="R3332" s="83" t="s">
        <v>493</v>
      </c>
    </row>
    <row r="3333" spans="3:18" ht="15" hidden="1" customHeight="1" x14ac:dyDescent="0.25">
      <c r="C3333" s="85" t="s">
        <v>262</v>
      </c>
      <c r="D3333" s="86">
        <v>45244</v>
      </c>
      <c r="E3333" s="87" t="s">
        <v>8</v>
      </c>
      <c r="F3333" s="88" t="s">
        <v>20</v>
      </c>
      <c r="G3333" s="87" t="s">
        <v>180</v>
      </c>
      <c r="H3333" s="89" t="s">
        <v>15</v>
      </c>
      <c r="I3333" s="121">
        <v>944.9</v>
      </c>
      <c r="J3333" s="121">
        <v>937.6</v>
      </c>
      <c r="K3333" s="84">
        <v>2.52</v>
      </c>
      <c r="L3333" s="105">
        <f>+BD[[#This Row],[Kg. Recibidos]]*BD[[#This Row],[Precio]]</f>
        <v>2362.752</v>
      </c>
      <c r="M3333" s="84">
        <v>2362.752</v>
      </c>
      <c r="N3333" s="91">
        <f>+BD[[#This Row],[Monto Total]]-BD[[#This Row],[Abonos]]</f>
        <v>0</v>
      </c>
      <c r="O3333" s="93" t="str">
        <f>IF(BD[[#This Row],[Saldo Actual]]=0,"PAGADO",IF(BD[[#This Row],[Saldo Actual]]&lt;0,"A Favor","Pendiente"))</f>
        <v>PAGADO</v>
      </c>
      <c r="P3333" s="97">
        <f>+BD[[#This Row],[Fecha Doc.]]+7</f>
        <v>45251</v>
      </c>
      <c r="Q3333" s="96" t="str">
        <f ca="1">IF(TODAY()&gt;BD[[#This Row],[Fecha Venc.]],"VENCIDO","")</f>
        <v>VENCIDO</v>
      </c>
      <c r="R3333" s="83" t="s">
        <v>493</v>
      </c>
    </row>
    <row r="3334" spans="3:18" ht="15" hidden="1" customHeight="1" x14ac:dyDescent="0.25">
      <c r="C3334" s="85" t="s">
        <v>261</v>
      </c>
      <c r="D3334" s="86">
        <v>45244</v>
      </c>
      <c r="E3334" s="87" t="s">
        <v>8</v>
      </c>
      <c r="F3334" s="88" t="s">
        <v>20</v>
      </c>
      <c r="G3334" s="87" t="s">
        <v>173</v>
      </c>
      <c r="H3334" s="89" t="s">
        <v>15</v>
      </c>
      <c r="I3334" s="121">
        <v>2341.5</v>
      </c>
      <c r="J3334" s="121">
        <v>2326.1999999999998</v>
      </c>
      <c r="K3334" s="84">
        <v>2.52</v>
      </c>
      <c r="L3334" s="105">
        <f>+BD[[#This Row],[Kg. Recibidos]]*BD[[#This Row],[Precio]]</f>
        <v>5862.0239999999994</v>
      </c>
      <c r="M3334" s="84">
        <v>5862.0239999999994</v>
      </c>
      <c r="N3334" s="91">
        <f>+BD[[#This Row],[Monto Total]]-BD[[#This Row],[Abonos]]</f>
        <v>0</v>
      </c>
      <c r="O3334" s="93" t="str">
        <f>IF(BD[[#This Row],[Saldo Actual]]=0,"PAGADO",IF(BD[[#This Row],[Saldo Actual]]&lt;0,"A Favor","Pendiente"))</f>
        <v>PAGADO</v>
      </c>
      <c r="P3334" s="97">
        <f>+BD[[#This Row],[Fecha Doc.]]+7</f>
        <v>45251</v>
      </c>
      <c r="Q3334" s="96" t="str">
        <f ca="1">IF(TODAY()&gt;BD[[#This Row],[Fecha Venc.]],"VENCIDO","")</f>
        <v>VENCIDO</v>
      </c>
      <c r="R3334" s="83"/>
    </row>
    <row r="3335" spans="3:18" ht="15" hidden="1" customHeight="1" x14ac:dyDescent="0.25">
      <c r="C3335" s="85" t="s">
        <v>260</v>
      </c>
      <c r="D3335" s="86">
        <v>45244</v>
      </c>
      <c r="E3335" s="87" t="s">
        <v>93</v>
      </c>
      <c r="F3335" s="88" t="s">
        <v>51</v>
      </c>
      <c r="G3335" s="87" t="s">
        <v>93</v>
      </c>
      <c r="H3335" s="89" t="s">
        <v>3</v>
      </c>
      <c r="I3335" s="121">
        <v>23102.799999999999</v>
      </c>
      <c r="J3335" s="121">
        <v>23100</v>
      </c>
      <c r="K3335" s="84">
        <v>2.15</v>
      </c>
      <c r="L3335" s="105">
        <f>+BD[[#This Row],[Kg. Recibidos]]*BD[[#This Row],[Precio]]</f>
        <v>49665</v>
      </c>
      <c r="M3335" s="84">
        <v>49665</v>
      </c>
      <c r="N3335" s="91">
        <f>+BD[[#This Row],[Monto Total]]-BD[[#This Row],[Abonos]]</f>
        <v>0</v>
      </c>
      <c r="O3335" s="93" t="str">
        <f>IF(BD[[#This Row],[Saldo Actual]]=0,"PAGADO",IF(BD[[#This Row],[Saldo Actual]]&lt;0,"A Favor","Pendiente"))</f>
        <v>PAGADO</v>
      </c>
      <c r="P3335" s="97">
        <f>+BD[[#This Row],[Fecha Doc.]]+7</f>
        <v>45251</v>
      </c>
      <c r="Q3335" s="96" t="str">
        <f ca="1">IF(TODAY()&gt;BD[[#This Row],[Fecha Venc.]],"VENCIDO","")</f>
        <v>VENCIDO</v>
      </c>
      <c r="R3335" s="83"/>
    </row>
    <row r="3336" spans="3:18" ht="15" hidden="1" customHeight="1" x14ac:dyDescent="0.25">
      <c r="C3336" s="85" t="s">
        <v>255</v>
      </c>
      <c r="D3336" s="86">
        <v>45244</v>
      </c>
      <c r="E3336" s="87" t="s">
        <v>81</v>
      </c>
      <c r="F3336" s="88" t="s">
        <v>40</v>
      </c>
      <c r="G3336" s="87" t="s">
        <v>218</v>
      </c>
      <c r="H3336" s="89" t="s">
        <v>15</v>
      </c>
      <c r="I3336" s="121">
        <v>8438.9</v>
      </c>
      <c r="J3336" s="121">
        <v>7965.5</v>
      </c>
      <c r="K3336" s="84">
        <v>2.58</v>
      </c>
      <c r="L3336" s="105">
        <f>+BD[[#This Row],[Kg. Recibidos]]*BD[[#This Row],[Precio]]</f>
        <v>20550.990000000002</v>
      </c>
      <c r="M3336" s="84">
        <v>20550.990000000002</v>
      </c>
      <c r="N3336" s="91">
        <f>+BD[[#This Row],[Monto Total]]-BD[[#This Row],[Abonos]]</f>
        <v>0</v>
      </c>
      <c r="O3336" s="93" t="str">
        <f>IF(BD[[#This Row],[Saldo Actual]]=0,"PAGADO",IF(BD[[#This Row],[Saldo Actual]]&lt;0,"A Favor","Pendiente"))</f>
        <v>PAGADO</v>
      </c>
      <c r="P3336" s="97">
        <f>+BD[[#This Row],[Fecha Doc.]]+7</f>
        <v>45251</v>
      </c>
      <c r="Q3336" s="96" t="str">
        <f ca="1">IF(TODAY()&gt;BD[[#This Row],[Fecha Venc.]],"VENCIDO","")</f>
        <v>VENCIDO</v>
      </c>
      <c r="R3336" s="83"/>
    </row>
    <row r="3337" spans="3:18" ht="15" hidden="1" customHeight="1" x14ac:dyDescent="0.25">
      <c r="C3337" s="85" t="s">
        <v>253</v>
      </c>
      <c r="D3337" s="86">
        <v>45244</v>
      </c>
      <c r="E3337" s="87" t="s">
        <v>8</v>
      </c>
      <c r="F3337" s="88" t="s">
        <v>20</v>
      </c>
      <c r="G3337" s="87" t="s">
        <v>182</v>
      </c>
      <c r="H3337" s="89" t="s">
        <v>12</v>
      </c>
      <c r="I3337" s="121">
        <v>2457</v>
      </c>
      <c r="J3337" s="121">
        <v>1312</v>
      </c>
      <c r="K3337" s="84">
        <v>1.3</v>
      </c>
      <c r="L3337" s="105">
        <f>+BD[[#This Row],[Kg. Recibidos]]*BD[[#This Row],[Precio]]</f>
        <v>1705.6000000000001</v>
      </c>
      <c r="M3337" s="84">
        <v>1705.6000000000001</v>
      </c>
      <c r="N3337" s="91">
        <f>+BD[[#This Row],[Monto Total]]-BD[[#This Row],[Abonos]]</f>
        <v>0</v>
      </c>
      <c r="O3337" s="93" t="str">
        <f>IF(BD[[#This Row],[Saldo Actual]]=0,"PAGADO",IF(BD[[#This Row],[Saldo Actual]]&lt;0,"A Favor","Pendiente"))</f>
        <v>PAGADO</v>
      </c>
      <c r="P3337" s="97">
        <f>+BD[[#This Row],[Fecha Doc.]]+7</f>
        <v>45251</v>
      </c>
      <c r="Q3337" s="96" t="str">
        <f ca="1">IF(TODAY()&gt;BD[[#This Row],[Fecha Venc.]],"VENCIDO","")</f>
        <v>VENCIDO</v>
      </c>
      <c r="R3337" s="83"/>
    </row>
    <row r="3338" spans="3:18" ht="15" hidden="1" customHeight="1" x14ac:dyDescent="0.25">
      <c r="C3338" s="85" t="s">
        <v>253</v>
      </c>
      <c r="D3338" s="86">
        <v>45244</v>
      </c>
      <c r="E3338" s="87" t="s">
        <v>8</v>
      </c>
      <c r="F3338" s="88" t="s">
        <v>20</v>
      </c>
      <c r="G3338" s="87" t="s">
        <v>182</v>
      </c>
      <c r="H3338" s="89" t="s">
        <v>13</v>
      </c>
      <c r="I3338" s="121">
        <v>639.79999999999995</v>
      </c>
      <c r="J3338" s="121">
        <v>635.1</v>
      </c>
      <c r="K3338" s="84">
        <v>1.4</v>
      </c>
      <c r="L3338" s="105">
        <f>+BD[[#This Row],[Kg. Recibidos]]*BD[[#This Row],[Precio]]</f>
        <v>889.14</v>
      </c>
      <c r="M3338" s="84">
        <v>889.14</v>
      </c>
      <c r="N3338" s="91">
        <f>+BD[[#This Row],[Monto Total]]-BD[[#This Row],[Abonos]]</f>
        <v>0</v>
      </c>
      <c r="O3338" s="93" t="str">
        <f>IF(BD[[#This Row],[Saldo Actual]]=0,"PAGADO",IF(BD[[#This Row],[Saldo Actual]]&lt;0,"A Favor","Pendiente"))</f>
        <v>PAGADO</v>
      </c>
      <c r="P3338" s="97">
        <f>+BD[[#This Row],[Fecha Doc.]]+7</f>
        <v>45251</v>
      </c>
      <c r="Q3338" s="96" t="str">
        <f ca="1">IF(TODAY()&gt;BD[[#This Row],[Fecha Venc.]],"VENCIDO","")</f>
        <v>VENCIDO</v>
      </c>
      <c r="R3338" s="83"/>
    </row>
    <row r="3339" spans="3:18" ht="15" hidden="1" customHeight="1" x14ac:dyDescent="0.25">
      <c r="C3339" s="85" t="s">
        <v>253</v>
      </c>
      <c r="D3339" s="86">
        <v>45244</v>
      </c>
      <c r="E3339" s="87" t="s">
        <v>8</v>
      </c>
      <c r="F3339" s="88" t="s">
        <v>20</v>
      </c>
      <c r="G3339" s="87" t="s">
        <v>182</v>
      </c>
      <c r="H3339" s="89" t="s">
        <v>11</v>
      </c>
      <c r="I3339" s="121">
        <v>505.20000000000005</v>
      </c>
      <c r="J3339" s="121">
        <v>502</v>
      </c>
      <c r="K3339" s="84">
        <v>1.8</v>
      </c>
      <c r="L3339" s="105">
        <f>+BD[[#This Row],[Kg. Recibidos]]*BD[[#This Row],[Precio]]</f>
        <v>903.6</v>
      </c>
      <c r="M3339" s="90">
        <v>903.6</v>
      </c>
      <c r="N3339" s="91">
        <f>+BD[[#This Row],[Monto Total]]-BD[[#This Row],[Abonos]]</f>
        <v>0</v>
      </c>
      <c r="O3339" s="93" t="str">
        <f>IF(BD[[#This Row],[Saldo Actual]]=0,"PAGADO",IF(BD[[#This Row],[Saldo Actual]]&lt;0,"A Favor","Pendiente"))</f>
        <v>PAGADO</v>
      </c>
      <c r="P3339" s="97">
        <f>+BD[[#This Row],[Fecha Doc.]]+7</f>
        <v>45251</v>
      </c>
      <c r="Q3339" s="96" t="str">
        <f ca="1">IF(TODAY()&gt;BD[[#This Row],[Fecha Venc.]],"VENCIDO","")</f>
        <v>VENCIDO</v>
      </c>
      <c r="R3339" s="83"/>
    </row>
    <row r="3340" spans="3:18" ht="15" hidden="1" customHeight="1" x14ac:dyDescent="0.25">
      <c r="C3340" s="85" t="s">
        <v>254</v>
      </c>
      <c r="D3340" s="86">
        <v>45244</v>
      </c>
      <c r="E3340" s="87" t="s">
        <v>8</v>
      </c>
      <c r="F3340" s="88" t="s">
        <v>20</v>
      </c>
      <c r="G3340" s="87" t="s">
        <v>182</v>
      </c>
      <c r="H3340" s="89" t="s">
        <v>15</v>
      </c>
      <c r="I3340" s="121">
        <v>6510</v>
      </c>
      <c r="J3340" s="121">
        <v>6198.8</v>
      </c>
      <c r="K3340" s="84">
        <v>2.52</v>
      </c>
      <c r="L3340" s="105">
        <f>+BD[[#This Row],[Kg. Recibidos]]*BD[[#This Row],[Precio]]</f>
        <v>15620.976000000001</v>
      </c>
      <c r="M3340" s="84">
        <v>15620.976000000001</v>
      </c>
      <c r="N3340" s="91">
        <f>+BD[[#This Row],[Monto Total]]-BD[[#This Row],[Abonos]]</f>
        <v>0</v>
      </c>
      <c r="O3340" s="93" t="str">
        <f>IF(BD[[#This Row],[Saldo Actual]]=0,"PAGADO",IF(BD[[#This Row],[Saldo Actual]]&lt;0,"A Favor","Pendiente"))</f>
        <v>PAGADO</v>
      </c>
      <c r="P3340" s="97">
        <f>+BD[[#This Row],[Fecha Doc.]]+7</f>
        <v>45251</v>
      </c>
      <c r="Q3340" s="96" t="str">
        <f ca="1">IF(TODAY()&gt;BD[[#This Row],[Fecha Venc.]],"VENCIDO","")</f>
        <v>VENCIDO</v>
      </c>
      <c r="R3340" s="83"/>
    </row>
    <row r="3341" spans="3:18" ht="15" hidden="1" customHeight="1" x14ac:dyDescent="0.25">
      <c r="C3341" s="85" t="s">
        <v>274</v>
      </c>
      <c r="D3341" s="86">
        <v>45243</v>
      </c>
      <c r="E3341" s="87" t="s">
        <v>76</v>
      </c>
      <c r="F3341" s="88" t="s">
        <v>34</v>
      </c>
      <c r="G3341" s="87" t="s">
        <v>76</v>
      </c>
      <c r="H3341" s="89" t="s">
        <v>12</v>
      </c>
      <c r="I3341" s="121">
        <v>297</v>
      </c>
      <c r="J3341" s="121">
        <v>291.2</v>
      </c>
      <c r="K3341" s="84">
        <v>1.3</v>
      </c>
      <c r="L3341" s="105">
        <f>+BD[[#This Row],[Kg. Recibidos]]*BD[[#This Row],[Precio]]</f>
        <v>378.56</v>
      </c>
      <c r="M3341" s="84">
        <v>378.56</v>
      </c>
      <c r="N3341" s="91">
        <f>+BD[[#This Row],[Monto Total]]-BD[[#This Row],[Abonos]]</f>
        <v>0</v>
      </c>
      <c r="O3341" s="93" t="str">
        <f>IF(BD[[#This Row],[Saldo Actual]]=0,"PAGADO",IF(BD[[#This Row],[Saldo Actual]]&lt;0,"A Favor","Pendiente"))</f>
        <v>PAGADO</v>
      </c>
      <c r="P3341" s="97">
        <f>+BD[[#This Row],[Fecha Doc.]]+7</f>
        <v>45250</v>
      </c>
      <c r="Q3341" s="96" t="str">
        <f ca="1">IF(TODAY()&gt;BD[[#This Row],[Fecha Venc.]],"VENCIDO","")</f>
        <v>VENCIDO</v>
      </c>
      <c r="R3341" s="83"/>
    </row>
    <row r="3342" spans="3:18" ht="15" hidden="1" customHeight="1" x14ac:dyDescent="0.25">
      <c r="C3342" s="85" t="s">
        <v>274</v>
      </c>
      <c r="D3342" s="86">
        <v>45243</v>
      </c>
      <c r="E3342" s="87" t="s">
        <v>76</v>
      </c>
      <c r="F3342" s="88" t="s">
        <v>34</v>
      </c>
      <c r="G3342" s="87" t="s">
        <v>76</v>
      </c>
      <c r="H3342" s="89" t="s">
        <v>13</v>
      </c>
      <c r="I3342" s="121">
        <v>421.9</v>
      </c>
      <c r="J3342" s="121">
        <v>418.4</v>
      </c>
      <c r="K3342" s="84">
        <v>1.4</v>
      </c>
      <c r="L3342" s="105">
        <f>+BD[[#This Row],[Kg. Recibidos]]*BD[[#This Row],[Precio]]</f>
        <v>585.75999999999988</v>
      </c>
      <c r="M3342" s="84">
        <v>585.76</v>
      </c>
      <c r="N3342" s="91">
        <f>+BD[[#This Row],[Monto Total]]-BD[[#This Row],[Abonos]]</f>
        <v>0</v>
      </c>
      <c r="O3342" s="93" t="str">
        <f>IF(BD[[#This Row],[Saldo Actual]]=0,"PAGADO",IF(BD[[#This Row],[Saldo Actual]]&lt;0,"A Favor","Pendiente"))</f>
        <v>PAGADO</v>
      </c>
      <c r="P3342" s="97">
        <f>+BD[[#This Row],[Fecha Doc.]]+7</f>
        <v>45250</v>
      </c>
      <c r="Q3342" s="96" t="str">
        <f ca="1">IF(TODAY()&gt;BD[[#This Row],[Fecha Venc.]],"VENCIDO","")</f>
        <v>VENCIDO</v>
      </c>
      <c r="R3342" s="83"/>
    </row>
    <row r="3343" spans="3:18" ht="15" hidden="1" customHeight="1" x14ac:dyDescent="0.25">
      <c r="C3343" s="85" t="s">
        <v>274</v>
      </c>
      <c r="D3343" s="86">
        <v>45243</v>
      </c>
      <c r="E3343" s="87" t="s">
        <v>76</v>
      </c>
      <c r="F3343" s="88" t="s">
        <v>34</v>
      </c>
      <c r="G3343" s="87" t="s">
        <v>76</v>
      </c>
      <c r="H3343" s="89" t="s">
        <v>11</v>
      </c>
      <c r="I3343" s="121">
        <v>130.19999999999999</v>
      </c>
      <c r="J3343" s="121">
        <v>126.2</v>
      </c>
      <c r="K3343" s="84">
        <v>1.8</v>
      </c>
      <c r="L3343" s="105">
        <f>+BD[[#This Row],[Kg. Recibidos]]*BD[[#This Row],[Precio]]</f>
        <v>227.16</v>
      </c>
      <c r="M3343" s="105">
        <f>+BD[[#This Row],[Kg. Recibidos]]*BD[[#This Row],[Precio]]</f>
        <v>227.16</v>
      </c>
      <c r="N3343" s="91">
        <f>+BD[[#This Row],[Monto Total]]-BD[[#This Row],[Abonos]]</f>
        <v>0</v>
      </c>
      <c r="O3343" s="93" t="str">
        <f>IF(BD[[#This Row],[Saldo Actual]]=0,"PAGADO",IF(BD[[#This Row],[Saldo Actual]]&lt;0,"A Favor","Pendiente"))</f>
        <v>PAGADO</v>
      </c>
      <c r="P3343" s="97">
        <f>+BD[[#This Row],[Fecha Doc.]]+7</f>
        <v>45250</v>
      </c>
      <c r="Q3343" s="96" t="str">
        <f ca="1">IF(TODAY()&gt;BD[[#This Row],[Fecha Venc.]],"VENCIDO","")</f>
        <v>VENCIDO</v>
      </c>
      <c r="R3343" s="83"/>
    </row>
    <row r="3344" spans="3:18" ht="15" hidden="1" customHeight="1" x14ac:dyDescent="0.25">
      <c r="C3344" s="85" t="s">
        <v>273</v>
      </c>
      <c r="D3344" s="86">
        <v>45243</v>
      </c>
      <c r="E3344" s="87" t="s">
        <v>76</v>
      </c>
      <c r="F3344" s="88" t="s">
        <v>34</v>
      </c>
      <c r="G3344" s="87" t="s">
        <v>76</v>
      </c>
      <c r="H3344" s="89" t="s">
        <v>15</v>
      </c>
      <c r="I3344" s="121">
        <v>3294.8</v>
      </c>
      <c r="J3344" s="121">
        <v>3187.4</v>
      </c>
      <c r="K3344" s="84">
        <v>2.63</v>
      </c>
      <c r="L3344" s="105">
        <f>+BD[[#This Row],[Kg. Recibidos]]*BD[[#This Row],[Precio]]</f>
        <v>8382.8619999999992</v>
      </c>
      <c r="M3344" s="84">
        <v>8382.8619999999992</v>
      </c>
      <c r="N3344" s="91">
        <f>+BD[[#This Row],[Monto Total]]-BD[[#This Row],[Abonos]]</f>
        <v>0</v>
      </c>
      <c r="O3344" s="93" t="str">
        <f>IF(BD[[#This Row],[Saldo Actual]]=0,"PAGADO",IF(BD[[#This Row],[Saldo Actual]]&lt;0,"A Favor","Pendiente"))</f>
        <v>PAGADO</v>
      </c>
      <c r="P3344" s="97">
        <f>+BD[[#This Row],[Fecha Doc.]]+7</f>
        <v>45250</v>
      </c>
      <c r="Q3344" s="96" t="str">
        <f ca="1">IF(TODAY()&gt;BD[[#This Row],[Fecha Venc.]],"VENCIDO","")</f>
        <v>VENCIDO</v>
      </c>
      <c r="R3344" s="83"/>
    </row>
    <row r="3345" spans="3:18" ht="15" hidden="1" customHeight="1" x14ac:dyDescent="0.25">
      <c r="C3345" s="85" t="s">
        <v>273</v>
      </c>
      <c r="D3345" s="86">
        <v>45243</v>
      </c>
      <c r="E3345" s="87" t="s">
        <v>76</v>
      </c>
      <c r="F3345" s="88" t="s">
        <v>34</v>
      </c>
      <c r="G3345" s="87" t="s">
        <v>76</v>
      </c>
      <c r="H3345" s="89" t="s">
        <v>3</v>
      </c>
      <c r="I3345" s="121">
        <v>1770.5</v>
      </c>
      <c r="J3345" s="121">
        <v>1752.9</v>
      </c>
      <c r="K3345" s="84">
        <v>2.35</v>
      </c>
      <c r="L3345" s="105">
        <f>+BD[[#This Row],[Kg. Recibidos]]*BD[[#This Row],[Precio]]</f>
        <v>4119.3150000000005</v>
      </c>
      <c r="M3345" s="105">
        <f>+BD[[#This Row],[Kg. Recibidos]]*BD[[#This Row],[Precio]]</f>
        <v>4119.3150000000005</v>
      </c>
      <c r="N3345" s="91">
        <f>+BD[[#This Row],[Monto Total]]-BD[[#This Row],[Abonos]]</f>
        <v>0</v>
      </c>
      <c r="O3345" s="93" t="str">
        <f>IF(BD[[#This Row],[Saldo Actual]]=0,"PAGADO",IF(BD[[#This Row],[Saldo Actual]]&lt;0,"A Favor","Pendiente"))</f>
        <v>PAGADO</v>
      </c>
      <c r="P3345" s="97">
        <f>+BD[[#This Row],[Fecha Doc.]]+7</f>
        <v>45250</v>
      </c>
      <c r="Q3345" s="96" t="str">
        <f ca="1">IF(TODAY()&gt;BD[[#This Row],[Fecha Venc.]],"VENCIDO","")</f>
        <v>VENCIDO</v>
      </c>
      <c r="R3345" s="83"/>
    </row>
    <row r="3346" spans="3:18" ht="15" hidden="1" customHeight="1" x14ac:dyDescent="0.25">
      <c r="C3346" s="77" t="s">
        <v>495</v>
      </c>
      <c r="D3346" s="78">
        <v>45243</v>
      </c>
      <c r="E3346" s="79" t="s">
        <v>86</v>
      </c>
      <c r="F3346" s="80" t="s">
        <v>45</v>
      </c>
      <c r="G3346" s="79" t="s">
        <v>86</v>
      </c>
      <c r="H3346" s="81" t="s">
        <v>3</v>
      </c>
      <c r="I3346" s="120">
        <v>1793.6</v>
      </c>
      <c r="J3346" s="120">
        <v>1793.6</v>
      </c>
      <c r="K3346" s="82">
        <v>2.2999999999999998</v>
      </c>
      <c r="L3346" s="105">
        <f>+BD[[#This Row],[Kg. Recibidos]]*BD[[#This Row],[Precio]]</f>
        <v>4125.28</v>
      </c>
      <c r="M3346" s="82">
        <v>4125.28</v>
      </c>
      <c r="N3346" s="91">
        <f>+BD[[#This Row],[Monto Total]]-BD[[#This Row],[Abonos]]</f>
        <v>0</v>
      </c>
      <c r="O3346" s="92" t="str">
        <f>IF(BD[[#This Row],[Saldo Actual]]=0,"PAGADO",IF(BD[[#This Row],[Saldo Actual]]&lt;0,"A Favor","Pendiente"))</f>
        <v>PAGADO</v>
      </c>
      <c r="P3346" s="95">
        <f>+BD[[#This Row],[Fecha Doc.]]+7</f>
        <v>45250</v>
      </c>
      <c r="Q3346" s="66" t="str">
        <f ca="1">IF(TODAY()&gt;BD[[#This Row],[Fecha Venc.]],"VENCIDO","")</f>
        <v>VENCIDO</v>
      </c>
      <c r="R3346" s="83" t="s">
        <v>1454</v>
      </c>
    </row>
    <row r="3347" spans="3:18" ht="15" hidden="1" customHeight="1" x14ac:dyDescent="0.25">
      <c r="C3347" s="77" t="s">
        <v>494</v>
      </c>
      <c r="D3347" s="78">
        <v>45243</v>
      </c>
      <c r="E3347" s="79" t="s">
        <v>86</v>
      </c>
      <c r="F3347" s="80" t="s">
        <v>45</v>
      </c>
      <c r="G3347" s="79" t="s">
        <v>86</v>
      </c>
      <c r="H3347" s="81" t="s">
        <v>12</v>
      </c>
      <c r="I3347" s="120">
        <v>46.7</v>
      </c>
      <c r="J3347" s="120">
        <v>46.7</v>
      </c>
      <c r="K3347" s="82">
        <v>1.3</v>
      </c>
      <c r="L3347" s="105">
        <f>+BD[[#This Row],[Kg. Recibidos]]*BD[[#This Row],[Precio]]</f>
        <v>60.710000000000008</v>
      </c>
      <c r="M3347" s="82">
        <v>60.710000000000008</v>
      </c>
      <c r="N3347" s="91">
        <f>+BD[[#This Row],[Monto Total]]-BD[[#This Row],[Abonos]]</f>
        <v>0</v>
      </c>
      <c r="O3347" s="92" t="str">
        <f>IF(BD[[#This Row],[Saldo Actual]]=0,"PAGADO",IF(BD[[#This Row],[Saldo Actual]]&lt;0,"A Favor","Pendiente"))</f>
        <v>PAGADO</v>
      </c>
      <c r="P3347" s="95">
        <f>+BD[[#This Row],[Fecha Doc.]]+7</f>
        <v>45250</v>
      </c>
      <c r="Q3347" s="66" t="str">
        <f ca="1">IF(TODAY()&gt;BD[[#This Row],[Fecha Venc.]],"VENCIDO","")</f>
        <v>VENCIDO</v>
      </c>
      <c r="R3347" s="83" t="s">
        <v>1454</v>
      </c>
    </row>
    <row r="3348" spans="3:18" ht="15" hidden="1" customHeight="1" x14ac:dyDescent="0.25">
      <c r="C3348" s="77" t="s">
        <v>494</v>
      </c>
      <c r="D3348" s="78">
        <v>45243</v>
      </c>
      <c r="E3348" s="79" t="s">
        <v>86</v>
      </c>
      <c r="F3348" s="80" t="s">
        <v>45</v>
      </c>
      <c r="G3348" s="79" t="s">
        <v>86</v>
      </c>
      <c r="H3348" s="81" t="s">
        <v>11</v>
      </c>
      <c r="I3348" s="120">
        <v>47.6</v>
      </c>
      <c r="J3348" s="120">
        <v>47.6</v>
      </c>
      <c r="K3348" s="82">
        <v>2</v>
      </c>
      <c r="L3348" s="105">
        <f>+BD[[#This Row],[Kg. Recibidos]]*BD[[#This Row],[Precio]]</f>
        <v>95.2</v>
      </c>
      <c r="M3348" s="82">
        <v>95.2</v>
      </c>
      <c r="N3348" s="91">
        <f>+BD[[#This Row],[Monto Total]]-BD[[#This Row],[Abonos]]</f>
        <v>0</v>
      </c>
      <c r="O3348" s="92" t="str">
        <f>IF(BD[[#This Row],[Saldo Actual]]=0,"PAGADO",IF(BD[[#This Row],[Saldo Actual]]&lt;0,"A Favor","Pendiente"))</f>
        <v>PAGADO</v>
      </c>
      <c r="P3348" s="95">
        <f>+BD[[#This Row],[Fecha Doc.]]+7</f>
        <v>45250</v>
      </c>
      <c r="Q3348" s="66" t="str">
        <f ca="1">IF(TODAY()&gt;BD[[#This Row],[Fecha Venc.]],"VENCIDO","")</f>
        <v>VENCIDO</v>
      </c>
      <c r="R3348" s="83" t="s">
        <v>1454</v>
      </c>
    </row>
    <row r="3349" spans="3:18" ht="15" hidden="1" customHeight="1" x14ac:dyDescent="0.25">
      <c r="C3349" s="85" t="s">
        <v>272</v>
      </c>
      <c r="D3349" s="86">
        <v>45243</v>
      </c>
      <c r="E3349" s="87" t="s">
        <v>81</v>
      </c>
      <c r="F3349" s="88" t="s">
        <v>40</v>
      </c>
      <c r="G3349" s="87" t="s">
        <v>218</v>
      </c>
      <c r="H3349" s="89" t="s">
        <v>15</v>
      </c>
      <c r="I3349" s="121">
        <v>10479.6</v>
      </c>
      <c r="J3349" s="121">
        <v>10179.200000000001</v>
      </c>
      <c r="K3349" s="84">
        <v>2.58</v>
      </c>
      <c r="L3349" s="105">
        <f>+BD[[#This Row],[Kg. Recibidos]]*BD[[#This Row],[Precio]]</f>
        <v>26262.336000000003</v>
      </c>
      <c r="M3349" s="84">
        <v>26262.336000000003</v>
      </c>
      <c r="N3349" s="91">
        <f>+BD[[#This Row],[Monto Total]]-BD[[#This Row],[Abonos]]</f>
        <v>0</v>
      </c>
      <c r="O3349" s="93" t="str">
        <f>IF(BD[[#This Row],[Saldo Actual]]=0,"PAGADO",IF(BD[[#This Row],[Saldo Actual]]&lt;0,"A Favor","Pendiente"))</f>
        <v>PAGADO</v>
      </c>
      <c r="P3349" s="97">
        <f>+BD[[#This Row],[Fecha Doc.]]+7</f>
        <v>45250</v>
      </c>
      <c r="Q3349" s="96" t="str">
        <f ca="1">IF(TODAY()&gt;BD[[#This Row],[Fecha Venc.]],"VENCIDO","")</f>
        <v>VENCIDO</v>
      </c>
      <c r="R3349" s="83"/>
    </row>
    <row r="3350" spans="3:18" ht="15" hidden="1" customHeight="1" x14ac:dyDescent="0.25">
      <c r="C3350" s="85" t="s">
        <v>271</v>
      </c>
      <c r="D3350" s="86">
        <v>45243</v>
      </c>
      <c r="E3350" s="87" t="s">
        <v>8</v>
      </c>
      <c r="F3350" s="88" t="s">
        <v>20</v>
      </c>
      <c r="G3350" s="87" t="s">
        <v>182</v>
      </c>
      <c r="H3350" s="89" t="s">
        <v>11</v>
      </c>
      <c r="I3350" s="121">
        <v>479.9</v>
      </c>
      <c r="J3350" s="121">
        <v>478.3</v>
      </c>
      <c r="K3350" s="84">
        <v>1.8</v>
      </c>
      <c r="L3350" s="105">
        <f>+BD[[#This Row],[Kg. Recibidos]]*BD[[#This Row],[Precio]]</f>
        <v>860.94</v>
      </c>
      <c r="M3350" s="84">
        <v>860.94</v>
      </c>
      <c r="N3350" s="91">
        <f>+BD[[#This Row],[Monto Total]]-BD[[#This Row],[Abonos]]</f>
        <v>0</v>
      </c>
      <c r="O3350" s="93" t="str">
        <f>IF(BD[[#This Row],[Saldo Actual]]=0,"PAGADO",IF(BD[[#This Row],[Saldo Actual]]&lt;0,"A Favor","Pendiente"))</f>
        <v>PAGADO</v>
      </c>
      <c r="P3350" s="97">
        <f>+BD[[#This Row],[Fecha Doc.]]+7</f>
        <v>45250</v>
      </c>
      <c r="Q3350" s="96" t="str">
        <f ca="1">IF(TODAY()&gt;BD[[#This Row],[Fecha Venc.]],"VENCIDO","")</f>
        <v>VENCIDO</v>
      </c>
      <c r="R3350" s="83"/>
    </row>
    <row r="3351" spans="3:18" ht="15" hidden="1" customHeight="1" x14ac:dyDescent="0.25">
      <c r="C3351" s="85" t="s">
        <v>271</v>
      </c>
      <c r="D3351" s="86">
        <v>45243</v>
      </c>
      <c r="E3351" s="87" t="s">
        <v>8</v>
      </c>
      <c r="F3351" s="88" t="s">
        <v>20</v>
      </c>
      <c r="G3351" s="87" t="s">
        <v>182</v>
      </c>
      <c r="H3351" s="89" t="s">
        <v>12</v>
      </c>
      <c r="I3351" s="121">
        <v>1451.8</v>
      </c>
      <c r="J3351" s="121">
        <v>1407.4</v>
      </c>
      <c r="K3351" s="84">
        <v>1.3</v>
      </c>
      <c r="L3351" s="105">
        <f>+BD[[#This Row],[Kg. Recibidos]]*BD[[#This Row],[Precio]]</f>
        <v>1829.6200000000001</v>
      </c>
      <c r="M3351" s="84">
        <v>1829.6200000000001</v>
      </c>
      <c r="N3351" s="91">
        <f>+BD[[#This Row],[Monto Total]]-BD[[#This Row],[Abonos]]</f>
        <v>0</v>
      </c>
      <c r="O3351" s="93" t="str">
        <f>IF(BD[[#This Row],[Saldo Actual]]=0,"PAGADO",IF(BD[[#This Row],[Saldo Actual]]&lt;0,"A Favor","Pendiente"))</f>
        <v>PAGADO</v>
      </c>
      <c r="P3351" s="97">
        <f>+BD[[#This Row],[Fecha Doc.]]+7</f>
        <v>45250</v>
      </c>
      <c r="Q3351" s="96" t="str">
        <f ca="1">IF(TODAY()&gt;BD[[#This Row],[Fecha Venc.]],"VENCIDO","")</f>
        <v>VENCIDO</v>
      </c>
      <c r="R3351" s="83"/>
    </row>
    <row r="3352" spans="3:18" ht="15" hidden="1" customHeight="1" x14ac:dyDescent="0.25">
      <c r="C3352" s="85" t="s">
        <v>271</v>
      </c>
      <c r="D3352" s="86">
        <v>45243</v>
      </c>
      <c r="E3352" s="87" t="s">
        <v>8</v>
      </c>
      <c r="F3352" s="88" t="s">
        <v>20</v>
      </c>
      <c r="G3352" s="87" t="s">
        <v>182</v>
      </c>
      <c r="H3352" s="89" t="s">
        <v>13</v>
      </c>
      <c r="I3352" s="121">
        <v>1293.7</v>
      </c>
      <c r="J3352" s="121">
        <v>1286.8</v>
      </c>
      <c r="K3352" s="84">
        <v>1.4</v>
      </c>
      <c r="L3352" s="105">
        <f>+BD[[#This Row],[Kg. Recibidos]]*BD[[#This Row],[Precio]]</f>
        <v>1801.5199999999998</v>
      </c>
      <c r="M3352" s="84">
        <v>1801.5199999999998</v>
      </c>
      <c r="N3352" s="91">
        <f>+BD[[#This Row],[Monto Total]]-BD[[#This Row],[Abonos]]</f>
        <v>0</v>
      </c>
      <c r="O3352" s="93" t="str">
        <f>IF(BD[[#This Row],[Saldo Actual]]=0,"PAGADO",IF(BD[[#This Row],[Saldo Actual]]&lt;0,"A Favor","Pendiente"))</f>
        <v>PAGADO</v>
      </c>
      <c r="P3352" s="97">
        <f>+BD[[#This Row],[Fecha Doc.]]+7</f>
        <v>45250</v>
      </c>
      <c r="Q3352" s="96" t="str">
        <f ca="1">IF(TODAY()&gt;BD[[#This Row],[Fecha Venc.]],"VENCIDO","")</f>
        <v>VENCIDO</v>
      </c>
      <c r="R3352" s="83"/>
    </row>
    <row r="3353" spans="3:18" ht="15" hidden="1" customHeight="1" x14ac:dyDescent="0.25">
      <c r="C3353" s="85" t="s">
        <v>270</v>
      </c>
      <c r="D3353" s="86">
        <v>45243</v>
      </c>
      <c r="E3353" s="87" t="s">
        <v>8</v>
      </c>
      <c r="F3353" s="88" t="s">
        <v>20</v>
      </c>
      <c r="G3353" s="87" t="s">
        <v>182</v>
      </c>
      <c r="H3353" s="89" t="s">
        <v>15</v>
      </c>
      <c r="I3353" s="121">
        <v>7493.5</v>
      </c>
      <c r="J3353" s="121">
        <v>7241.61</v>
      </c>
      <c r="K3353" s="84">
        <v>2.52</v>
      </c>
      <c r="L3353" s="105">
        <f>+BD[[#This Row],[Kg. Recibidos]]*BD[[#This Row],[Precio]]</f>
        <v>18248.857199999999</v>
      </c>
      <c r="M3353" s="84">
        <v>18248.857199999999</v>
      </c>
      <c r="N3353" s="91">
        <f>+BD[[#This Row],[Monto Total]]-BD[[#This Row],[Abonos]]</f>
        <v>0</v>
      </c>
      <c r="O3353" s="93" t="str">
        <f>IF(BD[[#This Row],[Saldo Actual]]=0,"PAGADO",IF(BD[[#This Row],[Saldo Actual]]&lt;0,"A Favor","Pendiente"))</f>
        <v>PAGADO</v>
      </c>
      <c r="P3353" s="97">
        <f>+BD[[#This Row],[Fecha Doc.]]+7</f>
        <v>45250</v>
      </c>
      <c r="Q3353" s="96" t="str">
        <f ca="1">IF(TODAY()&gt;BD[[#This Row],[Fecha Venc.]],"VENCIDO","")</f>
        <v>VENCIDO</v>
      </c>
      <c r="R3353" s="83"/>
    </row>
    <row r="3354" spans="3:18" ht="15" hidden="1" customHeight="1" x14ac:dyDescent="0.25">
      <c r="C3354" s="85" t="s">
        <v>292</v>
      </c>
      <c r="D3354" s="86">
        <v>45240</v>
      </c>
      <c r="E3354" s="87" t="s">
        <v>1887</v>
      </c>
      <c r="F3354" s="88" t="s">
        <v>1886</v>
      </c>
      <c r="G3354" s="87" t="s">
        <v>197</v>
      </c>
      <c r="H3354" s="89" t="s">
        <v>3</v>
      </c>
      <c r="I3354" s="121">
        <v>193.1</v>
      </c>
      <c r="J3354" s="121">
        <v>193.1</v>
      </c>
      <c r="K3354" s="84">
        <v>2.2999999999999998</v>
      </c>
      <c r="L3354" s="105">
        <f>+BD[[#This Row],[Kg. Recibidos]]*BD[[#This Row],[Precio]]</f>
        <v>444.12999999999994</v>
      </c>
      <c r="M3354" s="84">
        <v>444.12999999999994</v>
      </c>
      <c r="N3354" s="91">
        <f>+BD[[#This Row],[Monto Total]]-BD[[#This Row],[Abonos]]</f>
        <v>0</v>
      </c>
      <c r="O3354" s="93" t="str">
        <f>IF(BD[[#This Row],[Saldo Actual]]=0,"PAGADO",IF(BD[[#This Row],[Saldo Actual]]&lt;0,"A Favor","Pendiente"))</f>
        <v>PAGADO</v>
      </c>
      <c r="P3354" s="97">
        <f>+BD[[#This Row],[Fecha Doc.]]+7</f>
        <v>45247</v>
      </c>
      <c r="Q3354" s="96" t="str">
        <f ca="1">IF(TODAY()&gt;BD[[#This Row],[Fecha Venc.]],"VENCIDO","")</f>
        <v>VENCIDO</v>
      </c>
      <c r="R3354" s="83"/>
    </row>
    <row r="3355" spans="3:18" ht="15" hidden="1" customHeight="1" x14ac:dyDescent="0.25">
      <c r="C3355" s="85" t="s">
        <v>288</v>
      </c>
      <c r="D3355" s="86">
        <v>45240</v>
      </c>
      <c r="E3355" s="87" t="s">
        <v>8</v>
      </c>
      <c r="F3355" s="88" t="s">
        <v>20</v>
      </c>
      <c r="G3355" s="87" t="s">
        <v>172</v>
      </c>
      <c r="H3355" s="89" t="s">
        <v>3</v>
      </c>
      <c r="I3355" s="121">
        <v>666.9</v>
      </c>
      <c r="J3355" s="121">
        <v>664</v>
      </c>
      <c r="K3355" s="84">
        <v>2.25</v>
      </c>
      <c r="L3355" s="105">
        <f>+BD[[#This Row],[Kg. Recibidos]]*BD[[#This Row],[Precio]]</f>
        <v>1494</v>
      </c>
      <c r="M3355" s="84">
        <v>1494</v>
      </c>
      <c r="N3355" s="91">
        <f>+BD[[#This Row],[Monto Total]]-BD[[#This Row],[Abonos]]</f>
        <v>0</v>
      </c>
      <c r="O3355" s="93" t="str">
        <f>IF(BD[[#This Row],[Saldo Actual]]=0,"PAGADO",IF(BD[[#This Row],[Saldo Actual]]&lt;0,"A Favor","Pendiente"))</f>
        <v>PAGADO</v>
      </c>
      <c r="P3355" s="97">
        <f>+BD[[#This Row],[Fecha Doc.]]+7</f>
        <v>45247</v>
      </c>
      <c r="Q3355" s="96" t="str">
        <f ca="1">IF(TODAY()&gt;BD[[#This Row],[Fecha Venc.]],"VENCIDO","")</f>
        <v>VENCIDO</v>
      </c>
      <c r="R3355" s="83"/>
    </row>
    <row r="3356" spans="3:18" ht="15" hidden="1" customHeight="1" x14ac:dyDescent="0.25">
      <c r="C3356" s="85" t="s">
        <v>287</v>
      </c>
      <c r="D3356" s="86">
        <v>45240</v>
      </c>
      <c r="E3356" s="87" t="s">
        <v>8</v>
      </c>
      <c r="F3356" s="88" t="s">
        <v>20</v>
      </c>
      <c r="G3356" s="87" t="s">
        <v>172</v>
      </c>
      <c r="H3356" s="89" t="s">
        <v>15</v>
      </c>
      <c r="I3356" s="121">
        <v>599.6</v>
      </c>
      <c r="J3356" s="121">
        <v>569.4</v>
      </c>
      <c r="K3356" s="84">
        <v>2.52</v>
      </c>
      <c r="L3356" s="105">
        <f>+BD[[#This Row],[Kg. Recibidos]]*BD[[#This Row],[Precio]]</f>
        <v>1434.8879999999999</v>
      </c>
      <c r="M3356" s="84">
        <v>1434.8879999999999</v>
      </c>
      <c r="N3356" s="91">
        <f>+BD[[#This Row],[Monto Total]]-BD[[#This Row],[Abonos]]</f>
        <v>0</v>
      </c>
      <c r="O3356" s="93" t="str">
        <f>IF(BD[[#This Row],[Saldo Actual]]=0,"PAGADO",IF(BD[[#This Row],[Saldo Actual]]&lt;0,"A Favor","Pendiente"))</f>
        <v>PAGADO</v>
      </c>
      <c r="P3356" s="97">
        <f>+BD[[#This Row],[Fecha Doc.]]+7</f>
        <v>45247</v>
      </c>
      <c r="Q3356" s="96" t="str">
        <f ca="1">IF(TODAY()&gt;BD[[#This Row],[Fecha Venc.]],"VENCIDO","")</f>
        <v>VENCIDO</v>
      </c>
      <c r="R3356" s="83"/>
    </row>
    <row r="3357" spans="3:18" ht="15" hidden="1" customHeight="1" x14ac:dyDescent="0.25">
      <c r="C3357" s="85" t="s">
        <v>289</v>
      </c>
      <c r="D3357" s="86">
        <v>45240</v>
      </c>
      <c r="E3357" s="87" t="s">
        <v>8</v>
      </c>
      <c r="F3357" s="88" t="s">
        <v>20</v>
      </c>
      <c r="G3357" s="87" t="s">
        <v>179</v>
      </c>
      <c r="H3357" s="89" t="s">
        <v>3</v>
      </c>
      <c r="I3357" s="121">
        <v>1932.1</v>
      </c>
      <c r="J3357" s="121">
        <v>1918.9</v>
      </c>
      <c r="K3357" s="84">
        <v>2.25</v>
      </c>
      <c r="L3357" s="105">
        <f>+BD[[#This Row],[Kg. Recibidos]]*BD[[#This Row],[Precio]]</f>
        <v>4317.5250000000005</v>
      </c>
      <c r="M3357" s="84">
        <v>4317.5250000000005</v>
      </c>
      <c r="N3357" s="91">
        <f>+BD[[#This Row],[Monto Total]]-BD[[#This Row],[Abonos]]</f>
        <v>0</v>
      </c>
      <c r="O3357" s="93" t="str">
        <f>IF(BD[[#This Row],[Saldo Actual]]=0,"PAGADO",IF(BD[[#This Row],[Saldo Actual]]&lt;0,"A Favor","Pendiente"))</f>
        <v>PAGADO</v>
      </c>
      <c r="P3357" s="97">
        <f>+BD[[#This Row],[Fecha Doc.]]+7</f>
        <v>45247</v>
      </c>
      <c r="Q3357" s="96" t="str">
        <f ca="1">IF(TODAY()&gt;BD[[#This Row],[Fecha Venc.]],"VENCIDO","")</f>
        <v>VENCIDO</v>
      </c>
      <c r="R3357" s="83"/>
    </row>
    <row r="3358" spans="3:18" ht="15" hidden="1" customHeight="1" x14ac:dyDescent="0.25">
      <c r="C3358" s="85" t="s">
        <v>290</v>
      </c>
      <c r="D3358" s="86">
        <v>45240</v>
      </c>
      <c r="E3358" s="87" t="s">
        <v>8</v>
      </c>
      <c r="F3358" s="88" t="s">
        <v>20</v>
      </c>
      <c r="G3358" s="87" t="s">
        <v>181</v>
      </c>
      <c r="H3358" s="89" t="s">
        <v>3</v>
      </c>
      <c r="I3358" s="121">
        <v>1603.7</v>
      </c>
      <c r="J3358" s="121">
        <v>1592.6</v>
      </c>
      <c r="K3358" s="84">
        <v>2.25</v>
      </c>
      <c r="L3358" s="105">
        <f>+BD[[#This Row],[Kg. Recibidos]]*BD[[#This Row],[Precio]]</f>
        <v>3583.35</v>
      </c>
      <c r="M3358" s="84">
        <v>3583.35</v>
      </c>
      <c r="N3358" s="91">
        <f>+BD[[#This Row],[Monto Total]]-BD[[#This Row],[Abonos]]</f>
        <v>0</v>
      </c>
      <c r="O3358" s="93" t="str">
        <f>IF(BD[[#This Row],[Saldo Actual]]=0,"PAGADO",IF(BD[[#This Row],[Saldo Actual]]&lt;0,"A Favor","Pendiente"))</f>
        <v>PAGADO</v>
      </c>
      <c r="P3358" s="97">
        <f>+BD[[#This Row],[Fecha Doc.]]+7</f>
        <v>45247</v>
      </c>
      <c r="Q3358" s="96" t="str">
        <f ca="1">IF(TODAY()&gt;BD[[#This Row],[Fecha Venc.]],"VENCIDO","")</f>
        <v>VENCIDO</v>
      </c>
      <c r="R3358" s="83"/>
    </row>
    <row r="3359" spans="3:18" ht="15" hidden="1" customHeight="1" x14ac:dyDescent="0.25">
      <c r="C3359" s="85" t="s">
        <v>291</v>
      </c>
      <c r="D3359" s="86">
        <v>45240</v>
      </c>
      <c r="E3359" s="87" t="s">
        <v>8</v>
      </c>
      <c r="F3359" s="88" t="s">
        <v>20</v>
      </c>
      <c r="G3359" s="87" t="s">
        <v>182</v>
      </c>
      <c r="H3359" s="89" t="s">
        <v>15</v>
      </c>
      <c r="I3359" s="121">
        <v>6029.6</v>
      </c>
      <c r="J3359" s="121">
        <v>5761.8</v>
      </c>
      <c r="K3359" s="84">
        <v>2.52</v>
      </c>
      <c r="L3359" s="105">
        <f>+BD[[#This Row],[Kg. Recibidos]]*BD[[#This Row],[Precio]]</f>
        <v>14519.736000000001</v>
      </c>
      <c r="M3359" s="84">
        <v>14519.736000000001</v>
      </c>
      <c r="N3359" s="91">
        <f>+BD[[#This Row],[Monto Total]]-BD[[#This Row],[Abonos]]</f>
        <v>0</v>
      </c>
      <c r="O3359" s="93" t="str">
        <f>IF(BD[[#This Row],[Saldo Actual]]=0,"PAGADO",IF(BD[[#This Row],[Saldo Actual]]&lt;0,"A Favor","Pendiente"))</f>
        <v>PAGADO</v>
      </c>
      <c r="P3359" s="97">
        <f>+BD[[#This Row],[Fecha Doc.]]+7</f>
        <v>45247</v>
      </c>
      <c r="Q3359" s="96" t="str">
        <f ca="1">IF(TODAY()&gt;BD[[#This Row],[Fecha Venc.]],"VENCIDO","")</f>
        <v>VENCIDO</v>
      </c>
      <c r="R3359" s="83"/>
    </row>
    <row r="3360" spans="3:18" ht="15" hidden="1" customHeight="1" x14ac:dyDescent="0.25">
      <c r="C3360" s="85" t="s">
        <v>286</v>
      </c>
      <c r="D3360" s="86">
        <v>45240</v>
      </c>
      <c r="E3360" s="87" t="s">
        <v>8</v>
      </c>
      <c r="F3360" s="88" t="s">
        <v>20</v>
      </c>
      <c r="G3360" s="87" t="s">
        <v>174</v>
      </c>
      <c r="H3360" s="89" t="s">
        <v>3</v>
      </c>
      <c r="I3360" s="121">
        <v>2233.3000000000002</v>
      </c>
      <c r="J3360" s="121">
        <v>2231.6</v>
      </c>
      <c r="K3360" s="84">
        <v>2.25</v>
      </c>
      <c r="L3360" s="105">
        <f>+BD[[#This Row],[Kg. Recibidos]]*BD[[#This Row],[Precio]]</f>
        <v>5021.0999999999995</v>
      </c>
      <c r="M3360" s="84">
        <v>5021.0999999999995</v>
      </c>
      <c r="N3360" s="91">
        <f>+BD[[#This Row],[Monto Total]]-BD[[#This Row],[Abonos]]</f>
        <v>0</v>
      </c>
      <c r="O3360" s="93" t="str">
        <f>IF(BD[[#This Row],[Saldo Actual]]=0,"PAGADO",IF(BD[[#This Row],[Saldo Actual]]&lt;0,"A Favor","Pendiente"))</f>
        <v>PAGADO</v>
      </c>
      <c r="P3360" s="97">
        <f>+BD[[#This Row],[Fecha Doc.]]+7</f>
        <v>45247</v>
      </c>
      <c r="Q3360" s="96" t="str">
        <f ca="1">IF(TODAY()&gt;BD[[#This Row],[Fecha Venc.]],"VENCIDO","")</f>
        <v>VENCIDO</v>
      </c>
      <c r="R3360" s="83"/>
    </row>
    <row r="3361" spans="3:18" ht="15" hidden="1" customHeight="1" x14ac:dyDescent="0.25">
      <c r="C3361" s="85" t="s">
        <v>285</v>
      </c>
      <c r="D3361" s="86">
        <v>45240</v>
      </c>
      <c r="E3361" s="87" t="s">
        <v>8</v>
      </c>
      <c r="F3361" s="88" t="s">
        <v>20</v>
      </c>
      <c r="G3361" s="87" t="s">
        <v>174</v>
      </c>
      <c r="H3361" s="89" t="s">
        <v>15</v>
      </c>
      <c r="I3361" s="121">
        <v>2420.1999999999998</v>
      </c>
      <c r="J3361" s="121">
        <v>2360.1999999999998</v>
      </c>
      <c r="K3361" s="84">
        <v>2.52</v>
      </c>
      <c r="L3361" s="105">
        <f>+BD[[#This Row],[Kg. Recibidos]]*BD[[#This Row],[Precio]]</f>
        <v>5947.7039999999997</v>
      </c>
      <c r="M3361" s="84">
        <v>5947.7039999999997</v>
      </c>
      <c r="N3361" s="91">
        <f>+BD[[#This Row],[Monto Total]]-BD[[#This Row],[Abonos]]</f>
        <v>0</v>
      </c>
      <c r="O3361" s="93" t="str">
        <f>IF(BD[[#This Row],[Saldo Actual]]=0,"PAGADO",IF(BD[[#This Row],[Saldo Actual]]&lt;0,"A Favor","Pendiente"))</f>
        <v>PAGADO</v>
      </c>
      <c r="P3361" s="97">
        <f>+BD[[#This Row],[Fecha Doc.]]+7</f>
        <v>45247</v>
      </c>
      <c r="Q3361" s="96" t="str">
        <f ca="1">IF(TODAY()&gt;BD[[#This Row],[Fecha Venc.]],"VENCIDO","")</f>
        <v>VENCIDO</v>
      </c>
      <c r="R3361" s="83"/>
    </row>
    <row r="3362" spans="3:18" ht="15" hidden="1" customHeight="1" x14ac:dyDescent="0.25">
      <c r="C3362" s="85" t="s">
        <v>283</v>
      </c>
      <c r="D3362" s="86">
        <v>45240</v>
      </c>
      <c r="E3362" s="87" t="s">
        <v>87</v>
      </c>
      <c r="F3362" s="88" t="s">
        <v>116</v>
      </c>
      <c r="G3362" s="87" t="s">
        <v>87</v>
      </c>
      <c r="H3362" s="89" t="s">
        <v>10</v>
      </c>
      <c r="I3362" s="121">
        <v>486.7</v>
      </c>
      <c r="J3362" s="121">
        <v>486.7</v>
      </c>
      <c r="K3362" s="84">
        <v>2.4</v>
      </c>
      <c r="L3362" s="105">
        <f>+BD[[#This Row],[Kg. Recibidos]]*BD[[#This Row],[Precio]]</f>
        <v>1168.08</v>
      </c>
      <c r="M3362" s="84">
        <v>1168.08</v>
      </c>
      <c r="N3362" s="91">
        <f>+BD[[#This Row],[Monto Total]]-BD[[#This Row],[Abonos]]</f>
        <v>0</v>
      </c>
      <c r="O3362" s="93" t="str">
        <f>IF(BD[[#This Row],[Saldo Actual]]=0,"PAGADO",IF(BD[[#This Row],[Saldo Actual]]&lt;0,"A Favor","Pendiente"))</f>
        <v>PAGADO</v>
      </c>
      <c r="P3362" s="97">
        <f>+BD[[#This Row],[Fecha Doc.]]+7</f>
        <v>45247</v>
      </c>
      <c r="Q3362" s="96" t="str">
        <f ca="1">IF(TODAY()&gt;BD[[#This Row],[Fecha Venc.]],"VENCIDO","")</f>
        <v>VENCIDO</v>
      </c>
      <c r="R3362" s="83"/>
    </row>
    <row r="3363" spans="3:18" ht="15" hidden="1" customHeight="1" x14ac:dyDescent="0.25">
      <c r="C3363" s="85" t="s">
        <v>281</v>
      </c>
      <c r="D3363" s="86">
        <v>45240</v>
      </c>
      <c r="E3363" s="87" t="s">
        <v>87</v>
      </c>
      <c r="F3363" s="88" t="s">
        <v>116</v>
      </c>
      <c r="G3363" s="87" t="s">
        <v>87</v>
      </c>
      <c r="H3363" s="89" t="s">
        <v>12</v>
      </c>
      <c r="I3363" s="121">
        <v>57.6</v>
      </c>
      <c r="J3363" s="121">
        <v>57.6</v>
      </c>
      <c r="K3363" s="84">
        <v>1.3</v>
      </c>
      <c r="L3363" s="105">
        <f>+BD[[#This Row],[Kg. Recibidos]]*BD[[#This Row],[Precio]]</f>
        <v>74.88000000000001</v>
      </c>
      <c r="M3363" s="84">
        <v>74.88</v>
      </c>
      <c r="N3363" s="91">
        <f>+BD[[#This Row],[Monto Total]]-BD[[#This Row],[Abonos]]</f>
        <v>0</v>
      </c>
      <c r="O3363" s="93" t="str">
        <f>IF(BD[[#This Row],[Saldo Actual]]=0,"PAGADO",IF(BD[[#This Row],[Saldo Actual]]&lt;0,"A Favor","Pendiente"))</f>
        <v>PAGADO</v>
      </c>
      <c r="P3363" s="97">
        <f>+BD[[#This Row],[Fecha Doc.]]+7</f>
        <v>45247</v>
      </c>
      <c r="Q3363" s="96" t="str">
        <f ca="1">IF(TODAY()&gt;BD[[#This Row],[Fecha Venc.]],"VENCIDO","")</f>
        <v>VENCIDO</v>
      </c>
      <c r="R3363" s="83"/>
    </row>
    <row r="3364" spans="3:18" ht="15" hidden="1" customHeight="1" x14ac:dyDescent="0.25">
      <c r="C3364" s="85" t="s">
        <v>281</v>
      </c>
      <c r="D3364" s="86">
        <v>45240</v>
      </c>
      <c r="E3364" s="87" t="s">
        <v>87</v>
      </c>
      <c r="F3364" s="88" t="s">
        <v>116</v>
      </c>
      <c r="G3364" s="87" t="s">
        <v>87</v>
      </c>
      <c r="H3364" s="89" t="s">
        <v>13</v>
      </c>
      <c r="I3364" s="121">
        <v>61.4</v>
      </c>
      <c r="J3364" s="121">
        <v>61.4</v>
      </c>
      <c r="K3364" s="84">
        <v>1.4</v>
      </c>
      <c r="L3364" s="105">
        <f>+BD[[#This Row],[Kg. Recibidos]]*BD[[#This Row],[Precio]]</f>
        <v>85.96</v>
      </c>
      <c r="M3364" s="84">
        <v>85.96</v>
      </c>
      <c r="N3364" s="91">
        <f>+BD[[#This Row],[Monto Total]]-BD[[#This Row],[Abonos]]</f>
        <v>0</v>
      </c>
      <c r="O3364" s="93" t="str">
        <f>IF(BD[[#This Row],[Saldo Actual]]=0,"PAGADO",IF(BD[[#This Row],[Saldo Actual]]&lt;0,"A Favor","Pendiente"))</f>
        <v>PAGADO</v>
      </c>
      <c r="P3364" s="97">
        <f>+BD[[#This Row],[Fecha Doc.]]+7</f>
        <v>45247</v>
      </c>
      <c r="Q3364" s="96" t="str">
        <f ca="1">IF(TODAY()&gt;BD[[#This Row],[Fecha Venc.]],"VENCIDO","")</f>
        <v>VENCIDO</v>
      </c>
      <c r="R3364" s="83"/>
    </row>
    <row r="3365" spans="3:18" ht="15" hidden="1" customHeight="1" x14ac:dyDescent="0.25">
      <c r="C3365" s="85" t="s">
        <v>282</v>
      </c>
      <c r="D3365" s="86">
        <v>45240</v>
      </c>
      <c r="E3365" s="87" t="s">
        <v>87</v>
      </c>
      <c r="F3365" s="88" t="s">
        <v>116</v>
      </c>
      <c r="G3365" s="87" t="s">
        <v>87</v>
      </c>
      <c r="H3365" s="89" t="s">
        <v>11</v>
      </c>
      <c r="I3365" s="121">
        <v>71.5</v>
      </c>
      <c r="J3365" s="121">
        <v>71.5</v>
      </c>
      <c r="K3365" s="84">
        <v>1.3</v>
      </c>
      <c r="L3365" s="105">
        <f>+BD[[#This Row],[Kg. Recibidos]]*BD[[#This Row],[Precio]]</f>
        <v>92.95</v>
      </c>
      <c r="M3365" s="84">
        <v>92.95</v>
      </c>
      <c r="N3365" s="91">
        <f>+BD[[#This Row],[Monto Total]]-BD[[#This Row],[Abonos]]</f>
        <v>0</v>
      </c>
      <c r="O3365" s="93" t="str">
        <f>IF(BD[[#This Row],[Saldo Actual]]=0,"PAGADO",IF(BD[[#This Row],[Saldo Actual]]&lt;0,"A Favor","Pendiente"))</f>
        <v>PAGADO</v>
      </c>
      <c r="P3365" s="97">
        <f>+BD[[#This Row],[Fecha Doc.]]+7</f>
        <v>45247</v>
      </c>
      <c r="Q3365" s="96" t="str">
        <f ca="1">IF(TODAY()&gt;BD[[#This Row],[Fecha Venc.]],"VENCIDO","")</f>
        <v>VENCIDO</v>
      </c>
      <c r="R3365" s="83"/>
    </row>
    <row r="3366" spans="3:18" ht="15" hidden="1" customHeight="1" x14ac:dyDescent="0.25">
      <c r="C3366" s="85" t="s">
        <v>282</v>
      </c>
      <c r="D3366" s="86">
        <v>45240</v>
      </c>
      <c r="E3366" s="87" t="s">
        <v>87</v>
      </c>
      <c r="F3366" s="88" t="s">
        <v>116</v>
      </c>
      <c r="G3366" s="87" t="s">
        <v>87</v>
      </c>
      <c r="H3366" s="89" t="s">
        <v>12</v>
      </c>
      <c r="I3366" s="121">
        <v>146.1</v>
      </c>
      <c r="J3366" s="121">
        <v>146.1</v>
      </c>
      <c r="K3366" s="84">
        <v>1.3</v>
      </c>
      <c r="L3366" s="105">
        <f>+BD[[#This Row],[Kg. Recibidos]]*BD[[#This Row],[Precio]]</f>
        <v>189.93</v>
      </c>
      <c r="M3366" s="84">
        <v>189.93</v>
      </c>
      <c r="N3366" s="91">
        <f>+BD[[#This Row],[Monto Total]]-BD[[#This Row],[Abonos]]</f>
        <v>0</v>
      </c>
      <c r="O3366" s="93" t="str">
        <f>IF(BD[[#This Row],[Saldo Actual]]=0,"PAGADO",IF(BD[[#This Row],[Saldo Actual]]&lt;0,"A Favor","Pendiente"))</f>
        <v>PAGADO</v>
      </c>
      <c r="P3366" s="97">
        <f>+BD[[#This Row],[Fecha Doc.]]+7</f>
        <v>45247</v>
      </c>
      <c r="Q3366" s="96" t="str">
        <f ca="1">IF(TODAY()&gt;BD[[#This Row],[Fecha Venc.]],"VENCIDO","")</f>
        <v>VENCIDO</v>
      </c>
      <c r="R3366" s="83"/>
    </row>
    <row r="3367" spans="3:18" ht="15" hidden="1" customHeight="1" x14ac:dyDescent="0.25">
      <c r="C3367" s="85" t="s">
        <v>280</v>
      </c>
      <c r="D3367" s="86">
        <v>45240</v>
      </c>
      <c r="E3367" s="87" t="s">
        <v>1887</v>
      </c>
      <c r="F3367" s="88" t="s">
        <v>1886</v>
      </c>
      <c r="G3367" s="87" t="s">
        <v>92</v>
      </c>
      <c r="H3367" s="89" t="s">
        <v>10</v>
      </c>
      <c r="I3367" s="121">
        <v>90.8</v>
      </c>
      <c r="J3367" s="121">
        <v>90.8</v>
      </c>
      <c r="K3367" s="84">
        <v>2.4500000000000002</v>
      </c>
      <c r="L3367" s="105">
        <f>+BD[[#This Row],[Kg. Recibidos]]*BD[[#This Row],[Precio]]</f>
        <v>222.46</v>
      </c>
      <c r="M3367" s="84">
        <v>222.46</v>
      </c>
      <c r="N3367" s="91">
        <f>+BD[[#This Row],[Monto Total]]-BD[[#This Row],[Abonos]]</f>
        <v>0</v>
      </c>
      <c r="O3367" s="93" t="str">
        <f>IF(BD[[#This Row],[Saldo Actual]]=0,"PAGADO",IF(BD[[#This Row],[Saldo Actual]]&lt;0,"A Favor","Pendiente"))</f>
        <v>PAGADO</v>
      </c>
      <c r="P3367" s="97">
        <f>+BD[[#This Row],[Fecha Doc.]]+7</f>
        <v>45247</v>
      </c>
      <c r="Q3367" s="96" t="str">
        <f ca="1">IF(TODAY()&gt;BD[[#This Row],[Fecha Venc.]],"VENCIDO","")</f>
        <v>VENCIDO</v>
      </c>
      <c r="R3367" s="83"/>
    </row>
    <row r="3368" spans="3:18" ht="15" hidden="1" customHeight="1" x14ac:dyDescent="0.25">
      <c r="C3368" s="85" t="s">
        <v>279</v>
      </c>
      <c r="D3368" s="86">
        <v>45240</v>
      </c>
      <c r="E3368" s="87" t="s">
        <v>1887</v>
      </c>
      <c r="F3368" s="88" t="s">
        <v>1886</v>
      </c>
      <c r="G3368" s="87" t="s">
        <v>92</v>
      </c>
      <c r="H3368" s="89" t="s">
        <v>13</v>
      </c>
      <c r="I3368" s="121">
        <v>48.5</v>
      </c>
      <c r="J3368" s="121">
        <v>48.5</v>
      </c>
      <c r="K3368" s="84">
        <v>1.4</v>
      </c>
      <c r="L3368" s="105">
        <f>+BD[[#This Row],[Kg. Recibidos]]*BD[[#This Row],[Precio]]</f>
        <v>67.899999999999991</v>
      </c>
      <c r="M3368" s="84">
        <v>67.899999999999991</v>
      </c>
      <c r="N3368" s="91">
        <f>+BD[[#This Row],[Monto Total]]-BD[[#This Row],[Abonos]]</f>
        <v>0</v>
      </c>
      <c r="O3368" s="93" t="str">
        <f>IF(BD[[#This Row],[Saldo Actual]]=0,"PAGADO",IF(BD[[#This Row],[Saldo Actual]]&lt;0,"A Favor","Pendiente"))</f>
        <v>PAGADO</v>
      </c>
      <c r="P3368" s="97">
        <f>+BD[[#This Row],[Fecha Doc.]]+7</f>
        <v>45247</v>
      </c>
      <c r="Q3368" s="96" t="str">
        <f ca="1">IF(TODAY()&gt;BD[[#This Row],[Fecha Venc.]],"VENCIDO","")</f>
        <v>VENCIDO</v>
      </c>
      <c r="R3368" s="83"/>
    </row>
    <row r="3369" spans="3:18" ht="15" hidden="1" customHeight="1" x14ac:dyDescent="0.25">
      <c r="C3369" s="85" t="s">
        <v>279</v>
      </c>
      <c r="D3369" s="86">
        <v>45240</v>
      </c>
      <c r="E3369" s="87" t="s">
        <v>1887</v>
      </c>
      <c r="F3369" s="88" t="s">
        <v>1886</v>
      </c>
      <c r="G3369" s="87" t="s">
        <v>92</v>
      </c>
      <c r="H3369" s="89" t="s">
        <v>12</v>
      </c>
      <c r="I3369" s="121">
        <v>56.1</v>
      </c>
      <c r="J3369" s="121">
        <v>56.1</v>
      </c>
      <c r="K3369" s="84">
        <v>1.3</v>
      </c>
      <c r="L3369" s="105">
        <f>+BD[[#This Row],[Kg. Recibidos]]*BD[[#This Row],[Precio]]</f>
        <v>72.930000000000007</v>
      </c>
      <c r="M3369" s="84">
        <v>72.930000000000007</v>
      </c>
      <c r="N3369" s="91">
        <f>+BD[[#This Row],[Monto Total]]-BD[[#This Row],[Abonos]]</f>
        <v>0</v>
      </c>
      <c r="O3369" s="93" t="str">
        <f>IF(BD[[#This Row],[Saldo Actual]]=0,"PAGADO",IF(BD[[#This Row],[Saldo Actual]]&lt;0,"A Favor","Pendiente"))</f>
        <v>PAGADO</v>
      </c>
      <c r="P3369" s="97">
        <f>+BD[[#This Row],[Fecha Doc.]]+7</f>
        <v>45247</v>
      </c>
      <c r="Q3369" s="96" t="str">
        <f ca="1">IF(TODAY()&gt;BD[[#This Row],[Fecha Venc.]],"VENCIDO","")</f>
        <v>VENCIDO</v>
      </c>
      <c r="R3369" s="83"/>
    </row>
    <row r="3370" spans="3:18" ht="15" hidden="1" customHeight="1" x14ac:dyDescent="0.25">
      <c r="C3370" s="85" t="s">
        <v>278</v>
      </c>
      <c r="D3370" s="86">
        <v>45240</v>
      </c>
      <c r="E3370" s="87" t="s">
        <v>1887</v>
      </c>
      <c r="F3370" s="88" t="s">
        <v>1886</v>
      </c>
      <c r="G3370" s="87" t="s">
        <v>139</v>
      </c>
      <c r="H3370" s="89" t="s">
        <v>3</v>
      </c>
      <c r="I3370" s="121">
        <v>7</v>
      </c>
      <c r="J3370" s="121">
        <v>7</v>
      </c>
      <c r="K3370" s="84">
        <v>2.4500000000000002</v>
      </c>
      <c r="L3370" s="105">
        <f>+BD[[#This Row],[Kg. Recibidos]]*BD[[#This Row],[Precio]]</f>
        <v>17.150000000000002</v>
      </c>
      <c r="M3370" s="84">
        <v>17.149999999999999</v>
      </c>
      <c r="N3370" s="91">
        <f>+BD[[#This Row],[Monto Total]]-BD[[#This Row],[Abonos]]</f>
        <v>0</v>
      </c>
      <c r="O3370" s="93" t="str">
        <f>IF(BD[[#This Row],[Saldo Actual]]=0,"PAGADO",IF(BD[[#This Row],[Saldo Actual]]&lt;0,"A Favor","Pendiente"))</f>
        <v>PAGADO</v>
      </c>
      <c r="P3370" s="97">
        <f>+BD[[#This Row],[Fecha Doc.]]+7</f>
        <v>45247</v>
      </c>
      <c r="Q3370" s="96" t="str">
        <f ca="1">IF(TODAY()&gt;BD[[#This Row],[Fecha Venc.]],"VENCIDO","")</f>
        <v>VENCIDO</v>
      </c>
      <c r="R3370" s="83"/>
    </row>
    <row r="3371" spans="3:18" ht="15" hidden="1" customHeight="1" x14ac:dyDescent="0.25">
      <c r="C3371" s="85" t="s">
        <v>277</v>
      </c>
      <c r="D3371" s="86">
        <v>45240</v>
      </c>
      <c r="E3371" s="87" t="s">
        <v>1887</v>
      </c>
      <c r="F3371" s="88" t="s">
        <v>1886</v>
      </c>
      <c r="G3371" s="87" t="s">
        <v>139</v>
      </c>
      <c r="H3371" s="89" t="s">
        <v>12</v>
      </c>
      <c r="I3371" s="121">
        <v>1.9</v>
      </c>
      <c r="J3371" s="121">
        <v>1.9</v>
      </c>
      <c r="K3371" s="84">
        <v>1.3</v>
      </c>
      <c r="L3371" s="105">
        <f>+BD[[#This Row],[Kg. Recibidos]]*BD[[#This Row],[Precio]]</f>
        <v>2.4699999999999998</v>
      </c>
      <c r="M3371" s="84">
        <v>2.4700000000000002</v>
      </c>
      <c r="N3371" s="91">
        <f>+BD[[#This Row],[Monto Total]]-BD[[#This Row],[Abonos]]</f>
        <v>0</v>
      </c>
      <c r="O3371" s="93" t="str">
        <f>IF(BD[[#This Row],[Saldo Actual]]=0,"PAGADO",IF(BD[[#This Row],[Saldo Actual]]&lt;0,"A Favor","Pendiente"))</f>
        <v>PAGADO</v>
      </c>
      <c r="P3371" s="97">
        <f>+BD[[#This Row],[Fecha Doc.]]+7</f>
        <v>45247</v>
      </c>
      <c r="Q3371" s="96" t="str">
        <f ca="1">IF(TODAY()&gt;BD[[#This Row],[Fecha Venc.]],"VENCIDO","")</f>
        <v>VENCIDO</v>
      </c>
      <c r="R3371" s="83"/>
    </row>
    <row r="3372" spans="3:18" ht="15" hidden="1" customHeight="1" x14ac:dyDescent="0.25">
      <c r="C3372" s="85" t="s">
        <v>277</v>
      </c>
      <c r="D3372" s="86">
        <v>45240</v>
      </c>
      <c r="E3372" s="87" t="s">
        <v>1887</v>
      </c>
      <c r="F3372" s="88" t="s">
        <v>1886</v>
      </c>
      <c r="G3372" s="87" t="s">
        <v>139</v>
      </c>
      <c r="H3372" s="89" t="s">
        <v>13</v>
      </c>
      <c r="I3372" s="121">
        <v>3.4</v>
      </c>
      <c r="J3372" s="121">
        <v>3.4</v>
      </c>
      <c r="K3372" s="84">
        <v>1.4</v>
      </c>
      <c r="L3372" s="105">
        <f>+BD[[#This Row],[Kg. Recibidos]]*BD[[#This Row],[Precio]]</f>
        <v>4.76</v>
      </c>
      <c r="M3372" s="84">
        <v>4.76</v>
      </c>
      <c r="N3372" s="91">
        <f>+BD[[#This Row],[Monto Total]]-BD[[#This Row],[Abonos]]</f>
        <v>0</v>
      </c>
      <c r="O3372" s="93" t="str">
        <f>IF(BD[[#This Row],[Saldo Actual]]=0,"PAGADO",IF(BD[[#This Row],[Saldo Actual]]&lt;0,"A Favor","Pendiente"))</f>
        <v>PAGADO</v>
      </c>
      <c r="P3372" s="97">
        <f>+BD[[#This Row],[Fecha Doc.]]+7</f>
        <v>45247</v>
      </c>
      <c r="Q3372" s="96" t="str">
        <f ca="1">IF(TODAY()&gt;BD[[#This Row],[Fecha Venc.]],"VENCIDO","")</f>
        <v>VENCIDO</v>
      </c>
      <c r="R3372" s="83"/>
    </row>
    <row r="3373" spans="3:18" ht="15" hidden="1" customHeight="1" x14ac:dyDescent="0.25">
      <c r="C3373" s="85" t="s">
        <v>276</v>
      </c>
      <c r="D3373" s="86">
        <v>45240</v>
      </c>
      <c r="E3373" s="87" t="s">
        <v>8</v>
      </c>
      <c r="F3373" s="88" t="s">
        <v>20</v>
      </c>
      <c r="G3373" s="87" t="s">
        <v>182</v>
      </c>
      <c r="H3373" s="89" t="s">
        <v>12</v>
      </c>
      <c r="I3373" s="121">
        <v>1209.9000000000001</v>
      </c>
      <c r="J3373" s="121">
        <v>1209.9000000000001</v>
      </c>
      <c r="K3373" s="84">
        <v>1.3</v>
      </c>
      <c r="L3373" s="105">
        <f>+BD[[#This Row],[Kg. Recibidos]]*BD[[#This Row],[Precio]]</f>
        <v>1572.8700000000001</v>
      </c>
      <c r="M3373" s="84">
        <v>1572.8700000000001</v>
      </c>
      <c r="N3373" s="91">
        <f>+BD[[#This Row],[Monto Total]]-BD[[#This Row],[Abonos]]</f>
        <v>0</v>
      </c>
      <c r="O3373" s="93" t="str">
        <f>IF(BD[[#This Row],[Saldo Actual]]=0,"PAGADO",IF(BD[[#This Row],[Saldo Actual]]&lt;0,"A Favor","Pendiente"))</f>
        <v>PAGADO</v>
      </c>
      <c r="P3373" s="97">
        <f>+BD[[#This Row],[Fecha Doc.]]+7</f>
        <v>45247</v>
      </c>
      <c r="Q3373" s="96" t="str">
        <f ca="1">IF(TODAY()&gt;BD[[#This Row],[Fecha Venc.]],"VENCIDO","")</f>
        <v>VENCIDO</v>
      </c>
      <c r="R3373" s="83"/>
    </row>
    <row r="3374" spans="3:18" ht="15" hidden="1" customHeight="1" x14ac:dyDescent="0.25">
      <c r="C3374" s="85" t="s">
        <v>275</v>
      </c>
      <c r="D3374" s="86">
        <v>45240</v>
      </c>
      <c r="E3374" s="87" t="s">
        <v>8</v>
      </c>
      <c r="F3374" s="88" t="s">
        <v>20</v>
      </c>
      <c r="G3374" s="87" t="s">
        <v>182</v>
      </c>
      <c r="H3374" s="89" t="s">
        <v>11</v>
      </c>
      <c r="I3374" s="121">
        <v>601.6</v>
      </c>
      <c r="J3374" s="121">
        <v>594</v>
      </c>
      <c r="K3374" s="84">
        <v>1.8</v>
      </c>
      <c r="L3374" s="105">
        <f>+BD[[#This Row],[Kg. Recibidos]]*BD[[#This Row],[Precio]]</f>
        <v>1069.2</v>
      </c>
      <c r="M3374" s="84">
        <v>1069.2</v>
      </c>
      <c r="N3374" s="91">
        <f>+BD[[#This Row],[Monto Total]]-BD[[#This Row],[Abonos]]</f>
        <v>0</v>
      </c>
      <c r="O3374" s="93" t="str">
        <f>IF(BD[[#This Row],[Saldo Actual]]=0,"PAGADO",IF(BD[[#This Row],[Saldo Actual]]&lt;0,"A Favor","Pendiente"))</f>
        <v>PAGADO</v>
      </c>
      <c r="P3374" s="97">
        <f>+BD[[#This Row],[Fecha Doc.]]+7</f>
        <v>45247</v>
      </c>
      <c r="Q3374" s="96" t="str">
        <f ca="1">IF(TODAY()&gt;BD[[#This Row],[Fecha Venc.]],"VENCIDO","")</f>
        <v>VENCIDO</v>
      </c>
      <c r="R3374" s="83"/>
    </row>
    <row r="3375" spans="3:18" ht="15" hidden="1" customHeight="1" x14ac:dyDescent="0.25">
      <c r="C3375" s="85" t="s">
        <v>275</v>
      </c>
      <c r="D3375" s="86">
        <v>45240</v>
      </c>
      <c r="E3375" s="87" t="s">
        <v>8</v>
      </c>
      <c r="F3375" s="88" t="s">
        <v>20</v>
      </c>
      <c r="G3375" s="87" t="s">
        <v>182</v>
      </c>
      <c r="H3375" s="89" t="s">
        <v>12</v>
      </c>
      <c r="I3375" s="121">
        <v>1441.2</v>
      </c>
      <c r="J3375" s="121">
        <v>1391.3</v>
      </c>
      <c r="K3375" s="84">
        <v>1.3</v>
      </c>
      <c r="L3375" s="105">
        <f>+BD[[#This Row],[Kg. Recibidos]]*BD[[#This Row],[Precio]]</f>
        <v>1808.69</v>
      </c>
      <c r="M3375" s="84">
        <v>1808.69</v>
      </c>
      <c r="N3375" s="91">
        <f>+BD[[#This Row],[Monto Total]]-BD[[#This Row],[Abonos]]</f>
        <v>0</v>
      </c>
      <c r="O3375" s="93" t="str">
        <f>IF(BD[[#This Row],[Saldo Actual]]=0,"PAGADO",IF(BD[[#This Row],[Saldo Actual]]&lt;0,"A Favor","Pendiente"))</f>
        <v>PAGADO</v>
      </c>
      <c r="P3375" s="97">
        <f>+BD[[#This Row],[Fecha Doc.]]+7</f>
        <v>45247</v>
      </c>
      <c r="Q3375" s="96" t="str">
        <f ca="1">IF(TODAY()&gt;BD[[#This Row],[Fecha Venc.]],"VENCIDO","")</f>
        <v>VENCIDO</v>
      </c>
      <c r="R3375" s="83"/>
    </row>
    <row r="3376" spans="3:18" ht="15" hidden="1" customHeight="1" x14ac:dyDescent="0.25">
      <c r="C3376" s="85" t="s">
        <v>275</v>
      </c>
      <c r="D3376" s="86">
        <v>45240</v>
      </c>
      <c r="E3376" s="87" t="s">
        <v>8</v>
      </c>
      <c r="F3376" s="88" t="s">
        <v>20</v>
      </c>
      <c r="G3376" s="87" t="s">
        <v>182</v>
      </c>
      <c r="H3376" s="89" t="s">
        <v>13</v>
      </c>
      <c r="I3376" s="121">
        <v>1589.9</v>
      </c>
      <c r="J3376" s="121">
        <v>1577</v>
      </c>
      <c r="K3376" s="84">
        <v>1.4</v>
      </c>
      <c r="L3376" s="105">
        <f>+BD[[#This Row],[Kg. Recibidos]]*BD[[#This Row],[Precio]]</f>
        <v>2207.7999999999997</v>
      </c>
      <c r="M3376" s="84">
        <v>2207.7999999999997</v>
      </c>
      <c r="N3376" s="91">
        <f>+BD[[#This Row],[Monto Total]]-BD[[#This Row],[Abonos]]</f>
        <v>0</v>
      </c>
      <c r="O3376" s="93" t="str">
        <f>IF(BD[[#This Row],[Saldo Actual]]=0,"PAGADO",IF(BD[[#This Row],[Saldo Actual]]&lt;0,"A Favor","Pendiente"))</f>
        <v>PAGADO</v>
      </c>
      <c r="P3376" s="97">
        <f>+BD[[#This Row],[Fecha Doc.]]+7</f>
        <v>45247</v>
      </c>
      <c r="Q3376" s="96" t="str">
        <f ca="1">IF(TODAY()&gt;BD[[#This Row],[Fecha Venc.]],"VENCIDO","")</f>
        <v>VENCIDO</v>
      </c>
      <c r="R3376" s="83"/>
    </row>
    <row r="3377" spans="3:18" ht="15" hidden="1" customHeight="1" x14ac:dyDescent="0.25">
      <c r="C3377" s="85" t="s">
        <v>294</v>
      </c>
      <c r="D3377" s="86">
        <v>45239</v>
      </c>
      <c r="E3377" s="87" t="s">
        <v>91</v>
      </c>
      <c r="F3377" s="88" t="s">
        <v>50</v>
      </c>
      <c r="G3377" s="87" t="s">
        <v>91</v>
      </c>
      <c r="H3377" s="89" t="s">
        <v>12</v>
      </c>
      <c r="I3377" s="121">
        <v>144.6</v>
      </c>
      <c r="J3377" s="121">
        <v>144.6</v>
      </c>
      <c r="K3377" s="84">
        <v>1.3</v>
      </c>
      <c r="L3377" s="105">
        <f>+BD[[#This Row],[Kg. Recibidos]]*BD[[#This Row],[Precio]]</f>
        <v>187.98</v>
      </c>
      <c r="M3377" s="84">
        <v>187.98</v>
      </c>
      <c r="N3377" s="91">
        <f>+BD[[#This Row],[Monto Total]]-BD[[#This Row],[Abonos]]</f>
        <v>0</v>
      </c>
      <c r="O3377" s="93" t="str">
        <f>IF(BD[[#This Row],[Saldo Actual]]=0,"PAGADO",IF(BD[[#This Row],[Saldo Actual]]&lt;0,"A Favor","Pendiente"))</f>
        <v>PAGADO</v>
      </c>
      <c r="P3377" s="97">
        <f>+BD[[#This Row],[Fecha Doc.]]+7</f>
        <v>45246</v>
      </c>
      <c r="Q3377" s="96" t="str">
        <f ca="1">IF(TODAY()&gt;BD[[#This Row],[Fecha Venc.]],"VENCIDO","")</f>
        <v>VENCIDO</v>
      </c>
      <c r="R3377" s="83"/>
    </row>
    <row r="3378" spans="3:18" ht="15" hidden="1" customHeight="1" x14ac:dyDescent="0.25">
      <c r="C3378" s="85" t="s">
        <v>294</v>
      </c>
      <c r="D3378" s="86">
        <v>45239</v>
      </c>
      <c r="E3378" s="87" t="s">
        <v>91</v>
      </c>
      <c r="F3378" s="88" t="s">
        <v>50</v>
      </c>
      <c r="G3378" s="87" t="s">
        <v>91</v>
      </c>
      <c r="H3378" s="89" t="s">
        <v>13</v>
      </c>
      <c r="I3378" s="121">
        <v>124.2</v>
      </c>
      <c r="J3378" s="121">
        <v>124.2</v>
      </c>
      <c r="K3378" s="84">
        <v>1.4</v>
      </c>
      <c r="L3378" s="105">
        <f>+BD[[#This Row],[Kg. Recibidos]]*BD[[#This Row],[Precio]]</f>
        <v>173.88</v>
      </c>
      <c r="M3378" s="84">
        <v>173.88</v>
      </c>
      <c r="N3378" s="91">
        <f>+BD[[#This Row],[Monto Total]]-BD[[#This Row],[Abonos]]</f>
        <v>0</v>
      </c>
      <c r="O3378" s="93" t="str">
        <f>IF(BD[[#This Row],[Saldo Actual]]=0,"PAGADO",IF(BD[[#This Row],[Saldo Actual]]&lt;0,"A Favor","Pendiente"))</f>
        <v>PAGADO</v>
      </c>
      <c r="P3378" s="97">
        <f>+BD[[#This Row],[Fecha Doc.]]+7</f>
        <v>45246</v>
      </c>
      <c r="Q3378" s="96" t="str">
        <f ca="1">IF(TODAY()&gt;BD[[#This Row],[Fecha Venc.]],"VENCIDO","")</f>
        <v>VENCIDO</v>
      </c>
      <c r="R3378" s="83"/>
    </row>
    <row r="3379" spans="3:18" ht="15" hidden="1" customHeight="1" x14ac:dyDescent="0.25">
      <c r="C3379" s="85" t="s">
        <v>294</v>
      </c>
      <c r="D3379" s="86">
        <v>45239</v>
      </c>
      <c r="E3379" s="87" t="s">
        <v>91</v>
      </c>
      <c r="F3379" s="88" t="s">
        <v>50</v>
      </c>
      <c r="G3379" s="87" t="s">
        <v>91</v>
      </c>
      <c r="H3379" s="89" t="s">
        <v>11</v>
      </c>
      <c r="I3379" s="121">
        <v>49.8</v>
      </c>
      <c r="J3379" s="121">
        <v>49.8</v>
      </c>
      <c r="K3379" s="84">
        <v>2</v>
      </c>
      <c r="L3379" s="105">
        <f>+BD[[#This Row],[Kg. Recibidos]]*BD[[#This Row],[Precio]]</f>
        <v>99.6</v>
      </c>
      <c r="M3379" s="84">
        <v>99.6</v>
      </c>
      <c r="N3379" s="91">
        <f>+BD[[#This Row],[Monto Total]]-BD[[#This Row],[Abonos]]</f>
        <v>0</v>
      </c>
      <c r="O3379" s="93" t="str">
        <f>IF(BD[[#This Row],[Saldo Actual]]=0,"PAGADO",IF(BD[[#This Row],[Saldo Actual]]&lt;0,"A Favor","Pendiente"))</f>
        <v>PAGADO</v>
      </c>
      <c r="P3379" s="97">
        <f>+BD[[#This Row],[Fecha Doc.]]+7</f>
        <v>45246</v>
      </c>
      <c r="Q3379" s="96" t="str">
        <f ca="1">IF(TODAY()&gt;BD[[#This Row],[Fecha Venc.]],"VENCIDO","")</f>
        <v>VENCIDO</v>
      </c>
      <c r="R3379" s="83"/>
    </row>
    <row r="3380" spans="3:18" ht="15" hidden="1" customHeight="1" x14ac:dyDescent="0.25">
      <c r="C3380" s="85" t="s">
        <v>295</v>
      </c>
      <c r="D3380" s="86">
        <v>45239</v>
      </c>
      <c r="E3380" s="87" t="s">
        <v>8</v>
      </c>
      <c r="F3380" s="88" t="s">
        <v>20</v>
      </c>
      <c r="G3380" s="87" t="s">
        <v>179</v>
      </c>
      <c r="H3380" s="89" t="s">
        <v>3</v>
      </c>
      <c r="I3380" s="121">
        <v>1878.9</v>
      </c>
      <c r="J3380" s="121">
        <v>1868.9</v>
      </c>
      <c r="K3380" s="84">
        <v>2.25</v>
      </c>
      <c r="L3380" s="105">
        <f>+BD[[#This Row],[Kg. Recibidos]]*BD[[#This Row],[Precio]]</f>
        <v>4205.0250000000005</v>
      </c>
      <c r="M3380" s="84">
        <v>4205.0250000000005</v>
      </c>
      <c r="N3380" s="91">
        <f>+BD[[#This Row],[Monto Total]]-BD[[#This Row],[Abonos]]</f>
        <v>0</v>
      </c>
      <c r="O3380" s="93" t="str">
        <f>IF(BD[[#This Row],[Saldo Actual]]=0,"PAGADO",IF(BD[[#This Row],[Saldo Actual]]&lt;0,"A Favor","Pendiente"))</f>
        <v>PAGADO</v>
      </c>
      <c r="P3380" s="97">
        <f>+BD[[#This Row],[Fecha Doc.]]+7</f>
        <v>45246</v>
      </c>
      <c r="Q3380" s="96" t="str">
        <f ca="1">IF(TODAY()&gt;BD[[#This Row],[Fecha Venc.]],"VENCIDO","")</f>
        <v>VENCIDO</v>
      </c>
      <c r="R3380" s="83"/>
    </row>
    <row r="3381" spans="3:18" ht="15" hidden="1" customHeight="1" x14ac:dyDescent="0.25">
      <c r="C3381" s="85" t="s">
        <v>293</v>
      </c>
      <c r="D3381" s="86">
        <v>45239</v>
      </c>
      <c r="E3381" s="87" t="s">
        <v>89</v>
      </c>
      <c r="F3381" s="88" t="s">
        <v>48</v>
      </c>
      <c r="G3381" s="87" t="s">
        <v>89</v>
      </c>
      <c r="H3381" s="89" t="s">
        <v>10</v>
      </c>
      <c r="I3381" s="121">
        <v>9656.1</v>
      </c>
      <c r="J3381" s="121">
        <v>9654.1</v>
      </c>
      <c r="K3381" s="84">
        <v>2.0499999999999998</v>
      </c>
      <c r="L3381" s="105">
        <f>+BD[[#This Row],[Kg. Recibidos]]*BD[[#This Row],[Precio]]</f>
        <v>19790.904999999999</v>
      </c>
      <c r="M3381" s="84">
        <v>19790.904999999999</v>
      </c>
      <c r="N3381" s="91">
        <f>+BD[[#This Row],[Monto Total]]-BD[[#This Row],[Abonos]]</f>
        <v>0</v>
      </c>
      <c r="O3381" s="93" t="str">
        <f>IF(BD[[#This Row],[Saldo Actual]]=0,"PAGADO",IF(BD[[#This Row],[Saldo Actual]]&lt;0,"A Favor","Pendiente"))</f>
        <v>PAGADO</v>
      </c>
      <c r="P3381" s="97">
        <f>+BD[[#This Row],[Fecha Doc.]]+7</f>
        <v>45246</v>
      </c>
      <c r="Q3381" s="96" t="str">
        <f ca="1">IF(TODAY()&gt;BD[[#This Row],[Fecha Venc.]],"VENCIDO","")</f>
        <v>VENCIDO</v>
      </c>
      <c r="R3381" s="83"/>
    </row>
    <row r="3382" spans="3:18" ht="15" hidden="1" customHeight="1" x14ac:dyDescent="0.25">
      <c r="C3382" s="85" t="s">
        <v>299</v>
      </c>
      <c r="D3382" s="86">
        <v>45239</v>
      </c>
      <c r="E3382" s="87" t="s">
        <v>8</v>
      </c>
      <c r="F3382" s="88" t="s">
        <v>20</v>
      </c>
      <c r="G3382" s="87" t="s">
        <v>176</v>
      </c>
      <c r="H3382" s="89" t="s">
        <v>15</v>
      </c>
      <c r="I3382" s="121">
        <v>829.9</v>
      </c>
      <c r="J3382" s="121">
        <v>825</v>
      </c>
      <c r="K3382" s="84">
        <v>2.52</v>
      </c>
      <c r="L3382" s="105">
        <f>+BD[[#This Row],[Kg. Recibidos]]*BD[[#This Row],[Precio]]</f>
        <v>2079</v>
      </c>
      <c r="M3382" s="84">
        <v>2079</v>
      </c>
      <c r="N3382" s="91">
        <f>+BD[[#This Row],[Monto Total]]-BD[[#This Row],[Abonos]]</f>
        <v>0</v>
      </c>
      <c r="O3382" s="93" t="str">
        <f>IF(BD[[#This Row],[Saldo Actual]]=0,"PAGADO",IF(BD[[#This Row],[Saldo Actual]]&lt;0,"A Favor","Pendiente"))</f>
        <v>PAGADO</v>
      </c>
      <c r="P3382" s="97">
        <f>+BD[[#This Row],[Fecha Doc.]]+7</f>
        <v>45246</v>
      </c>
      <c r="Q3382" s="96" t="str">
        <f ca="1">IF(TODAY()&gt;BD[[#This Row],[Fecha Venc.]],"VENCIDO","")</f>
        <v>VENCIDO</v>
      </c>
      <c r="R3382" s="83"/>
    </row>
    <row r="3383" spans="3:18" ht="15" hidden="1" customHeight="1" x14ac:dyDescent="0.25">
      <c r="C3383" s="85" t="s">
        <v>298</v>
      </c>
      <c r="D3383" s="86">
        <v>45239</v>
      </c>
      <c r="E3383" s="87" t="s">
        <v>8</v>
      </c>
      <c r="F3383" s="88" t="s">
        <v>20</v>
      </c>
      <c r="G3383" s="87" t="s">
        <v>176</v>
      </c>
      <c r="H3383" s="89" t="s">
        <v>3</v>
      </c>
      <c r="I3383" s="121">
        <v>311.3</v>
      </c>
      <c r="J3383" s="121">
        <v>307.89999999999998</v>
      </c>
      <c r="K3383" s="84">
        <v>2.25</v>
      </c>
      <c r="L3383" s="105">
        <f>+BD[[#This Row],[Kg. Recibidos]]*BD[[#This Row],[Precio]]</f>
        <v>692.77499999999998</v>
      </c>
      <c r="M3383" s="84">
        <v>692.77499999999998</v>
      </c>
      <c r="N3383" s="91">
        <f>+BD[[#This Row],[Monto Total]]-BD[[#This Row],[Abonos]]</f>
        <v>0</v>
      </c>
      <c r="O3383" s="93" t="str">
        <f>IF(BD[[#This Row],[Saldo Actual]]=0,"PAGADO",IF(BD[[#This Row],[Saldo Actual]]&lt;0,"A Favor","Pendiente"))</f>
        <v>PAGADO</v>
      </c>
      <c r="P3383" s="97">
        <f>+BD[[#This Row],[Fecha Doc.]]+7</f>
        <v>45246</v>
      </c>
      <c r="Q3383" s="96" t="str">
        <f ca="1">IF(TODAY()&gt;BD[[#This Row],[Fecha Venc.]],"VENCIDO","")</f>
        <v>VENCIDO</v>
      </c>
      <c r="R3383" s="83"/>
    </row>
    <row r="3384" spans="3:18" ht="15" hidden="1" customHeight="1" x14ac:dyDescent="0.25">
      <c r="C3384" s="85" t="s">
        <v>297</v>
      </c>
      <c r="D3384" s="86">
        <v>45239</v>
      </c>
      <c r="E3384" s="87" t="s">
        <v>8</v>
      </c>
      <c r="F3384" s="88" t="s">
        <v>20</v>
      </c>
      <c r="G3384" s="87" t="s">
        <v>181</v>
      </c>
      <c r="H3384" s="89" t="s">
        <v>15</v>
      </c>
      <c r="I3384" s="121">
        <v>272.3</v>
      </c>
      <c r="J3384" s="121">
        <v>266.8</v>
      </c>
      <c r="K3384" s="84">
        <v>2.52</v>
      </c>
      <c r="L3384" s="105">
        <f>+BD[[#This Row],[Kg. Recibidos]]*BD[[#This Row],[Precio]]</f>
        <v>672.33600000000001</v>
      </c>
      <c r="M3384" s="84">
        <v>672.33600000000001</v>
      </c>
      <c r="N3384" s="91">
        <f>+BD[[#This Row],[Monto Total]]-BD[[#This Row],[Abonos]]</f>
        <v>0</v>
      </c>
      <c r="O3384" s="93" t="str">
        <f>IF(BD[[#This Row],[Saldo Actual]]=0,"PAGADO",IF(BD[[#This Row],[Saldo Actual]]&lt;0,"A Favor","Pendiente"))</f>
        <v>PAGADO</v>
      </c>
      <c r="P3384" s="97">
        <f>+BD[[#This Row],[Fecha Doc.]]+7</f>
        <v>45246</v>
      </c>
      <c r="Q3384" s="96" t="str">
        <f ca="1">IF(TODAY()&gt;BD[[#This Row],[Fecha Venc.]],"VENCIDO","")</f>
        <v>VENCIDO</v>
      </c>
      <c r="R3384" s="83"/>
    </row>
    <row r="3385" spans="3:18" ht="15" hidden="1" customHeight="1" x14ac:dyDescent="0.25">
      <c r="C3385" s="85" t="s">
        <v>296</v>
      </c>
      <c r="D3385" s="86">
        <v>45239</v>
      </c>
      <c r="E3385" s="87" t="s">
        <v>8</v>
      </c>
      <c r="F3385" s="88" t="s">
        <v>20</v>
      </c>
      <c r="G3385" s="87" t="s">
        <v>181</v>
      </c>
      <c r="H3385" s="89" t="s">
        <v>3</v>
      </c>
      <c r="I3385" s="121">
        <v>1897.1</v>
      </c>
      <c r="J3385" s="121">
        <v>1891</v>
      </c>
      <c r="K3385" s="84">
        <v>2.25</v>
      </c>
      <c r="L3385" s="105">
        <f>+BD[[#This Row],[Kg. Recibidos]]*BD[[#This Row],[Precio]]</f>
        <v>4254.75</v>
      </c>
      <c r="M3385" s="84">
        <v>4254.75</v>
      </c>
      <c r="N3385" s="91">
        <f>+BD[[#This Row],[Monto Total]]-BD[[#This Row],[Abonos]]</f>
        <v>0</v>
      </c>
      <c r="O3385" s="93" t="str">
        <f>IF(BD[[#This Row],[Saldo Actual]]=0,"PAGADO",IF(BD[[#This Row],[Saldo Actual]]&lt;0,"A Favor","Pendiente"))</f>
        <v>PAGADO</v>
      </c>
      <c r="P3385" s="97">
        <f>+BD[[#This Row],[Fecha Doc.]]+7</f>
        <v>45246</v>
      </c>
      <c r="Q3385" s="96" t="str">
        <f ca="1">IF(TODAY()&gt;BD[[#This Row],[Fecha Venc.]],"VENCIDO","")</f>
        <v>VENCIDO</v>
      </c>
      <c r="R3385" s="83"/>
    </row>
    <row r="3386" spans="3:18" ht="15" hidden="1" customHeight="1" x14ac:dyDescent="0.25">
      <c r="C3386" s="85" t="s">
        <v>284</v>
      </c>
      <c r="D3386" s="86">
        <v>45238</v>
      </c>
      <c r="E3386" s="87" t="s">
        <v>1887</v>
      </c>
      <c r="F3386" s="88" t="s">
        <v>53</v>
      </c>
      <c r="G3386" s="87" t="s">
        <v>96</v>
      </c>
      <c r="H3386" s="89" t="s">
        <v>3</v>
      </c>
      <c r="I3386" s="121">
        <v>719.6</v>
      </c>
      <c r="J3386" s="121">
        <v>719.6</v>
      </c>
      <c r="K3386" s="84">
        <v>2.2999999999999998</v>
      </c>
      <c r="L3386" s="105">
        <f>+BD[[#This Row],[Kg. Recibidos]]*BD[[#This Row],[Precio]]</f>
        <v>1655.08</v>
      </c>
      <c r="M3386" s="84">
        <v>1655.08</v>
      </c>
      <c r="N3386" s="91">
        <f>+BD[[#This Row],[Monto Total]]-BD[[#This Row],[Abonos]]</f>
        <v>0</v>
      </c>
      <c r="O3386" s="93" t="str">
        <f>IF(BD[[#This Row],[Saldo Actual]]=0,"PAGADO",IF(BD[[#This Row],[Saldo Actual]]&lt;0,"A Favor","Pendiente"))</f>
        <v>PAGADO</v>
      </c>
      <c r="P3386" s="97">
        <f>+BD[[#This Row],[Fecha Doc.]]+7</f>
        <v>45245</v>
      </c>
      <c r="Q3386" s="96" t="str">
        <f ca="1">IF(TODAY()&gt;BD[[#This Row],[Fecha Venc.]],"VENCIDO","")</f>
        <v>VENCIDO</v>
      </c>
      <c r="R3386" s="83"/>
    </row>
    <row r="3387" spans="3:18" ht="15" hidden="1" customHeight="1" x14ac:dyDescent="0.25">
      <c r="C3387" s="85" t="s">
        <v>305</v>
      </c>
      <c r="D3387" s="86">
        <v>45238</v>
      </c>
      <c r="E3387" s="87" t="s">
        <v>8</v>
      </c>
      <c r="F3387" s="88" t="s">
        <v>20</v>
      </c>
      <c r="G3387" s="87" t="s">
        <v>182</v>
      </c>
      <c r="H3387" s="89" t="s">
        <v>11</v>
      </c>
      <c r="I3387" s="121">
        <v>120</v>
      </c>
      <c r="J3387" s="121">
        <v>120</v>
      </c>
      <c r="K3387" s="84">
        <v>1.8</v>
      </c>
      <c r="L3387" s="105">
        <f>+BD[[#This Row],[Kg. Recibidos]]*BD[[#This Row],[Precio]]</f>
        <v>216</v>
      </c>
      <c r="M3387" s="84">
        <v>216</v>
      </c>
      <c r="N3387" s="91">
        <f>+BD[[#This Row],[Monto Total]]-BD[[#This Row],[Abonos]]</f>
        <v>0</v>
      </c>
      <c r="O3387" s="93" t="str">
        <f>IF(BD[[#This Row],[Saldo Actual]]=0,"PAGADO",IF(BD[[#This Row],[Saldo Actual]]&lt;0,"A Favor","Pendiente"))</f>
        <v>PAGADO</v>
      </c>
      <c r="P3387" s="97">
        <f>+BD[[#This Row],[Fecha Doc.]]+7</f>
        <v>45245</v>
      </c>
      <c r="Q3387" s="96" t="str">
        <f ca="1">IF(TODAY()&gt;BD[[#This Row],[Fecha Venc.]],"VENCIDO","")</f>
        <v>VENCIDO</v>
      </c>
      <c r="R3387" s="83"/>
    </row>
    <row r="3388" spans="3:18" ht="15" hidden="1" customHeight="1" x14ac:dyDescent="0.25">
      <c r="C3388" s="85" t="s">
        <v>305</v>
      </c>
      <c r="D3388" s="86">
        <v>45238</v>
      </c>
      <c r="E3388" s="87" t="s">
        <v>8</v>
      </c>
      <c r="F3388" s="88" t="s">
        <v>20</v>
      </c>
      <c r="G3388" s="87" t="s">
        <v>182</v>
      </c>
      <c r="H3388" s="89" t="s">
        <v>13</v>
      </c>
      <c r="I3388" s="121">
        <v>626</v>
      </c>
      <c r="J3388" s="121">
        <v>626</v>
      </c>
      <c r="K3388" s="84">
        <v>1.4</v>
      </c>
      <c r="L3388" s="105">
        <f>+BD[[#This Row],[Kg. Recibidos]]*BD[[#This Row],[Precio]]</f>
        <v>876.4</v>
      </c>
      <c r="M3388" s="84">
        <v>876.4</v>
      </c>
      <c r="N3388" s="91">
        <f>+BD[[#This Row],[Monto Total]]-BD[[#This Row],[Abonos]]</f>
        <v>0</v>
      </c>
      <c r="O3388" s="93" t="str">
        <f>IF(BD[[#This Row],[Saldo Actual]]=0,"PAGADO",IF(BD[[#This Row],[Saldo Actual]]&lt;0,"A Favor","Pendiente"))</f>
        <v>PAGADO</v>
      </c>
      <c r="P3388" s="97">
        <f>+BD[[#This Row],[Fecha Doc.]]+7</f>
        <v>45245</v>
      </c>
      <c r="Q3388" s="96" t="str">
        <f ca="1">IF(TODAY()&gt;BD[[#This Row],[Fecha Venc.]],"VENCIDO","")</f>
        <v>VENCIDO</v>
      </c>
      <c r="R3388" s="83"/>
    </row>
    <row r="3389" spans="3:18" ht="15" hidden="1" customHeight="1" x14ac:dyDescent="0.25">
      <c r="C3389" s="85" t="s">
        <v>306</v>
      </c>
      <c r="D3389" s="86">
        <v>45238</v>
      </c>
      <c r="E3389" s="87" t="s">
        <v>66</v>
      </c>
      <c r="F3389" s="88" t="s">
        <v>21</v>
      </c>
      <c r="G3389" s="87" t="s">
        <v>186</v>
      </c>
      <c r="H3389" s="89" t="s">
        <v>15</v>
      </c>
      <c r="I3389" s="121">
        <v>2075</v>
      </c>
      <c r="J3389" s="121">
        <v>2064</v>
      </c>
      <c r="K3389" s="84">
        <v>2.52</v>
      </c>
      <c r="L3389" s="105">
        <f>+BD[[#This Row],[Kg. Recibidos]]*BD[[#This Row],[Precio]]</f>
        <v>5201.28</v>
      </c>
      <c r="M3389" s="84">
        <v>5201.28</v>
      </c>
      <c r="N3389" s="91">
        <f>+BD[[#This Row],[Monto Total]]-BD[[#This Row],[Abonos]]</f>
        <v>0</v>
      </c>
      <c r="O3389" s="93" t="str">
        <f>IF(BD[[#This Row],[Saldo Actual]]=0,"PAGADO",IF(BD[[#This Row],[Saldo Actual]]&lt;0,"A Favor","Pendiente"))</f>
        <v>PAGADO</v>
      </c>
      <c r="P3389" s="97">
        <f>+BD[[#This Row],[Fecha Doc.]]+7</f>
        <v>45245</v>
      </c>
      <c r="Q3389" s="96" t="str">
        <f ca="1">IF(TODAY()&gt;BD[[#This Row],[Fecha Venc.]],"VENCIDO","")</f>
        <v>VENCIDO</v>
      </c>
      <c r="R3389" s="83"/>
    </row>
    <row r="3390" spans="3:18" ht="15" hidden="1" customHeight="1" x14ac:dyDescent="0.25">
      <c r="C3390" s="85" t="s">
        <v>307</v>
      </c>
      <c r="D3390" s="86">
        <v>45238</v>
      </c>
      <c r="E3390" s="87" t="s">
        <v>66</v>
      </c>
      <c r="F3390" s="88" t="s">
        <v>21</v>
      </c>
      <c r="G3390" s="87" t="s">
        <v>183</v>
      </c>
      <c r="H3390" s="89" t="s">
        <v>15</v>
      </c>
      <c r="I3390" s="121">
        <v>2118.1</v>
      </c>
      <c r="J3390" s="121">
        <v>2118.5</v>
      </c>
      <c r="K3390" s="84">
        <v>2.52</v>
      </c>
      <c r="L3390" s="105">
        <f>+BD[[#This Row],[Kg. Recibidos]]*BD[[#This Row],[Precio]]</f>
        <v>5338.62</v>
      </c>
      <c r="M3390" s="84">
        <v>5338.62</v>
      </c>
      <c r="N3390" s="91">
        <f>+BD[[#This Row],[Monto Total]]-BD[[#This Row],[Abonos]]</f>
        <v>0</v>
      </c>
      <c r="O3390" s="93" t="str">
        <f>IF(BD[[#This Row],[Saldo Actual]]=0,"PAGADO",IF(BD[[#This Row],[Saldo Actual]]&lt;0,"A Favor","Pendiente"))</f>
        <v>PAGADO</v>
      </c>
      <c r="P3390" s="97">
        <f>+BD[[#This Row],[Fecha Doc.]]+7</f>
        <v>45245</v>
      </c>
      <c r="Q3390" s="96" t="str">
        <f ca="1">IF(TODAY()&gt;BD[[#This Row],[Fecha Venc.]],"VENCIDO","")</f>
        <v>VENCIDO</v>
      </c>
      <c r="R3390" s="83"/>
    </row>
    <row r="3391" spans="3:18" ht="15" hidden="1" customHeight="1" x14ac:dyDescent="0.25">
      <c r="C3391" s="85" t="s">
        <v>308</v>
      </c>
      <c r="D3391" s="86">
        <v>45238</v>
      </c>
      <c r="E3391" s="87" t="s">
        <v>66</v>
      </c>
      <c r="F3391" s="88" t="s">
        <v>21</v>
      </c>
      <c r="G3391" s="87" t="s">
        <v>185</v>
      </c>
      <c r="H3391" s="89" t="s">
        <v>15</v>
      </c>
      <c r="I3391" s="121">
        <v>1580.1</v>
      </c>
      <c r="J3391" s="121">
        <v>1558.5</v>
      </c>
      <c r="K3391" s="84">
        <v>2.52</v>
      </c>
      <c r="L3391" s="105">
        <f>+BD[[#This Row],[Kg. Recibidos]]*BD[[#This Row],[Precio]]</f>
        <v>3927.42</v>
      </c>
      <c r="M3391" s="84">
        <v>3927.42</v>
      </c>
      <c r="N3391" s="91">
        <f>+BD[[#This Row],[Monto Total]]-BD[[#This Row],[Abonos]]</f>
        <v>0</v>
      </c>
      <c r="O3391" s="93" t="str">
        <f>IF(BD[[#This Row],[Saldo Actual]]=0,"PAGADO",IF(BD[[#This Row],[Saldo Actual]]&lt;0,"A Favor","Pendiente"))</f>
        <v>PAGADO</v>
      </c>
      <c r="P3391" s="97">
        <f>+BD[[#This Row],[Fecha Doc.]]+7</f>
        <v>45245</v>
      </c>
      <c r="Q3391" s="96" t="str">
        <f ca="1">IF(TODAY()&gt;BD[[#This Row],[Fecha Venc.]],"VENCIDO","")</f>
        <v>VENCIDO</v>
      </c>
      <c r="R3391" s="83"/>
    </row>
    <row r="3392" spans="3:18" ht="15" hidden="1" customHeight="1" x14ac:dyDescent="0.25">
      <c r="C3392" s="85" t="s">
        <v>304</v>
      </c>
      <c r="D3392" s="86">
        <v>45238</v>
      </c>
      <c r="E3392" s="87" t="s">
        <v>8</v>
      </c>
      <c r="F3392" s="88" t="s">
        <v>20</v>
      </c>
      <c r="G3392" s="87" t="s">
        <v>182</v>
      </c>
      <c r="H3392" s="89" t="s">
        <v>12</v>
      </c>
      <c r="I3392" s="121">
        <v>1980.9</v>
      </c>
      <c r="J3392" s="121">
        <v>1964</v>
      </c>
      <c r="K3392" s="84">
        <v>1.3</v>
      </c>
      <c r="L3392" s="105">
        <f>+BD[[#This Row],[Kg. Recibidos]]*BD[[#This Row],[Precio]]</f>
        <v>2553.2000000000003</v>
      </c>
      <c r="M3392" s="84">
        <v>2553.2000000000003</v>
      </c>
      <c r="N3392" s="91">
        <f>+BD[[#This Row],[Monto Total]]-BD[[#This Row],[Abonos]]</f>
        <v>0</v>
      </c>
      <c r="O3392" s="93" t="str">
        <f>IF(BD[[#This Row],[Saldo Actual]]=0,"PAGADO",IF(BD[[#This Row],[Saldo Actual]]&lt;0,"A Favor","Pendiente"))</f>
        <v>PAGADO</v>
      </c>
      <c r="P3392" s="97">
        <f>+BD[[#This Row],[Fecha Doc.]]+7</f>
        <v>45245</v>
      </c>
      <c r="Q3392" s="96" t="str">
        <f ca="1">IF(TODAY()&gt;BD[[#This Row],[Fecha Venc.]],"VENCIDO","")</f>
        <v>VENCIDO</v>
      </c>
      <c r="R3392" s="83"/>
    </row>
    <row r="3393" spans="3:18" ht="15" hidden="1" customHeight="1" x14ac:dyDescent="0.25">
      <c r="C3393" s="85" t="s">
        <v>310</v>
      </c>
      <c r="D3393" s="86">
        <v>45238</v>
      </c>
      <c r="E3393" s="87" t="s">
        <v>78</v>
      </c>
      <c r="F3393" s="88" t="s">
        <v>37</v>
      </c>
      <c r="G3393" s="87" t="s">
        <v>78</v>
      </c>
      <c r="H3393" s="89" t="s">
        <v>3</v>
      </c>
      <c r="I3393" s="121">
        <v>351.4</v>
      </c>
      <c r="J3393" s="121">
        <v>351.4</v>
      </c>
      <c r="K3393" s="84">
        <v>2.2999999999999998</v>
      </c>
      <c r="L3393" s="105">
        <f>+BD[[#This Row],[Kg. Recibidos]]*BD[[#This Row],[Precio]]</f>
        <v>808.21999999999991</v>
      </c>
      <c r="M3393" s="84">
        <v>808.22</v>
      </c>
      <c r="N3393" s="91">
        <f>+BD[[#This Row],[Monto Total]]-BD[[#This Row],[Abonos]]</f>
        <v>0</v>
      </c>
      <c r="O3393" s="93" t="str">
        <f>IF(BD[[#This Row],[Saldo Actual]]=0,"PAGADO",IF(BD[[#This Row],[Saldo Actual]]&lt;0,"A Favor","Pendiente"))</f>
        <v>PAGADO</v>
      </c>
      <c r="P3393" s="97">
        <f>+BD[[#This Row],[Fecha Doc.]]+7</f>
        <v>45245</v>
      </c>
      <c r="Q3393" s="96" t="str">
        <f ca="1">IF(TODAY()&gt;BD[[#This Row],[Fecha Venc.]],"VENCIDO","")</f>
        <v>VENCIDO</v>
      </c>
      <c r="R3393" s="83"/>
    </row>
    <row r="3394" spans="3:18" ht="15" hidden="1" customHeight="1" x14ac:dyDescent="0.25">
      <c r="C3394" s="85" t="s">
        <v>309</v>
      </c>
      <c r="D3394" s="86">
        <v>45238</v>
      </c>
      <c r="E3394" s="87" t="s">
        <v>78</v>
      </c>
      <c r="F3394" s="88" t="s">
        <v>4</v>
      </c>
      <c r="G3394" s="87" t="s">
        <v>112</v>
      </c>
      <c r="H3394" s="89" t="s">
        <v>3</v>
      </c>
      <c r="I3394" s="121">
        <v>95.4</v>
      </c>
      <c r="J3394" s="121">
        <v>95.4</v>
      </c>
      <c r="K3394" s="84">
        <v>2.2999999999999998</v>
      </c>
      <c r="L3394" s="105">
        <f>+BD[[#This Row],[Kg. Recibidos]]*BD[[#This Row],[Precio]]</f>
        <v>219.42</v>
      </c>
      <c r="M3394" s="84">
        <v>219.42</v>
      </c>
      <c r="N3394" s="91">
        <f>+BD[[#This Row],[Monto Total]]-BD[[#This Row],[Abonos]]</f>
        <v>0</v>
      </c>
      <c r="O3394" s="93" t="str">
        <f>IF(BD[[#This Row],[Saldo Actual]]=0,"PAGADO",IF(BD[[#This Row],[Saldo Actual]]&lt;0,"A Favor","Pendiente"))</f>
        <v>PAGADO</v>
      </c>
      <c r="P3394" s="97">
        <f>+BD[[#This Row],[Fecha Doc.]]+7</f>
        <v>45245</v>
      </c>
      <c r="Q3394" s="96" t="str">
        <f ca="1">IF(TODAY()&gt;BD[[#This Row],[Fecha Venc.]],"VENCIDO","")</f>
        <v>VENCIDO</v>
      </c>
      <c r="R3394" s="83"/>
    </row>
    <row r="3395" spans="3:18" ht="15" hidden="1" customHeight="1" x14ac:dyDescent="0.25">
      <c r="C3395" s="85" t="s">
        <v>300</v>
      </c>
      <c r="D3395" s="86">
        <v>45238</v>
      </c>
      <c r="E3395" s="87" t="s">
        <v>102</v>
      </c>
      <c r="F3395" s="88" t="s">
        <v>55</v>
      </c>
      <c r="G3395" s="87" t="s">
        <v>102</v>
      </c>
      <c r="H3395" s="89" t="s">
        <v>3</v>
      </c>
      <c r="I3395" s="121">
        <v>1231.5</v>
      </c>
      <c r="J3395" s="121">
        <v>1231.5</v>
      </c>
      <c r="K3395" s="84">
        <v>2</v>
      </c>
      <c r="L3395" s="105">
        <f>+BD[[#This Row],[Kg. Recibidos]]*BD[[#This Row],[Precio]]</f>
        <v>2463</v>
      </c>
      <c r="M3395" s="84"/>
      <c r="N3395" s="91">
        <f>+BD[[#This Row],[Monto Total]]-BD[[#This Row],[Abonos]]</f>
        <v>2463</v>
      </c>
      <c r="O3395" s="93" t="str">
        <f>IF(BD[[#This Row],[Saldo Actual]]=0,"PAGADO",IF(BD[[#This Row],[Saldo Actual]]&lt;0,"A Favor","Pendiente"))</f>
        <v>Pendiente</v>
      </c>
      <c r="P3395" s="97">
        <f>+BD[[#This Row],[Fecha Doc.]]+7</f>
        <v>45245</v>
      </c>
      <c r="Q3395" s="96" t="str">
        <f ca="1">IF(TODAY()&gt;BD[[#This Row],[Fecha Venc.]],"VENCIDO","")</f>
        <v>VENCIDO</v>
      </c>
      <c r="R3395" s="83"/>
    </row>
    <row r="3396" spans="3:18" ht="15" hidden="1" customHeight="1" x14ac:dyDescent="0.25">
      <c r="C3396" s="85" t="s">
        <v>301</v>
      </c>
      <c r="D3396" s="86">
        <v>45238</v>
      </c>
      <c r="E3396" s="87" t="s">
        <v>102</v>
      </c>
      <c r="F3396" s="88" t="s">
        <v>55</v>
      </c>
      <c r="G3396" s="87" t="s">
        <v>102</v>
      </c>
      <c r="H3396" s="89" t="s">
        <v>3</v>
      </c>
      <c r="I3396" s="121">
        <v>1979.8</v>
      </c>
      <c r="J3396" s="121">
        <v>1979.8</v>
      </c>
      <c r="K3396" s="84">
        <v>2</v>
      </c>
      <c r="L3396" s="105">
        <f>+BD[[#This Row],[Kg. Recibidos]]*BD[[#This Row],[Precio]]</f>
        <v>3959.6</v>
      </c>
      <c r="M3396" s="84"/>
      <c r="N3396" s="91">
        <f>+BD[[#This Row],[Monto Total]]-BD[[#This Row],[Abonos]]</f>
        <v>3959.6</v>
      </c>
      <c r="O3396" s="93" t="str">
        <f>IF(BD[[#This Row],[Saldo Actual]]=0,"PAGADO",IF(BD[[#This Row],[Saldo Actual]]&lt;0,"A Favor","Pendiente"))</f>
        <v>Pendiente</v>
      </c>
      <c r="P3396" s="97">
        <f>+BD[[#This Row],[Fecha Doc.]]+7</f>
        <v>45245</v>
      </c>
      <c r="Q3396" s="96" t="str">
        <f ca="1">IF(TODAY()&gt;BD[[#This Row],[Fecha Venc.]],"VENCIDO","")</f>
        <v>VENCIDO</v>
      </c>
      <c r="R3396" s="83"/>
    </row>
    <row r="3397" spans="3:18" ht="15" hidden="1" customHeight="1" x14ac:dyDescent="0.25">
      <c r="C3397" s="85" t="s">
        <v>303</v>
      </c>
      <c r="D3397" s="86">
        <v>45238</v>
      </c>
      <c r="E3397" s="87" t="s">
        <v>8</v>
      </c>
      <c r="F3397" s="88" t="s">
        <v>20</v>
      </c>
      <c r="G3397" s="87" t="s">
        <v>182</v>
      </c>
      <c r="H3397" s="89" t="s">
        <v>11</v>
      </c>
      <c r="I3397" s="121">
        <v>368.7</v>
      </c>
      <c r="J3397" s="121">
        <v>361</v>
      </c>
      <c r="K3397" s="84">
        <v>1.8</v>
      </c>
      <c r="L3397" s="105">
        <f>+BD[[#This Row],[Kg. Recibidos]]*BD[[#This Row],[Precio]]</f>
        <v>649.80000000000007</v>
      </c>
      <c r="M3397" s="84">
        <v>649.80000000000007</v>
      </c>
      <c r="N3397" s="91">
        <f>+BD[[#This Row],[Monto Total]]-BD[[#This Row],[Abonos]]</f>
        <v>0</v>
      </c>
      <c r="O3397" s="93" t="str">
        <f>IF(BD[[#This Row],[Saldo Actual]]=0,"PAGADO",IF(BD[[#This Row],[Saldo Actual]]&lt;0,"A Favor","Pendiente"))</f>
        <v>PAGADO</v>
      </c>
      <c r="P3397" s="97">
        <f>+BD[[#This Row],[Fecha Doc.]]+7</f>
        <v>45245</v>
      </c>
      <c r="Q3397" s="96" t="str">
        <f ca="1">IF(TODAY()&gt;BD[[#This Row],[Fecha Venc.]],"VENCIDO","")</f>
        <v>VENCIDO</v>
      </c>
      <c r="R3397" s="83"/>
    </row>
    <row r="3398" spans="3:18" ht="15" hidden="1" customHeight="1" x14ac:dyDescent="0.25">
      <c r="C3398" s="85" t="s">
        <v>303</v>
      </c>
      <c r="D3398" s="86">
        <v>45238</v>
      </c>
      <c r="E3398" s="87" t="s">
        <v>8</v>
      </c>
      <c r="F3398" s="88" t="s">
        <v>20</v>
      </c>
      <c r="G3398" s="87" t="s">
        <v>182</v>
      </c>
      <c r="H3398" s="89" t="s">
        <v>12</v>
      </c>
      <c r="I3398" s="121">
        <v>865.3</v>
      </c>
      <c r="J3398" s="121">
        <v>812.4</v>
      </c>
      <c r="K3398" s="84">
        <v>1.3</v>
      </c>
      <c r="L3398" s="105">
        <f>+BD[[#This Row],[Kg. Recibidos]]*BD[[#This Row],[Precio]]</f>
        <v>1056.1200000000001</v>
      </c>
      <c r="M3398" s="84">
        <v>1056.1200000000001</v>
      </c>
      <c r="N3398" s="91">
        <f>+BD[[#This Row],[Monto Total]]-BD[[#This Row],[Abonos]]</f>
        <v>0</v>
      </c>
      <c r="O3398" s="93" t="str">
        <f>IF(BD[[#This Row],[Saldo Actual]]=0,"PAGADO",IF(BD[[#This Row],[Saldo Actual]]&lt;0,"A Favor","Pendiente"))</f>
        <v>PAGADO</v>
      </c>
      <c r="P3398" s="97">
        <f>+BD[[#This Row],[Fecha Doc.]]+7</f>
        <v>45245</v>
      </c>
      <c r="Q3398" s="96" t="str">
        <f ca="1">IF(TODAY()&gt;BD[[#This Row],[Fecha Venc.]],"VENCIDO","")</f>
        <v>VENCIDO</v>
      </c>
      <c r="R3398" s="83"/>
    </row>
    <row r="3399" spans="3:18" ht="15" hidden="1" customHeight="1" x14ac:dyDescent="0.25">
      <c r="C3399" s="85" t="s">
        <v>303</v>
      </c>
      <c r="D3399" s="86">
        <v>45238</v>
      </c>
      <c r="E3399" s="87" t="s">
        <v>8</v>
      </c>
      <c r="F3399" s="88" t="s">
        <v>20</v>
      </c>
      <c r="G3399" s="87" t="s">
        <v>182</v>
      </c>
      <c r="H3399" s="89" t="s">
        <v>13</v>
      </c>
      <c r="I3399" s="121">
        <v>891.5</v>
      </c>
      <c r="J3399" s="121">
        <v>878.81</v>
      </c>
      <c r="K3399" s="84">
        <v>1.4</v>
      </c>
      <c r="L3399" s="105">
        <f>+BD[[#This Row],[Kg. Recibidos]]*BD[[#This Row],[Precio]]</f>
        <v>1230.3339999999998</v>
      </c>
      <c r="M3399" s="84">
        <v>1230.3339999999998</v>
      </c>
      <c r="N3399" s="91">
        <f>+BD[[#This Row],[Monto Total]]-BD[[#This Row],[Abonos]]</f>
        <v>0</v>
      </c>
      <c r="O3399" s="93" t="str">
        <f>IF(BD[[#This Row],[Saldo Actual]]=0,"PAGADO",IF(BD[[#This Row],[Saldo Actual]]&lt;0,"A Favor","Pendiente"))</f>
        <v>PAGADO</v>
      </c>
      <c r="P3399" s="97">
        <f>+BD[[#This Row],[Fecha Doc.]]+7</f>
        <v>45245</v>
      </c>
      <c r="Q3399" s="96" t="str">
        <f ca="1">IF(TODAY()&gt;BD[[#This Row],[Fecha Venc.]],"VENCIDO","")</f>
        <v>VENCIDO</v>
      </c>
      <c r="R3399" s="83"/>
    </row>
    <row r="3400" spans="3:18" ht="15" hidden="1" customHeight="1" x14ac:dyDescent="0.25">
      <c r="C3400" s="85" t="s">
        <v>302</v>
      </c>
      <c r="D3400" s="86">
        <v>45238</v>
      </c>
      <c r="E3400" s="87" t="s">
        <v>8</v>
      </c>
      <c r="F3400" s="88" t="s">
        <v>20</v>
      </c>
      <c r="G3400" s="87" t="s">
        <v>182</v>
      </c>
      <c r="H3400" s="89" t="s">
        <v>15</v>
      </c>
      <c r="I3400" s="121">
        <v>7980.9</v>
      </c>
      <c r="J3400" s="121">
        <v>7665.6</v>
      </c>
      <c r="K3400" s="84">
        <v>2.52</v>
      </c>
      <c r="L3400" s="105">
        <f>+BD[[#This Row],[Kg. Recibidos]]*BD[[#This Row],[Precio]]</f>
        <v>19317.312000000002</v>
      </c>
      <c r="M3400" s="84">
        <v>19317.312000000002</v>
      </c>
      <c r="N3400" s="91">
        <f>+BD[[#This Row],[Monto Total]]-BD[[#This Row],[Abonos]]</f>
        <v>0</v>
      </c>
      <c r="O3400" s="93" t="str">
        <f>IF(BD[[#This Row],[Saldo Actual]]=0,"PAGADO",IF(BD[[#This Row],[Saldo Actual]]&lt;0,"A Favor","Pendiente"))</f>
        <v>PAGADO</v>
      </c>
      <c r="P3400" s="97">
        <f>+BD[[#This Row],[Fecha Doc.]]+7</f>
        <v>45245</v>
      </c>
      <c r="Q3400" s="96" t="str">
        <f ca="1">IF(TODAY()&gt;BD[[#This Row],[Fecha Venc.]],"VENCIDO","")</f>
        <v>VENCIDO</v>
      </c>
      <c r="R3400" s="83"/>
    </row>
    <row r="3401" spans="3:18" ht="15" hidden="1" customHeight="1" x14ac:dyDescent="0.25">
      <c r="C3401" s="85" t="s">
        <v>318</v>
      </c>
      <c r="D3401" s="86">
        <v>45237</v>
      </c>
      <c r="E3401" s="87" t="s">
        <v>8</v>
      </c>
      <c r="F3401" s="88" t="s">
        <v>20</v>
      </c>
      <c r="G3401" s="87" t="s">
        <v>177</v>
      </c>
      <c r="H3401" s="89" t="s">
        <v>3</v>
      </c>
      <c r="I3401" s="121">
        <v>1025.5999999999999</v>
      </c>
      <c r="J3401" s="121">
        <v>968.9</v>
      </c>
      <c r="K3401" s="84">
        <v>2.25</v>
      </c>
      <c r="L3401" s="105">
        <f>+BD[[#This Row],[Kg. Recibidos]]*BD[[#This Row],[Precio]]</f>
        <v>2180.0250000000001</v>
      </c>
      <c r="M3401" s="84">
        <v>2180.0250000000001</v>
      </c>
      <c r="N3401" s="91">
        <f>+BD[[#This Row],[Monto Total]]-BD[[#This Row],[Abonos]]</f>
        <v>0</v>
      </c>
      <c r="O3401" s="93" t="str">
        <f>IF(BD[[#This Row],[Saldo Actual]]=0,"PAGADO",IF(BD[[#This Row],[Saldo Actual]]&lt;0,"A Favor","Pendiente"))</f>
        <v>PAGADO</v>
      </c>
      <c r="P3401" s="97">
        <f>+BD[[#This Row],[Fecha Doc.]]+7</f>
        <v>45244</v>
      </c>
      <c r="Q3401" s="96" t="str">
        <f ca="1">IF(TODAY()&gt;BD[[#This Row],[Fecha Venc.]],"VENCIDO","")</f>
        <v>VENCIDO</v>
      </c>
      <c r="R3401" s="83"/>
    </row>
    <row r="3402" spans="3:18" ht="15" hidden="1" customHeight="1" x14ac:dyDescent="0.25">
      <c r="C3402" s="85" t="s">
        <v>319</v>
      </c>
      <c r="D3402" s="86">
        <v>45237</v>
      </c>
      <c r="E3402" s="87" t="s">
        <v>8</v>
      </c>
      <c r="F3402" s="88" t="s">
        <v>20</v>
      </c>
      <c r="G3402" s="87" t="s">
        <v>176</v>
      </c>
      <c r="H3402" s="89" t="s">
        <v>3</v>
      </c>
      <c r="I3402" s="121">
        <v>611.79999999999995</v>
      </c>
      <c r="J3402" s="121">
        <v>655.6</v>
      </c>
      <c r="K3402" s="84">
        <v>2.25</v>
      </c>
      <c r="L3402" s="105">
        <f>+BD[[#This Row],[Kg. Recibidos]]*BD[[#This Row],[Precio]]</f>
        <v>1475.1000000000001</v>
      </c>
      <c r="M3402" s="84">
        <v>1475.1000000000001</v>
      </c>
      <c r="N3402" s="91">
        <f>+BD[[#This Row],[Monto Total]]-BD[[#This Row],[Abonos]]</f>
        <v>0</v>
      </c>
      <c r="O3402" s="93" t="str">
        <f>IF(BD[[#This Row],[Saldo Actual]]=0,"PAGADO",IF(BD[[#This Row],[Saldo Actual]]&lt;0,"A Favor","Pendiente"))</f>
        <v>PAGADO</v>
      </c>
      <c r="P3402" s="97">
        <f>+BD[[#This Row],[Fecha Doc.]]+7</f>
        <v>45244</v>
      </c>
      <c r="Q3402" s="96" t="str">
        <f ca="1">IF(TODAY()&gt;BD[[#This Row],[Fecha Venc.]],"VENCIDO","")</f>
        <v>VENCIDO</v>
      </c>
      <c r="R3402" s="83"/>
    </row>
    <row r="3403" spans="3:18" ht="15" hidden="1" customHeight="1" x14ac:dyDescent="0.25">
      <c r="C3403" s="85" t="s">
        <v>320</v>
      </c>
      <c r="D3403" s="86">
        <v>45237</v>
      </c>
      <c r="E3403" s="87" t="s">
        <v>8</v>
      </c>
      <c r="F3403" s="88" t="s">
        <v>20</v>
      </c>
      <c r="G3403" s="87" t="s">
        <v>176</v>
      </c>
      <c r="H3403" s="89" t="s">
        <v>15</v>
      </c>
      <c r="I3403" s="121">
        <v>599.70000000000005</v>
      </c>
      <c r="J3403" s="121">
        <v>592.4</v>
      </c>
      <c r="K3403" s="84">
        <v>2.52</v>
      </c>
      <c r="L3403" s="105">
        <f>+BD[[#This Row],[Kg. Recibidos]]*BD[[#This Row],[Precio]]</f>
        <v>1492.848</v>
      </c>
      <c r="M3403" s="84">
        <v>1492.848</v>
      </c>
      <c r="N3403" s="91">
        <f>+BD[[#This Row],[Monto Total]]-BD[[#This Row],[Abonos]]</f>
        <v>0</v>
      </c>
      <c r="O3403" s="93" t="str">
        <f>IF(BD[[#This Row],[Saldo Actual]]=0,"PAGADO",IF(BD[[#This Row],[Saldo Actual]]&lt;0,"A Favor","Pendiente"))</f>
        <v>PAGADO</v>
      </c>
      <c r="P3403" s="97">
        <f>+BD[[#This Row],[Fecha Doc.]]+7</f>
        <v>45244</v>
      </c>
      <c r="Q3403" s="96" t="str">
        <f ca="1">IF(TODAY()&gt;BD[[#This Row],[Fecha Venc.]],"VENCIDO","")</f>
        <v>VENCIDO</v>
      </c>
      <c r="R3403" s="83"/>
    </row>
    <row r="3404" spans="3:18" ht="15" hidden="1" customHeight="1" x14ac:dyDescent="0.25">
      <c r="C3404" s="85" t="s">
        <v>321</v>
      </c>
      <c r="D3404" s="86">
        <v>45237</v>
      </c>
      <c r="E3404" s="87" t="s">
        <v>8</v>
      </c>
      <c r="F3404" s="88" t="s">
        <v>20</v>
      </c>
      <c r="G3404" s="87" t="s">
        <v>181</v>
      </c>
      <c r="H3404" s="89" t="s">
        <v>3</v>
      </c>
      <c r="I3404" s="121">
        <v>1851.6</v>
      </c>
      <c r="J3404" s="121">
        <v>1838.8</v>
      </c>
      <c r="K3404" s="84">
        <v>2.25</v>
      </c>
      <c r="L3404" s="105">
        <f>+BD[[#This Row],[Kg. Recibidos]]*BD[[#This Row],[Precio]]</f>
        <v>4137.3</v>
      </c>
      <c r="M3404" s="84">
        <v>4137.3</v>
      </c>
      <c r="N3404" s="91">
        <f>+BD[[#This Row],[Monto Total]]-BD[[#This Row],[Abonos]]</f>
        <v>0</v>
      </c>
      <c r="O3404" s="93" t="str">
        <f>IF(BD[[#This Row],[Saldo Actual]]=0,"PAGADO",IF(BD[[#This Row],[Saldo Actual]]&lt;0,"A Favor","Pendiente"))</f>
        <v>PAGADO</v>
      </c>
      <c r="P3404" s="97">
        <f>+BD[[#This Row],[Fecha Doc.]]+7</f>
        <v>45244</v>
      </c>
      <c r="Q3404" s="96" t="str">
        <f ca="1">IF(TODAY()&gt;BD[[#This Row],[Fecha Venc.]],"VENCIDO","")</f>
        <v>VENCIDO</v>
      </c>
      <c r="R3404" s="83"/>
    </row>
    <row r="3405" spans="3:18" ht="15" hidden="1" customHeight="1" x14ac:dyDescent="0.25">
      <c r="C3405" s="85" t="s">
        <v>314</v>
      </c>
      <c r="D3405" s="86">
        <v>45237</v>
      </c>
      <c r="E3405" s="87" t="s">
        <v>8</v>
      </c>
      <c r="F3405" s="88" t="s">
        <v>20</v>
      </c>
      <c r="G3405" s="87" t="s">
        <v>176</v>
      </c>
      <c r="H3405" s="89" t="s">
        <v>3</v>
      </c>
      <c r="I3405" s="121">
        <v>509.1</v>
      </c>
      <c r="J3405" s="121">
        <v>500.5</v>
      </c>
      <c r="K3405" s="84">
        <v>2.25</v>
      </c>
      <c r="L3405" s="105">
        <f>+BD[[#This Row],[Kg. Recibidos]]*BD[[#This Row],[Precio]]</f>
        <v>1126.125</v>
      </c>
      <c r="M3405" s="84">
        <v>1126.125</v>
      </c>
      <c r="N3405" s="91">
        <f>+BD[[#This Row],[Monto Total]]-BD[[#This Row],[Abonos]]</f>
        <v>0</v>
      </c>
      <c r="O3405" s="93" t="str">
        <f>IF(BD[[#This Row],[Saldo Actual]]=0,"PAGADO",IF(BD[[#This Row],[Saldo Actual]]&lt;0,"A Favor","Pendiente"))</f>
        <v>PAGADO</v>
      </c>
      <c r="P3405" s="97">
        <f>+BD[[#This Row],[Fecha Doc.]]+7</f>
        <v>45244</v>
      </c>
      <c r="Q3405" s="96" t="str">
        <f ca="1">IF(TODAY()&gt;BD[[#This Row],[Fecha Venc.]],"VENCIDO","")</f>
        <v>VENCIDO</v>
      </c>
      <c r="R3405" s="83"/>
    </row>
    <row r="3406" spans="3:18" ht="15" hidden="1" customHeight="1" x14ac:dyDescent="0.25">
      <c r="C3406" s="85" t="s">
        <v>315</v>
      </c>
      <c r="D3406" s="86">
        <v>45237</v>
      </c>
      <c r="E3406" s="87" t="s">
        <v>8</v>
      </c>
      <c r="F3406" s="88" t="s">
        <v>20</v>
      </c>
      <c r="G3406" s="87" t="s">
        <v>181</v>
      </c>
      <c r="H3406" s="89" t="s">
        <v>3</v>
      </c>
      <c r="I3406" s="121">
        <v>338.8</v>
      </c>
      <c r="J3406" s="121">
        <v>338.5</v>
      </c>
      <c r="K3406" s="84">
        <v>2.25</v>
      </c>
      <c r="L3406" s="105">
        <f>+BD[[#This Row],[Kg. Recibidos]]*BD[[#This Row],[Precio]]</f>
        <v>761.625</v>
      </c>
      <c r="M3406" s="84">
        <v>761.625</v>
      </c>
      <c r="N3406" s="91">
        <f>+BD[[#This Row],[Monto Total]]-BD[[#This Row],[Abonos]]</f>
        <v>0</v>
      </c>
      <c r="O3406" s="93" t="str">
        <f>IF(BD[[#This Row],[Saldo Actual]]=0,"PAGADO",IF(BD[[#This Row],[Saldo Actual]]&lt;0,"A Favor","Pendiente"))</f>
        <v>PAGADO</v>
      </c>
      <c r="P3406" s="97">
        <f>+BD[[#This Row],[Fecha Doc.]]+7</f>
        <v>45244</v>
      </c>
      <c r="Q3406" s="96" t="str">
        <f ca="1">IF(TODAY()&gt;BD[[#This Row],[Fecha Venc.]],"VENCIDO","")</f>
        <v>VENCIDO</v>
      </c>
      <c r="R3406" s="83"/>
    </row>
    <row r="3407" spans="3:18" ht="15" hidden="1" customHeight="1" x14ac:dyDescent="0.25">
      <c r="C3407" s="85" t="s">
        <v>313</v>
      </c>
      <c r="D3407" s="86">
        <v>45237</v>
      </c>
      <c r="E3407" s="87" t="s">
        <v>8</v>
      </c>
      <c r="F3407" s="88" t="s">
        <v>20</v>
      </c>
      <c r="G3407" s="87" t="s">
        <v>181</v>
      </c>
      <c r="H3407" s="89" t="s">
        <v>15</v>
      </c>
      <c r="I3407" s="121">
        <v>1433.4</v>
      </c>
      <c r="J3407" s="121">
        <v>1374.9</v>
      </c>
      <c r="K3407" s="84">
        <v>2.52</v>
      </c>
      <c r="L3407" s="105">
        <f>+BD[[#This Row],[Kg. Recibidos]]*BD[[#This Row],[Precio]]</f>
        <v>3464.748</v>
      </c>
      <c r="M3407" s="84">
        <v>3464.748</v>
      </c>
      <c r="N3407" s="91">
        <f>+BD[[#This Row],[Monto Total]]-BD[[#This Row],[Abonos]]</f>
        <v>0</v>
      </c>
      <c r="O3407" s="93" t="str">
        <f>IF(BD[[#This Row],[Saldo Actual]]=0,"PAGADO",IF(BD[[#This Row],[Saldo Actual]]&lt;0,"A Favor","Pendiente"))</f>
        <v>PAGADO</v>
      </c>
      <c r="P3407" s="97">
        <f>+BD[[#This Row],[Fecha Doc.]]+7</f>
        <v>45244</v>
      </c>
      <c r="Q3407" s="96" t="str">
        <f ca="1">IF(TODAY()&gt;BD[[#This Row],[Fecha Venc.]],"VENCIDO","")</f>
        <v>VENCIDO</v>
      </c>
      <c r="R3407" s="83"/>
    </row>
    <row r="3408" spans="3:18" ht="15" hidden="1" customHeight="1" x14ac:dyDescent="0.25">
      <c r="C3408" s="85" t="s">
        <v>316</v>
      </c>
      <c r="D3408" s="86">
        <v>45237</v>
      </c>
      <c r="E3408" s="87" t="s">
        <v>8</v>
      </c>
      <c r="F3408" s="88" t="s">
        <v>20</v>
      </c>
      <c r="G3408" s="87" t="s">
        <v>182</v>
      </c>
      <c r="H3408" s="89" t="s">
        <v>15</v>
      </c>
      <c r="I3408" s="121">
        <v>6259.5</v>
      </c>
      <c r="J3408" s="121">
        <v>6056.2</v>
      </c>
      <c r="K3408" s="84">
        <v>2.52</v>
      </c>
      <c r="L3408" s="105">
        <f>+BD[[#This Row],[Kg. Recibidos]]*BD[[#This Row],[Precio]]</f>
        <v>15261.624</v>
      </c>
      <c r="M3408" s="84">
        <v>15261.624</v>
      </c>
      <c r="N3408" s="91">
        <f>+BD[[#This Row],[Monto Total]]-BD[[#This Row],[Abonos]]</f>
        <v>0</v>
      </c>
      <c r="O3408" s="93" t="str">
        <f>IF(BD[[#This Row],[Saldo Actual]]=0,"PAGADO",IF(BD[[#This Row],[Saldo Actual]]&lt;0,"A Favor","Pendiente"))</f>
        <v>PAGADO</v>
      </c>
      <c r="P3408" s="97">
        <f>+BD[[#This Row],[Fecha Doc.]]+7</f>
        <v>45244</v>
      </c>
      <c r="Q3408" s="96" t="str">
        <f ca="1">IF(TODAY()&gt;BD[[#This Row],[Fecha Venc.]],"VENCIDO","")</f>
        <v>VENCIDO</v>
      </c>
      <c r="R3408" s="83"/>
    </row>
    <row r="3409" spans="3:18" ht="15" hidden="1" customHeight="1" x14ac:dyDescent="0.25">
      <c r="C3409" s="85" t="s">
        <v>311</v>
      </c>
      <c r="D3409" s="86">
        <v>45237</v>
      </c>
      <c r="E3409" s="87" t="s">
        <v>1887</v>
      </c>
      <c r="F3409" s="88" t="s">
        <v>1886</v>
      </c>
      <c r="G3409" s="87" t="s">
        <v>160</v>
      </c>
      <c r="H3409" s="89" t="s">
        <v>3</v>
      </c>
      <c r="I3409" s="121">
        <v>5.9</v>
      </c>
      <c r="J3409" s="121">
        <v>5.9</v>
      </c>
      <c r="K3409" s="84">
        <v>2.4500000000000002</v>
      </c>
      <c r="L3409" s="105">
        <f>+BD[[#This Row],[Kg. Recibidos]]*BD[[#This Row],[Precio]]</f>
        <v>14.455000000000002</v>
      </c>
      <c r="M3409" s="84">
        <v>14.455000000000002</v>
      </c>
      <c r="N3409" s="91">
        <f>+BD[[#This Row],[Monto Total]]-BD[[#This Row],[Abonos]]</f>
        <v>0</v>
      </c>
      <c r="O3409" s="93" t="str">
        <f>IF(BD[[#This Row],[Saldo Actual]]=0,"PAGADO",IF(BD[[#This Row],[Saldo Actual]]&lt;0,"A Favor","Pendiente"))</f>
        <v>PAGADO</v>
      </c>
      <c r="P3409" s="97">
        <f>+BD[[#This Row],[Fecha Doc.]]+7</f>
        <v>45244</v>
      </c>
      <c r="Q3409" s="96" t="str">
        <f ca="1">IF(TODAY()&gt;BD[[#This Row],[Fecha Venc.]],"VENCIDO","")</f>
        <v>VENCIDO</v>
      </c>
      <c r="R3409" s="83"/>
    </row>
    <row r="3410" spans="3:18" ht="15" hidden="1" customHeight="1" x14ac:dyDescent="0.25">
      <c r="C3410" s="85" t="s">
        <v>325</v>
      </c>
      <c r="D3410" s="86">
        <v>45236</v>
      </c>
      <c r="E3410" s="87" t="s">
        <v>24</v>
      </c>
      <c r="F3410" s="88" t="s">
        <v>23</v>
      </c>
      <c r="G3410" s="87" t="s">
        <v>192</v>
      </c>
      <c r="H3410" s="89" t="s">
        <v>3</v>
      </c>
      <c r="I3410" s="121">
        <v>18137.3</v>
      </c>
      <c r="J3410" s="121">
        <v>17955.28</v>
      </c>
      <c r="K3410" s="84">
        <v>2.2799999999999998</v>
      </c>
      <c r="L3410" s="105">
        <f>+BD[[#This Row],[Kg. Recibidos]]*BD[[#This Row],[Precio]]</f>
        <v>40938.03839999999</v>
      </c>
      <c r="M3410" s="84">
        <v>40938.03839999999</v>
      </c>
      <c r="N3410" s="91">
        <f>+BD[[#This Row],[Monto Total]]-BD[[#This Row],[Abonos]]</f>
        <v>0</v>
      </c>
      <c r="O3410" s="93" t="str">
        <f>IF(BD[[#This Row],[Saldo Actual]]=0,"PAGADO",IF(BD[[#This Row],[Saldo Actual]]&lt;0,"A Favor","Pendiente"))</f>
        <v>PAGADO</v>
      </c>
      <c r="P3410" s="97">
        <f>+BD[[#This Row],[Fecha Doc.]]+7</f>
        <v>45243</v>
      </c>
      <c r="Q3410" s="96" t="str">
        <f ca="1">IF(TODAY()&gt;BD[[#This Row],[Fecha Venc.]],"VENCIDO","")</f>
        <v>VENCIDO</v>
      </c>
      <c r="R3410" s="83"/>
    </row>
    <row r="3411" spans="3:18" ht="15" hidden="1" customHeight="1" x14ac:dyDescent="0.25">
      <c r="C3411" s="85" t="s">
        <v>324</v>
      </c>
      <c r="D3411" s="86">
        <v>45236</v>
      </c>
      <c r="E3411" s="87" t="s">
        <v>24</v>
      </c>
      <c r="F3411" s="88" t="s">
        <v>23</v>
      </c>
      <c r="G3411" s="87" t="s">
        <v>192</v>
      </c>
      <c r="H3411" s="89" t="s">
        <v>3</v>
      </c>
      <c r="I3411" s="121">
        <v>7014.3</v>
      </c>
      <c r="J3411" s="121">
        <v>7014.3</v>
      </c>
      <c r="K3411" s="84">
        <v>2.2799999999999998</v>
      </c>
      <c r="L3411" s="105">
        <f>+BD[[#This Row],[Kg. Recibidos]]*BD[[#This Row],[Precio]]</f>
        <v>15992.603999999999</v>
      </c>
      <c r="M3411" s="84">
        <v>15992.603999999999</v>
      </c>
      <c r="N3411" s="91">
        <f>+BD[[#This Row],[Monto Total]]-BD[[#This Row],[Abonos]]</f>
        <v>0</v>
      </c>
      <c r="O3411" s="93" t="str">
        <f>IF(BD[[#This Row],[Saldo Actual]]=0,"PAGADO",IF(BD[[#This Row],[Saldo Actual]]&lt;0,"A Favor","Pendiente"))</f>
        <v>PAGADO</v>
      </c>
      <c r="P3411" s="97">
        <f>+BD[[#This Row],[Fecha Doc.]]+7</f>
        <v>45243</v>
      </c>
      <c r="Q3411" s="96" t="str">
        <f ca="1">IF(TODAY()&gt;BD[[#This Row],[Fecha Venc.]],"VENCIDO","")</f>
        <v>VENCIDO</v>
      </c>
      <c r="R3411" s="83"/>
    </row>
    <row r="3412" spans="3:18" ht="15" hidden="1" customHeight="1" x14ac:dyDescent="0.25">
      <c r="C3412" s="85" t="s">
        <v>323</v>
      </c>
      <c r="D3412" s="86">
        <v>45236</v>
      </c>
      <c r="E3412" s="87" t="s">
        <v>8</v>
      </c>
      <c r="F3412" s="88" t="s">
        <v>20</v>
      </c>
      <c r="G3412" s="87" t="s">
        <v>182</v>
      </c>
      <c r="H3412" s="89" t="s">
        <v>15</v>
      </c>
      <c r="I3412" s="121">
        <v>911.7</v>
      </c>
      <c r="J3412" s="121">
        <v>911.7</v>
      </c>
      <c r="K3412" s="84">
        <v>2.52</v>
      </c>
      <c r="L3412" s="105">
        <f>+BD[[#This Row],[Kg. Recibidos]]*BD[[#This Row],[Precio]]</f>
        <v>2297.4839999999999</v>
      </c>
      <c r="M3412" s="84">
        <v>2297.4839999999999</v>
      </c>
      <c r="N3412" s="91">
        <f>+BD[[#This Row],[Monto Total]]-BD[[#This Row],[Abonos]]</f>
        <v>0</v>
      </c>
      <c r="O3412" s="93" t="str">
        <f>IF(BD[[#This Row],[Saldo Actual]]=0,"PAGADO",IF(BD[[#This Row],[Saldo Actual]]&lt;0,"A Favor","Pendiente"))</f>
        <v>PAGADO</v>
      </c>
      <c r="P3412" s="97">
        <f>+BD[[#This Row],[Fecha Doc.]]+7</f>
        <v>45243</v>
      </c>
      <c r="Q3412" s="96" t="str">
        <f ca="1">IF(TODAY()&gt;BD[[#This Row],[Fecha Venc.]],"VENCIDO","")</f>
        <v>VENCIDO</v>
      </c>
      <c r="R3412" s="83"/>
    </row>
    <row r="3413" spans="3:18" ht="15" hidden="1" customHeight="1" x14ac:dyDescent="0.25">
      <c r="C3413" s="85" t="s">
        <v>322</v>
      </c>
      <c r="D3413" s="86">
        <v>45236</v>
      </c>
      <c r="E3413" s="87" t="s">
        <v>8</v>
      </c>
      <c r="F3413" s="88" t="s">
        <v>20</v>
      </c>
      <c r="G3413" s="87" t="s">
        <v>182</v>
      </c>
      <c r="H3413" s="89" t="s">
        <v>15</v>
      </c>
      <c r="I3413" s="121">
        <v>6880.6</v>
      </c>
      <c r="J3413" s="121">
        <v>6552.9</v>
      </c>
      <c r="K3413" s="84">
        <v>2.52</v>
      </c>
      <c r="L3413" s="105">
        <f>+BD[[#This Row],[Kg. Recibidos]]*BD[[#This Row],[Precio]]</f>
        <v>16513.308000000001</v>
      </c>
      <c r="M3413" s="84">
        <v>16513.308000000001</v>
      </c>
      <c r="N3413" s="91">
        <f>+BD[[#This Row],[Monto Total]]-BD[[#This Row],[Abonos]]</f>
        <v>0</v>
      </c>
      <c r="O3413" s="93" t="str">
        <f>IF(BD[[#This Row],[Saldo Actual]]=0,"PAGADO",IF(BD[[#This Row],[Saldo Actual]]&lt;0,"A Favor","Pendiente"))</f>
        <v>PAGADO</v>
      </c>
      <c r="P3413" s="97">
        <f>+BD[[#This Row],[Fecha Doc.]]+7</f>
        <v>45243</v>
      </c>
      <c r="Q3413" s="96" t="str">
        <f ca="1">IF(TODAY()&gt;BD[[#This Row],[Fecha Venc.]],"VENCIDO","")</f>
        <v>VENCIDO</v>
      </c>
      <c r="R3413" s="83"/>
    </row>
    <row r="3414" spans="3:18" ht="15" hidden="1" customHeight="1" x14ac:dyDescent="0.25">
      <c r="C3414" s="85" t="s">
        <v>317</v>
      </c>
      <c r="D3414" s="86">
        <v>45236</v>
      </c>
      <c r="E3414" s="87" t="s">
        <v>8</v>
      </c>
      <c r="F3414" s="88" t="s">
        <v>20</v>
      </c>
      <c r="G3414" s="87" t="s">
        <v>182</v>
      </c>
      <c r="H3414" s="89" t="s">
        <v>13</v>
      </c>
      <c r="I3414" s="121">
        <v>1279.9000000000001</v>
      </c>
      <c r="J3414" s="121">
        <v>1276</v>
      </c>
      <c r="K3414" s="84">
        <v>1.4</v>
      </c>
      <c r="L3414" s="105">
        <f>+BD[[#This Row],[Kg. Recibidos]]*BD[[#This Row],[Precio]]</f>
        <v>1786.3999999999999</v>
      </c>
      <c r="M3414" s="84">
        <v>1786.3999999999999</v>
      </c>
      <c r="N3414" s="91">
        <f>+BD[[#This Row],[Monto Total]]-BD[[#This Row],[Abonos]]</f>
        <v>0</v>
      </c>
      <c r="O3414" s="93" t="str">
        <f>IF(BD[[#This Row],[Saldo Actual]]=0,"PAGADO",IF(BD[[#This Row],[Saldo Actual]]&lt;0,"A Favor","Pendiente"))</f>
        <v>PAGADO</v>
      </c>
      <c r="P3414" s="97">
        <f>+BD[[#This Row],[Fecha Doc.]]+7</f>
        <v>45243</v>
      </c>
      <c r="Q3414" s="96" t="str">
        <f ca="1">IF(TODAY()&gt;BD[[#This Row],[Fecha Venc.]],"VENCIDO","")</f>
        <v>VENCIDO</v>
      </c>
      <c r="R3414" s="83"/>
    </row>
    <row r="3415" spans="3:18" ht="15" hidden="1" customHeight="1" x14ac:dyDescent="0.25">
      <c r="C3415" s="85" t="s">
        <v>317</v>
      </c>
      <c r="D3415" s="86">
        <v>45236</v>
      </c>
      <c r="E3415" s="87" t="s">
        <v>8</v>
      </c>
      <c r="F3415" s="88" t="s">
        <v>20</v>
      </c>
      <c r="G3415" s="87" t="s">
        <v>182</v>
      </c>
      <c r="H3415" s="89" t="s">
        <v>11</v>
      </c>
      <c r="I3415" s="121">
        <v>119.7</v>
      </c>
      <c r="J3415" s="121">
        <v>119.1</v>
      </c>
      <c r="K3415" s="84">
        <v>1.8</v>
      </c>
      <c r="L3415" s="105">
        <f>+BD[[#This Row],[Kg. Recibidos]]*BD[[#This Row],[Precio]]</f>
        <v>214.38</v>
      </c>
      <c r="M3415" s="84">
        <v>214.38</v>
      </c>
      <c r="N3415" s="91">
        <f>+BD[[#This Row],[Monto Total]]-BD[[#This Row],[Abonos]]</f>
        <v>0</v>
      </c>
      <c r="O3415" s="93" t="str">
        <f>IF(BD[[#This Row],[Saldo Actual]]=0,"PAGADO",IF(BD[[#This Row],[Saldo Actual]]&lt;0,"A Favor","Pendiente"))</f>
        <v>PAGADO</v>
      </c>
      <c r="P3415" s="97">
        <f>+BD[[#This Row],[Fecha Doc.]]+7</f>
        <v>45243</v>
      </c>
      <c r="Q3415" s="96" t="str">
        <f ca="1">IF(TODAY()&gt;BD[[#This Row],[Fecha Venc.]],"VENCIDO","")</f>
        <v>VENCIDO</v>
      </c>
      <c r="R3415" s="83"/>
    </row>
    <row r="3416" spans="3:18" ht="15" hidden="1" customHeight="1" x14ac:dyDescent="0.25">
      <c r="C3416" s="85" t="s">
        <v>317</v>
      </c>
      <c r="D3416" s="86">
        <v>45236</v>
      </c>
      <c r="E3416" s="87" t="s">
        <v>8</v>
      </c>
      <c r="F3416" s="88" t="s">
        <v>20</v>
      </c>
      <c r="G3416" s="87" t="s">
        <v>182</v>
      </c>
      <c r="H3416" s="89" t="s">
        <v>12</v>
      </c>
      <c r="I3416" s="121">
        <v>889.3</v>
      </c>
      <c r="J3416" s="121">
        <v>853.1</v>
      </c>
      <c r="K3416" s="84">
        <v>1.3</v>
      </c>
      <c r="L3416" s="105">
        <f>+BD[[#This Row],[Kg. Recibidos]]*BD[[#This Row],[Precio]]</f>
        <v>1109.03</v>
      </c>
      <c r="M3416" s="84">
        <v>1109.03</v>
      </c>
      <c r="N3416" s="91">
        <f>+BD[[#This Row],[Monto Total]]-BD[[#This Row],[Abonos]]</f>
        <v>0</v>
      </c>
      <c r="O3416" s="93" t="str">
        <f>IF(BD[[#This Row],[Saldo Actual]]=0,"PAGADO",IF(BD[[#This Row],[Saldo Actual]]&lt;0,"A Favor","Pendiente"))</f>
        <v>PAGADO</v>
      </c>
      <c r="P3416" s="97">
        <f>+BD[[#This Row],[Fecha Doc.]]+7</f>
        <v>45243</v>
      </c>
      <c r="Q3416" s="96" t="str">
        <f ca="1">IF(TODAY()&gt;BD[[#This Row],[Fecha Venc.]],"VENCIDO","")</f>
        <v>VENCIDO</v>
      </c>
      <c r="R3416" s="83"/>
    </row>
    <row r="3417" spans="3:18" ht="15" hidden="1" customHeight="1" x14ac:dyDescent="0.25">
      <c r="C3417" s="85" t="s">
        <v>335</v>
      </c>
      <c r="D3417" s="86">
        <v>45233</v>
      </c>
      <c r="E3417" s="87" t="s">
        <v>1887</v>
      </c>
      <c r="F3417" s="88" t="s">
        <v>1886</v>
      </c>
      <c r="G3417" s="87" t="s">
        <v>157</v>
      </c>
      <c r="H3417" s="89" t="s">
        <v>3</v>
      </c>
      <c r="I3417" s="121">
        <v>108.6</v>
      </c>
      <c r="J3417" s="121">
        <v>108.6</v>
      </c>
      <c r="K3417" s="84">
        <v>2.2999999999999998</v>
      </c>
      <c r="L3417" s="105">
        <f>+BD[[#This Row],[Kg. Recibidos]]*BD[[#This Row],[Precio]]</f>
        <v>249.77999999999997</v>
      </c>
      <c r="M3417" s="84">
        <v>249.78</v>
      </c>
      <c r="N3417" s="91">
        <f>+BD[[#This Row],[Monto Total]]-BD[[#This Row],[Abonos]]</f>
        <v>0</v>
      </c>
      <c r="O3417" s="93" t="str">
        <f>IF(BD[[#This Row],[Saldo Actual]]=0,"PAGADO",IF(BD[[#This Row],[Saldo Actual]]&lt;0,"A Favor","Pendiente"))</f>
        <v>PAGADO</v>
      </c>
      <c r="P3417" s="97">
        <f>+BD[[#This Row],[Fecha Doc.]]+7</f>
        <v>45240</v>
      </c>
      <c r="Q3417" s="96" t="str">
        <f ca="1">IF(TODAY()&gt;BD[[#This Row],[Fecha Venc.]],"VENCIDO","")</f>
        <v>VENCIDO</v>
      </c>
      <c r="R3417" s="83"/>
    </row>
    <row r="3418" spans="3:18" ht="15" hidden="1" customHeight="1" x14ac:dyDescent="0.25">
      <c r="C3418" s="85" t="s">
        <v>332</v>
      </c>
      <c r="D3418" s="86">
        <v>45233</v>
      </c>
      <c r="E3418" s="87" t="s">
        <v>87</v>
      </c>
      <c r="F3418" s="88" t="s">
        <v>46</v>
      </c>
      <c r="G3418" s="87" t="s">
        <v>87</v>
      </c>
      <c r="H3418" s="89" t="s">
        <v>10</v>
      </c>
      <c r="I3418" s="121">
        <v>558.6</v>
      </c>
      <c r="J3418" s="121">
        <v>558.6</v>
      </c>
      <c r="K3418" s="84">
        <v>2.4</v>
      </c>
      <c r="L3418" s="105">
        <f>+BD[[#This Row],[Kg. Recibidos]]*BD[[#This Row],[Precio]]</f>
        <v>1340.64</v>
      </c>
      <c r="M3418" s="84">
        <v>1340.64</v>
      </c>
      <c r="N3418" s="91">
        <f>+BD[[#This Row],[Monto Total]]-BD[[#This Row],[Abonos]]</f>
        <v>0</v>
      </c>
      <c r="O3418" s="93" t="str">
        <f>IF(BD[[#This Row],[Saldo Actual]]=0,"PAGADO",IF(BD[[#This Row],[Saldo Actual]]&lt;0,"A Favor","Pendiente"))</f>
        <v>PAGADO</v>
      </c>
      <c r="P3418" s="97">
        <f>+BD[[#This Row],[Fecha Doc.]]+7</f>
        <v>45240</v>
      </c>
      <c r="Q3418" s="96" t="str">
        <f ca="1">IF(TODAY()&gt;BD[[#This Row],[Fecha Venc.]],"VENCIDO","")</f>
        <v>VENCIDO</v>
      </c>
      <c r="R3418" s="83"/>
    </row>
    <row r="3419" spans="3:18" ht="15" hidden="1" customHeight="1" x14ac:dyDescent="0.25">
      <c r="C3419" s="85" t="s">
        <v>331</v>
      </c>
      <c r="D3419" s="86">
        <v>45233</v>
      </c>
      <c r="E3419" s="87" t="s">
        <v>87</v>
      </c>
      <c r="F3419" s="88" t="s">
        <v>46</v>
      </c>
      <c r="G3419" s="87" t="s">
        <v>87</v>
      </c>
      <c r="H3419" s="89" t="s">
        <v>13</v>
      </c>
      <c r="I3419" s="121">
        <v>19.2</v>
      </c>
      <c r="J3419" s="121">
        <v>19.2</v>
      </c>
      <c r="K3419" s="84">
        <v>1.4</v>
      </c>
      <c r="L3419" s="105">
        <f>+BD[[#This Row],[Kg. Recibidos]]*BD[[#This Row],[Precio]]</f>
        <v>26.88</v>
      </c>
      <c r="M3419" s="84">
        <v>26.88</v>
      </c>
      <c r="N3419" s="91">
        <f>+BD[[#This Row],[Monto Total]]-BD[[#This Row],[Abonos]]</f>
        <v>0</v>
      </c>
      <c r="O3419" s="93" t="str">
        <f>IF(BD[[#This Row],[Saldo Actual]]=0,"PAGADO",IF(BD[[#This Row],[Saldo Actual]]&lt;0,"A Favor","Pendiente"))</f>
        <v>PAGADO</v>
      </c>
      <c r="P3419" s="97">
        <f>+BD[[#This Row],[Fecha Doc.]]+7</f>
        <v>45240</v>
      </c>
      <c r="Q3419" s="96" t="str">
        <f ca="1">IF(TODAY()&gt;BD[[#This Row],[Fecha Venc.]],"VENCIDO","")</f>
        <v>VENCIDO</v>
      </c>
      <c r="R3419" s="83"/>
    </row>
    <row r="3420" spans="3:18" ht="15" hidden="1" customHeight="1" x14ac:dyDescent="0.25">
      <c r="C3420" s="85" t="s">
        <v>331</v>
      </c>
      <c r="D3420" s="86">
        <v>45233</v>
      </c>
      <c r="E3420" s="87" t="s">
        <v>87</v>
      </c>
      <c r="F3420" s="88" t="s">
        <v>46</v>
      </c>
      <c r="G3420" s="87" t="s">
        <v>87</v>
      </c>
      <c r="H3420" s="89" t="s">
        <v>11</v>
      </c>
      <c r="I3420" s="121">
        <v>143.1</v>
      </c>
      <c r="J3420" s="121">
        <v>143.1</v>
      </c>
      <c r="K3420" s="84">
        <v>2</v>
      </c>
      <c r="L3420" s="105">
        <f>+BD[[#This Row],[Kg. Recibidos]]*BD[[#This Row],[Precio]]</f>
        <v>286.2</v>
      </c>
      <c r="M3420" s="84">
        <v>286.2</v>
      </c>
      <c r="N3420" s="91">
        <f>+BD[[#This Row],[Monto Total]]-BD[[#This Row],[Abonos]]</f>
        <v>0</v>
      </c>
      <c r="O3420" s="93" t="str">
        <f>IF(BD[[#This Row],[Saldo Actual]]=0,"PAGADO",IF(BD[[#This Row],[Saldo Actual]]&lt;0,"A Favor","Pendiente"))</f>
        <v>PAGADO</v>
      </c>
      <c r="P3420" s="97">
        <f>+BD[[#This Row],[Fecha Doc.]]+7</f>
        <v>45240</v>
      </c>
      <c r="Q3420" s="96" t="str">
        <f ca="1">IF(TODAY()&gt;BD[[#This Row],[Fecha Venc.]],"VENCIDO","")</f>
        <v>VENCIDO</v>
      </c>
      <c r="R3420" s="83"/>
    </row>
    <row r="3421" spans="3:18" ht="15" hidden="1" customHeight="1" x14ac:dyDescent="0.25">
      <c r="C3421" s="85" t="s">
        <v>331</v>
      </c>
      <c r="D3421" s="86">
        <v>45233</v>
      </c>
      <c r="E3421" s="87" t="s">
        <v>87</v>
      </c>
      <c r="F3421" s="88" t="s">
        <v>46</v>
      </c>
      <c r="G3421" s="87" t="s">
        <v>87</v>
      </c>
      <c r="H3421" s="89" t="s">
        <v>12</v>
      </c>
      <c r="I3421" s="121">
        <v>56.9</v>
      </c>
      <c r="J3421" s="121">
        <v>56.9</v>
      </c>
      <c r="K3421" s="84">
        <v>1.3</v>
      </c>
      <c r="L3421" s="105">
        <f>+BD[[#This Row],[Kg. Recibidos]]*BD[[#This Row],[Precio]]</f>
        <v>73.97</v>
      </c>
      <c r="M3421" s="84">
        <v>73.97</v>
      </c>
      <c r="N3421" s="91">
        <f>+BD[[#This Row],[Monto Total]]-BD[[#This Row],[Abonos]]</f>
        <v>0</v>
      </c>
      <c r="O3421" s="93" t="str">
        <f>IF(BD[[#This Row],[Saldo Actual]]=0,"PAGADO",IF(BD[[#This Row],[Saldo Actual]]&lt;0,"A Favor","Pendiente"))</f>
        <v>PAGADO</v>
      </c>
      <c r="P3421" s="97">
        <f>+BD[[#This Row],[Fecha Doc.]]+7</f>
        <v>45240</v>
      </c>
      <c r="Q3421" s="96" t="str">
        <f ca="1">IF(TODAY()&gt;BD[[#This Row],[Fecha Venc.]],"VENCIDO","")</f>
        <v>VENCIDO</v>
      </c>
      <c r="R3421" s="83"/>
    </row>
    <row r="3422" spans="3:18" ht="15" hidden="1" customHeight="1" x14ac:dyDescent="0.25">
      <c r="C3422" s="85" t="s">
        <v>333</v>
      </c>
      <c r="D3422" s="86">
        <v>45233</v>
      </c>
      <c r="E3422" s="87" t="s">
        <v>1887</v>
      </c>
      <c r="F3422" s="88" t="s">
        <v>1886</v>
      </c>
      <c r="G3422" s="87" t="s">
        <v>127</v>
      </c>
      <c r="H3422" s="89" t="s">
        <v>3</v>
      </c>
      <c r="I3422" s="121">
        <v>178.1</v>
      </c>
      <c r="J3422" s="121">
        <v>178.1</v>
      </c>
      <c r="K3422" s="84">
        <v>2.4500000000000002</v>
      </c>
      <c r="L3422" s="105">
        <f>+BD[[#This Row],[Kg. Recibidos]]*BD[[#This Row],[Precio]]</f>
        <v>436.34500000000003</v>
      </c>
      <c r="M3422" s="84">
        <v>436.34500000000003</v>
      </c>
      <c r="N3422" s="91">
        <f>+BD[[#This Row],[Monto Total]]-BD[[#This Row],[Abonos]]</f>
        <v>0</v>
      </c>
      <c r="O3422" s="93" t="str">
        <f>IF(BD[[#This Row],[Saldo Actual]]=0,"PAGADO",IF(BD[[#This Row],[Saldo Actual]]&lt;0,"A Favor","Pendiente"))</f>
        <v>PAGADO</v>
      </c>
      <c r="P3422" s="97">
        <f>+BD[[#This Row],[Fecha Doc.]]+7</f>
        <v>45240</v>
      </c>
      <c r="Q3422" s="96" t="str">
        <f ca="1">IF(TODAY()&gt;BD[[#This Row],[Fecha Venc.]],"VENCIDO","")</f>
        <v>VENCIDO</v>
      </c>
      <c r="R3422" s="83"/>
    </row>
    <row r="3423" spans="3:18" ht="15" hidden="1" customHeight="1" x14ac:dyDescent="0.25">
      <c r="C3423" s="85" t="s">
        <v>328</v>
      </c>
      <c r="D3423" s="86">
        <v>45233</v>
      </c>
      <c r="E3423" s="87" t="s">
        <v>102</v>
      </c>
      <c r="F3423" s="88" t="s">
        <v>55</v>
      </c>
      <c r="G3423" s="87" t="s">
        <v>102</v>
      </c>
      <c r="H3423" s="89" t="s">
        <v>3</v>
      </c>
      <c r="I3423" s="121">
        <v>4437.8999999999996</v>
      </c>
      <c r="J3423" s="121">
        <v>4437.8999999999996</v>
      </c>
      <c r="K3423" s="84">
        <v>2.2999999999999998</v>
      </c>
      <c r="L3423" s="105">
        <f>+BD[[#This Row],[Kg. Recibidos]]*BD[[#This Row],[Precio]]</f>
        <v>10207.169999999998</v>
      </c>
      <c r="M3423" s="84"/>
      <c r="N3423" s="91">
        <f>+BD[[#This Row],[Monto Total]]-BD[[#This Row],[Abonos]]</f>
        <v>10207.169999999998</v>
      </c>
      <c r="O3423" s="93" t="str">
        <f>IF(BD[[#This Row],[Saldo Actual]]=0,"PAGADO",IF(BD[[#This Row],[Saldo Actual]]&lt;0,"A Favor","Pendiente"))</f>
        <v>Pendiente</v>
      </c>
      <c r="P3423" s="97">
        <f>+BD[[#This Row],[Fecha Doc.]]+7</f>
        <v>45240</v>
      </c>
      <c r="Q3423" s="96" t="str">
        <f ca="1">IF(TODAY()&gt;BD[[#This Row],[Fecha Venc.]],"VENCIDO","")</f>
        <v>VENCIDO</v>
      </c>
      <c r="R3423" s="83"/>
    </row>
    <row r="3424" spans="3:18" ht="15" hidden="1" customHeight="1" x14ac:dyDescent="0.25">
      <c r="C3424" s="85" t="s">
        <v>326</v>
      </c>
      <c r="D3424" s="86">
        <v>45233</v>
      </c>
      <c r="E3424" s="87" t="s">
        <v>102</v>
      </c>
      <c r="F3424" s="88" t="s">
        <v>55</v>
      </c>
      <c r="G3424" s="87" t="s">
        <v>102</v>
      </c>
      <c r="H3424" s="89" t="s">
        <v>3</v>
      </c>
      <c r="I3424" s="121">
        <v>245.1</v>
      </c>
      <c r="J3424" s="121">
        <v>245.1</v>
      </c>
      <c r="K3424" s="84">
        <v>2.2999999999999998</v>
      </c>
      <c r="L3424" s="105">
        <f>+BD[[#This Row],[Kg. Recibidos]]*BD[[#This Row],[Precio]]</f>
        <v>563.7299999999999</v>
      </c>
      <c r="M3424" s="84"/>
      <c r="N3424" s="91">
        <f>+BD[[#This Row],[Monto Total]]-BD[[#This Row],[Abonos]]</f>
        <v>563.7299999999999</v>
      </c>
      <c r="O3424" s="93" t="str">
        <f>IF(BD[[#This Row],[Saldo Actual]]=0,"PAGADO",IF(BD[[#This Row],[Saldo Actual]]&lt;0,"A Favor","Pendiente"))</f>
        <v>Pendiente</v>
      </c>
      <c r="P3424" s="97">
        <f>+BD[[#This Row],[Fecha Doc.]]+7</f>
        <v>45240</v>
      </c>
      <c r="Q3424" s="96" t="str">
        <f ca="1">IF(TODAY()&gt;BD[[#This Row],[Fecha Venc.]],"VENCIDO","")</f>
        <v>VENCIDO</v>
      </c>
      <c r="R3424" s="83"/>
    </row>
    <row r="3425" spans="3:18" ht="15" hidden="1" customHeight="1" x14ac:dyDescent="0.25">
      <c r="C3425" s="85" t="s">
        <v>327</v>
      </c>
      <c r="D3425" s="86">
        <v>45233</v>
      </c>
      <c r="E3425" s="87" t="s">
        <v>8</v>
      </c>
      <c r="F3425" s="88" t="s">
        <v>20</v>
      </c>
      <c r="G3425" s="87" t="s">
        <v>182</v>
      </c>
      <c r="H3425" s="89" t="s">
        <v>15</v>
      </c>
      <c r="I3425" s="121">
        <v>5009.6000000000004</v>
      </c>
      <c r="J3425" s="121">
        <v>4889.1000000000004</v>
      </c>
      <c r="K3425" s="84">
        <v>2.52</v>
      </c>
      <c r="L3425" s="105">
        <f>+BD[[#This Row],[Kg. Recibidos]]*BD[[#This Row],[Precio]]</f>
        <v>12320.532000000001</v>
      </c>
      <c r="M3425" s="84">
        <v>12320.532000000001</v>
      </c>
      <c r="N3425" s="91">
        <f>+BD[[#This Row],[Monto Total]]-BD[[#This Row],[Abonos]]</f>
        <v>0</v>
      </c>
      <c r="O3425" s="93" t="str">
        <f>IF(BD[[#This Row],[Saldo Actual]]=0,"PAGADO",IF(BD[[#This Row],[Saldo Actual]]&lt;0,"A Favor","Pendiente"))</f>
        <v>PAGADO</v>
      </c>
      <c r="P3425" s="97">
        <f>+BD[[#This Row],[Fecha Doc.]]+7</f>
        <v>45240</v>
      </c>
      <c r="Q3425" s="96" t="str">
        <f ca="1">IF(TODAY()&gt;BD[[#This Row],[Fecha Venc.]],"VENCIDO","")</f>
        <v>VENCIDO</v>
      </c>
      <c r="R3425" s="83" t="s">
        <v>493</v>
      </c>
    </row>
    <row r="3426" spans="3:18" ht="15" hidden="1" customHeight="1" x14ac:dyDescent="0.25">
      <c r="C3426" s="85" t="s">
        <v>329</v>
      </c>
      <c r="D3426" s="86">
        <v>45233</v>
      </c>
      <c r="E3426" s="87" t="s">
        <v>8</v>
      </c>
      <c r="F3426" s="88" t="s">
        <v>20</v>
      </c>
      <c r="G3426" s="87" t="s">
        <v>182</v>
      </c>
      <c r="H3426" s="89" t="s">
        <v>12</v>
      </c>
      <c r="I3426" s="121">
        <v>2141</v>
      </c>
      <c r="J3426" s="121">
        <v>3196.5</v>
      </c>
      <c r="K3426" s="84">
        <v>1.3</v>
      </c>
      <c r="L3426" s="105">
        <f>+BD[[#This Row],[Kg. Recibidos]]*BD[[#This Row],[Precio]]</f>
        <v>4155.45</v>
      </c>
      <c r="M3426" s="84">
        <v>4155.45</v>
      </c>
      <c r="N3426" s="91">
        <f>+BD[[#This Row],[Monto Total]]-BD[[#This Row],[Abonos]]</f>
        <v>0</v>
      </c>
      <c r="O3426" s="93" t="str">
        <f>IF(BD[[#This Row],[Saldo Actual]]=0,"PAGADO",IF(BD[[#This Row],[Saldo Actual]]&lt;0,"A Favor","Pendiente"))</f>
        <v>PAGADO</v>
      </c>
      <c r="P3426" s="97">
        <f>+BD[[#This Row],[Fecha Doc.]]+7</f>
        <v>45240</v>
      </c>
      <c r="Q3426" s="96" t="str">
        <f ca="1">IF(TODAY()&gt;BD[[#This Row],[Fecha Venc.]],"VENCIDO","")</f>
        <v>VENCIDO</v>
      </c>
      <c r="R3426" s="83" t="s">
        <v>493</v>
      </c>
    </row>
    <row r="3427" spans="3:18" ht="15" hidden="1" customHeight="1" x14ac:dyDescent="0.25">
      <c r="C3427" s="85" t="s">
        <v>329</v>
      </c>
      <c r="D3427" s="86">
        <v>45233</v>
      </c>
      <c r="E3427" s="87" t="s">
        <v>8</v>
      </c>
      <c r="F3427" s="88" t="s">
        <v>20</v>
      </c>
      <c r="G3427" s="87" t="s">
        <v>182</v>
      </c>
      <c r="H3427" s="89" t="s">
        <v>13</v>
      </c>
      <c r="I3427" s="121">
        <v>1009.8</v>
      </c>
      <c r="J3427" s="121">
        <v>986</v>
      </c>
      <c r="K3427" s="84">
        <v>1.4</v>
      </c>
      <c r="L3427" s="105">
        <f>+BD[[#This Row],[Kg. Recibidos]]*BD[[#This Row],[Precio]]</f>
        <v>1380.3999999999999</v>
      </c>
      <c r="M3427" s="84">
        <v>1380.3999999999999</v>
      </c>
      <c r="N3427" s="91">
        <f>+BD[[#This Row],[Monto Total]]-BD[[#This Row],[Abonos]]</f>
        <v>0</v>
      </c>
      <c r="O3427" s="93" t="str">
        <f>IF(BD[[#This Row],[Saldo Actual]]=0,"PAGADO",IF(BD[[#This Row],[Saldo Actual]]&lt;0,"A Favor","Pendiente"))</f>
        <v>PAGADO</v>
      </c>
      <c r="P3427" s="97">
        <f>+BD[[#This Row],[Fecha Doc.]]+7</f>
        <v>45240</v>
      </c>
      <c r="Q3427" s="96" t="str">
        <f ca="1">IF(TODAY()&gt;BD[[#This Row],[Fecha Venc.]],"VENCIDO","")</f>
        <v>VENCIDO</v>
      </c>
      <c r="R3427" s="83" t="s">
        <v>493</v>
      </c>
    </row>
    <row r="3428" spans="3:18" ht="15" hidden="1" customHeight="1" x14ac:dyDescent="0.25">
      <c r="C3428" s="85" t="s">
        <v>330</v>
      </c>
      <c r="D3428" s="86">
        <v>45233</v>
      </c>
      <c r="E3428" s="87" t="s">
        <v>8</v>
      </c>
      <c r="F3428" s="88" t="s">
        <v>20</v>
      </c>
      <c r="G3428" s="87" t="s">
        <v>182</v>
      </c>
      <c r="H3428" s="89" t="s">
        <v>13</v>
      </c>
      <c r="I3428" s="121">
        <v>877.6</v>
      </c>
      <c r="J3428" s="121">
        <v>847.7</v>
      </c>
      <c r="K3428" s="84">
        <v>1.4</v>
      </c>
      <c r="L3428" s="105">
        <f>+BD[[#This Row],[Kg. Recibidos]]*BD[[#This Row],[Precio]]</f>
        <v>1186.78</v>
      </c>
      <c r="M3428" s="84">
        <v>1186.78</v>
      </c>
      <c r="N3428" s="91">
        <f>+BD[[#This Row],[Monto Total]]-BD[[#This Row],[Abonos]]</f>
        <v>0</v>
      </c>
      <c r="O3428" s="93" t="str">
        <f>IF(BD[[#This Row],[Saldo Actual]]=0,"PAGADO",IF(BD[[#This Row],[Saldo Actual]]&lt;0,"A Favor","Pendiente"))</f>
        <v>PAGADO</v>
      </c>
      <c r="P3428" s="97">
        <f>+BD[[#This Row],[Fecha Doc.]]+7</f>
        <v>45240</v>
      </c>
      <c r="Q3428" s="96" t="str">
        <f ca="1">IF(TODAY()&gt;BD[[#This Row],[Fecha Venc.]],"VENCIDO","")</f>
        <v>VENCIDO</v>
      </c>
      <c r="R3428" s="83" t="s">
        <v>493</v>
      </c>
    </row>
    <row r="3429" spans="3:18" ht="15" hidden="1" customHeight="1" x14ac:dyDescent="0.25">
      <c r="C3429" s="85" t="s">
        <v>330</v>
      </c>
      <c r="D3429" s="86">
        <v>45233</v>
      </c>
      <c r="E3429" s="87" t="s">
        <v>8</v>
      </c>
      <c r="F3429" s="88" t="s">
        <v>20</v>
      </c>
      <c r="G3429" s="87" t="s">
        <v>182</v>
      </c>
      <c r="H3429" s="89" t="s">
        <v>12</v>
      </c>
      <c r="I3429" s="121">
        <v>1076.9000000000001</v>
      </c>
      <c r="J3429" s="121">
        <v>1070.5</v>
      </c>
      <c r="K3429" s="84">
        <v>1.3</v>
      </c>
      <c r="L3429" s="105">
        <f>+BD[[#This Row],[Kg. Recibidos]]*BD[[#This Row],[Precio]]</f>
        <v>1391.65</v>
      </c>
      <c r="M3429" s="84">
        <v>1391.65</v>
      </c>
      <c r="N3429" s="91">
        <f>+BD[[#This Row],[Monto Total]]-BD[[#This Row],[Abonos]]</f>
        <v>0</v>
      </c>
      <c r="O3429" s="93" t="str">
        <f>IF(BD[[#This Row],[Saldo Actual]]=0,"PAGADO",IF(BD[[#This Row],[Saldo Actual]]&lt;0,"A Favor","Pendiente"))</f>
        <v>PAGADO</v>
      </c>
      <c r="P3429" s="97">
        <f>+BD[[#This Row],[Fecha Doc.]]+7</f>
        <v>45240</v>
      </c>
      <c r="Q3429" s="96" t="str">
        <f ca="1">IF(TODAY()&gt;BD[[#This Row],[Fecha Venc.]],"VENCIDO","")</f>
        <v>VENCIDO</v>
      </c>
      <c r="R3429" s="83" t="s">
        <v>493</v>
      </c>
    </row>
    <row r="3430" spans="3:18" ht="15" hidden="1" customHeight="1" x14ac:dyDescent="0.25">
      <c r="C3430" s="85" t="s">
        <v>346</v>
      </c>
      <c r="D3430" s="86">
        <v>45232</v>
      </c>
      <c r="E3430" s="87" t="s">
        <v>89</v>
      </c>
      <c r="F3430" s="88" t="s">
        <v>48</v>
      </c>
      <c r="G3430" s="87" t="s">
        <v>89</v>
      </c>
      <c r="H3430" s="89" t="s">
        <v>10</v>
      </c>
      <c r="I3430" s="121">
        <v>13820.9</v>
      </c>
      <c r="J3430" s="121">
        <v>13715.4</v>
      </c>
      <c r="K3430" s="84">
        <v>2.0499999999999998</v>
      </c>
      <c r="L3430" s="105">
        <f>+BD[[#This Row],[Kg. Recibidos]]*BD[[#This Row],[Precio]]</f>
        <v>28116.569999999996</v>
      </c>
      <c r="M3430" s="84">
        <v>28116.569999999996</v>
      </c>
      <c r="N3430" s="91">
        <f>+BD[[#This Row],[Monto Total]]-BD[[#This Row],[Abonos]]</f>
        <v>0</v>
      </c>
      <c r="O3430" s="93" t="str">
        <f>IF(BD[[#This Row],[Saldo Actual]]=0,"PAGADO",IF(BD[[#This Row],[Saldo Actual]]&lt;0,"A Favor","Pendiente"))</f>
        <v>PAGADO</v>
      </c>
      <c r="P3430" s="97">
        <f>+BD[[#This Row],[Fecha Doc.]]+7</f>
        <v>45239</v>
      </c>
      <c r="Q3430" s="96" t="str">
        <f ca="1">IF(TODAY()&gt;BD[[#This Row],[Fecha Venc.]],"VENCIDO","")</f>
        <v>VENCIDO</v>
      </c>
      <c r="R3430" s="83"/>
    </row>
    <row r="3431" spans="3:18" ht="15" hidden="1" customHeight="1" x14ac:dyDescent="0.25">
      <c r="C3431" s="85" t="s">
        <v>336</v>
      </c>
      <c r="D3431" s="86">
        <v>45232</v>
      </c>
      <c r="E3431" s="87" t="s">
        <v>93</v>
      </c>
      <c r="F3431" s="88" t="s">
        <v>52</v>
      </c>
      <c r="G3431" s="87" t="s">
        <v>93</v>
      </c>
      <c r="H3431" s="89" t="s">
        <v>3</v>
      </c>
      <c r="I3431" s="121">
        <v>8483.5</v>
      </c>
      <c r="J3431" s="121">
        <v>8483.5</v>
      </c>
      <c r="K3431" s="84">
        <v>2.15</v>
      </c>
      <c r="L3431" s="105">
        <f>+BD[[#This Row],[Kg. Recibidos]]*BD[[#This Row],[Precio]]</f>
        <v>18239.524999999998</v>
      </c>
      <c r="M3431" s="84">
        <v>18239.524999999998</v>
      </c>
      <c r="N3431" s="91">
        <f>+BD[[#This Row],[Monto Total]]-BD[[#This Row],[Abonos]]</f>
        <v>0</v>
      </c>
      <c r="O3431" s="93" t="str">
        <f>IF(BD[[#This Row],[Saldo Actual]]=0,"PAGADO",IF(BD[[#This Row],[Saldo Actual]]&lt;0,"A Favor","Pendiente"))</f>
        <v>PAGADO</v>
      </c>
      <c r="P3431" s="97">
        <f>+BD[[#This Row],[Fecha Doc.]]+7</f>
        <v>45239</v>
      </c>
      <c r="Q3431" s="96" t="str">
        <f ca="1">IF(TODAY()&gt;BD[[#This Row],[Fecha Venc.]],"VENCIDO","")</f>
        <v>VENCIDO</v>
      </c>
      <c r="R3431" s="83"/>
    </row>
    <row r="3432" spans="3:18" ht="15" hidden="1" customHeight="1" x14ac:dyDescent="0.25">
      <c r="C3432" s="85" t="s">
        <v>338</v>
      </c>
      <c r="D3432" s="86">
        <v>45232</v>
      </c>
      <c r="E3432" s="87" t="s">
        <v>87</v>
      </c>
      <c r="F3432" s="88" t="s">
        <v>46</v>
      </c>
      <c r="G3432" s="87" t="s">
        <v>87</v>
      </c>
      <c r="H3432" s="89" t="s">
        <v>13</v>
      </c>
      <c r="I3432" s="121">
        <v>466.7</v>
      </c>
      <c r="J3432" s="121">
        <v>466.7</v>
      </c>
      <c r="K3432" s="84">
        <v>1.4</v>
      </c>
      <c r="L3432" s="105">
        <f>+BD[[#This Row],[Kg. Recibidos]]*BD[[#This Row],[Precio]]</f>
        <v>653.38</v>
      </c>
      <c r="M3432" s="84">
        <v>653.38</v>
      </c>
      <c r="N3432" s="91">
        <f>+BD[[#This Row],[Monto Total]]-BD[[#This Row],[Abonos]]</f>
        <v>0</v>
      </c>
      <c r="O3432" s="93" t="str">
        <f>IF(BD[[#This Row],[Saldo Actual]]=0,"PAGADO",IF(BD[[#This Row],[Saldo Actual]]&lt;0,"A Favor","Pendiente"))</f>
        <v>PAGADO</v>
      </c>
      <c r="P3432" s="97">
        <f>+BD[[#This Row],[Fecha Doc.]]+7</f>
        <v>45239</v>
      </c>
      <c r="Q3432" s="96" t="str">
        <f ca="1">IF(TODAY()&gt;BD[[#This Row],[Fecha Venc.]],"VENCIDO","")</f>
        <v>VENCIDO</v>
      </c>
      <c r="R3432" s="83"/>
    </row>
    <row r="3433" spans="3:18" ht="15" hidden="1" customHeight="1" x14ac:dyDescent="0.25">
      <c r="C3433" s="85" t="s">
        <v>338</v>
      </c>
      <c r="D3433" s="86">
        <v>45232</v>
      </c>
      <c r="E3433" s="87" t="s">
        <v>87</v>
      </c>
      <c r="F3433" s="88" t="s">
        <v>46</v>
      </c>
      <c r="G3433" s="87" t="s">
        <v>87</v>
      </c>
      <c r="H3433" s="89" t="s">
        <v>11</v>
      </c>
      <c r="I3433" s="121">
        <v>239.3</v>
      </c>
      <c r="J3433" s="121">
        <v>239.3</v>
      </c>
      <c r="K3433" s="84">
        <v>2</v>
      </c>
      <c r="L3433" s="105">
        <f>+BD[[#This Row],[Kg. Recibidos]]*BD[[#This Row],[Precio]]</f>
        <v>478.6</v>
      </c>
      <c r="M3433" s="84">
        <v>478.6</v>
      </c>
      <c r="N3433" s="91">
        <f>+BD[[#This Row],[Monto Total]]-BD[[#This Row],[Abonos]]</f>
        <v>0</v>
      </c>
      <c r="O3433" s="93" t="str">
        <f>IF(BD[[#This Row],[Saldo Actual]]=0,"PAGADO",IF(BD[[#This Row],[Saldo Actual]]&lt;0,"A Favor","Pendiente"))</f>
        <v>PAGADO</v>
      </c>
      <c r="P3433" s="97">
        <f>+BD[[#This Row],[Fecha Doc.]]+7</f>
        <v>45239</v>
      </c>
      <c r="Q3433" s="96" t="str">
        <f ca="1">IF(TODAY()&gt;BD[[#This Row],[Fecha Venc.]],"VENCIDO","")</f>
        <v>VENCIDO</v>
      </c>
      <c r="R3433" s="83"/>
    </row>
    <row r="3434" spans="3:18" ht="15" hidden="1" customHeight="1" x14ac:dyDescent="0.25">
      <c r="C3434" s="85" t="s">
        <v>338</v>
      </c>
      <c r="D3434" s="86">
        <v>45232</v>
      </c>
      <c r="E3434" s="87" t="s">
        <v>87</v>
      </c>
      <c r="F3434" s="88" t="s">
        <v>46</v>
      </c>
      <c r="G3434" s="87" t="s">
        <v>87</v>
      </c>
      <c r="H3434" s="89" t="s">
        <v>12</v>
      </c>
      <c r="I3434" s="121">
        <v>690.8</v>
      </c>
      <c r="J3434" s="121">
        <v>690.8</v>
      </c>
      <c r="K3434" s="84">
        <v>1.3</v>
      </c>
      <c r="L3434" s="105">
        <f>+BD[[#This Row],[Kg. Recibidos]]*BD[[#This Row],[Precio]]</f>
        <v>898.04</v>
      </c>
      <c r="M3434" s="84">
        <v>898.04</v>
      </c>
      <c r="N3434" s="91">
        <f>+BD[[#This Row],[Monto Total]]-BD[[#This Row],[Abonos]]</f>
        <v>0</v>
      </c>
      <c r="O3434" s="93" t="str">
        <f>IF(BD[[#This Row],[Saldo Actual]]=0,"PAGADO",IF(BD[[#This Row],[Saldo Actual]]&lt;0,"A Favor","Pendiente"))</f>
        <v>PAGADO</v>
      </c>
      <c r="P3434" s="97">
        <f>+BD[[#This Row],[Fecha Doc.]]+7</f>
        <v>45239</v>
      </c>
      <c r="Q3434" s="96" t="str">
        <f ca="1">IF(TODAY()&gt;BD[[#This Row],[Fecha Venc.]],"VENCIDO","")</f>
        <v>VENCIDO</v>
      </c>
      <c r="R3434" s="83"/>
    </row>
    <row r="3435" spans="3:18" ht="15" hidden="1" customHeight="1" x14ac:dyDescent="0.25">
      <c r="C3435" s="85" t="s">
        <v>337</v>
      </c>
      <c r="D3435" s="86">
        <v>45232</v>
      </c>
      <c r="E3435" s="87" t="s">
        <v>87</v>
      </c>
      <c r="F3435" s="88" t="s">
        <v>46</v>
      </c>
      <c r="G3435" s="87" t="s">
        <v>87</v>
      </c>
      <c r="H3435" s="89" t="s">
        <v>10</v>
      </c>
      <c r="I3435" s="121">
        <v>1649.9</v>
      </c>
      <c r="J3435" s="121">
        <v>1649.9</v>
      </c>
      <c r="K3435" s="84">
        <v>2.4</v>
      </c>
      <c r="L3435" s="105">
        <f>+BD[[#This Row],[Kg. Recibidos]]*BD[[#This Row],[Precio]]</f>
        <v>3959.76</v>
      </c>
      <c r="M3435" s="84">
        <v>3959.76</v>
      </c>
      <c r="N3435" s="91">
        <f>+BD[[#This Row],[Monto Total]]-BD[[#This Row],[Abonos]]</f>
        <v>0</v>
      </c>
      <c r="O3435" s="93" t="str">
        <f>IF(BD[[#This Row],[Saldo Actual]]=0,"PAGADO",IF(BD[[#This Row],[Saldo Actual]]&lt;0,"A Favor","Pendiente"))</f>
        <v>PAGADO</v>
      </c>
      <c r="P3435" s="97">
        <f>+BD[[#This Row],[Fecha Doc.]]+7</f>
        <v>45239</v>
      </c>
      <c r="Q3435" s="96" t="str">
        <f ca="1">IF(TODAY()&gt;BD[[#This Row],[Fecha Venc.]],"VENCIDO","")</f>
        <v>VENCIDO</v>
      </c>
      <c r="R3435" s="83"/>
    </row>
    <row r="3436" spans="3:18" ht="15" hidden="1" customHeight="1" x14ac:dyDescent="0.25">
      <c r="C3436" s="85" t="s">
        <v>341</v>
      </c>
      <c r="D3436" s="86">
        <v>45232</v>
      </c>
      <c r="E3436" s="87" t="s">
        <v>93</v>
      </c>
      <c r="F3436" s="88" t="s">
        <v>52</v>
      </c>
      <c r="G3436" s="87" t="s">
        <v>93</v>
      </c>
      <c r="H3436" s="89" t="s">
        <v>3</v>
      </c>
      <c r="I3436" s="121">
        <v>7851.9</v>
      </c>
      <c r="J3436" s="121">
        <v>7851.9</v>
      </c>
      <c r="K3436" s="84">
        <v>2.15</v>
      </c>
      <c r="L3436" s="105">
        <f>+BD[[#This Row],[Kg. Recibidos]]*BD[[#This Row],[Precio]]</f>
        <v>16881.584999999999</v>
      </c>
      <c r="M3436" s="84">
        <v>16881.584999999999</v>
      </c>
      <c r="N3436" s="91">
        <f>+BD[[#This Row],[Monto Total]]-BD[[#This Row],[Abonos]]</f>
        <v>0</v>
      </c>
      <c r="O3436" s="93" t="str">
        <f>IF(BD[[#This Row],[Saldo Actual]]=0,"PAGADO",IF(BD[[#This Row],[Saldo Actual]]&lt;0,"A Favor","Pendiente"))</f>
        <v>PAGADO</v>
      </c>
      <c r="P3436" s="97">
        <f>+BD[[#This Row],[Fecha Doc.]]+7</f>
        <v>45239</v>
      </c>
      <c r="Q3436" s="96" t="str">
        <f ca="1">IF(TODAY()&gt;BD[[#This Row],[Fecha Venc.]],"VENCIDO","")</f>
        <v>VENCIDO</v>
      </c>
      <c r="R3436" s="83"/>
    </row>
    <row r="3437" spans="3:18" ht="15" hidden="1" customHeight="1" x14ac:dyDescent="0.25">
      <c r="C3437" s="85" t="s">
        <v>339</v>
      </c>
      <c r="D3437" s="86">
        <v>45232</v>
      </c>
      <c r="E3437" s="87" t="s">
        <v>93</v>
      </c>
      <c r="F3437" s="88" t="s">
        <v>52</v>
      </c>
      <c r="G3437" s="87" t="s">
        <v>93</v>
      </c>
      <c r="H3437" s="89" t="s">
        <v>3</v>
      </c>
      <c r="I3437" s="121">
        <v>4579.8999999999996</v>
      </c>
      <c r="J3437" s="121">
        <v>4579.8999999999996</v>
      </c>
      <c r="K3437" s="84">
        <v>2.15</v>
      </c>
      <c r="L3437" s="105">
        <f>+BD[[#This Row],[Kg. Recibidos]]*BD[[#This Row],[Precio]]</f>
        <v>9846.784999999998</v>
      </c>
      <c r="M3437" s="106">
        <v>9846.784999999998</v>
      </c>
      <c r="N3437" s="91">
        <f>+BD[[#This Row],[Monto Total]]-BD[[#This Row],[Abonos]]</f>
        <v>0</v>
      </c>
      <c r="O3437" s="93" t="str">
        <f>IF(BD[[#This Row],[Saldo Actual]]=0,"PAGADO",IF(BD[[#This Row],[Saldo Actual]]&lt;0,"A Favor","Pendiente"))</f>
        <v>PAGADO</v>
      </c>
      <c r="P3437" s="97">
        <f>+BD[[#This Row],[Fecha Doc.]]+7</f>
        <v>45239</v>
      </c>
      <c r="Q3437" s="96" t="str">
        <f ca="1">IF(TODAY()&gt;BD[[#This Row],[Fecha Venc.]],"VENCIDO","")</f>
        <v>VENCIDO</v>
      </c>
      <c r="R3437" s="83"/>
    </row>
    <row r="3438" spans="3:18" ht="15" hidden="1" customHeight="1" x14ac:dyDescent="0.25">
      <c r="C3438" s="85" t="s">
        <v>340</v>
      </c>
      <c r="D3438" s="86">
        <v>45232</v>
      </c>
      <c r="E3438" s="87" t="s">
        <v>93</v>
      </c>
      <c r="F3438" s="88" t="s">
        <v>52</v>
      </c>
      <c r="G3438" s="87" t="s">
        <v>93</v>
      </c>
      <c r="H3438" s="89" t="s">
        <v>3</v>
      </c>
      <c r="I3438" s="121">
        <v>19569.8</v>
      </c>
      <c r="J3438" s="121">
        <v>19569.8</v>
      </c>
      <c r="K3438" s="84">
        <v>2.15</v>
      </c>
      <c r="L3438" s="105">
        <f>+BD[[#This Row],[Kg. Recibidos]]*BD[[#This Row],[Precio]]</f>
        <v>42075.07</v>
      </c>
      <c r="M3438" s="106">
        <v>42075.07</v>
      </c>
      <c r="N3438" s="91">
        <f>+BD[[#This Row],[Monto Total]]-BD[[#This Row],[Abonos]]</f>
        <v>0</v>
      </c>
      <c r="O3438" s="93" t="str">
        <f>IF(BD[[#This Row],[Saldo Actual]]=0,"PAGADO",IF(BD[[#This Row],[Saldo Actual]]&lt;0,"A Favor","Pendiente"))</f>
        <v>PAGADO</v>
      </c>
      <c r="P3438" s="97">
        <f>+BD[[#This Row],[Fecha Doc.]]+7</f>
        <v>45239</v>
      </c>
      <c r="Q3438" s="96" t="str">
        <f ca="1">IF(TODAY()&gt;BD[[#This Row],[Fecha Venc.]],"VENCIDO","")</f>
        <v>VENCIDO</v>
      </c>
      <c r="R3438" s="83"/>
    </row>
    <row r="3439" spans="3:18" ht="15" hidden="1" customHeight="1" x14ac:dyDescent="0.25">
      <c r="C3439" s="85" t="s">
        <v>342</v>
      </c>
      <c r="D3439" s="86">
        <v>45232</v>
      </c>
      <c r="E3439" s="87" t="s">
        <v>93</v>
      </c>
      <c r="F3439" s="88" t="s">
        <v>52</v>
      </c>
      <c r="G3439" s="87" t="s">
        <v>93</v>
      </c>
      <c r="H3439" s="89" t="s">
        <v>3</v>
      </c>
      <c r="I3439" s="121">
        <v>7614.5</v>
      </c>
      <c r="J3439" s="121">
        <v>7614.5</v>
      </c>
      <c r="K3439" s="84">
        <v>2.15</v>
      </c>
      <c r="L3439" s="105">
        <f>+BD[[#This Row],[Kg. Recibidos]]*BD[[#This Row],[Precio]]</f>
        <v>16371.174999999999</v>
      </c>
      <c r="M3439" s="84">
        <v>16371.174999999999</v>
      </c>
      <c r="N3439" s="91">
        <f>+BD[[#This Row],[Monto Total]]-BD[[#This Row],[Abonos]]</f>
        <v>0</v>
      </c>
      <c r="O3439" s="93" t="str">
        <f>IF(BD[[#This Row],[Saldo Actual]]=0,"PAGADO",IF(BD[[#This Row],[Saldo Actual]]&lt;0,"A Favor","Pendiente"))</f>
        <v>PAGADO</v>
      </c>
      <c r="P3439" s="97">
        <f>+BD[[#This Row],[Fecha Doc.]]+7</f>
        <v>45239</v>
      </c>
      <c r="Q3439" s="96" t="str">
        <f ca="1">IF(TODAY()&gt;BD[[#This Row],[Fecha Venc.]],"VENCIDO","")</f>
        <v>VENCIDO</v>
      </c>
      <c r="R3439" s="83"/>
    </row>
    <row r="3440" spans="3:18" ht="15" hidden="1" customHeight="1" x14ac:dyDescent="0.25">
      <c r="C3440" s="85" t="s">
        <v>312</v>
      </c>
      <c r="D3440" s="86">
        <v>45232</v>
      </c>
      <c r="E3440" s="87" t="s">
        <v>8</v>
      </c>
      <c r="F3440" s="88" t="s">
        <v>20</v>
      </c>
      <c r="G3440" s="87" t="s">
        <v>182</v>
      </c>
      <c r="H3440" s="89" t="s">
        <v>15</v>
      </c>
      <c r="I3440" s="121">
        <v>6440.3</v>
      </c>
      <c r="J3440" s="121">
        <v>6228.6</v>
      </c>
      <c r="K3440" s="84">
        <v>2.52</v>
      </c>
      <c r="L3440" s="105">
        <f>+BD[[#This Row],[Kg. Recibidos]]*BD[[#This Row],[Precio]]</f>
        <v>15696.072000000002</v>
      </c>
      <c r="M3440" s="84">
        <v>15696.072000000002</v>
      </c>
      <c r="N3440" s="91">
        <f>+BD[[#This Row],[Monto Total]]-BD[[#This Row],[Abonos]]</f>
        <v>0</v>
      </c>
      <c r="O3440" s="93" t="str">
        <f>IF(BD[[#This Row],[Saldo Actual]]=0,"PAGADO",IF(BD[[#This Row],[Saldo Actual]]&lt;0,"A Favor","Pendiente"))</f>
        <v>PAGADO</v>
      </c>
      <c r="P3440" s="97">
        <f>+BD[[#This Row],[Fecha Doc.]]+7</f>
        <v>45239</v>
      </c>
      <c r="Q3440" s="96" t="str">
        <f ca="1">IF(TODAY()&gt;BD[[#This Row],[Fecha Venc.]],"VENCIDO","")</f>
        <v>VENCIDO</v>
      </c>
      <c r="R3440" s="83" t="s">
        <v>493</v>
      </c>
    </row>
    <row r="3441" spans="3:18" ht="15" hidden="1" customHeight="1" x14ac:dyDescent="0.25">
      <c r="C3441" s="85" t="s">
        <v>334</v>
      </c>
      <c r="D3441" s="86">
        <v>45232</v>
      </c>
      <c r="E3441" s="87" t="s">
        <v>1887</v>
      </c>
      <c r="F3441" s="88" t="s">
        <v>1886</v>
      </c>
      <c r="G3441" s="87" t="s">
        <v>199</v>
      </c>
      <c r="H3441" s="89" t="s">
        <v>12</v>
      </c>
      <c r="I3441" s="121">
        <v>2.1</v>
      </c>
      <c r="J3441" s="121">
        <v>2.1</v>
      </c>
      <c r="K3441" s="84">
        <v>1.3</v>
      </c>
      <c r="L3441" s="105">
        <f>+BD[[#This Row],[Kg. Recibidos]]*BD[[#This Row],[Precio]]</f>
        <v>2.7300000000000004</v>
      </c>
      <c r="M3441" s="106">
        <v>2.73</v>
      </c>
      <c r="N3441" s="91">
        <f>+BD[[#This Row],[Monto Total]]-BD[[#This Row],[Abonos]]</f>
        <v>0</v>
      </c>
      <c r="O3441" s="93" t="str">
        <f>IF(BD[[#This Row],[Saldo Actual]]=0,"PAGADO",IF(BD[[#This Row],[Saldo Actual]]&lt;0,"A Favor","Pendiente"))</f>
        <v>PAGADO</v>
      </c>
      <c r="P3441" s="97">
        <f>+BD[[#This Row],[Fecha Doc.]]+7</f>
        <v>45239</v>
      </c>
      <c r="Q3441" s="96" t="str">
        <f ca="1">IF(TODAY()&gt;BD[[#This Row],[Fecha Venc.]],"VENCIDO","")</f>
        <v>VENCIDO</v>
      </c>
      <c r="R3441" s="83"/>
    </row>
    <row r="3442" spans="3:18" ht="15" hidden="1" customHeight="1" x14ac:dyDescent="0.25">
      <c r="C3442" s="85" t="s">
        <v>350</v>
      </c>
      <c r="D3442" s="86">
        <v>45231</v>
      </c>
      <c r="E3442" s="87" t="s">
        <v>66</v>
      </c>
      <c r="F3442" s="88" t="s">
        <v>21</v>
      </c>
      <c r="G3442" s="87" t="s">
        <v>183</v>
      </c>
      <c r="H3442" s="89" t="s">
        <v>15</v>
      </c>
      <c r="I3442" s="121">
        <v>2048.3000000000002</v>
      </c>
      <c r="J3442" s="121">
        <v>2083.1</v>
      </c>
      <c r="K3442" s="84">
        <v>2.52</v>
      </c>
      <c r="L3442" s="105">
        <f>+BD[[#This Row],[Kg. Recibidos]]*BD[[#This Row],[Precio]]</f>
        <v>5249.4120000000003</v>
      </c>
      <c r="M3442" s="84">
        <v>5249.4120000000003</v>
      </c>
      <c r="N3442" s="91">
        <f>+BD[[#This Row],[Monto Total]]-BD[[#This Row],[Abonos]]</f>
        <v>0</v>
      </c>
      <c r="O3442" s="93" t="str">
        <f>IF(BD[[#This Row],[Saldo Actual]]=0,"PAGADO",IF(BD[[#This Row],[Saldo Actual]]&lt;0,"A Favor","Pendiente"))</f>
        <v>PAGADO</v>
      </c>
      <c r="P3442" s="97">
        <f>+BD[[#This Row],[Fecha Doc.]]+7</f>
        <v>45238</v>
      </c>
      <c r="Q3442" s="96" t="str">
        <f ca="1">IF(TODAY()&gt;BD[[#This Row],[Fecha Venc.]],"VENCIDO","")</f>
        <v>VENCIDO</v>
      </c>
      <c r="R3442" s="83"/>
    </row>
    <row r="3443" spans="3:18" ht="15" hidden="1" customHeight="1" x14ac:dyDescent="0.25">
      <c r="C3443" s="85" t="s">
        <v>351</v>
      </c>
      <c r="D3443" s="86">
        <v>45231</v>
      </c>
      <c r="E3443" s="87" t="s">
        <v>66</v>
      </c>
      <c r="F3443" s="88" t="s">
        <v>21</v>
      </c>
      <c r="G3443" s="87" t="s">
        <v>185</v>
      </c>
      <c r="H3443" s="89" t="s">
        <v>15</v>
      </c>
      <c r="I3443" s="121">
        <v>1142.5</v>
      </c>
      <c r="J3443" s="121">
        <v>1158.5999999999999</v>
      </c>
      <c r="K3443" s="84">
        <v>2.52</v>
      </c>
      <c r="L3443" s="105">
        <f>+BD[[#This Row],[Kg. Recibidos]]*BD[[#This Row],[Precio]]</f>
        <v>2919.6719999999996</v>
      </c>
      <c r="M3443" s="84">
        <v>2919.6719999999996</v>
      </c>
      <c r="N3443" s="91">
        <f>+BD[[#This Row],[Monto Total]]-BD[[#This Row],[Abonos]]</f>
        <v>0</v>
      </c>
      <c r="O3443" s="93" t="str">
        <f>IF(BD[[#This Row],[Saldo Actual]]=0,"PAGADO",IF(BD[[#This Row],[Saldo Actual]]&lt;0,"A Favor","Pendiente"))</f>
        <v>PAGADO</v>
      </c>
      <c r="P3443" s="97">
        <f>+BD[[#This Row],[Fecha Doc.]]+7</f>
        <v>45238</v>
      </c>
      <c r="Q3443" s="96" t="str">
        <f ca="1">IF(TODAY()&gt;BD[[#This Row],[Fecha Venc.]],"VENCIDO","")</f>
        <v>VENCIDO</v>
      </c>
      <c r="R3443" s="83"/>
    </row>
    <row r="3444" spans="3:18" ht="15" hidden="1" customHeight="1" x14ac:dyDescent="0.25">
      <c r="C3444" s="85" t="s">
        <v>352</v>
      </c>
      <c r="D3444" s="86">
        <v>45231</v>
      </c>
      <c r="E3444" s="87" t="s">
        <v>66</v>
      </c>
      <c r="F3444" s="88" t="s">
        <v>21</v>
      </c>
      <c r="G3444" s="87" t="s">
        <v>183</v>
      </c>
      <c r="H3444" s="89" t="s">
        <v>12</v>
      </c>
      <c r="I3444" s="121">
        <v>59.4</v>
      </c>
      <c r="J3444" s="121">
        <v>57.4</v>
      </c>
      <c r="K3444" s="84">
        <v>1.3</v>
      </c>
      <c r="L3444" s="105">
        <f>+BD[[#This Row],[Kg. Recibidos]]*BD[[#This Row],[Precio]]</f>
        <v>74.62</v>
      </c>
      <c r="M3444" s="84">
        <v>74.62</v>
      </c>
      <c r="N3444" s="91">
        <f>+BD[[#This Row],[Monto Total]]-BD[[#This Row],[Abonos]]</f>
        <v>0</v>
      </c>
      <c r="O3444" s="93" t="str">
        <f>IF(BD[[#This Row],[Saldo Actual]]=0,"PAGADO",IF(BD[[#This Row],[Saldo Actual]]&lt;0,"A Favor","Pendiente"))</f>
        <v>PAGADO</v>
      </c>
      <c r="P3444" s="97">
        <f>+BD[[#This Row],[Fecha Doc.]]+7</f>
        <v>45238</v>
      </c>
      <c r="Q3444" s="96" t="str">
        <f ca="1">IF(TODAY()&gt;BD[[#This Row],[Fecha Venc.]],"VENCIDO","")</f>
        <v>VENCIDO</v>
      </c>
      <c r="R3444" s="83"/>
    </row>
    <row r="3445" spans="3:18" ht="15" hidden="1" customHeight="1" x14ac:dyDescent="0.25">
      <c r="C3445" s="85" t="s">
        <v>352</v>
      </c>
      <c r="D3445" s="86">
        <v>45231</v>
      </c>
      <c r="E3445" s="87" t="s">
        <v>66</v>
      </c>
      <c r="F3445" s="88" t="s">
        <v>21</v>
      </c>
      <c r="G3445" s="87" t="s">
        <v>183</v>
      </c>
      <c r="H3445" s="89" t="s">
        <v>13</v>
      </c>
      <c r="I3445" s="121">
        <v>110.5</v>
      </c>
      <c r="J3445" s="121">
        <v>109.5</v>
      </c>
      <c r="K3445" s="84">
        <v>1.4</v>
      </c>
      <c r="L3445" s="105">
        <f>+BD[[#This Row],[Kg. Recibidos]]*BD[[#This Row],[Precio]]</f>
        <v>153.29999999999998</v>
      </c>
      <c r="M3445" s="84">
        <v>153.30000000000001</v>
      </c>
      <c r="N3445" s="91">
        <f>+BD[[#This Row],[Monto Total]]-BD[[#This Row],[Abonos]]</f>
        <v>0</v>
      </c>
      <c r="O3445" s="93" t="str">
        <f>IF(BD[[#This Row],[Saldo Actual]]=0,"PAGADO",IF(BD[[#This Row],[Saldo Actual]]&lt;0,"A Favor","Pendiente"))</f>
        <v>PAGADO</v>
      </c>
      <c r="P3445" s="97">
        <f>+BD[[#This Row],[Fecha Doc.]]+7</f>
        <v>45238</v>
      </c>
      <c r="Q3445" s="96" t="str">
        <f ca="1">IF(TODAY()&gt;BD[[#This Row],[Fecha Venc.]],"VENCIDO","")</f>
        <v>VENCIDO</v>
      </c>
      <c r="R3445" s="83"/>
    </row>
    <row r="3446" spans="3:18" ht="15" hidden="1" customHeight="1" x14ac:dyDescent="0.25">
      <c r="C3446" s="85" t="s">
        <v>352</v>
      </c>
      <c r="D3446" s="86">
        <v>45231</v>
      </c>
      <c r="E3446" s="87" t="s">
        <v>66</v>
      </c>
      <c r="F3446" s="88" t="s">
        <v>21</v>
      </c>
      <c r="G3446" s="87" t="s">
        <v>183</v>
      </c>
      <c r="H3446" s="89" t="s">
        <v>11</v>
      </c>
      <c r="I3446" s="121">
        <v>49.4</v>
      </c>
      <c r="J3446" s="121">
        <v>48</v>
      </c>
      <c r="K3446" s="84">
        <v>2</v>
      </c>
      <c r="L3446" s="105">
        <f>+BD[[#This Row],[Kg. Recibidos]]*BD[[#This Row],[Precio]]</f>
        <v>96</v>
      </c>
      <c r="M3446" s="84">
        <v>96</v>
      </c>
      <c r="N3446" s="91">
        <f>+BD[[#This Row],[Monto Total]]-BD[[#This Row],[Abonos]]</f>
        <v>0</v>
      </c>
      <c r="O3446" s="93" t="str">
        <f>IF(BD[[#This Row],[Saldo Actual]]=0,"PAGADO",IF(BD[[#This Row],[Saldo Actual]]&lt;0,"A Favor","Pendiente"))</f>
        <v>PAGADO</v>
      </c>
      <c r="P3446" s="97">
        <f>+BD[[#This Row],[Fecha Doc.]]+7</f>
        <v>45238</v>
      </c>
      <c r="Q3446" s="96" t="str">
        <f ca="1">IF(TODAY()&gt;BD[[#This Row],[Fecha Venc.]],"VENCIDO","")</f>
        <v>VENCIDO</v>
      </c>
      <c r="R3446" s="83"/>
    </row>
    <row r="3447" spans="3:18" ht="15" hidden="1" customHeight="1" x14ac:dyDescent="0.25">
      <c r="C3447" s="85" t="s">
        <v>347</v>
      </c>
      <c r="D3447" s="86">
        <v>45231</v>
      </c>
      <c r="E3447" s="87" t="s">
        <v>66</v>
      </c>
      <c r="F3447" s="88" t="s">
        <v>21</v>
      </c>
      <c r="G3447" s="87" t="s">
        <v>185</v>
      </c>
      <c r="H3447" s="89" t="s">
        <v>12</v>
      </c>
      <c r="I3447" s="121">
        <v>59.4</v>
      </c>
      <c r="J3447" s="121">
        <v>57.4</v>
      </c>
      <c r="K3447" s="84">
        <v>1.3</v>
      </c>
      <c r="L3447" s="105">
        <f>+BD[[#This Row],[Kg. Recibidos]]*BD[[#This Row],[Precio]]</f>
        <v>74.62</v>
      </c>
      <c r="M3447" s="84">
        <v>74.62</v>
      </c>
      <c r="N3447" s="91">
        <f>+BD[[#This Row],[Monto Total]]-BD[[#This Row],[Abonos]]</f>
        <v>0</v>
      </c>
      <c r="O3447" s="93" t="str">
        <f>IF(BD[[#This Row],[Saldo Actual]]=0,"PAGADO",IF(BD[[#This Row],[Saldo Actual]]&lt;0,"A Favor","Pendiente"))</f>
        <v>PAGADO</v>
      </c>
      <c r="P3447" s="97">
        <f>+BD[[#This Row],[Fecha Doc.]]+7</f>
        <v>45238</v>
      </c>
      <c r="Q3447" s="96" t="str">
        <f ca="1">IF(TODAY()&gt;BD[[#This Row],[Fecha Venc.]],"VENCIDO","")</f>
        <v>VENCIDO</v>
      </c>
      <c r="R3447" s="83"/>
    </row>
    <row r="3448" spans="3:18" ht="15" hidden="1" customHeight="1" x14ac:dyDescent="0.25">
      <c r="C3448" s="85" t="s">
        <v>347</v>
      </c>
      <c r="D3448" s="86">
        <v>45231</v>
      </c>
      <c r="E3448" s="87" t="s">
        <v>66</v>
      </c>
      <c r="F3448" s="88" t="s">
        <v>21</v>
      </c>
      <c r="G3448" s="87" t="s">
        <v>185</v>
      </c>
      <c r="H3448" s="89" t="s">
        <v>13</v>
      </c>
      <c r="I3448" s="121">
        <v>109</v>
      </c>
      <c r="J3448" s="121">
        <v>108.1</v>
      </c>
      <c r="K3448" s="84">
        <v>1.4</v>
      </c>
      <c r="L3448" s="105">
        <f>+BD[[#This Row],[Kg. Recibidos]]*BD[[#This Row],[Precio]]</f>
        <v>151.33999999999997</v>
      </c>
      <c r="M3448" s="84">
        <v>151.33999999999997</v>
      </c>
      <c r="N3448" s="91">
        <f>+BD[[#This Row],[Monto Total]]-BD[[#This Row],[Abonos]]</f>
        <v>0</v>
      </c>
      <c r="O3448" s="93" t="str">
        <f>IF(BD[[#This Row],[Saldo Actual]]=0,"PAGADO",IF(BD[[#This Row],[Saldo Actual]]&lt;0,"A Favor","Pendiente"))</f>
        <v>PAGADO</v>
      </c>
      <c r="P3448" s="97">
        <f>+BD[[#This Row],[Fecha Doc.]]+7</f>
        <v>45238</v>
      </c>
      <c r="Q3448" s="96" t="str">
        <f ca="1">IF(TODAY()&gt;BD[[#This Row],[Fecha Venc.]],"VENCIDO","")</f>
        <v>VENCIDO</v>
      </c>
      <c r="R3448" s="83"/>
    </row>
    <row r="3449" spans="3:18" ht="15" hidden="1" customHeight="1" x14ac:dyDescent="0.25">
      <c r="C3449" s="85" t="s">
        <v>347</v>
      </c>
      <c r="D3449" s="86">
        <v>45231</v>
      </c>
      <c r="E3449" s="87" t="s">
        <v>66</v>
      </c>
      <c r="F3449" s="88" t="s">
        <v>21</v>
      </c>
      <c r="G3449" s="87" t="s">
        <v>185</v>
      </c>
      <c r="H3449" s="89" t="s">
        <v>11</v>
      </c>
      <c r="I3449" s="121">
        <v>49.6</v>
      </c>
      <c r="J3449" s="121">
        <v>48.4</v>
      </c>
      <c r="K3449" s="84">
        <v>2</v>
      </c>
      <c r="L3449" s="105">
        <f>+BD[[#This Row],[Kg. Recibidos]]*BD[[#This Row],[Precio]]</f>
        <v>96.8</v>
      </c>
      <c r="M3449" s="84">
        <v>96.8</v>
      </c>
      <c r="N3449" s="91">
        <f>+BD[[#This Row],[Monto Total]]-BD[[#This Row],[Abonos]]</f>
        <v>0</v>
      </c>
      <c r="O3449" s="93" t="str">
        <f>IF(BD[[#This Row],[Saldo Actual]]=0,"PAGADO",IF(BD[[#This Row],[Saldo Actual]]&lt;0,"A Favor","Pendiente"))</f>
        <v>PAGADO</v>
      </c>
      <c r="P3449" s="97">
        <f>+BD[[#This Row],[Fecha Doc.]]+7</f>
        <v>45238</v>
      </c>
      <c r="Q3449" s="96" t="str">
        <f ca="1">IF(TODAY()&gt;BD[[#This Row],[Fecha Venc.]],"VENCIDO","")</f>
        <v>VENCIDO</v>
      </c>
      <c r="R3449" s="83"/>
    </row>
    <row r="3450" spans="3:18" ht="15" hidden="1" customHeight="1" x14ac:dyDescent="0.25">
      <c r="C3450" s="85" t="s">
        <v>345</v>
      </c>
      <c r="D3450" s="86">
        <v>45231</v>
      </c>
      <c r="E3450" s="87" t="s">
        <v>103</v>
      </c>
      <c r="F3450" s="88" t="s">
        <v>115</v>
      </c>
      <c r="G3450" s="87" t="s">
        <v>103</v>
      </c>
      <c r="H3450" s="89" t="s">
        <v>11</v>
      </c>
      <c r="I3450" s="121">
        <v>23.6</v>
      </c>
      <c r="J3450" s="121">
        <v>23.6</v>
      </c>
      <c r="K3450" s="84">
        <v>2</v>
      </c>
      <c r="L3450" s="105">
        <f>+BD[[#This Row],[Kg. Recibidos]]*BD[[#This Row],[Precio]]</f>
        <v>47.2</v>
      </c>
      <c r="M3450" s="84">
        <v>47.2</v>
      </c>
      <c r="N3450" s="91">
        <f>+BD[[#This Row],[Monto Total]]-BD[[#This Row],[Abonos]]</f>
        <v>0</v>
      </c>
      <c r="O3450" s="93" t="str">
        <f>IF(BD[[#This Row],[Saldo Actual]]=0,"PAGADO",IF(BD[[#This Row],[Saldo Actual]]&lt;0,"A Favor","Pendiente"))</f>
        <v>PAGADO</v>
      </c>
      <c r="P3450" s="97">
        <f>+BD[[#This Row],[Fecha Doc.]]+7</f>
        <v>45238</v>
      </c>
      <c r="Q3450" s="96" t="str">
        <f ca="1">IF(TODAY()&gt;BD[[#This Row],[Fecha Venc.]],"VENCIDO","")</f>
        <v>VENCIDO</v>
      </c>
      <c r="R3450" s="83"/>
    </row>
    <row r="3451" spans="3:18" ht="15" hidden="1" customHeight="1" x14ac:dyDescent="0.25">
      <c r="C3451" s="85" t="s">
        <v>345</v>
      </c>
      <c r="D3451" s="86">
        <v>45231</v>
      </c>
      <c r="E3451" s="87" t="s">
        <v>103</v>
      </c>
      <c r="F3451" s="88" t="s">
        <v>115</v>
      </c>
      <c r="G3451" s="87" t="s">
        <v>103</v>
      </c>
      <c r="H3451" s="89" t="s">
        <v>12</v>
      </c>
      <c r="I3451" s="121">
        <v>56.9</v>
      </c>
      <c r="J3451" s="121">
        <v>56.9</v>
      </c>
      <c r="K3451" s="84">
        <v>1.3</v>
      </c>
      <c r="L3451" s="105">
        <f>+BD[[#This Row],[Kg. Recibidos]]*BD[[#This Row],[Precio]]</f>
        <v>73.97</v>
      </c>
      <c r="M3451" s="84">
        <v>73.97</v>
      </c>
      <c r="N3451" s="91">
        <f>+BD[[#This Row],[Monto Total]]-BD[[#This Row],[Abonos]]</f>
        <v>0</v>
      </c>
      <c r="O3451" s="93" t="str">
        <f>IF(BD[[#This Row],[Saldo Actual]]=0,"PAGADO",IF(BD[[#This Row],[Saldo Actual]]&lt;0,"A Favor","Pendiente"))</f>
        <v>PAGADO</v>
      </c>
      <c r="P3451" s="97">
        <f>+BD[[#This Row],[Fecha Doc.]]+7</f>
        <v>45238</v>
      </c>
      <c r="Q3451" s="96" t="str">
        <f ca="1">IF(TODAY()&gt;BD[[#This Row],[Fecha Venc.]],"VENCIDO","")</f>
        <v>VENCIDO</v>
      </c>
      <c r="R3451" s="83"/>
    </row>
    <row r="3452" spans="3:18" ht="15" hidden="1" customHeight="1" x14ac:dyDescent="0.25">
      <c r="C3452" s="85" t="s">
        <v>345</v>
      </c>
      <c r="D3452" s="86">
        <v>45231</v>
      </c>
      <c r="E3452" s="87" t="s">
        <v>103</v>
      </c>
      <c r="F3452" s="88" t="s">
        <v>115</v>
      </c>
      <c r="G3452" s="87" t="s">
        <v>103</v>
      </c>
      <c r="H3452" s="89" t="s">
        <v>13</v>
      </c>
      <c r="I3452" s="121">
        <v>19.7</v>
      </c>
      <c r="J3452" s="121">
        <v>19.7</v>
      </c>
      <c r="K3452" s="84">
        <v>1.4</v>
      </c>
      <c r="L3452" s="105">
        <f>+BD[[#This Row],[Kg. Recibidos]]*BD[[#This Row],[Precio]]</f>
        <v>27.58</v>
      </c>
      <c r="M3452" s="84">
        <v>27.58</v>
      </c>
      <c r="N3452" s="91">
        <f>+BD[[#This Row],[Monto Total]]-BD[[#This Row],[Abonos]]</f>
        <v>0</v>
      </c>
      <c r="O3452" s="93" t="str">
        <f>IF(BD[[#This Row],[Saldo Actual]]=0,"PAGADO",IF(BD[[#This Row],[Saldo Actual]]&lt;0,"A Favor","Pendiente"))</f>
        <v>PAGADO</v>
      </c>
      <c r="P3452" s="97">
        <f>+BD[[#This Row],[Fecha Doc.]]+7</f>
        <v>45238</v>
      </c>
      <c r="Q3452" s="96" t="str">
        <f ca="1">IF(TODAY()&gt;BD[[#This Row],[Fecha Venc.]],"VENCIDO","")</f>
        <v>VENCIDO</v>
      </c>
      <c r="R3452" s="83"/>
    </row>
    <row r="3453" spans="3:18" ht="15" hidden="1" customHeight="1" x14ac:dyDescent="0.25">
      <c r="C3453" s="85" t="s">
        <v>344</v>
      </c>
      <c r="D3453" s="86">
        <v>45231</v>
      </c>
      <c r="E3453" s="87" t="s">
        <v>103</v>
      </c>
      <c r="F3453" s="88" t="s">
        <v>115</v>
      </c>
      <c r="G3453" s="87" t="s">
        <v>103</v>
      </c>
      <c r="H3453" s="89" t="s">
        <v>3</v>
      </c>
      <c r="I3453" s="121">
        <v>182.8</v>
      </c>
      <c r="J3453" s="121">
        <v>182.8</v>
      </c>
      <c r="K3453" s="84">
        <v>2.35</v>
      </c>
      <c r="L3453" s="105">
        <f>+BD[[#This Row],[Kg. Recibidos]]*BD[[#This Row],[Precio]]</f>
        <v>429.58000000000004</v>
      </c>
      <c r="M3453" s="84">
        <v>429.58000000000004</v>
      </c>
      <c r="N3453" s="91">
        <f>+BD[[#This Row],[Monto Total]]-BD[[#This Row],[Abonos]]</f>
        <v>0</v>
      </c>
      <c r="O3453" s="93" t="str">
        <f>IF(BD[[#This Row],[Saldo Actual]]=0,"PAGADO",IF(BD[[#This Row],[Saldo Actual]]&lt;0,"A Favor","Pendiente"))</f>
        <v>PAGADO</v>
      </c>
      <c r="P3453" s="97">
        <f>+BD[[#This Row],[Fecha Doc.]]+7</f>
        <v>45238</v>
      </c>
      <c r="Q3453" s="96" t="str">
        <f ca="1">IF(TODAY()&gt;BD[[#This Row],[Fecha Venc.]],"VENCIDO","")</f>
        <v>VENCIDO</v>
      </c>
      <c r="R3453" s="83"/>
    </row>
    <row r="3454" spans="3:18" ht="15" hidden="1" customHeight="1" x14ac:dyDescent="0.25">
      <c r="C3454" s="85" t="s">
        <v>343</v>
      </c>
      <c r="D3454" s="86">
        <v>45231</v>
      </c>
      <c r="E3454" s="87" t="s">
        <v>1887</v>
      </c>
      <c r="F3454" s="88" t="s">
        <v>1886</v>
      </c>
      <c r="G3454" s="87" t="s">
        <v>161</v>
      </c>
      <c r="H3454" s="89" t="s">
        <v>3</v>
      </c>
      <c r="I3454" s="121">
        <v>83.4</v>
      </c>
      <c r="J3454" s="121">
        <v>83.4</v>
      </c>
      <c r="K3454" s="84">
        <v>2.2999999999999998</v>
      </c>
      <c r="L3454" s="105">
        <f>+BD[[#This Row],[Kg. Recibidos]]*BD[[#This Row],[Precio]]</f>
        <v>191.82</v>
      </c>
      <c r="M3454" s="84">
        <v>191.82</v>
      </c>
      <c r="N3454" s="91">
        <f>+BD[[#This Row],[Monto Total]]-BD[[#This Row],[Abonos]]</f>
        <v>0</v>
      </c>
      <c r="O3454" s="93" t="str">
        <f>IF(BD[[#This Row],[Saldo Actual]]=0,"PAGADO",IF(BD[[#This Row],[Saldo Actual]]&lt;0,"A Favor","Pendiente"))</f>
        <v>PAGADO</v>
      </c>
      <c r="P3454" s="97">
        <f>+BD[[#This Row],[Fecha Doc.]]+7</f>
        <v>45238</v>
      </c>
      <c r="Q3454" s="96" t="str">
        <f ca="1">IF(TODAY()&gt;BD[[#This Row],[Fecha Venc.]],"VENCIDO","")</f>
        <v>VENCIDO</v>
      </c>
      <c r="R3454" s="83"/>
    </row>
    <row r="3455" spans="3:18" ht="15" hidden="1" customHeight="1" x14ac:dyDescent="0.25">
      <c r="C3455" s="85" t="s">
        <v>353</v>
      </c>
      <c r="D3455" s="86">
        <v>45230</v>
      </c>
      <c r="E3455" s="87" t="s">
        <v>9</v>
      </c>
      <c r="F3455" s="88" t="s">
        <v>19</v>
      </c>
      <c r="G3455" s="87" t="s">
        <v>169</v>
      </c>
      <c r="H3455" s="89" t="s">
        <v>15</v>
      </c>
      <c r="I3455" s="121">
        <v>10278.9</v>
      </c>
      <c r="J3455" s="121">
        <v>10075</v>
      </c>
      <c r="K3455" s="84">
        <v>2.5</v>
      </c>
      <c r="L3455" s="105">
        <f>+BD[[#This Row],[Kg. Recibidos]]*BD[[#This Row],[Precio]]</f>
        <v>25187.5</v>
      </c>
      <c r="M3455" s="84">
        <v>25187.5</v>
      </c>
      <c r="N3455" s="91">
        <f>+BD[[#This Row],[Monto Total]]-BD[[#This Row],[Abonos]]</f>
        <v>0</v>
      </c>
      <c r="O3455" s="93" t="str">
        <f>IF(BD[[#This Row],[Saldo Actual]]=0,"PAGADO",IF(BD[[#This Row],[Saldo Actual]]&lt;0,"A Favor","Pendiente"))</f>
        <v>PAGADO</v>
      </c>
      <c r="P3455" s="97">
        <f>+BD[[#This Row],[Fecha Doc.]]+7</f>
        <v>45237</v>
      </c>
      <c r="Q3455" s="96" t="str">
        <f ca="1">IF(TODAY()&gt;BD[[#This Row],[Fecha Venc.]],"VENCIDO","")</f>
        <v>VENCIDO</v>
      </c>
      <c r="R3455" s="83"/>
    </row>
    <row r="3456" spans="3:18" ht="15" hidden="1" customHeight="1" x14ac:dyDescent="0.25">
      <c r="C3456" s="85" t="s">
        <v>354</v>
      </c>
      <c r="D3456" s="86">
        <v>45230</v>
      </c>
      <c r="E3456" s="87" t="s">
        <v>93</v>
      </c>
      <c r="F3456" s="88" t="s">
        <v>52</v>
      </c>
      <c r="G3456" s="87" t="s">
        <v>93</v>
      </c>
      <c r="H3456" s="89" t="s">
        <v>3</v>
      </c>
      <c r="I3456" s="121">
        <v>23288</v>
      </c>
      <c r="J3456" s="121">
        <v>23288</v>
      </c>
      <c r="K3456" s="84">
        <v>2.15</v>
      </c>
      <c r="L3456" s="105">
        <f>+BD[[#This Row],[Kg. Recibidos]]*BD[[#This Row],[Precio]]</f>
        <v>50069.2</v>
      </c>
      <c r="M3456" s="84">
        <v>50069.2</v>
      </c>
      <c r="N3456" s="91">
        <f>+BD[[#This Row],[Monto Total]]-BD[[#This Row],[Abonos]]</f>
        <v>0</v>
      </c>
      <c r="O3456" s="93" t="str">
        <f>IF(BD[[#This Row],[Saldo Actual]]=0,"PAGADO",IF(BD[[#This Row],[Saldo Actual]]&lt;0,"A Favor","Pendiente"))</f>
        <v>PAGADO</v>
      </c>
      <c r="P3456" s="97">
        <f>+BD[[#This Row],[Fecha Doc.]]+7</f>
        <v>45237</v>
      </c>
      <c r="Q3456" s="96" t="str">
        <f ca="1">IF(TODAY()&gt;BD[[#This Row],[Fecha Venc.]],"VENCIDO","")</f>
        <v>VENCIDO</v>
      </c>
      <c r="R3456" s="83"/>
    </row>
    <row r="3457" spans="3:18" ht="15" hidden="1" customHeight="1" x14ac:dyDescent="0.25">
      <c r="C3457" s="85" t="s">
        <v>348</v>
      </c>
      <c r="D3457" s="86">
        <v>45230</v>
      </c>
      <c r="E3457" s="87" t="s">
        <v>89</v>
      </c>
      <c r="F3457" s="88" t="s">
        <v>48</v>
      </c>
      <c r="G3457" s="87" t="s">
        <v>89</v>
      </c>
      <c r="H3457" s="89" t="s">
        <v>10</v>
      </c>
      <c r="I3457" s="121">
        <v>1181.5</v>
      </c>
      <c r="J3457" s="121">
        <v>1181.5</v>
      </c>
      <c r="K3457" s="84">
        <v>2.0499999999999998</v>
      </c>
      <c r="L3457" s="105">
        <f>+BD[[#This Row],[Kg. Recibidos]]*BD[[#This Row],[Precio]]</f>
        <v>2422.0749999999998</v>
      </c>
      <c r="M3457" s="84">
        <v>2422.0749999999998</v>
      </c>
      <c r="N3457" s="91">
        <f>+BD[[#This Row],[Monto Total]]-BD[[#This Row],[Abonos]]</f>
        <v>0</v>
      </c>
      <c r="O3457" s="93" t="str">
        <f>IF(BD[[#This Row],[Saldo Actual]]=0,"PAGADO",IF(BD[[#This Row],[Saldo Actual]]&lt;0,"A Favor","Pendiente"))</f>
        <v>PAGADO</v>
      </c>
      <c r="P3457" s="97">
        <f>+BD[[#This Row],[Fecha Doc.]]+7</f>
        <v>45237</v>
      </c>
      <c r="Q3457" s="96" t="str">
        <f ca="1">IF(TODAY()&gt;BD[[#This Row],[Fecha Venc.]],"VENCIDO","")</f>
        <v>VENCIDO</v>
      </c>
      <c r="R3457" s="83"/>
    </row>
    <row r="3458" spans="3:18" ht="15" hidden="1" customHeight="1" x14ac:dyDescent="0.25">
      <c r="C3458" s="85" t="s">
        <v>349</v>
      </c>
      <c r="D3458" s="86">
        <v>45230</v>
      </c>
      <c r="E3458" s="87" t="s">
        <v>89</v>
      </c>
      <c r="F3458" s="88" t="s">
        <v>48</v>
      </c>
      <c r="G3458" s="87" t="s">
        <v>89</v>
      </c>
      <c r="H3458" s="89" t="s">
        <v>10</v>
      </c>
      <c r="I3458" s="121">
        <v>8819.7000000000007</v>
      </c>
      <c r="J3458" s="121">
        <v>8813.2000000000007</v>
      </c>
      <c r="K3458" s="84">
        <v>2.0499999999999998</v>
      </c>
      <c r="L3458" s="105">
        <f>+BD[[#This Row],[Kg. Recibidos]]*BD[[#This Row],[Precio]]</f>
        <v>18067.060000000001</v>
      </c>
      <c r="M3458" s="84">
        <v>18067.060000000001</v>
      </c>
      <c r="N3458" s="91">
        <f>+BD[[#This Row],[Monto Total]]-BD[[#This Row],[Abonos]]</f>
        <v>0</v>
      </c>
      <c r="O3458" s="93" t="str">
        <f>IF(BD[[#This Row],[Saldo Actual]]=0,"PAGADO",IF(BD[[#This Row],[Saldo Actual]]&lt;0,"A Favor","Pendiente"))</f>
        <v>PAGADO</v>
      </c>
      <c r="P3458" s="97">
        <f>+BD[[#This Row],[Fecha Doc.]]+7</f>
        <v>45237</v>
      </c>
      <c r="Q3458" s="96" t="str">
        <f ca="1">IF(TODAY()&gt;BD[[#This Row],[Fecha Venc.]],"VENCIDO","")</f>
        <v>VENCIDO</v>
      </c>
      <c r="R3458" s="83"/>
    </row>
    <row r="3459" spans="3:18" ht="15" hidden="1" customHeight="1" x14ac:dyDescent="0.25">
      <c r="C3459" s="77" t="s">
        <v>1433</v>
      </c>
      <c r="D3459" s="78">
        <v>45229</v>
      </c>
      <c r="E3459" s="79" t="s">
        <v>86</v>
      </c>
      <c r="F3459" s="80" t="s">
        <v>45</v>
      </c>
      <c r="G3459" s="79" t="s">
        <v>86</v>
      </c>
      <c r="H3459" s="81" t="s">
        <v>12</v>
      </c>
      <c r="I3459" s="120">
        <v>98.2</v>
      </c>
      <c r="J3459" s="120">
        <v>98.2</v>
      </c>
      <c r="K3459" s="82">
        <v>1.3</v>
      </c>
      <c r="L3459" s="105">
        <f>+BD[[#This Row],[Kg. Recibidos]]*BD[[#This Row],[Precio]]</f>
        <v>127.66000000000001</v>
      </c>
      <c r="M3459" s="105">
        <v>474.1</v>
      </c>
      <c r="N3459" s="91">
        <f>+BD[[#This Row],[Monto Total]]-BD[[#This Row],[Abonos]]</f>
        <v>-346.44</v>
      </c>
      <c r="O3459" s="92" t="str">
        <f>IF(BD[[#This Row],[Saldo Actual]]=0,"PAGADO",IF(BD[[#This Row],[Saldo Actual]]&lt;0,"A Favor","Pendiente"))</f>
        <v>A Favor</v>
      </c>
      <c r="P3459" s="95">
        <f>+BD[[#This Row],[Fecha Doc.]]+7</f>
        <v>45236</v>
      </c>
      <c r="Q3459" s="66" t="str">
        <f ca="1">IF(TODAY()&gt;BD[[#This Row],[Fecha Venc.]],"VENCIDO","")</f>
        <v>VENCIDO</v>
      </c>
      <c r="R3459" s="83" t="s">
        <v>1454</v>
      </c>
    </row>
    <row r="3460" spans="3:18" ht="15" hidden="1" customHeight="1" x14ac:dyDescent="0.25">
      <c r="C3460" s="85" t="s">
        <v>355</v>
      </c>
      <c r="D3460" s="86">
        <v>45229</v>
      </c>
      <c r="E3460" s="87" t="s">
        <v>93</v>
      </c>
      <c r="F3460" s="88" t="s">
        <v>52</v>
      </c>
      <c r="G3460" s="87" t="s">
        <v>93</v>
      </c>
      <c r="H3460" s="89" t="s">
        <v>3</v>
      </c>
      <c r="I3460" s="121">
        <v>23305</v>
      </c>
      <c r="J3460" s="121">
        <v>23305</v>
      </c>
      <c r="K3460" s="84">
        <v>2.1800000000000002</v>
      </c>
      <c r="L3460" s="105">
        <f>+BD[[#This Row],[Kg. Recibidos]]*BD[[#This Row],[Precio]]</f>
        <v>50804.9</v>
      </c>
      <c r="M3460" s="84">
        <v>50804.9</v>
      </c>
      <c r="N3460" s="91">
        <f>+BD[[#This Row],[Monto Total]]-BD[[#This Row],[Abonos]]</f>
        <v>0</v>
      </c>
      <c r="O3460" s="93" t="str">
        <f>IF(BD[[#This Row],[Saldo Actual]]=0,"PAGADO",IF(BD[[#This Row],[Saldo Actual]]&lt;0,"A Favor","Pendiente"))</f>
        <v>PAGADO</v>
      </c>
      <c r="P3460" s="97">
        <f>+BD[[#This Row],[Fecha Doc.]]+7</f>
        <v>45236</v>
      </c>
      <c r="Q3460" s="96" t="str">
        <f ca="1">IF(TODAY()&gt;BD[[#This Row],[Fecha Venc.]],"VENCIDO","")</f>
        <v>VENCIDO</v>
      </c>
      <c r="R3460" s="83"/>
    </row>
    <row r="3461" spans="3:18" ht="15" hidden="1" customHeight="1" x14ac:dyDescent="0.25">
      <c r="C3461" s="85" t="s">
        <v>362</v>
      </c>
      <c r="D3461" s="86">
        <v>45226</v>
      </c>
      <c r="E3461" s="87" t="s">
        <v>9</v>
      </c>
      <c r="F3461" s="88" t="s">
        <v>19</v>
      </c>
      <c r="G3461" s="87" t="s">
        <v>169</v>
      </c>
      <c r="H3461" s="89" t="s">
        <v>3</v>
      </c>
      <c r="I3461" s="121">
        <v>5025.8</v>
      </c>
      <c r="J3461" s="121">
        <v>5003.8</v>
      </c>
      <c r="K3461" s="84">
        <v>2.1</v>
      </c>
      <c r="L3461" s="105">
        <f>+BD[[#This Row],[Kg. Recibidos]]*BD[[#This Row],[Precio]]</f>
        <v>10507.980000000001</v>
      </c>
      <c r="M3461" s="84">
        <v>10507.98</v>
      </c>
      <c r="N3461" s="91">
        <f>+BD[[#This Row],[Monto Total]]-BD[[#This Row],[Abonos]]</f>
        <v>0</v>
      </c>
      <c r="O3461" s="93" t="str">
        <f>IF(BD[[#This Row],[Saldo Actual]]=0,"PAGADO",IF(BD[[#This Row],[Saldo Actual]]&lt;0,"A Favor","Pendiente"))</f>
        <v>PAGADO</v>
      </c>
      <c r="P3461" s="97">
        <f>+BD[[#This Row],[Fecha Doc.]]+7</f>
        <v>45233</v>
      </c>
      <c r="Q3461" s="96" t="str">
        <f ca="1">IF(TODAY()&gt;BD[[#This Row],[Fecha Venc.]],"VENCIDO","")</f>
        <v>VENCIDO</v>
      </c>
      <c r="R3461" s="83"/>
    </row>
    <row r="3462" spans="3:18" ht="15" hidden="1" customHeight="1" x14ac:dyDescent="0.25">
      <c r="C3462" s="85" t="s">
        <v>361</v>
      </c>
      <c r="D3462" s="86">
        <v>45226</v>
      </c>
      <c r="E3462" s="87" t="s">
        <v>101</v>
      </c>
      <c r="F3462" s="88" t="s">
        <v>117</v>
      </c>
      <c r="G3462" s="87" t="s">
        <v>101</v>
      </c>
      <c r="H3462" s="89" t="s">
        <v>3</v>
      </c>
      <c r="I3462" s="121">
        <v>2016.6</v>
      </c>
      <c r="J3462" s="121">
        <v>2070.4</v>
      </c>
      <c r="K3462" s="84">
        <v>2.1</v>
      </c>
      <c r="L3462" s="105">
        <f>+BD[[#This Row],[Kg. Recibidos]]*BD[[#This Row],[Precio]]</f>
        <v>4347.84</v>
      </c>
      <c r="M3462" s="84">
        <v>4347.84</v>
      </c>
      <c r="N3462" s="91">
        <f>+BD[[#This Row],[Monto Total]]-BD[[#This Row],[Abonos]]</f>
        <v>0</v>
      </c>
      <c r="O3462" s="93" t="str">
        <f>IF(BD[[#This Row],[Saldo Actual]]=0,"PAGADO",IF(BD[[#This Row],[Saldo Actual]]&lt;0,"A Favor","Pendiente"))</f>
        <v>PAGADO</v>
      </c>
      <c r="P3462" s="97">
        <f>+BD[[#This Row],[Fecha Doc.]]+7</f>
        <v>45233</v>
      </c>
      <c r="Q3462" s="96" t="str">
        <f ca="1">IF(TODAY()&gt;BD[[#This Row],[Fecha Venc.]],"VENCIDO","")</f>
        <v>VENCIDO</v>
      </c>
      <c r="R3462" s="83"/>
    </row>
    <row r="3463" spans="3:18" ht="15" hidden="1" customHeight="1" x14ac:dyDescent="0.25">
      <c r="C3463" s="85" t="s">
        <v>360</v>
      </c>
      <c r="D3463" s="86">
        <v>45226</v>
      </c>
      <c r="E3463" s="87" t="s">
        <v>9</v>
      </c>
      <c r="F3463" s="88" t="s">
        <v>19</v>
      </c>
      <c r="G3463" s="87" t="s">
        <v>168</v>
      </c>
      <c r="H3463" s="89" t="s">
        <v>3</v>
      </c>
      <c r="I3463" s="121">
        <v>5005.1000000000004</v>
      </c>
      <c r="J3463" s="121">
        <v>4929.6000000000004</v>
      </c>
      <c r="K3463" s="84">
        <v>2.1</v>
      </c>
      <c r="L3463" s="105">
        <f>+BD[[#This Row],[Kg. Recibidos]]*BD[[#This Row],[Precio]]</f>
        <v>10352.160000000002</v>
      </c>
      <c r="M3463" s="84">
        <v>10352.160000000002</v>
      </c>
      <c r="N3463" s="91">
        <f>+BD[[#This Row],[Monto Total]]-BD[[#This Row],[Abonos]]</f>
        <v>0</v>
      </c>
      <c r="O3463" s="93" t="str">
        <f>IF(BD[[#This Row],[Saldo Actual]]=0,"PAGADO",IF(BD[[#This Row],[Saldo Actual]]&lt;0,"A Favor","Pendiente"))</f>
        <v>PAGADO</v>
      </c>
      <c r="P3463" s="97">
        <f>+BD[[#This Row],[Fecha Doc.]]+7</f>
        <v>45233</v>
      </c>
      <c r="Q3463" s="96" t="str">
        <f ca="1">IF(TODAY()&gt;BD[[#This Row],[Fecha Venc.]],"VENCIDO","")</f>
        <v>VENCIDO</v>
      </c>
      <c r="R3463" s="83"/>
    </row>
    <row r="3464" spans="3:18" ht="15" hidden="1" customHeight="1" x14ac:dyDescent="0.25">
      <c r="C3464" s="85" t="s">
        <v>358</v>
      </c>
      <c r="D3464" s="86">
        <v>45226</v>
      </c>
      <c r="E3464" s="87" t="s">
        <v>9</v>
      </c>
      <c r="F3464" s="88" t="s">
        <v>19</v>
      </c>
      <c r="G3464" s="87" t="s">
        <v>166</v>
      </c>
      <c r="H3464" s="89" t="s">
        <v>3</v>
      </c>
      <c r="I3464" s="121">
        <v>1551.3</v>
      </c>
      <c r="J3464" s="121">
        <v>1539.5</v>
      </c>
      <c r="K3464" s="84">
        <v>2.1</v>
      </c>
      <c r="L3464" s="105">
        <f>+BD[[#This Row],[Kg. Recibidos]]*BD[[#This Row],[Precio]]</f>
        <v>3232.9500000000003</v>
      </c>
      <c r="M3464" s="84">
        <v>3232.9500000000003</v>
      </c>
      <c r="N3464" s="91">
        <f>+BD[[#This Row],[Monto Total]]-BD[[#This Row],[Abonos]]</f>
        <v>0</v>
      </c>
      <c r="O3464" s="93" t="str">
        <f>IF(BD[[#This Row],[Saldo Actual]]=0,"PAGADO",IF(BD[[#This Row],[Saldo Actual]]&lt;0,"A Favor","Pendiente"))</f>
        <v>PAGADO</v>
      </c>
      <c r="P3464" s="97">
        <f>+BD[[#This Row],[Fecha Doc.]]+7</f>
        <v>45233</v>
      </c>
      <c r="Q3464" s="96" t="str">
        <f ca="1">IF(TODAY()&gt;BD[[#This Row],[Fecha Venc.]],"VENCIDO","")</f>
        <v>VENCIDO</v>
      </c>
      <c r="R3464" s="83"/>
    </row>
    <row r="3465" spans="3:18" ht="15" hidden="1" customHeight="1" x14ac:dyDescent="0.25">
      <c r="C3465" s="85" t="s">
        <v>359</v>
      </c>
      <c r="D3465" s="86">
        <v>45226</v>
      </c>
      <c r="E3465" s="87" t="s">
        <v>78</v>
      </c>
      <c r="F3465" s="88" t="s">
        <v>37</v>
      </c>
      <c r="G3465" s="87" t="s">
        <v>78</v>
      </c>
      <c r="H3465" s="89" t="s">
        <v>3</v>
      </c>
      <c r="I3465" s="121">
        <v>219.5</v>
      </c>
      <c r="J3465" s="121">
        <v>219.5</v>
      </c>
      <c r="K3465" s="84">
        <v>2.2000000000000002</v>
      </c>
      <c r="L3465" s="105">
        <f>+BD[[#This Row],[Kg. Recibidos]]*BD[[#This Row],[Precio]]</f>
        <v>482.90000000000003</v>
      </c>
      <c r="M3465" s="84">
        <v>482.90000000000003</v>
      </c>
      <c r="N3465" s="91">
        <f>+BD[[#This Row],[Monto Total]]-BD[[#This Row],[Abonos]]</f>
        <v>0</v>
      </c>
      <c r="O3465" s="93" t="str">
        <f>IF(BD[[#This Row],[Saldo Actual]]=0,"PAGADO",IF(BD[[#This Row],[Saldo Actual]]&lt;0,"A Favor","Pendiente"))</f>
        <v>PAGADO</v>
      </c>
      <c r="P3465" s="97">
        <f>+BD[[#This Row],[Fecha Doc.]]+7</f>
        <v>45233</v>
      </c>
      <c r="Q3465" s="96" t="str">
        <f ca="1">IF(TODAY()&gt;BD[[#This Row],[Fecha Venc.]],"VENCIDO","")</f>
        <v>VENCIDO</v>
      </c>
      <c r="R3465" s="83"/>
    </row>
    <row r="3466" spans="3:18" ht="15" hidden="1" customHeight="1" x14ac:dyDescent="0.25">
      <c r="C3466" s="85" t="s">
        <v>356</v>
      </c>
      <c r="D3466" s="86">
        <v>45226</v>
      </c>
      <c r="E3466" s="87" t="s">
        <v>1887</v>
      </c>
      <c r="F3466" s="88" t="s">
        <v>1886</v>
      </c>
      <c r="G3466" s="87" t="s">
        <v>141</v>
      </c>
      <c r="H3466" s="89" t="s">
        <v>3</v>
      </c>
      <c r="I3466" s="121">
        <v>5.8</v>
      </c>
      <c r="J3466" s="121">
        <v>5.8</v>
      </c>
      <c r="K3466" s="84">
        <v>2.35</v>
      </c>
      <c r="L3466" s="105">
        <f>+BD[[#This Row],[Kg. Recibidos]]*BD[[#This Row],[Precio]]</f>
        <v>13.63</v>
      </c>
      <c r="M3466" s="84">
        <v>13.63</v>
      </c>
      <c r="N3466" s="91">
        <f>+BD[[#This Row],[Monto Total]]-BD[[#This Row],[Abonos]]</f>
        <v>0</v>
      </c>
      <c r="O3466" s="93" t="str">
        <f>IF(BD[[#This Row],[Saldo Actual]]=0,"PAGADO",IF(BD[[#This Row],[Saldo Actual]]&lt;0,"A Favor","Pendiente"))</f>
        <v>PAGADO</v>
      </c>
      <c r="P3466" s="97">
        <f>+BD[[#This Row],[Fecha Doc.]]+7</f>
        <v>45233</v>
      </c>
      <c r="Q3466" s="96" t="str">
        <f ca="1">IF(TODAY()&gt;BD[[#This Row],[Fecha Venc.]],"VENCIDO","")</f>
        <v>VENCIDO</v>
      </c>
      <c r="R3466" s="83"/>
    </row>
    <row r="3467" spans="3:18" ht="15" hidden="1" customHeight="1" x14ac:dyDescent="0.25">
      <c r="C3467" s="85" t="s">
        <v>357</v>
      </c>
      <c r="D3467" s="86">
        <v>45226</v>
      </c>
      <c r="E3467" s="87" t="s">
        <v>24</v>
      </c>
      <c r="F3467" s="88" t="s">
        <v>23</v>
      </c>
      <c r="G3467" s="87" t="s">
        <v>192</v>
      </c>
      <c r="H3467" s="89" t="s">
        <v>3</v>
      </c>
      <c r="I3467" s="121">
        <v>24415.599999999999</v>
      </c>
      <c r="J3467" s="121">
        <v>24171.448780487808</v>
      </c>
      <c r="K3467" s="84">
        <v>2.0499999999999998</v>
      </c>
      <c r="L3467" s="105">
        <f>+BD[[#This Row],[Kg. Recibidos]]*BD[[#This Row],[Precio]]</f>
        <v>49551.47</v>
      </c>
      <c r="M3467" s="84">
        <v>49551.47</v>
      </c>
      <c r="N3467" s="91">
        <f>+BD[[#This Row],[Monto Total]]-BD[[#This Row],[Abonos]]</f>
        <v>0</v>
      </c>
      <c r="O3467" s="93" t="str">
        <f>IF(BD[[#This Row],[Saldo Actual]]=0,"PAGADO",IF(BD[[#This Row],[Saldo Actual]]&lt;0,"A Favor","Pendiente"))</f>
        <v>PAGADO</v>
      </c>
      <c r="P3467" s="97">
        <f>+BD[[#This Row],[Fecha Doc.]]+7</f>
        <v>45233</v>
      </c>
      <c r="Q3467" s="96" t="str">
        <f ca="1">IF(TODAY()&gt;BD[[#This Row],[Fecha Venc.]],"VENCIDO","")</f>
        <v>VENCIDO</v>
      </c>
      <c r="R3467" s="83"/>
    </row>
    <row r="3468" spans="3:18" ht="15" hidden="1" customHeight="1" x14ac:dyDescent="0.25">
      <c r="C3468" s="85" t="s">
        <v>368</v>
      </c>
      <c r="D3468" s="86">
        <v>45224</v>
      </c>
      <c r="E3468" s="87" t="s">
        <v>8</v>
      </c>
      <c r="F3468" s="88" t="s">
        <v>20</v>
      </c>
      <c r="G3468" s="87" t="s">
        <v>182</v>
      </c>
      <c r="H3468" s="89" t="s">
        <v>11</v>
      </c>
      <c r="I3468" s="121">
        <v>549</v>
      </c>
      <c r="J3468" s="121">
        <v>547.70000000000005</v>
      </c>
      <c r="K3468" s="84">
        <v>1.5</v>
      </c>
      <c r="L3468" s="105">
        <f>+BD[[#This Row],[Kg. Recibidos]]*BD[[#This Row],[Precio]]</f>
        <v>821.55000000000007</v>
      </c>
      <c r="M3468" s="84">
        <v>821.55000000000007</v>
      </c>
      <c r="N3468" s="91">
        <f>+BD[[#This Row],[Monto Total]]-BD[[#This Row],[Abonos]]</f>
        <v>0</v>
      </c>
      <c r="O3468" s="93" t="str">
        <f>IF(BD[[#This Row],[Saldo Actual]]=0,"PAGADO",IF(BD[[#This Row],[Saldo Actual]]&lt;0,"A Favor","Pendiente"))</f>
        <v>PAGADO</v>
      </c>
      <c r="P3468" s="97">
        <f>+BD[[#This Row],[Fecha Doc.]]+7</f>
        <v>45231</v>
      </c>
      <c r="Q3468" s="96" t="str">
        <f ca="1">IF(TODAY()&gt;BD[[#This Row],[Fecha Venc.]],"VENCIDO","")</f>
        <v>VENCIDO</v>
      </c>
      <c r="R3468" s="83" t="s">
        <v>492</v>
      </c>
    </row>
    <row r="3469" spans="3:18" ht="15" hidden="1" customHeight="1" x14ac:dyDescent="0.25">
      <c r="C3469" s="85" t="s">
        <v>368</v>
      </c>
      <c r="D3469" s="86">
        <v>45224</v>
      </c>
      <c r="E3469" s="87" t="s">
        <v>8</v>
      </c>
      <c r="F3469" s="88" t="s">
        <v>20</v>
      </c>
      <c r="G3469" s="87" t="s">
        <v>182</v>
      </c>
      <c r="H3469" s="89" t="s">
        <v>12</v>
      </c>
      <c r="I3469" s="121">
        <v>1191.0999999999999</v>
      </c>
      <c r="J3469" s="121">
        <v>1188</v>
      </c>
      <c r="K3469" s="84">
        <v>1.3</v>
      </c>
      <c r="L3469" s="105">
        <f>+BD[[#This Row],[Kg. Recibidos]]*BD[[#This Row],[Precio]]</f>
        <v>1544.4</v>
      </c>
      <c r="M3469" s="84">
        <v>1544.4</v>
      </c>
      <c r="N3469" s="91">
        <f>+BD[[#This Row],[Monto Total]]-BD[[#This Row],[Abonos]]</f>
        <v>0</v>
      </c>
      <c r="O3469" s="93" t="str">
        <f>IF(BD[[#This Row],[Saldo Actual]]=0,"PAGADO",IF(BD[[#This Row],[Saldo Actual]]&lt;0,"A Favor","Pendiente"))</f>
        <v>PAGADO</v>
      </c>
      <c r="P3469" s="97">
        <f>+BD[[#This Row],[Fecha Doc.]]+7</f>
        <v>45231</v>
      </c>
      <c r="Q3469" s="96" t="str">
        <f ca="1">IF(TODAY()&gt;BD[[#This Row],[Fecha Venc.]],"VENCIDO","")</f>
        <v>VENCIDO</v>
      </c>
      <c r="R3469" s="83" t="s">
        <v>492</v>
      </c>
    </row>
    <row r="3470" spans="3:18" ht="15" hidden="1" customHeight="1" x14ac:dyDescent="0.25">
      <c r="C3470" s="85" t="s">
        <v>368</v>
      </c>
      <c r="D3470" s="86">
        <v>45224</v>
      </c>
      <c r="E3470" s="87" t="s">
        <v>8</v>
      </c>
      <c r="F3470" s="88" t="s">
        <v>20</v>
      </c>
      <c r="G3470" s="87" t="s">
        <v>182</v>
      </c>
      <c r="H3470" s="89" t="s">
        <v>13</v>
      </c>
      <c r="I3470" s="121">
        <v>1335.8</v>
      </c>
      <c r="J3470" s="121">
        <v>1335</v>
      </c>
      <c r="K3470" s="84">
        <v>1.1499999999999999</v>
      </c>
      <c r="L3470" s="105">
        <f>+BD[[#This Row],[Kg. Recibidos]]*BD[[#This Row],[Precio]]</f>
        <v>1535.2499999999998</v>
      </c>
      <c r="M3470" s="84">
        <v>1535.2499999999998</v>
      </c>
      <c r="N3470" s="91">
        <f>+BD[[#This Row],[Monto Total]]-BD[[#This Row],[Abonos]]</f>
        <v>0</v>
      </c>
      <c r="O3470" s="93" t="str">
        <f>IF(BD[[#This Row],[Saldo Actual]]=0,"PAGADO",IF(BD[[#This Row],[Saldo Actual]]&lt;0,"A Favor","Pendiente"))</f>
        <v>PAGADO</v>
      </c>
      <c r="P3470" s="97">
        <f>+BD[[#This Row],[Fecha Doc.]]+7</f>
        <v>45231</v>
      </c>
      <c r="Q3470" s="96" t="str">
        <f ca="1">IF(TODAY()&gt;BD[[#This Row],[Fecha Venc.]],"VENCIDO","")</f>
        <v>VENCIDO</v>
      </c>
      <c r="R3470" s="83" t="s">
        <v>492</v>
      </c>
    </row>
    <row r="3471" spans="3:18" ht="15" hidden="1" customHeight="1" x14ac:dyDescent="0.25">
      <c r="C3471" s="85" t="s">
        <v>367</v>
      </c>
      <c r="D3471" s="86">
        <v>45224</v>
      </c>
      <c r="E3471" s="87" t="s">
        <v>69</v>
      </c>
      <c r="F3471" s="88" t="s">
        <v>31</v>
      </c>
      <c r="G3471" s="87" t="s">
        <v>69</v>
      </c>
      <c r="H3471" s="89" t="s">
        <v>10</v>
      </c>
      <c r="I3471" s="121">
        <v>6013.7</v>
      </c>
      <c r="J3471" s="121">
        <v>6010.6</v>
      </c>
      <c r="K3471" s="84">
        <v>2.2000000000000002</v>
      </c>
      <c r="L3471" s="105">
        <f>+BD[[#This Row],[Kg. Recibidos]]*BD[[#This Row],[Precio]]</f>
        <v>13223.320000000002</v>
      </c>
      <c r="M3471" s="84">
        <v>13223.320000000002</v>
      </c>
      <c r="N3471" s="91">
        <f>+BD[[#This Row],[Monto Total]]-BD[[#This Row],[Abonos]]</f>
        <v>0</v>
      </c>
      <c r="O3471" s="93" t="str">
        <f>IF(BD[[#This Row],[Saldo Actual]]=0,"PAGADO",IF(BD[[#This Row],[Saldo Actual]]&lt;0,"A Favor","Pendiente"))</f>
        <v>PAGADO</v>
      </c>
      <c r="P3471" s="97">
        <f>+BD[[#This Row],[Fecha Doc.]]+7</f>
        <v>45231</v>
      </c>
      <c r="Q3471" s="96" t="str">
        <f ca="1">IF(TODAY()&gt;BD[[#This Row],[Fecha Venc.]],"VENCIDO","")</f>
        <v>VENCIDO</v>
      </c>
      <c r="R3471" s="83"/>
    </row>
    <row r="3472" spans="3:18" ht="15" hidden="1" customHeight="1" x14ac:dyDescent="0.25">
      <c r="C3472" s="85" t="s">
        <v>366</v>
      </c>
      <c r="D3472" s="86">
        <v>45224</v>
      </c>
      <c r="E3472" s="87" t="s">
        <v>8</v>
      </c>
      <c r="F3472" s="88" t="s">
        <v>20</v>
      </c>
      <c r="G3472" s="87" t="s">
        <v>182</v>
      </c>
      <c r="H3472" s="89" t="s">
        <v>15</v>
      </c>
      <c r="I3472" s="121">
        <v>4224.1000000000004</v>
      </c>
      <c r="J3472" s="121">
        <v>4203.1000000000004</v>
      </c>
      <c r="K3472" s="84">
        <v>2.4500000000000002</v>
      </c>
      <c r="L3472" s="105">
        <f>+BD[[#This Row],[Kg. Recibidos]]*BD[[#This Row],[Precio]]</f>
        <v>10297.595000000001</v>
      </c>
      <c r="M3472" s="84">
        <v>10297.595000000001</v>
      </c>
      <c r="N3472" s="91">
        <f>+BD[[#This Row],[Monto Total]]-BD[[#This Row],[Abonos]]</f>
        <v>0</v>
      </c>
      <c r="O3472" s="93" t="str">
        <f>IF(BD[[#This Row],[Saldo Actual]]=0,"PAGADO",IF(BD[[#This Row],[Saldo Actual]]&lt;0,"A Favor","Pendiente"))</f>
        <v>PAGADO</v>
      </c>
      <c r="P3472" s="97">
        <f>+BD[[#This Row],[Fecha Doc.]]+7</f>
        <v>45231</v>
      </c>
      <c r="Q3472" s="96" t="str">
        <f ca="1">IF(TODAY()&gt;BD[[#This Row],[Fecha Venc.]],"VENCIDO","")</f>
        <v>VENCIDO</v>
      </c>
      <c r="R3472" s="83" t="s">
        <v>492</v>
      </c>
    </row>
    <row r="3473" spans="3:18" ht="15" hidden="1" customHeight="1" x14ac:dyDescent="0.25">
      <c r="C3473" s="85" t="s">
        <v>365</v>
      </c>
      <c r="D3473" s="86">
        <v>45224</v>
      </c>
      <c r="E3473" s="87" t="s">
        <v>69</v>
      </c>
      <c r="F3473" s="88" t="s">
        <v>31</v>
      </c>
      <c r="G3473" s="87" t="s">
        <v>69</v>
      </c>
      <c r="H3473" s="89" t="s">
        <v>10</v>
      </c>
      <c r="I3473" s="121">
        <v>1181.9000000000001</v>
      </c>
      <c r="J3473" s="121">
        <v>1181.9000000000001</v>
      </c>
      <c r="K3473" s="84">
        <v>2.2000000000000002</v>
      </c>
      <c r="L3473" s="105">
        <f>+BD[[#This Row],[Kg. Recibidos]]*BD[[#This Row],[Precio]]</f>
        <v>2600.1800000000003</v>
      </c>
      <c r="M3473" s="84">
        <v>2600.1800000000003</v>
      </c>
      <c r="N3473" s="91">
        <f>+BD[[#This Row],[Monto Total]]-BD[[#This Row],[Abonos]]</f>
        <v>0</v>
      </c>
      <c r="O3473" s="93" t="str">
        <f>IF(BD[[#This Row],[Saldo Actual]]=0,"PAGADO",IF(BD[[#This Row],[Saldo Actual]]&lt;0,"A Favor","Pendiente"))</f>
        <v>PAGADO</v>
      </c>
      <c r="P3473" s="97">
        <f>+BD[[#This Row],[Fecha Doc.]]+7</f>
        <v>45231</v>
      </c>
      <c r="Q3473" s="96" t="str">
        <f ca="1">IF(TODAY()&gt;BD[[#This Row],[Fecha Venc.]],"VENCIDO","")</f>
        <v>VENCIDO</v>
      </c>
      <c r="R3473" s="83"/>
    </row>
    <row r="3474" spans="3:18" ht="15" hidden="1" customHeight="1" x14ac:dyDescent="0.25">
      <c r="C3474" s="85" t="s">
        <v>364</v>
      </c>
      <c r="D3474" s="86">
        <v>45224</v>
      </c>
      <c r="E3474" s="87" t="s">
        <v>89</v>
      </c>
      <c r="F3474" s="88" t="s">
        <v>48</v>
      </c>
      <c r="G3474" s="87" t="s">
        <v>89</v>
      </c>
      <c r="H3474" s="89" t="s">
        <v>10</v>
      </c>
      <c r="I3474" s="121">
        <v>8552</v>
      </c>
      <c r="J3474" s="121">
        <v>8544.5</v>
      </c>
      <c r="K3474" s="84">
        <v>1.75</v>
      </c>
      <c r="L3474" s="105">
        <f>+BD[[#This Row],[Kg. Recibidos]]*BD[[#This Row],[Precio]]</f>
        <v>14952.875</v>
      </c>
      <c r="M3474" s="84">
        <v>14952.875</v>
      </c>
      <c r="N3474" s="91">
        <f>+BD[[#This Row],[Monto Total]]-BD[[#This Row],[Abonos]]</f>
        <v>0</v>
      </c>
      <c r="O3474" s="93" t="str">
        <f>IF(BD[[#This Row],[Saldo Actual]]=0,"PAGADO",IF(BD[[#This Row],[Saldo Actual]]&lt;0,"A Favor","Pendiente"))</f>
        <v>PAGADO</v>
      </c>
      <c r="P3474" s="97">
        <f>+BD[[#This Row],[Fecha Doc.]]+7</f>
        <v>45231</v>
      </c>
      <c r="Q3474" s="96" t="str">
        <f ca="1">IF(TODAY()&gt;BD[[#This Row],[Fecha Venc.]],"VENCIDO","")</f>
        <v>VENCIDO</v>
      </c>
      <c r="R3474" s="83"/>
    </row>
    <row r="3475" spans="3:18" ht="15" hidden="1" customHeight="1" x14ac:dyDescent="0.25">
      <c r="C3475" s="85" t="s">
        <v>363</v>
      </c>
      <c r="D3475" s="86">
        <v>45224</v>
      </c>
      <c r="E3475" s="87" t="s">
        <v>89</v>
      </c>
      <c r="F3475" s="88" t="s">
        <v>48</v>
      </c>
      <c r="G3475" s="87" t="s">
        <v>89</v>
      </c>
      <c r="H3475" s="89" t="s">
        <v>10</v>
      </c>
      <c r="I3475" s="121">
        <v>3298.2</v>
      </c>
      <c r="J3475" s="121">
        <v>3298.2</v>
      </c>
      <c r="K3475" s="84">
        <v>1.75</v>
      </c>
      <c r="L3475" s="105">
        <f>+BD[[#This Row],[Kg. Recibidos]]*BD[[#This Row],[Precio]]</f>
        <v>5771.8499999999995</v>
      </c>
      <c r="M3475" s="84">
        <v>5771.8499999999995</v>
      </c>
      <c r="N3475" s="91">
        <f>+BD[[#This Row],[Monto Total]]-BD[[#This Row],[Abonos]]</f>
        <v>0</v>
      </c>
      <c r="O3475" s="93" t="str">
        <f>IF(BD[[#This Row],[Saldo Actual]]=0,"PAGADO",IF(BD[[#This Row],[Saldo Actual]]&lt;0,"A Favor","Pendiente"))</f>
        <v>PAGADO</v>
      </c>
      <c r="P3475" s="97">
        <f>+BD[[#This Row],[Fecha Doc.]]+7</f>
        <v>45231</v>
      </c>
      <c r="Q3475" s="96" t="str">
        <f ca="1">IF(TODAY()&gt;BD[[#This Row],[Fecha Venc.]],"VENCIDO","")</f>
        <v>VENCIDO</v>
      </c>
      <c r="R3475" s="83"/>
    </row>
    <row r="3476" spans="3:18" ht="15" hidden="1" customHeight="1" x14ac:dyDescent="0.25">
      <c r="C3476" s="85" t="s">
        <v>370</v>
      </c>
      <c r="D3476" s="86">
        <v>45223</v>
      </c>
      <c r="E3476" s="87" t="s">
        <v>8</v>
      </c>
      <c r="F3476" s="88" t="s">
        <v>20</v>
      </c>
      <c r="G3476" s="87" t="s">
        <v>182</v>
      </c>
      <c r="H3476" s="89" t="s">
        <v>11</v>
      </c>
      <c r="I3476" s="121">
        <v>600.70000000000005</v>
      </c>
      <c r="J3476" s="121">
        <v>599.1</v>
      </c>
      <c r="K3476" s="84">
        <v>1.5</v>
      </c>
      <c r="L3476" s="105">
        <f>+BD[[#This Row],[Kg. Recibidos]]*BD[[#This Row],[Precio]]</f>
        <v>898.65000000000009</v>
      </c>
      <c r="M3476" s="84">
        <v>898.65</v>
      </c>
      <c r="N3476" s="91">
        <f>+BD[[#This Row],[Monto Total]]-BD[[#This Row],[Abonos]]</f>
        <v>0</v>
      </c>
      <c r="O3476" s="93" t="str">
        <f>IF(BD[[#This Row],[Saldo Actual]]=0,"PAGADO",IF(BD[[#This Row],[Saldo Actual]]&lt;0,"A Favor","Pendiente"))</f>
        <v>PAGADO</v>
      </c>
      <c r="P3476" s="97">
        <f>+BD[[#This Row],[Fecha Doc.]]+7</f>
        <v>45230</v>
      </c>
      <c r="Q3476" s="96" t="str">
        <f ca="1">IF(TODAY()&gt;BD[[#This Row],[Fecha Venc.]],"VENCIDO","")</f>
        <v>VENCIDO</v>
      </c>
      <c r="R3476" s="83" t="s">
        <v>492</v>
      </c>
    </row>
    <row r="3477" spans="3:18" ht="15" hidden="1" customHeight="1" x14ac:dyDescent="0.25">
      <c r="C3477" s="85" t="s">
        <v>370</v>
      </c>
      <c r="D3477" s="86">
        <v>45223</v>
      </c>
      <c r="E3477" s="87" t="s">
        <v>8</v>
      </c>
      <c r="F3477" s="88" t="s">
        <v>20</v>
      </c>
      <c r="G3477" s="87" t="s">
        <v>182</v>
      </c>
      <c r="H3477" s="89" t="s">
        <v>12</v>
      </c>
      <c r="I3477" s="121">
        <v>1805.4</v>
      </c>
      <c r="J3477" s="121">
        <v>1808.9</v>
      </c>
      <c r="K3477" s="84">
        <v>1.3</v>
      </c>
      <c r="L3477" s="105">
        <f>+BD[[#This Row],[Kg. Recibidos]]*BD[[#This Row],[Precio]]</f>
        <v>2351.5700000000002</v>
      </c>
      <c r="M3477" s="84">
        <v>2351.5700000000002</v>
      </c>
      <c r="N3477" s="91">
        <f>+BD[[#This Row],[Monto Total]]-BD[[#This Row],[Abonos]]</f>
        <v>0</v>
      </c>
      <c r="O3477" s="93" t="str">
        <f>IF(BD[[#This Row],[Saldo Actual]]=0,"PAGADO",IF(BD[[#This Row],[Saldo Actual]]&lt;0,"A Favor","Pendiente"))</f>
        <v>PAGADO</v>
      </c>
      <c r="P3477" s="97">
        <f>+BD[[#This Row],[Fecha Doc.]]+7</f>
        <v>45230</v>
      </c>
      <c r="Q3477" s="96" t="str">
        <f ca="1">IF(TODAY()&gt;BD[[#This Row],[Fecha Venc.]],"VENCIDO","")</f>
        <v>VENCIDO</v>
      </c>
      <c r="R3477" s="83" t="s">
        <v>492</v>
      </c>
    </row>
    <row r="3478" spans="3:18" ht="15" hidden="1" customHeight="1" x14ac:dyDescent="0.25">
      <c r="C3478" s="85" t="s">
        <v>370</v>
      </c>
      <c r="D3478" s="86">
        <v>45223</v>
      </c>
      <c r="E3478" s="87" t="s">
        <v>8</v>
      </c>
      <c r="F3478" s="88" t="s">
        <v>20</v>
      </c>
      <c r="G3478" s="87" t="s">
        <v>182</v>
      </c>
      <c r="H3478" s="89" t="s">
        <v>13</v>
      </c>
      <c r="I3478" s="121">
        <v>635.20000000000005</v>
      </c>
      <c r="J3478" s="121">
        <v>634.20000000000005</v>
      </c>
      <c r="K3478" s="84">
        <v>1.1499999999999999</v>
      </c>
      <c r="L3478" s="105">
        <f>+BD[[#This Row],[Kg. Recibidos]]*BD[[#This Row],[Precio]]</f>
        <v>729.33</v>
      </c>
      <c r="M3478" s="84">
        <v>729.33</v>
      </c>
      <c r="N3478" s="91">
        <f>+BD[[#This Row],[Monto Total]]-BD[[#This Row],[Abonos]]</f>
        <v>0</v>
      </c>
      <c r="O3478" s="93" t="str">
        <f>IF(BD[[#This Row],[Saldo Actual]]=0,"PAGADO",IF(BD[[#This Row],[Saldo Actual]]&lt;0,"A Favor","Pendiente"))</f>
        <v>PAGADO</v>
      </c>
      <c r="P3478" s="97">
        <f>+BD[[#This Row],[Fecha Doc.]]+7</f>
        <v>45230</v>
      </c>
      <c r="Q3478" s="96" t="str">
        <f ca="1">IF(TODAY()&gt;BD[[#This Row],[Fecha Venc.]],"VENCIDO","")</f>
        <v>VENCIDO</v>
      </c>
      <c r="R3478" s="83" t="s">
        <v>492</v>
      </c>
    </row>
    <row r="3479" spans="3:18" ht="15" hidden="1" customHeight="1" x14ac:dyDescent="0.25">
      <c r="C3479" s="85" t="s">
        <v>369</v>
      </c>
      <c r="D3479" s="86">
        <v>45223</v>
      </c>
      <c r="E3479" s="87" t="s">
        <v>1887</v>
      </c>
      <c r="F3479" s="88" t="s">
        <v>1886</v>
      </c>
      <c r="G3479" s="87" t="s">
        <v>153</v>
      </c>
      <c r="H3479" s="89" t="s">
        <v>12</v>
      </c>
      <c r="I3479" s="121">
        <v>14.2</v>
      </c>
      <c r="J3479" s="121">
        <v>14.2</v>
      </c>
      <c r="K3479" s="84">
        <v>1.1000000000000001</v>
      </c>
      <c r="L3479" s="105">
        <f>+BD[[#This Row],[Kg. Recibidos]]*BD[[#This Row],[Precio]]</f>
        <v>15.620000000000001</v>
      </c>
      <c r="M3479" s="84">
        <v>15.620000000000001</v>
      </c>
      <c r="N3479" s="91">
        <f>+BD[[#This Row],[Monto Total]]-BD[[#This Row],[Abonos]]</f>
        <v>0</v>
      </c>
      <c r="O3479" s="93" t="str">
        <f>IF(BD[[#This Row],[Saldo Actual]]=0,"PAGADO",IF(BD[[#This Row],[Saldo Actual]]&lt;0,"A Favor","Pendiente"))</f>
        <v>PAGADO</v>
      </c>
      <c r="P3479" s="97">
        <f>+BD[[#This Row],[Fecha Doc.]]+7</f>
        <v>45230</v>
      </c>
      <c r="Q3479" s="96" t="str">
        <f ca="1">IF(TODAY()&gt;BD[[#This Row],[Fecha Venc.]],"VENCIDO","")</f>
        <v>VENCIDO</v>
      </c>
      <c r="R3479" s="83"/>
    </row>
    <row r="3480" spans="3:18" ht="15" hidden="1" customHeight="1" x14ac:dyDescent="0.25">
      <c r="C3480" s="85" t="s">
        <v>369</v>
      </c>
      <c r="D3480" s="86">
        <v>45223</v>
      </c>
      <c r="E3480" s="87" t="s">
        <v>1887</v>
      </c>
      <c r="F3480" s="88" t="s">
        <v>1886</v>
      </c>
      <c r="G3480" s="87" t="s">
        <v>153</v>
      </c>
      <c r="H3480" s="89" t="s">
        <v>13</v>
      </c>
      <c r="I3480" s="121">
        <v>14.3</v>
      </c>
      <c r="J3480" s="121">
        <v>14.3</v>
      </c>
      <c r="K3480" s="84">
        <v>1.3</v>
      </c>
      <c r="L3480" s="105">
        <f>+BD[[#This Row],[Kg. Recibidos]]*BD[[#This Row],[Precio]]</f>
        <v>18.59</v>
      </c>
      <c r="M3480" s="84">
        <v>18.59</v>
      </c>
      <c r="N3480" s="91">
        <f>+BD[[#This Row],[Monto Total]]-BD[[#This Row],[Abonos]]</f>
        <v>0</v>
      </c>
      <c r="O3480" s="93" t="str">
        <f>IF(BD[[#This Row],[Saldo Actual]]=0,"PAGADO",IF(BD[[#This Row],[Saldo Actual]]&lt;0,"A Favor","Pendiente"))</f>
        <v>PAGADO</v>
      </c>
      <c r="P3480" s="97">
        <f>+BD[[#This Row],[Fecha Doc.]]+7</f>
        <v>45230</v>
      </c>
      <c r="Q3480" s="96" t="str">
        <f ca="1">IF(TODAY()&gt;BD[[#This Row],[Fecha Venc.]],"VENCIDO","")</f>
        <v>VENCIDO</v>
      </c>
      <c r="R3480" s="83"/>
    </row>
    <row r="3481" spans="3:18" ht="15" hidden="1" customHeight="1" x14ac:dyDescent="0.25">
      <c r="C3481" s="85" t="s">
        <v>373</v>
      </c>
      <c r="D3481" s="86">
        <v>45222</v>
      </c>
      <c r="E3481" s="87" t="s">
        <v>9</v>
      </c>
      <c r="F3481" s="88" t="s">
        <v>19</v>
      </c>
      <c r="G3481" s="87" t="s">
        <v>166</v>
      </c>
      <c r="H3481" s="89" t="s">
        <v>3</v>
      </c>
      <c r="I3481" s="121">
        <v>1501.2</v>
      </c>
      <c r="J3481" s="121">
        <v>1502.9</v>
      </c>
      <c r="K3481" s="84">
        <v>1.93</v>
      </c>
      <c r="L3481" s="105">
        <f>+BD[[#This Row],[Kg. Recibidos]]*BD[[#This Row],[Precio]]</f>
        <v>2900.5970000000002</v>
      </c>
      <c r="M3481" s="84">
        <v>2900.5970000000002</v>
      </c>
      <c r="N3481" s="91">
        <f>+BD[[#This Row],[Monto Total]]-BD[[#This Row],[Abonos]]</f>
        <v>0</v>
      </c>
      <c r="O3481" s="93" t="str">
        <f>IF(BD[[#This Row],[Saldo Actual]]=0,"PAGADO",IF(BD[[#This Row],[Saldo Actual]]&lt;0,"A Favor","Pendiente"))</f>
        <v>PAGADO</v>
      </c>
      <c r="P3481" s="97">
        <f>+BD[[#This Row],[Fecha Doc.]]+7</f>
        <v>45229</v>
      </c>
      <c r="Q3481" s="96" t="str">
        <f ca="1">IF(TODAY()&gt;BD[[#This Row],[Fecha Venc.]],"VENCIDO","")</f>
        <v>VENCIDO</v>
      </c>
      <c r="R3481" s="83"/>
    </row>
    <row r="3482" spans="3:18" ht="15" hidden="1" customHeight="1" x14ac:dyDescent="0.25">
      <c r="C3482" s="85" t="s">
        <v>372</v>
      </c>
      <c r="D3482" s="86">
        <v>45222</v>
      </c>
      <c r="E3482" s="87" t="s">
        <v>9</v>
      </c>
      <c r="F3482" s="88" t="s">
        <v>19</v>
      </c>
      <c r="G3482" s="87" t="s">
        <v>168</v>
      </c>
      <c r="H3482" s="89" t="s">
        <v>3</v>
      </c>
      <c r="I3482" s="121">
        <v>4994.7</v>
      </c>
      <c r="J3482" s="121">
        <v>5006.8999999999996</v>
      </c>
      <c r="K3482" s="84">
        <v>1.93</v>
      </c>
      <c r="L3482" s="105">
        <f>+BD[[#This Row],[Kg. Recibidos]]*BD[[#This Row],[Precio]]</f>
        <v>9663.3169999999991</v>
      </c>
      <c r="M3482" s="84">
        <v>9663.3169999999991</v>
      </c>
      <c r="N3482" s="91">
        <f>+BD[[#This Row],[Monto Total]]-BD[[#This Row],[Abonos]]</f>
        <v>0</v>
      </c>
      <c r="O3482" s="93" t="str">
        <f>IF(BD[[#This Row],[Saldo Actual]]=0,"PAGADO",IF(BD[[#This Row],[Saldo Actual]]&lt;0,"A Favor","Pendiente"))</f>
        <v>PAGADO</v>
      </c>
      <c r="P3482" s="97">
        <f>+BD[[#This Row],[Fecha Doc.]]+7</f>
        <v>45229</v>
      </c>
      <c r="Q3482" s="96" t="str">
        <f ca="1">IF(TODAY()&gt;BD[[#This Row],[Fecha Venc.]],"VENCIDO","")</f>
        <v>VENCIDO</v>
      </c>
      <c r="R3482" s="83"/>
    </row>
    <row r="3483" spans="3:18" ht="15" hidden="1" customHeight="1" x14ac:dyDescent="0.25">
      <c r="C3483" s="77" t="s">
        <v>1431</v>
      </c>
      <c r="D3483" s="78">
        <v>45222</v>
      </c>
      <c r="E3483" s="79" t="s">
        <v>86</v>
      </c>
      <c r="F3483" s="80" t="s">
        <v>45</v>
      </c>
      <c r="G3483" s="79" t="s">
        <v>86</v>
      </c>
      <c r="H3483" s="81" t="s">
        <v>3</v>
      </c>
      <c r="I3483" s="120">
        <v>1648.5</v>
      </c>
      <c r="J3483" s="120">
        <v>1648.5</v>
      </c>
      <c r="K3483" s="82">
        <v>2.1</v>
      </c>
      <c r="L3483" s="105">
        <f>+BD[[#This Row],[Kg. Recibidos]]*BD[[#This Row],[Precio]]</f>
        <v>3461.8500000000004</v>
      </c>
      <c r="M3483" s="82">
        <v>3461.8500000000004</v>
      </c>
      <c r="N3483" s="91">
        <f>+BD[[#This Row],[Monto Total]]-BD[[#This Row],[Abonos]]</f>
        <v>0</v>
      </c>
      <c r="O3483" s="92" t="str">
        <f>IF(BD[[#This Row],[Saldo Actual]]=0,"PAGADO",IF(BD[[#This Row],[Saldo Actual]]&lt;0,"A Favor","Pendiente"))</f>
        <v>PAGADO</v>
      </c>
      <c r="P3483" s="95">
        <f>+BD[[#This Row],[Fecha Doc.]]+7</f>
        <v>45229</v>
      </c>
      <c r="Q3483" s="66" t="str">
        <f ca="1">IF(TODAY()&gt;BD[[#This Row],[Fecha Venc.]],"VENCIDO","")</f>
        <v>VENCIDO</v>
      </c>
      <c r="R3483" s="83" t="s">
        <v>1454</v>
      </c>
    </row>
    <row r="3484" spans="3:18" ht="15" hidden="1" customHeight="1" x14ac:dyDescent="0.25">
      <c r="C3484" s="77" t="s">
        <v>1432</v>
      </c>
      <c r="D3484" s="78">
        <v>45222</v>
      </c>
      <c r="E3484" s="79" t="s">
        <v>86</v>
      </c>
      <c r="F3484" s="80" t="s">
        <v>45</v>
      </c>
      <c r="G3484" s="79" t="s">
        <v>86</v>
      </c>
      <c r="H3484" s="81" t="s">
        <v>13</v>
      </c>
      <c r="I3484" s="120">
        <v>100.1</v>
      </c>
      <c r="J3484" s="120">
        <v>100.1</v>
      </c>
      <c r="K3484" s="82">
        <v>1.3</v>
      </c>
      <c r="L3484" s="105">
        <f>+BD[[#This Row],[Kg. Recibidos]]*BD[[#This Row],[Precio]]</f>
        <v>130.13</v>
      </c>
      <c r="M3484" s="105">
        <v>288.20000000000005</v>
      </c>
      <c r="N3484" s="91">
        <f>+BD[[#This Row],[Monto Total]]-BD[[#This Row],[Abonos]]</f>
        <v>-158.07000000000005</v>
      </c>
      <c r="O3484" s="92" t="str">
        <f>IF(BD[[#This Row],[Saldo Actual]]=0,"PAGADO",IF(BD[[#This Row],[Saldo Actual]]&lt;0,"A Favor","Pendiente"))</f>
        <v>A Favor</v>
      </c>
      <c r="P3484" s="95">
        <f>+BD[[#This Row],[Fecha Doc.]]+7</f>
        <v>45229</v>
      </c>
      <c r="Q3484" s="66" t="str">
        <f ca="1">IF(TODAY()&gt;BD[[#This Row],[Fecha Venc.]],"VENCIDO","")</f>
        <v>VENCIDO</v>
      </c>
      <c r="R3484" s="83" t="s">
        <v>1454</v>
      </c>
    </row>
    <row r="3485" spans="3:18" ht="15" hidden="1" customHeight="1" x14ac:dyDescent="0.25">
      <c r="C3485" s="77" t="s">
        <v>1432</v>
      </c>
      <c r="D3485" s="78">
        <v>45222</v>
      </c>
      <c r="E3485" s="79" t="s">
        <v>86</v>
      </c>
      <c r="F3485" s="80" t="s">
        <v>45</v>
      </c>
      <c r="G3485" s="79" t="s">
        <v>86</v>
      </c>
      <c r="H3485" s="81" t="s">
        <v>12</v>
      </c>
      <c r="I3485" s="120">
        <v>99.4</v>
      </c>
      <c r="J3485" s="120">
        <v>99.4</v>
      </c>
      <c r="K3485" s="82">
        <v>1.1000000000000001</v>
      </c>
      <c r="L3485" s="105">
        <f>+BD[[#This Row],[Kg. Recibidos]]*BD[[#This Row],[Precio]]</f>
        <v>109.34000000000002</v>
      </c>
      <c r="M3485" s="105">
        <v>1417.26</v>
      </c>
      <c r="N3485" s="91">
        <f>+BD[[#This Row],[Monto Total]]-BD[[#This Row],[Abonos]]</f>
        <v>-1307.92</v>
      </c>
      <c r="O3485" s="92" t="str">
        <f>IF(BD[[#This Row],[Saldo Actual]]=0,"PAGADO",IF(BD[[#This Row],[Saldo Actual]]&lt;0,"A Favor","Pendiente"))</f>
        <v>A Favor</v>
      </c>
      <c r="P3485" s="95">
        <f>+BD[[#This Row],[Fecha Doc.]]+7</f>
        <v>45229</v>
      </c>
      <c r="Q3485" s="66" t="str">
        <f ca="1">IF(TODAY()&gt;BD[[#This Row],[Fecha Venc.]],"VENCIDO","")</f>
        <v>VENCIDO</v>
      </c>
      <c r="R3485" s="83" t="s">
        <v>1454</v>
      </c>
    </row>
    <row r="3486" spans="3:18" ht="15" hidden="1" customHeight="1" x14ac:dyDescent="0.25">
      <c r="C3486" s="85" t="s">
        <v>371</v>
      </c>
      <c r="D3486" s="86">
        <v>45222</v>
      </c>
      <c r="E3486" s="87" t="s">
        <v>8</v>
      </c>
      <c r="F3486" s="88" t="s">
        <v>20</v>
      </c>
      <c r="G3486" s="87" t="s">
        <v>182</v>
      </c>
      <c r="H3486" s="89" t="s">
        <v>15</v>
      </c>
      <c r="I3486" s="121">
        <v>7811</v>
      </c>
      <c r="J3486" s="121">
        <v>7561.5</v>
      </c>
      <c r="K3486" s="84">
        <v>2.2000000000000002</v>
      </c>
      <c r="L3486" s="105">
        <f>+BD[[#This Row],[Kg. Recibidos]]*BD[[#This Row],[Precio]]</f>
        <v>16635.300000000003</v>
      </c>
      <c r="M3486" s="84">
        <v>16635.3</v>
      </c>
      <c r="N3486" s="91">
        <f>+BD[[#This Row],[Monto Total]]-BD[[#This Row],[Abonos]]</f>
        <v>0</v>
      </c>
      <c r="O3486" s="93" t="str">
        <f>IF(BD[[#This Row],[Saldo Actual]]=0,"PAGADO",IF(BD[[#This Row],[Saldo Actual]]&lt;0,"A Favor","Pendiente"))</f>
        <v>PAGADO</v>
      </c>
      <c r="P3486" s="97">
        <f>+BD[[#This Row],[Fecha Doc.]]+7</f>
        <v>45229</v>
      </c>
      <c r="Q3486" s="96" t="str">
        <f ca="1">IF(TODAY()&gt;BD[[#This Row],[Fecha Venc.]],"VENCIDO","")</f>
        <v>VENCIDO</v>
      </c>
      <c r="R3486" s="83" t="s">
        <v>492</v>
      </c>
    </row>
    <row r="3487" spans="3:18" ht="15" hidden="1" customHeight="1" x14ac:dyDescent="0.25">
      <c r="C3487" s="85" t="s">
        <v>376</v>
      </c>
      <c r="D3487" s="86">
        <v>45220</v>
      </c>
      <c r="E3487" s="87" t="s">
        <v>8</v>
      </c>
      <c r="F3487" s="88" t="s">
        <v>20</v>
      </c>
      <c r="G3487" s="87" t="s">
        <v>182</v>
      </c>
      <c r="H3487" s="89" t="s">
        <v>15</v>
      </c>
      <c r="I3487" s="121">
        <v>3797.6</v>
      </c>
      <c r="J3487" s="121">
        <v>3779.1</v>
      </c>
      <c r="K3487" s="84">
        <v>2.2000000000000002</v>
      </c>
      <c r="L3487" s="105">
        <f>+BD[[#This Row],[Kg. Recibidos]]*BD[[#This Row],[Precio]]</f>
        <v>8314.02</v>
      </c>
      <c r="M3487" s="84">
        <v>8314.02</v>
      </c>
      <c r="N3487" s="91">
        <f>+BD[[#This Row],[Monto Total]]-BD[[#This Row],[Abonos]]</f>
        <v>0</v>
      </c>
      <c r="O3487" s="93" t="str">
        <f>IF(BD[[#This Row],[Saldo Actual]]=0,"PAGADO",IF(BD[[#This Row],[Saldo Actual]]&lt;0,"A Favor","Pendiente"))</f>
        <v>PAGADO</v>
      </c>
      <c r="P3487" s="97">
        <f>+BD[[#This Row],[Fecha Doc.]]+7</f>
        <v>45227</v>
      </c>
      <c r="Q3487" s="96" t="str">
        <f ca="1">IF(TODAY()&gt;BD[[#This Row],[Fecha Venc.]],"VENCIDO","")</f>
        <v>VENCIDO</v>
      </c>
      <c r="R3487" s="83" t="s">
        <v>492</v>
      </c>
    </row>
    <row r="3488" spans="3:18" ht="15" hidden="1" customHeight="1" x14ac:dyDescent="0.25">
      <c r="C3488" s="85" t="s">
        <v>375</v>
      </c>
      <c r="D3488" s="86">
        <v>45220</v>
      </c>
      <c r="E3488" s="87" t="s">
        <v>8</v>
      </c>
      <c r="F3488" s="88" t="s">
        <v>20</v>
      </c>
      <c r="G3488" s="87" t="s">
        <v>182</v>
      </c>
      <c r="H3488" s="89" t="s">
        <v>13</v>
      </c>
      <c r="I3488" s="121">
        <v>492.9</v>
      </c>
      <c r="J3488" s="121">
        <v>519.20000000000005</v>
      </c>
      <c r="K3488" s="84">
        <v>1.3</v>
      </c>
      <c r="L3488" s="105">
        <f>+BD[[#This Row],[Kg. Recibidos]]*BD[[#This Row],[Precio]]</f>
        <v>674.96</v>
      </c>
      <c r="M3488" s="84">
        <v>674.96</v>
      </c>
      <c r="N3488" s="91">
        <f>+BD[[#This Row],[Monto Total]]-BD[[#This Row],[Abonos]]</f>
        <v>0</v>
      </c>
      <c r="O3488" s="93" t="str">
        <f>IF(BD[[#This Row],[Saldo Actual]]=0,"PAGADO",IF(BD[[#This Row],[Saldo Actual]]&lt;0,"A Favor","Pendiente"))</f>
        <v>PAGADO</v>
      </c>
      <c r="P3488" s="97">
        <f>+BD[[#This Row],[Fecha Doc.]]+7</f>
        <v>45227</v>
      </c>
      <c r="Q3488" s="96" t="str">
        <f ca="1">IF(TODAY()&gt;BD[[#This Row],[Fecha Venc.]],"VENCIDO","")</f>
        <v>VENCIDO</v>
      </c>
      <c r="R3488" s="83" t="s">
        <v>492</v>
      </c>
    </row>
    <row r="3489" spans="3:18" ht="15" hidden="1" customHeight="1" x14ac:dyDescent="0.25">
      <c r="C3489" s="85" t="s">
        <v>374</v>
      </c>
      <c r="D3489" s="86">
        <v>45220</v>
      </c>
      <c r="E3489" s="87" t="s">
        <v>24</v>
      </c>
      <c r="F3489" s="88" t="s">
        <v>23</v>
      </c>
      <c r="G3489" s="87" t="s">
        <v>192</v>
      </c>
      <c r="H3489" s="89" t="s">
        <v>3</v>
      </c>
      <c r="I3489" s="121">
        <v>21023.1</v>
      </c>
      <c r="J3489" s="121">
        <v>21023.1</v>
      </c>
      <c r="K3489" s="84">
        <v>2.0499999999999998</v>
      </c>
      <c r="L3489" s="105">
        <f>+BD[[#This Row],[Kg. Recibidos]]*BD[[#This Row],[Precio]]</f>
        <v>43097.354999999996</v>
      </c>
      <c r="M3489" s="84">
        <v>43097.354999999996</v>
      </c>
      <c r="N3489" s="91">
        <f>+BD[[#This Row],[Monto Total]]-BD[[#This Row],[Abonos]]</f>
        <v>0</v>
      </c>
      <c r="O3489" s="93" t="str">
        <f>IF(BD[[#This Row],[Saldo Actual]]=0,"PAGADO",IF(BD[[#This Row],[Saldo Actual]]&lt;0,"A Favor","Pendiente"))</f>
        <v>PAGADO</v>
      </c>
      <c r="P3489" s="97">
        <f>+BD[[#This Row],[Fecha Doc.]]+7</f>
        <v>45227</v>
      </c>
      <c r="Q3489" s="96" t="str">
        <f ca="1">IF(TODAY()&gt;BD[[#This Row],[Fecha Venc.]],"VENCIDO","")</f>
        <v>VENCIDO</v>
      </c>
      <c r="R3489" s="83"/>
    </row>
    <row r="3490" spans="3:18" ht="15" hidden="1" customHeight="1" x14ac:dyDescent="0.25">
      <c r="C3490" s="85" t="s">
        <v>379</v>
      </c>
      <c r="D3490" s="86">
        <v>45219</v>
      </c>
      <c r="E3490" s="87" t="s">
        <v>110</v>
      </c>
      <c r="F3490" s="88" t="s">
        <v>120</v>
      </c>
      <c r="G3490" s="87" t="s">
        <v>110</v>
      </c>
      <c r="H3490" s="89" t="s">
        <v>3</v>
      </c>
      <c r="I3490" s="121">
        <v>12093.4</v>
      </c>
      <c r="J3490" s="121">
        <v>12093.4</v>
      </c>
      <c r="K3490" s="84">
        <v>2.04</v>
      </c>
      <c r="L3490" s="105">
        <f>+BD[[#This Row],[Kg. Recibidos]]*BD[[#This Row],[Precio]]</f>
        <v>24670.536</v>
      </c>
      <c r="M3490" s="84">
        <v>24670.536</v>
      </c>
      <c r="N3490" s="91">
        <f>+BD[[#This Row],[Monto Total]]-BD[[#This Row],[Abonos]]</f>
        <v>0</v>
      </c>
      <c r="O3490" s="93" t="str">
        <f>IF(BD[[#This Row],[Saldo Actual]]=0,"PAGADO",IF(BD[[#This Row],[Saldo Actual]]&lt;0,"A Favor","Pendiente"))</f>
        <v>PAGADO</v>
      </c>
      <c r="P3490" s="97">
        <f>+BD[[#This Row],[Fecha Doc.]]+7</f>
        <v>45226</v>
      </c>
      <c r="Q3490" s="96" t="str">
        <f ca="1">IF(TODAY()&gt;BD[[#This Row],[Fecha Venc.]],"VENCIDO","")</f>
        <v>VENCIDO</v>
      </c>
      <c r="R3490" s="83"/>
    </row>
    <row r="3491" spans="3:18" ht="15" hidden="1" customHeight="1" x14ac:dyDescent="0.25">
      <c r="C3491" s="85" t="s">
        <v>377</v>
      </c>
      <c r="D3491" s="86">
        <v>45219</v>
      </c>
      <c r="E3491" s="87" t="s">
        <v>71</v>
      </c>
      <c r="F3491" s="88" t="s">
        <v>25</v>
      </c>
      <c r="G3491" s="87" t="s">
        <v>71</v>
      </c>
      <c r="H3491" s="89" t="s">
        <v>11</v>
      </c>
      <c r="I3491" s="121">
        <v>23.95</v>
      </c>
      <c r="J3491" s="121">
        <v>23.95</v>
      </c>
      <c r="K3491" s="84">
        <v>1.7</v>
      </c>
      <c r="L3491" s="105">
        <f>+BD[[#This Row],[Kg. Recibidos]]*BD[[#This Row],[Precio]]</f>
        <v>40.714999999999996</v>
      </c>
      <c r="M3491" s="84">
        <v>40.715000000000003</v>
      </c>
      <c r="N3491" s="91">
        <f>+BD[[#This Row],[Monto Total]]-BD[[#This Row],[Abonos]]</f>
        <v>0</v>
      </c>
      <c r="O3491" s="93" t="str">
        <f>IF(BD[[#This Row],[Saldo Actual]]=0,"PAGADO",IF(BD[[#This Row],[Saldo Actual]]&lt;0,"A Favor","Pendiente"))</f>
        <v>PAGADO</v>
      </c>
      <c r="P3491" s="97">
        <f>+BD[[#This Row],[Fecha Doc.]]+7</f>
        <v>45226</v>
      </c>
      <c r="Q3491" s="96" t="str">
        <f ca="1">IF(TODAY()&gt;BD[[#This Row],[Fecha Venc.]],"VENCIDO","")</f>
        <v>VENCIDO</v>
      </c>
      <c r="R3491" s="83" t="s">
        <v>491</v>
      </c>
    </row>
    <row r="3492" spans="3:18" ht="15" hidden="1" customHeight="1" x14ac:dyDescent="0.25">
      <c r="C3492" s="85" t="s">
        <v>377</v>
      </c>
      <c r="D3492" s="86">
        <v>45219</v>
      </c>
      <c r="E3492" s="87" t="s">
        <v>71</v>
      </c>
      <c r="F3492" s="88" t="s">
        <v>25</v>
      </c>
      <c r="G3492" s="87" t="s">
        <v>71</v>
      </c>
      <c r="H3492" s="89" t="s">
        <v>13</v>
      </c>
      <c r="I3492" s="121">
        <v>47.4</v>
      </c>
      <c r="J3492" s="121">
        <v>47.4</v>
      </c>
      <c r="K3492" s="84">
        <v>1.3</v>
      </c>
      <c r="L3492" s="105">
        <f>+BD[[#This Row],[Kg. Recibidos]]*BD[[#This Row],[Precio]]</f>
        <v>61.62</v>
      </c>
      <c r="M3492" s="84">
        <v>61.62</v>
      </c>
      <c r="N3492" s="91">
        <f>+BD[[#This Row],[Monto Total]]-BD[[#This Row],[Abonos]]</f>
        <v>0</v>
      </c>
      <c r="O3492" s="93" t="str">
        <f>IF(BD[[#This Row],[Saldo Actual]]=0,"PAGADO",IF(BD[[#This Row],[Saldo Actual]]&lt;0,"A Favor","Pendiente"))</f>
        <v>PAGADO</v>
      </c>
      <c r="P3492" s="97">
        <f>+BD[[#This Row],[Fecha Doc.]]+7</f>
        <v>45226</v>
      </c>
      <c r="Q3492" s="96" t="str">
        <f ca="1">IF(TODAY()&gt;BD[[#This Row],[Fecha Venc.]],"VENCIDO","")</f>
        <v>VENCIDO</v>
      </c>
      <c r="R3492" s="83" t="s">
        <v>491</v>
      </c>
    </row>
    <row r="3493" spans="3:18" ht="15" hidden="1" customHeight="1" x14ac:dyDescent="0.25">
      <c r="C3493" s="85" t="s">
        <v>378</v>
      </c>
      <c r="D3493" s="86">
        <v>45219</v>
      </c>
      <c r="E3493" s="87" t="s">
        <v>71</v>
      </c>
      <c r="F3493" s="88" t="s">
        <v>25</v>
      </c>
      <c r="G3493" s="87" t="s">
        <v>71</v>
      </c>
      <c r="H3493" s="89" t="s">
        <v>3</v>
      </c>
      <c r="I3493" s="121">
        <v>603.5</v>
      </c>
      <c r="J3493" s="121">
        <v>603.5</v>
      </c>
      <c r="K3493" s="84">
        <v>2.1</v>
      </c>
      <c r="L3493" s="105">
        <f>+BD[[#This Row],[Kg. Recibidos]]*BD[[#This Row],[Precio]]</f>
        <v>1267.3500000000001</v>
      </c>
      <c r="M3493" s="84">
        <v>1267.3499999999999</v>
      </c>
      <c r="N3493" s="91">
        <f>+BD[[#This Row],[Monto Total]]-BD[[#This Row],[Abonos]]</f>
        <v>0</v>
      </c>
      <c r="O3493" s="93" t="str">
        <f>IF(BD[[#This Row],[Saldo Actual]]=0,"PAGADO",IF(BD[[#This Row],[Saldo Actual]]&lt;0,"A Favor","Pendiente"))</f>
        <v>PAGADO</v>
      </c>
      <c r="P3493" s="97">
        <f>+BD[[#This Row],[Fecha Doc.]]+7</f>
        <v>45226</v>
      </c>
      <c r="Q3493" s="96" t="str">
        <f ca="1">IF(TODAY()&gt;BD[[#This Row],[Fecha Venc.]],"VENCIDO","")</f>
        <v>VENCIDO</v>
      </c>
      <c r="R3493" s="83" t="s">
        <v>491</v>
      </c>
    </row>
    <row r="3494" spans="3:18" ht="15" hidden="1" customHeight="1" x14ac:dyDescent="0.25">
      <c r="C3494" s="85" t="s">
        <v>380</v>
      </c>
      <c r="D3494" s="86">
        <v>45218</v>
      </c>
      <c r="E3494" s="87" t="s">
        <v>8</v>
      </c>
      <c r="F3494" s="88" t="s">
        <v>20</v>
      </c>
      <c r="G3494" s="87" t="s">
        <v>182</v>
      </c>
      <c r="H3494" s="89" t="s">
        <v>15</v>
      </c>
      <c r="I3494" s="121">
        <v>8171.1</v>
      </c>
      <c r="J3494" s="121">
        <v>7861.9</v>
      </c>
      <c r="K3494" s="84">
        <v>2.2000000000000002</v>
      </c>
      <c r="L3494" s="105">
        <f>+BD[[#This Row],[Kg. Recibidos]]*BD[[#This Row],[Precio]]</f>
        <v>17296.18</v>
      </c>
      <c r="M3494" s="84">
        <v>17296.18</v>
      </c>
      <c r="N3494" s="91">
        <f>+BD[[#This Row],[Monto Total]]-BD[[#This Row],[Abonos]]</f>
        <v>0</v>
      </c>
      <c r="O3494" s="93" t="str">
        <f>IF(BD[[#This Row],[Saldo Actual]]=0,"PAGADO",IF(BD[[#This Row],[Saldo Actual]]&lt;0,"A Favor","Pendiente"))</f>
        <v>PAGADO</v>
      </c>
      <c r="P3494" s="97">
        <f>+BD[[#This Row],[Fecha Doc.]]+7</f>
        <v>45225</v>
      </c>
      <c r="Q3494" s="96" t="str">
        <f ca="1">IF(TODAY()&gt;BD[[#This Row],[Fecha Venc.]],"VENCIDO","")</f>
        <v>VENCIDO</v>
      </c>
      <c r="R3494" s="83" t="s">
        <v>492</v>
      </c>
    </row>
    <row r="3495" spans="3:18" ht="15" hidden="1" customHeight="1" x14ac:dyDescent="0.25">
      <c r="C3495" s="85" t="s">
        <v>385</v>
      </c>
      <c r="D3495" s="86">
        <v>45217</v>
      </c>
      <c r="E3495" s="87" t="s">
        <v>76</v>
      </c>
      <c r="F3495" s="88" t="s">
        <v>34</v>
      </c>
      <c r="G3495" s="87" t="s">
        <v>76</v>
      </c>
      <c r="H3495" s="89" t="s">
        <v>15</v>
      </c>
      <c r="I3495" s="121">
        <v>2437</v>
      </c>
      <c r="J3495" s="121">
        <v>2411.4</v>
      </c>
      <c r="K3495" s="84">
        <v>2.35</v>
      </c>
      <c r="L3495" s="105">
        <f>+BD[[#This Row],[Kg. Recibidos]]*BD[[#This Row],[Precio]]</f>
        <v>5666.7900000000009</v>
      </c>
      <c r="M3495" s="84">
        <v>5666.79</v>
      </c>
      <c r="N3495" s="91">
        <f>+BD[[#This Row],[Monto Total]]-BD[[#This Row],[Abonos]]</f>
        <v>0</v>
      </c>
      <c r="O3495" s="93" t="str">
        <f>IF(BD[[#This Row],[Saldo Actual]]=0,"PAGADO",IF(BD[[#This Row],[Saldo Actual]]&lt;0,"A Favor","Pendiente"))</f>
        <v>PAGADO</v>
      </c>
      <c r="P3495" s="97">
        <f>+BD[[#This Row],[Fecha Doc.]]+7</f>
        <v>45224</v>
      </c>
      <c r="Q3495" s="96" t="str">
        <f ca="1">IF(TODAY()&gt;BD[[#This Row],[Fecha Venc.]],"VENCIDO","")</f>
        <v>VENCIDO</v>
      </c>
      <c r="R3495" s="83"/>
    </row>
    <row r="3496" spans="3:18" ht="15" hidden="1" customHeight="1" x14ac:dyDescent="0.25">
      <c r="C3496" s="85" t="s">
        <v>385</v>
      </c>
      <c r="D3496" s="86">
        <v>45217</v>
      </c>
      <c r="E3496" s="87" t="s">
        <v>76</v>
      </c>
      <c r="F3496" s="88" t="s">
        <v>34</v>
      </c>
      <c r="G3496" s="87" t="s">
        <v>76</v>
      </c>
      <c r="H3496" s="89" t="s">
        <v>3</v>
      </c>
      <c r="I3496" s="121">
        <v>1645</v>
      </c>
      <c r="J3496" s="121">
        <v>1634.98</v>
      </c>
      <c r="K3496" s="84">
        <v>2.1</v>
      </c>
      <c r="L3496" s="105">
        <f>+BD[[#This Row],[Kg. Recibidos]]*BD[[#This Row],[Precio]]</f>
        <v>3433.4580000000001</v>
      </c>
      <c r="M3496" s="84">
        <v>3433.4580000000001</v>
      </c>
      <c r="N3496" s="91">
        <f>+BD[[#This Row],[Monto Total]]-BD[[#This Row],[Abonos]]</f>
        <v>0</v>
      </c>
      <c r="O3496" s="93" t="str">
        <f>IF(BD[[#This Row],[Saldo Actual]]=0,"PAGADO",IF(BD[[#This Row],[Saldo Actual]]&lt;0,"A Favor","Pendiente"))</f>
        <v>PAGADO</v>
      </c>
      <c r="P3496" s="97">
        <f>+BD[[#This Row],[Fecha Doc.]]+7</f>
        <v>45224</v>
      </c>
      <c r="Q3496" s="96" t="str">
        <f ca="1">IF(TODAY()&gt;BD[[#This Row],[Fecha Venc.]],"VENCIDO","")</f>
        <v>VENCIDO</v>
      </c>
      <c r="R3496" s="83"/>
    </row>
    <row r="3497" spans="3:18" ht="15" hidden="1" customHeight="1" x14ac:dyDescent="0.25">
      <c r="C3497" s="85" t="s">
        <v>384</v>
      </c>
      <c r="D3497" s="86">
        <v>45217</v>
      </c>
      <c r="E3497" s="87" t="s">
        <v>76</v>
      </c>
      <c r="F3497" s="88" t="s">
        <v>34</v>
      </c>
      <c r="G3497" s="87" t="s">
        <v>76</v>
      </c>
      <c r="H3497" s="89" t="s">
        <v>13</v>
      </c>
      <c r="I3497" s="121">
        <v>102</v>
      </c>
      <c r="J3497" s="121">
        <v>101.3</v>
      </c>
      <c r="K3497" s="84">
        <v>1.3</v>
      </c>
      <c r="L3497" s="105">
        <f>+BD[[#This Row],[Kg. Recibidos]]*BD[[#This Row],[Precio]]</f>
        <v>131.69</v>
      </c>
      <c r="M3497" s="84">
        <v>131.69</v>
      </c>
      <c r="N3497" s="91">
        <f>+BD[[#This Row],[Monto Total]]-BD[[#This Row],[Abonos]]</f>
        <v>0</v>
      </c>
      <c r="O3497" s="93" t="str">
        <f>IF(BD[[#This Row],[Saldo Actual]]=0,"PAGADO",IF(BD[[#This Row],[Saldo Actual]]&lt;0,"A Favor","Pendiente"))</f>
        <v>PAGADO</v>
      </c>
      <c r="P3497" s="97">
        <f>+BD[[#This Row],[Fecha Doc.]]+7</f>
        <v>45224</v>
      </c>
      <c r="Q3497" s="96" t="str">
        <f ca="1">IF(TODAY()&gt;BD[[#This Row],[Fecha Venc.]],"VENCIDO","")</f>
        <v>VENCIDO</v>
      </c>
      <c r="R3497" s="83"/>
    </row>
    <row r="3498" spans="3:18" ht="15" hidden="1" customHeight="1" x14ac:dyDescent="0.25">
      <c r="C3498" s="85" t="s">
        <v>384</v>
      </c>
      <c r="D3498" s="86">
        <v>45217</v>
      </c>
      <c r="E3498" s="87" t="s">
        <v>76</v>
      </c>
      <c r="F3498" s="88" t="s">
        <v>34</v>
      </c>
      <c r="G3498" s="87" t="s">
        <v>76</v>
      </c>
      <c r="H3498" s="89" t="s">
        <v>12</v>
      </c>
      <c r="I3498" s="121">
        <v>143</v>
      </c>
      <c r="J3498" s="121">
        <v>142.6</v>
      </c>
      <c r="K3498" s="84">
        <v>1.1000000000000001</v>
      </c>
      <c r="L3498" s="105">
        <f>+BD[[#This Row],[Kg. Recibidos]]*BD[[#This Row],[Precio]]</f>
        <v>156.86000000000001</v>
      </c>
      <c r="M3498" s="84">
        <v>156.86000000000001</v>
      </c>
      <c r="N3498" s="91">
        <f>+BD[[#This Row],[Monto Total]]-BD[[#This Row],[Abonos]]</f>
        <v>0</v>
      </c>
      <c r="O3498" s="93" t="str">
        <f>IF(BD[[#This Row],[Saldo Actual]]=0,"PAGADO",IF(BD[[#This Row],[Saldo Actual]]&lt;0,"A Favor","Pendiente"))</f>
        <v>PAGADO</v>
      </c>
      <c r="P3498" s="97">
        <f>+BD[[#This Row],[Fecha Doc.]]+7</f>
        <v>45224</v>
      </c>
      <c r="Q3498" s="96" t="str">
        <f ca="1">IF(TODAY()&gt;BD[[#This Row],[Fecha Venc.]],"VENCIDO","")</f>
        <v>VENCIDO</v>
      </c>
      <c r="R3498" s="83"/>
    </row>
    <row r="3499" spans="3:18" ht="15" hidden="1" customHeight="1" x14ac:dyDescent="0.25">
      <c r="C3499" s="85" t="s">
        <v>384</v>
      </c>
      <c r="D3499" s="86">
        <v>45217</v>
      </c>
      <c r="E3499" s="87" t="s">
        <v>76</v>
      </c>
      <c r="F3499" s="88" t="s">
        <v>34</v>
      </c>
      <c r="G3499" s="87" t="s">
        <v>76</v>
      </c>
      <c r="H3499" s="89" t="s">
        <v>11</v>
      </c>
      <c r="I3499" s="121">
        <v>47.2</v>
      </c>
      <c r="J3499" s="121">
        <v>46.2</v>
      </c>
      <c r="K3499" s="84">
        <v>1.5</v>
      </c>
      <c r="L3499" s="105">
        <f>+BD[[#This Row],[Kg. Recibidos]]*BD[[#This Row],[Precio]]</f>
        <v>69.300000000000011</v>
      </c>
      <c r="M3499" s="84">
        <v>69.3</v>
      </c>
      <c r="N3499" s="91">
        <f>+BD[[#This Row],[Monto Total]]-BD[[#This Row],[Abonos]]</f>
        <v>0</v>
      </c>
      <c r="O3499" s="93" t="str">
        <f>IF(BD[[#This Row],[Saldo Actual]]=0,"PAGADO",IF(BD[[#This Row],[Saldo Actual]]&lt;0,"A Favor","Pendiente"))</f>
        <v>PAGADO</v>
      </c>
      <c r="P3499" s="97">
        <f>+BD[[#This Row],[Fecha Doc.]]+7</f>
        <v>45224</v>
      </c>
      <c r="Q3499" s="96" t="str">
        <f ca="1">IF(TODAY()&gt;BD[[#This Row],[Fecha Venc.]],"VENCIDO","")</f>
        <v>VENCIDO</v>
      </c>
      <c r="R3499" s="83"/>
    </row>
    <row r="3500" spans="3:18" ht="15" hidden="1" customHeight="1" x14ac:dyDescent="0.25">
      <c r="C3500" s="85" t="s">
        <v>383</v>
      </c>
      <c r="D3500" s="86">
        <v>45217</v>
      </c>
      <c r="E3500" s="87" t="s">
        <v>69</v>
      </c>
      <c r="F3500" s="88" t="s">
        <v>31</v>
      </c>
      <c r="G3500" s="87" t="s">
        <v>69</v>
      </c>
      <c r="H3500" s="89" t="s">
        <v>10</v>
      </c>
      <c r="I3500" s="121">
        <v>414</v>
      </c>
      <c r="J3500" s="121">
        <v>414</v>
      </c>
      <c r="K3500" s="84">
        <v>2.1</v>
      </c>
      <c r="L3500" s="105">
        <f>+BD[[#This Row],[Kg. Recibidos]]*BD[[#This Row],[Precio]]</f>
        <v>869.40000000000009</v>
      </c>
      <c r="M3500" s="84">
        <v>869.4</v>
      </c>
      <c r="N3500" s="91">
        <f>+BD[[#This Row],[Monto Total]]-BD[[#This Row],[Abonos]]</f>
        <v>0</v>
      </c>
      <c r="O3500" s="93" t="str">
        <f>IF(BD[[#This Row],[Saldo Actual]]=0,"PAGADO",IF(BD[[#This Row],[Saldo Actual]]&lt;0,"A Favor","Pendiente"))</f>
        <v>PAGADO</v>
      </c>
      <c r="P3500" s="97">
        <f>+BD[[#This Row],[Fecha Doc.]]+7</f>
        <v>45224</v>
      </c>
      <c r="Q3500" s="96" t="str">
        <f ca="1">IF(TODAY()&gt;BD[[#This Row],[Fecha Venc.]],"VENCIDO","")</f>
        <v>VENCIDO</v>
      </c>
      <c r="R3500" s="83" t="s">
        <v>491</v>
      </c>
    </row>
    <row r="3501" spans="3:18" ht="15" hidden="1" customHeight="1" x14ac:dyDescent="0.25">
      <c r="C3501" s="85" t="s">
        <v>382</v>
      </c>
      <c r="D3501" s="86">
        <v>45217</v>
      </c>
      <c r="E3501" s="87" t="s">
        <v>1887</v>
      </c>
      <c r="F3501" s="88" t="s">
        <v>1886</v>
      </c>
      <c r="G3501" s="87" t="s">
        <v>161</v>
      </c>
      <c r="H3501" s="89" t="s">
        <v>3</v>
      </c>
      <c r="I3501" s="121">
        <v>265</v>
      </c>
      <c r="J3501" s="121">
        <v>265</v>
      </c>
      <c r="K3501" s="84">
        <v>2.1</v>
      </c>
      <c r="L3501" s="105">
        <f>+BD[[#This Row],[Kg. Recibidos]]*BD[[#This Row],[Precio]]</f>
        <v>556.5</v>
      </c>
      <c r="M3501" s="84">
        <v>556.5</v>
      </c>
      <c r="N3501" s="91">
        <f>+BD[[#This Row],[Monto Total]]-BD[[#This Row],[Abonos]]</f>
        <v>0</v>
      </c>
      <c r="O3501" s="93" t="str">
        <f>IF(BD[[#This Row],[Saldo Actual]]=0,"PAGADO",IF(BD[[#This Row],[Saldo Actual]]&lt;0,"A Favor","Pendiente"))</f>
        <v>PAGADO</v>
      </c>
      <c r="P3501" s="97">
        <f>+BD[[#This Row],[Fecha Doc.]]+7</f>
        <v>45224</v>
      </c>
      <c r="Q3501" s="96" t="str">
        <f ca="1">IF(TODAY()&gt;BD[[#This Row],[Fecha Venc.]],"VENCIDO","")</f>
        <v>VENCIDO</v>
      </c>
      <c r="R3501" s="83"/>
    </row>
    <row r="3502" spans="3:18" ht="15" hidden="1" customHeight="1" x14ac:dyDescent="0.25">
      <c r="C3502" s="85" t="s">
        <v>381</v>
      </c>
      <c r="D3502" s="86">
        <v>45217</v>
      </c>
      <c r="E3502" s="87" t="s">
        <v>69</v>
      </c>
      <c r="F3502" s="88" t="s">
        <v>31</v>
      </c>
      <c r="G3502" s="87" t="s">
        <v>69</v>
      </c>
      <c r="H3502" s="89" t="s">
        <v>10</v>
      </c>
      <c r="I3502" s="121">
        <v>2053.6999999999998</v>
      </c>
      <c r="J3502" s="121">
        <v>2029.3</v>
      </c>
      <c r="K3502" s="84">
        <v>2.1</v>
      </c>
      <c r="L3502" s="105">
        <f>+BD[[#This Row],[Kg. Recibidos]]*BD[[#This Row],[Precio]]</f>
        <v>4261.53</v>
      </c>
      <c r="M3502" s="84">
        <v>4261.53</v>
      </c>
      <c r="N3502" s="91">
        <f>+BD[[#This Row],[Monto Total]]-BD[[#This Row],[Abonos]]</f>
        <v>0</v>
      </c>
      <c r="O3502" s="93" t="str">
        <f>IF(BD[[#This Row],[Saldo Actual]]=0,"PAGADO",IF(BD[[#This Row],[Saldo Actual]]&lt;0,"A Favor","Pendiente"))</f>
        <v>PAGADO</v>
      </c>
      <c r="P3502" s="97">
        <f>+BD[[#This Row],[Fecha Doc.]]+7</f>
        <v>45224</v>
      </c>
      <c r="Q3502" s="96" t="str">
        <f ca="1">IF(TODAY()&gt;BD[[#This Row],[Fecha Venc.]],"VENCIDO","")</f>
        <v>VENCIDO</v>
      </c>
      <c r="R3502" s="83" t="s">
        <v>491</v>
      </c>
    </row>
    <row r="3503" spans="3:18" ht="15" hidden="1" customHeight="1" x14ac:dyDescent="0.25">
      <c r="C3503" s="85" t="s">
        <v>389</v>
      </c>
      <c r="D3503" s="86">
        <v>45216</v>
      </c>
      <c r="E3503" s="87" t="s">
        <v>9</v>
      </c>
      <c r="F3503" s="88" t="s">
        <v>19</v>
      </c>
      <c r="G3503" s="87" t="s">
        <v>168</v>
      </c>
      <c r="H3503" s="89" t="s">
        <v>3</v>
      </c>
      <c r="I3503" s="121">
        <v>1527.6</v>
      </c>
      <c r="J3503" s="121">
        <v>1499</v>
      </c>
      <c r="K3503" s="84">
        <v>2</v>
      </c>
      <c r="L3503" s="105">
        <f>+BD[[#This Row],[Kg. Recibidos]]*BD[[#This Row],[Precio]]</f>
        <v>2998</v>
      </c>
      <c r="M3503" s="84">
        <v>2998</v>
      </c>
      <c r="N3503" s="91">
        <f>+BD[[#This Row],[Monto Total]]-BD[[#This Row],[Abonos]]</f>
        <v>0</v>
      </c>
      <c r="O3503" s="93" t="str">
        <f>IF(BD[[#This Row],[Saldo Actual]]=0,"PAGADO",IF(BD[[#This Row],[Saldo Actual]]&lt;0,"A Favor","Pendiente"))</f>
        <v>PAGADO</v>
      </c>
      <c r="P3503" s="97">
        <f>+BD[[#This Row],[Fecha Doc.]]+7</f>
        <v>45223</v>
      </c>
      <c r="Q3503" s="96" t="str">
        <f ca="1">IF(TODAY()&gt;BD[[#This Row],[Fecha Venc.]],"VENCIDO","")</f>
        <v>VENCIDO</v>
      </c>
      <c r="R3503" s="83"/>
    </row>
    <row r="3504" spans="3:18" ht="15" hidden="1" customHeight="1" x14ac:dyDescent="0.25">
      <c r="C3504" s="85" t="s">
        <v>388</v>
      </c>
      <c r="D3504" s="86">
        <v>45216</v>
      </c>
      <c r="E3504" s="87" t="s">
        <v>89</v>
      </c>
      <c r="F3504" s="88" t="s">
        <v>47</v>
      </c>
      <c r="G3504" s="87" t="s">
        <v>89</v>
      </c>
      <c r="H3504" s="89" t="s">
        <v>10</v>
      </c>
      <c r="I3504" s="121">
        <v>3974.5</v>
      </c>
      <c r="J3504" s="121">
        <v>3974.5</v>
      </c>
      <c r="K3504" s="84">
        <v>1.75</v>
      </c>
      <c r="L3504" s="105">
        <f>+BD[[#This Row],[Kg. Recibidos]]*BD[[#This Row],[Precio]]</f>
        <v>6955.375</v>
      </c>
      <c r="M3504" s="84">
        <v>6955.375</v>
      </c>
      <c r="N3504" s="91">
        <f>+BD[[#This Row],[Monto Total]]-BD[[#This Row],[Abonos]]</f>
        <v>0</v>
      </c>
      <c r="O3504" s="93" t="str">
        <f>IF(BD[[#This Row],[Saldo Actual]]=0,"PAGADO",IF(BD[[#This Row],[Saldo Actual]]&lt;0,"A Favor","Pendiente"))</f>
        <v>PAGADO</v>
      </c>
      <c r="P3504" s="97">
        <f>+BD[[#This Row],[Fecha Doc.]]+7</f>
        <v>45223</v>
      </c>
      <c r="Q3504" s="96" t="str">
        <f ca="1">IF(TODAY()&gt;BD[[#This Row],[Fecha Venc.]],"VENCIDO","")</f>
        <v>VENCIDO</v>
      </c>
      <c r="R3504" s="83"/>
    </row>
    <row r="3505" spans="3:18" ht="15" hidden="1" customHeight="1" x14ac:dyDescent="0.25">
      <c r="C3505" s="85" t="s">
        <v>387</v>
      </c>
      <c r="D3505" s="86">
        <v>45216</v>
      </c>
      <c r="E3505" s="87" t="s">
        <v>89</v>
      </c>
      <c r="F3505" s="88" t="s">
        <v>47</v>
      </c>
      <c r="G3505" s="87" t="s">
        <v>89</v>
      </c>
      <c r="H3505" s="89" t="s">
        <v>10</v>
      </c>
      <c r="I3505" s="121">
        <v>13750.2</v>
      </c>
      <c r="J3505" s="121">
        <v>13769.2</v>
      </c>
      <c r="K3505" s="84">
        <v>1.75</v>
      </c>
      <c r="L3505" s="105">
        <f>+BD[[#This Row],[Kg. Recibidos]]*BD[[#This Row],[Precio]]</f>
        <v>24096.100000000002</v>
      </c>
      <c r="M3505" s="84">
        <v>24096.100000000002</v>
      </c>
      <c r="N3505" s="91">
        <f>+BD[[#This Row],[Monto Total]]-BD[[#This Row],[Abonos]]</f>
        <v>0</v>
      </c>
      <c r="O3505" s="93" t="str">
        <f>IF(BD[[#This Row],[Saldo Actual]]=0,"PAGADO",IF(BD[[#This Row],[Saldo Actual]]&lt;0,"A Favor","Pendiente"))</f>
        <v>PAGADO</v>
      </c>
      <c r="P3505" s="97">
        <f>+BD[[#This Row],[Fecha Doc.]]+7</f>
        <v>45223</v>
      </c>
      <c r="Q3505" s="96" t="str">
        <f ca="1">IF(TODAY()&gt;BD[[#This Row],[Fecha Venc.]],"VENCIDO","")</f>
        <v>VENCIDO</v>
      </c>
      <c r="R3505" s="83"/>
    </row>
    <row r="3506" spans="3:18" ht="15" hidden="1" customHeight="1" x14ac:dyDescent="0.25">
      <c r="C3506" s="85" t="s">
        <v>386</v>
      </c>
      <c r="D3506" s="86">
        <v>45216</v>
      </c>
      <c r="E3506" s="87" t="s">
        <v>1887</v>
      </c>
      <c r="F3506" s="88" t="s">
        <v>48</v>
      </c>
      <c r="G3506" s="87" t="s">
        <v>90</v>
      </c>
      <c r="H3506" s="89" t="s">
        <v>3</v>
      </c>
      <c r="I3506" s="121">
        <v>217.9</v>
      </c>
      <c r="J3506" s="121">
        <v>217.9</v>
      </c>
      <c r="K3506" s="84">
        <v>2.1</v>
      </c>
      <c r="L3506" s="105">
        <f>+BD[[#This Row],[Kg. Recibidos]]*BD[[#This Row],[Precio]]</f>
        <v>457.59000000000003</v>
      </c>
      <c r="M3506" s="84">
        <v>457.59</v>
      </c>
      <c r="N3506" s="91">
        <f>+BD[[#This Row],[Monto Total]]-BD[[#This Row],[Abonos]]</f>
        <v>0</v>
      </c>
      <c r="O3506" s="93" t="str">
        <f>IF(BD[[#This Row],[Saldo Actual]]=0,"PAGADO",IF(BD[[#This Row],[Saldo Actual]]&lt;0,"A Favor","Pendiente"))</f>
        <v>PAGADO</v>
      </c>
      <c r="P3506" s="97">
        <f>+BD[[#This Row],[Fecha Doc.]]+7</f>
        <v>45223</v>
      </c>
      <c r="Q3506" s="96" t="str">
        <f ca="1">IF(TODAY()&gt;BD[[#This Row],[Fecha Venc.]],"VENCIDO","")</f>
        <v>VENCIDO</v>
      </c>
      <c r="R3506" s="83"/>
    </row>
    <row r="3507" spans="3:18" ht="15" hidden="1" customHeight="1" x14ac:dyDescent="0.25">
      <c r="C3507" s="77" t="s">
        <v>1429</v>
      </c>
      <c r="D3507" s="78">
        <v>45216</v>
      </c>
      <c r="E3507" s="79" t="s">
        <v>86</v>
      </c>
      <c r="F3507" s="80" t="s">
        <v>45</v>
      </c>
      <c r="G3507" s="79" t="s">
        <v>86</v>
      </c>
      <c r="H3507" s="81" t="s">
        <v>3</v>
      </c>
      <c r="I3507" s="120">
        <v>1604.4</v>
      </c>
      <c r="J3507" s="120">
        <v>1604.4</v>
      </c>
      <c r="K3507" s="82">
        <v>2</v>
      </c>
      <c r="L3507" s="105">
        <f>+BD[[#This Row],[Kg. Recibidos]]*BD[[#This Row],[Precio]]</f>
        <v>3208.8</v>
      </c>
      <c r="M3507" s="82">
        <v>3208.8</v>
      </c>
      <c r="N3507" s="91">
        <f>+BD[[#This Row],[Monto Total]]-BD[[#This Row],[Abonos]]</f>
        <v>0</v>
      </c>
      <c r="O3507" s="92" t="str">
        <f>IF(BD[[#This Row],[Saldo Actual]]=0,"PAGADO",IF(BD[[#This Row],[Saldo Actual]]&lt;0,"A Favor","Pendiente"))</f>
        <v>PAGADO</v>
      </c>
      <c r="P3507" s="95">
        <f>+BD[[#This Row],[Fecha Doc.]]+7</f>
        <v>45223</v>
      </c>
      <c r="Q3507" s="66" t="str">
        <f ca="1">IF(TODAY()&gt;BD[[#This Row],[Fecha Venc.]],"VENCIDO","")</f>
        <v>VENCIDO</v>
      </c>
      <c r="R3507" s="83" t="s">
        <v>1454</v>
      </c>
    </row>
    <row r="3508" spans="3:18" ht="15" hidden="1" customHeight="1" x14ac:dyDescent="0.25">
      <c r="C3508" s="77" t="s">
        <v>1430</v>
      </c>
      <c r="D3508" s="78">
        <v>45216</v>
      </c>
      <c r="E3508" s="79" t="s">
        <v>86</v>
      </c>
      <c r="F3508" s="80" t="s">
        <v>45</v>
      </c>
      <c r="G3508" s="79" t="s">
        <v>86</v>
      </c>
      <c r="H3508" s="81" t="s">
        <v>3</v>
      </c>
      <c r="I3508" s="120">
        <v>460.9</v>
      </c>
      <c r="J3508" s="120">
        <v>460.9</v>
      </c>
      <c r="K3508" s="82">
        <v>2</v>
      </c>
      <c r="L3508" s="105">
        <f>+BD[[#This Row],[Kg. Recibidos]]*BD[[#This Row],[Precio]]</f>
        <v>921.8</v>
      </c>
      <c r="M3508" s="82">
        <v>921.8</v>
      </c>
      <c r="N3508" s="91">
        <f>+BD[[#This Row],[Monto Total]]-BD[[#This Row],[Abonos]]</f>
        <v>0</v>
      </c>
      <c r="O3508" s="92" t="str">
        <f>IF(BD[[#This Row],[Saldo Actual]]=0,"PAGADO",IF(BD[[#This Row],[Saldo Actual]]&lt;0,"A Favor","Pendiente"))</f>
        <v>PAGADO</v>
      </c>
      <c r="P3508" s="95">
        <f>+BD[[#This Row],[Fecha Doc.]]+7</f>
        <v>45223</v>
      </c>
      <c r="Q3508" s="66" t="str">
        <f ca="1">IF(TODAY()&gt;BD[[#This Row],[Fecha Venc.]],"VENCIDO","")</f>
        <v>VENCIDO</v>
      </c>
      <c r="R3508" s="83" t="s">
        <v>1454</v>
      </c>
    </row>
    <row r="3509" spans="3:18" ht="15" hidden="1" customHeight="1" x14ac:dyDescent="0.25">
      <c r="C3509" s="85" t="s">
        <v>392</v>
      </c>
      <c r="D3509" s="86">
        <v>45210</v>
      </c>
      <c r="E3509" s="87" t="s">
        <v>89</v>
      </c>
      <c r="F3509" s="88" t="s">
        <v>47</v>
      </c>
      <c r="G3509" s="87" t="s">
        <v>89</v>
      </c>
      <c r="H3509" s="89" t="s">
        <v>10</v>
      </c>
      <c r="I3509" s="121">
        <v>22227.200000000001</v>
      </c>
      <c r="J3509" s="121">
        <v>22152.400000000001</v>
      </c>
      <c r="K3509" s="84">
        <v>1.65</v>
      </c>
      <c r="L3509" s="105">
        <f>+BD[[#This Row],[Kg. Recibidos]]*BD[[#This Row],[Precio]]</f>
        <v>36551.46</v>
      </c>
      <c r="M3509" s="84">
        <v>36551.46</v>
      </c>
      <c r="N3509" s="91">
        <f>+BD[[#This Row],[Monto Total]]-BD[[#This Row],[Abonos]]</f>
        <v>0</v>
      </c>
      <c r="O3509" s="93" t="str">
        <f>IF(BD[[#This Row],[Saldo Actual]]=0,"PAGADO",IF(BD[[#This Row],[Saldo Actual]]&lt;0,"A Favor","Pendiente"))</f>
        <v>PAGADO</v>
      </c>
      <c r="P3509" s="97">
        <f>+BD[[#This Row],[Fecha Doc.]]+7</f>
        <v>45217</v>
      </c>
      <c r="Q3509" s="96" t="str">
        <f ca="1">IF(TODAY()&gt;BD[[#This Row],[Fecha Venc.]],"VENCIDO","")</f>
        <v>VENCIDO</v>
      </c>
      <c r="R3509" s="83"/>
    </row>
    <row r="3510" spans="3:18" ht="15" hidden="1" customHeight="1" x14ac:dyDescent="0.25">
      <c r="C3510" s="85" t="s">
        <v>391</v>
      </c>
      <c r="D3510" s="86">
        <v>45210</v>
      </c>
      <c r="E3510" s="87" t="s">
        <v>89</v>
      </c>
      <c r="F3510" s="88" t="s">
        <v>47</v>
      </c>
      <c r="G3510" s="87" t="s">
        <v>89</v>
      </c>
      <c r="H3510" s="89" t="s">
        <v>10</v>
      </c>
      <c r="I3510" s="121">
        <v>458.8</v>
      </c>
      <c r="J3510" s="121">
        <v>458.8</v>
      </c>
      <c r="K3510" s="84">
        <v>1.65</v>
      </c>
      <c r="L3510" s="105">
        <f>+BD[[#This Row],[Kg. Recibidos]]*BD[[#This Row],[Precio]]</f>
        <v>757.02</v>
      </c>
      <c r="M3510" s="84">
        <v>757.02</v>
      </c>
      <c r="N3510" s="91">
        <f>+BD[[#This Row],[Monto Total]]-BD[[#This Row],[Abonos]]</f>
        <v>0</v>
      </c>
      <c r="O3510" s="93" t="str">
        <f>IF(BD[[#This Row],[Saldo Actual]]=0,"PAGADO",IF(BD[[#This Row],[Saldo Actual]]&lt;0,"A Favor","Pendiente"))</f>
        <v>PAGADO</v>
      </c>
      <c r="P3510" s="97">
        <f>+BD[[#This Row],[Fecha Doc.]]+7</f>
        <v>45217</v>
      </c>
      <c r="Q3510" s="96" t="str">
        <f ca="1">IF(TODAY()&gt;BD[[#This Row],[Fecha Venc.]],"VENCIDO","")</f>
        <v>VENCIDO</v>
      </c>
      <c r="R3510" s="83"/>
    </row>
    <row r="3511" spans="3:18" ht="15" hidden="1" customHeight="1" x14ac:dyDescent="0.25">
      <c r="C3511" s="85" t="s">
        <v>390</v>
      </c>
      <c r="D3511" s="86">
        <v>45210</v>
      </c>
      <c r="E3511" s="87" t="s">
        <v>69</v>
      </c>
      <c r="F3511" s="88" t="s">
        <v>31</v>
      </c>
      <c r="G3511" s="87" t="s">
        <v>69</v>
      </c>
      <c r="H3511" s="89" t="s">
        <v>10</v>
      </c>
      <c r="I3511" s="121">
        <v>3606.2</v>
      </c>
      <c r="J3511" s="121">
        <v>3585.9</v>
      </c>
      <c r="K3511" s="84">
        <v>2.1</v>
      </c>
      <c r="L3511" s="105">
        <f>+BD[[#This Row],[Kg. Recibidos]]*BD[[#This Row],[Precio]]</f>
        <v>7530.39</v>
      </c>
      <c r="M3511" s="84">
        <v>7530.39</v>
      </c>
      <c r="N3511" s="91">
        <f>+BD[[#This Row],[Monto Total]]-BD[[#This Row],[Abonos]]</f>
        <v>0</v>
      </c>
      <c r="O3511" s="93" t="str">
        <f>IF(BD[[#This Row],[Saldo Actual]]=0,"PAGADO",IF(BD[[#This Row],[Saldo Actual]]&lt;0,"A Favor","Pendiente"))</f>
        <v>PAGADO</v>
      </c>
      <c r="P3511" s="97">
        <f>+BD[[#This Row],[Fecha Doc.]]+7</f>
        <v>45217</v>
      </c>
      <c r="Q3511" s="96" t="str">
        <f ca="1">IF(TODAY()&gt;BD[[#This Row],[Fecha Venc.]],"VENCIDO","")</f>
        <v>VENCIDO</v>
      </c>
      <c r="R3511" s="83" t="s">
        <v>491</v>
      </c>
    </row>
    <row r="3512" spans="3:18" ht="15" hidden="1" customHeight="1" x14ac:dyDescent="0.25">
      <c r="C3512" s="77" t="s">
        <v>1428</v>
      </c>
      <c r="D3512" s="78">
        <v>45208</v>
      </c>
      <c r="E3512" s="79" t="s">
        <v>86</v>
      </c>
      <c r="F3512" s="80" t="s">
        <v>45</v>
      </c>
      <c r="G3512" s="79" t="s">
        <v>86</v>
      </c>
      <c r="H3512" s="81" t="s">
        <v>3</v>
      </c>
      <c r="I3512" s="120">
        <v>1613</v>
      </c>
      <c r="J3512" s="120">
        <v>1613</v>
      </c>
      <c r="K3512" s="82">
        <v>2</v>
      </c>
      <c r="L3512" s="105">
        <f>+BD[[#This Row],[Kg. Recibidos]]*BD[[#This Row],[Precio]]</f>
        <v>3226</v>
      </c>
      <c r="M3512" s="82">
        <v>3226</v>
      </c>
      <c r="N3512" s="91">
        <f>+BD[[#This Row],[Monto Total]]-BD[[#This Row],[Abonos]]</f>
        <v>0</v>
      </c>
      <c r="O3512" s="92" t="str">
        <f>IF(BD[[#This Row],[Saldo Actual]]=0,"PAGADO",IF(BD[[#This Row],[Saldo Actual]]&lt;0,"A Favor","Pendiente"))</f>
        <v>PAGADO</v>
      </c>
      <c r="P3512" s="95">
        <f>+BD[[#This Row],[Fecha Doc.]]+7</f>
        <v>45215</v>
      </c>
      <c r="Q3512" s="66" t="str">
        <f ca="1">IF(TODAY()&gt;BD[[#This Row],[Fecha Venc.]],"VENCIDO","")</f>
        <v>VENCIDO</v>
      </c>
      <c r="R3512" s="83" t="s">
        <v>1454</v>
      </c>
    </row>
    <row r="3513" spans="3:18" ht="15" hidden="1" customHeight="1" x14ac:dyDescent="0.25">
      <c r="C3513" s="85" t="s">
        <v>393</v>
      </c>
      <c r="D3513" s="86">
        <v>45206</v>
      </c>
      <c r="E3513" s="87" t="s">
        <v>89</v>
      </c>
      <c r="F3513" s="88" t="s">
        <v>47</v>
      </c>
      <c r="G3513" s="87" t="s">
        <v>89</v>
      </c>
      <c r="H3513" s="89" t="s">
        <v>10</v>
      </c>
      <c r="I3513" s="121">
        <v>14035.6</v>
      </c>
      <c r="J3513" s="121">
        <v>13950</v>
      </c>
      <c r="K3513" s="84">
        <v>1.65</v>
      </c>
      <c r="L3513" s="105">
        <f>+BD[[#This Row],[Kg. Recibidos]]*BD[[#This Row],[Precio]]</f>
        <v>23017.5</v>
      </c>
      <c r="M3513" s="84">
        <v>23017.5</v>
      </c>
      <c r="N3513" s="91">
        <f>+BD[[#This Row],[Monto Total]]-BD[[#This Row],[Abonos]]</f>
        <v>0</v>
      </c>
      <c r="O3513" s="93" t="str">
        <f>IF(BD[[#This Row],[Saldo Actual]]=0,"PAGADO",IF(BD[[#This Row],[Saldo Actual]]&lt;0,"A Favor","Pendiente"))</f>
        <v>PAGADO</v>
      </c>
      <c r="P3513" s="97">
        <f>+BD[[#This Row],[Fecha Doc.]]+7</f>
        <v>45213</v>
      </c>
      <c r="Q3513" s="96" t="str">
        <f ca="1">IF(TODAY()&gt;BD[[#This Row],[Fecha Venc.]],"VENCIDO","")</f>
        <v>VENCIDO</v>
      </c>
      <c r="R3513" s="83"/>
    </row>
    <row r="3514" spans="3:18" ht="15" hidden="1" customHeight="1" x14ac:dyDescent="0.25">
      <c r="C3514" s="85" t="s">
        <v>396</v>
      </c>
      <c r="D3514" s="86">
        <v>45204</v>
      </c>
      <c r="E3514" s="87" t="s">
        <v>102</v>
      </c>
      <c r="F3514" s="88" t="s">
        <v>55</v>
      </c>
      <c r="G3514" s="87" t="s">
        <v>102</v>
      </c>
      <c r="H3514" s="89" t="s">
        <v>3</v>
      </c>
      <c r="I3514" s="121">
        <v>4857.6000000000004</v>
      </c>
      <c r="J3514" s="121">
        <v>4857.6000000000004</v>
      </c>
      <c r="K3514" s="84">
        <v>2</v>
      </c>
      <c r="L3514" s="105">
        <f>+BD[[#This Row],[Kg. Recibidos]]*BD[[#This Row],[Precio]]</f>
        <v>9715.2000000000007</v>
      </c>
      <c r="M3514" s="84">
        <v>9715.2000000000007</v>
      </c>
      <c r="N3514" s="91">
        <f>+BD[[#This Row],[Monto Total]]-BD[[#This Row],[Abonos]]</f>
        <v>0</v>
      </c>
      <c r="O3514" s="93" t="str">
        <f>IF(BD[[#This Row],[Saldo Actual]]=0,"PAGADO",IF(BD[[#This Row],[Saldo Actual]]&lt;0,"A Favor","Pendiente"))</f>
        <v>PAGADO</v>
      </c>
      <c r="P3514" s="97">
        <f>+BD[[#This Row],[Fecha Doc.]]+7</f>
        <v>45211</v>
      </c>
      <c r="Q3514" s="96" t="str">
        <f ca="1">IF(TODAY()&gt;BD[[#This Row],[Fecha Venc.]],"VENCIDO","")</f>
        <v>VENCIDO</v>
      </c>
      <c r="R3514" s="83"/>
    </row>
    <row r="3515" spans="3:18" ht="15" hidden="1" customHeight="1" x14ac:dyDescent="0.25">
      <c r="C3515" s="85" t="s">
        <v>397</v>
      </c>
      <c r="D3515" s="86">
        <v>45203</v>
      </c>
      <c r="E3515" s="87" t="s">
        <v>89</v>
      </c>
      <c r="F3515" s="88" t="s">
        <v>47</v>
      </c>
      <c r="G3515" s="87" t="s">
        <v>89</v>
      </c>
      <c r="H3515" s="89" t="s">
        <v>10</v>
      </c>
      <c r="I3515" s="121">
        <v>15233.2</v>
      </c>
      <c r="J3515" s="121">
        <v>15168.7</v>
      </c>
      <c r="K3515" s="84">
        <v>1.65</v>
      </c>
      <c r="L3515" s="105">
        <f>+BD[[#This Row],[Kg. Recibidos]]*BD[[#This Row],[Precio]]</f>
        <v>25028.355</v>
      </c>
      <c r="M3515" s="84">
        <v>25028.355</v>
      </c>
      <c r="N3515" s="91">
        <f>+BD[[#This Row],[Monto Total]]-BD[[#This Row],[Abonos]]</f>
        <v>0</v>
      </c>
      <c r="O3515" s="93" t="str">
        <f>IF(BD[[#This Row],[Saldo Actual]]=0,"PAGADO",IF(BD[[#This Row],[Saldo Actual]]&lt;0,"A Favor","Pendiente"))</f>
        <v>PAGADO</v>
      </c>
      <c r="P3515" s="97">
        <f>+BD[[#This Row],[Fecha Doc.]]+7</f>
        <v>45210</v>
      </c>
      <c r="Q3515" s="96" t="str">
        <f ca="1">IF(TODAY()&gt;BD[[#This Row],[Fecha Venc.]],"VENCIDO","")</f>
        <v>VENCIDO</v>
      </c>
      <c r="R3515" s="83"/>
    </row>
    <row r="3516" spans="3:18" ht="15" hidden="1" customHeight="1" x14ac:dyDescent="0.25">
      <c r="C3516" s="85" t="s">
        <v>398</v>
      </c>
      <c r="D3516" s="86">
        <v>45199</v>
      </c>
      <c r="E3516" s="87" t="s">
        <v>89</v>
      </c>
      <c r="F3516" s="88" t="s">
        <v>47</v>
      </c>
      <c r="G3516" s="87" t="s">
        <v>89</v>
      </c>
      <c r="H3516" s="89" t="s">
        <v>10</v>
      </c>
      <c r="I3516" s="121">
        <v>14347.1</v>
      </c>
      <c r="J3516" s="121">
        <v>14127.6</v>
      </c>
      <c r="K3516" s="84">
        <v>1.65</v>
      </c>
      <c r="L3516" s="105">
        <f>+BD[[#This Row],[Kg. Recibidos]]*BD[[#This Row],[Precio]]</f>
        <v>23310.54</v>
      </c>
      <c r="M3516" s="84">
        <v>23310.54</v>
      </c>
      <c r="N3516" s="91">
        <f>+BD[[#This Row],[Monto Total]]-BD[[#This Row],[Abonos]]</f>
        <v>0</v>
      </c>
      <c r="O3516" s="93" t="str">
        <f>IF(BD[[#This Row],[Saldo Actual]]=0,"PAGADO",IF(BD[[#This Row],[Saldo Actual]]&lt;0,"A Favor","Pendiente"))</f>
        <v>PAGADO</v>
      </c>
      <c r="P3516" s="97">
        <f>+BD[[#This Row],[Fecha Doc.]]+7</f>
        <v>45206</v>
      </c>
      <c r="Q3516" s="96" t="str">
        <f ca="1">IF(TODAY()&gt;BD[[#This Row],[Fecha Venc.]],"VENCIDO","")</f>
        <v>VENCIDO</v>
      </c>
      <c r="R3516" s="83"/>
    </row>
    <row r="3517" spans="3:18" ht="15" hidden="1" customHeight="1" x14ac:dyDescent="0.25">
      <c r="C3517" s="85" t="s">
        <v>400</v>
      </c>
      <c r="D3517" s="86">
        <v>45198</v>
      </c>
      <c r="E3517" s="87" t="s">
        <v>1887</v>
      </c>
      <c r="F3517" s="88" t="s">
        <v>1886</v>
      </c>
      <c r="G3517" s="87" t="s">
        <v>140</v>
      </c>
      <c r="H3517" s="89" t="s">
        <v>3</v>
      </c>
      <c r="I3517" s="121">
        <v>416.2</v>
      </c>
      <c r="J3517" s="121">
        <v>416.2</v>
      </c>
      <c r="K3517" s="84">
        <v>2.2400000000000002</v>
      </c>
      <c r="L3517" s="105">
        <f>+BD[[#This Row],[Kg. Recibidos]]*BD[[#This Row],[Precio]]</f>
        <v>932.28800000000001</v>
      </c>
      <c r="M3517" s="84">
        <v>932.28800000000001</v>
      </c>
      <c r="N3517" s="91">
        <f>+BD[[#This Row],[Monto Total]]-BD[[#This Row],[Abonos]]</f>
        <v>0</v>
      </c>
      <c r="O3517" s="93" t="str">
        <f>IF(BD[[#This Row],[Saldo Actual]]=0,"PAGADO",IF(BD[[#This Row],[Saldo Actual]]&lt;0,"A Favor","Pendiente"))</f>
        <v>PAGADO</v>
      </c>
      <c r="P3517" s="97">
        <f>+BD[[#This Row],[Fecha Doc.]]+7</f>
        <v>45205</v>
      </c>
      <c r="Q3517" s="96" t="str">
        <f ca="1">IF(TODAY()&gt;BD[[#This Row],[Fecha Venc.]],"VENCIDO","")</f>
        <v>VENCIDO</v>
      </c>
      <c r="R3517" s="83"/>
    </row>
    <row r="3518" spans="3:18" ht="15" hidden="1" customHeight="1" x14ac:dyDescent="0.25">
      <c r="C3518" s="85" t="s">
        <v>399</v>
      </c>
      <c r="D3518" s="86">
        <v>45198</v>
      </c>
      <c r="E3518" s="87" t="s">
        <v>102</v>
      </c>
      <c r="F3518" s="88" t="s">
        <v>55</v>
      </c>
      <c r="G3518" s="87" t="s">
        <v>102</v>
      </c>
      <c r="H3518" s="89" t="s">
        <v>3</v>
      </c>
      <c r="I3518" s="121">
        <v>3467.3</v>
      </c>
      <c r="J3518" s="121">
        <v>3467.3</v>
      </c>
      <c r="K3518" s="84">
        <v>2</v>
      </c>
      <c r="L3518" s="105">
        <f>+BD[[#This Row],[Kg. Recibidos]]*BD[[#This Row],[Precio]]</f>
        <v>6934.6</v>
      </c>
      <c r="M3518" s="84">
        <v>6934.6</v>
      </c>
      <c r="N3518" s="91">
        <f>+BD[[#This Row],[Monto Total]]-BD[[#This Row],[Abonos]]</f>
        <v>0</v>
      </c>
      <c r="O3518" s="93" t="str">
        <f>IF(BD[[#This Row],[Saldo Actual]]=0,"PAGADO",IF(BD[[#This Row],[Saldo Actual]]&lt;0,"A Favor","Pendiente"))</f>
        <v>PAGADO</v>
      </c>
      <c r="P3518" s="97">
        <f>+BD[[#This Row],[Fecha Doc.]]+7</f>
        <v>45205</v>
      </c>
      <c r="Q3518" s="96" t="str">
        <f ca="1">IF(TODAY()&gt;BD[[#This Row],[Fecha Venc.]],"VENCIDO","")</f>
        <v>VENCIDO</v>
      </c>
      <c r="R3518" s="83"/>
    </row>
    <row r="3519" spans="3:18" ht="15" hidden="1" customHeight="1" x14ac:dyDescent="0.25">
      <c r="C3519" s="85" t="s">
        <v>403</v>
      </c>
      <c r="D3519" s="86">
        <v>45197</v>
      </c>
      <c r="E3519" s="87" t="s">
        <v>89</v>
      </c>
      <c r="F3519" s="88" t="s">
        <v>47</v>
      </c>
      <c r="G3519" s="87" t="s">
        <v>89</v>
      </c>
      <c r="H3519" s="89" t="s">
        <v>10</v>
      </c>
      <c r="I3519" s="121">
        <v>16425.3</v>
      </c>
      <c r="J3519" s="121">
        <v>16384.3</v>
      </c>
      <c r="K3519" s="84">
        <v>1.65</v>
      </c>
      <c r="L3519" s="105">
        <f>+BD[[#This Row],[Kg. Recibidos]]*BD[[#This Row],[Precio]]</f>
        <v>27034.094999999998</v>
      </c>
      <c r="M3519" s="84">
        <v>27034.094999999998</v>
      </c>
      <c r="N3519" s="91">
        <f>+BD[[#This Row],[Monto Total]]-BD[[#This Row],[Abonos]]</f>
        <v>0</v>
      </c>
      <c r="O3519" s="93" t="str">
        <f>IF(BD[[#This Row],[Saldo Actual]]=0,"PAGADO",IF(BD[[#This Row],[Saldo Actual]]&lt;0,"A Favor","Pendiente"))</f>
        <v>PAGADO</v>
      </c>
      <c r="P3519" s="97">
        <f>+BD[[#This Row],[Fecha Doc.]]+7</f>
        <v>45204</v>
      </c>
      <c r="Q3519" s="96" t="str">
        <f ca="1">IF(TODAY()&gt;BD[[#This Row],[Fecha Venc.]],"VENCIDO","")</f>
        <v>VENCIDO</v>
      </c>
      <c r="R3519" s="83"/>
    </row>
    <row r="3520" spans="3:18" ht="15" hidden="1" customHeight="1" x14ac:dyDescent="0.25">
      <c r="C3520" s="85" t="s">
        <v>394</v>
      </c>
      <c r="D3520" s="86">
        <v>45195</v>
      </c>
      <c r="E3520" s="87" t="s">
        <v>69</v>
      </c>
      <c r="F3520" s="88" t="s">
        <v>31</v>
      </c>
      <c r="G3520" s="87" t="s">
        <v>69</v>
      </c>
      <c r="H3520" s="89" t="s">
        <v>3</v>
      </c>
      <c r="I3520" s="121">
        <v>3004.7</v>
      </c>
      <c r="J3520" s="121">
        <v>2993.7</v>
      </c>
      <c r="K3520" s="84">
        <v>2</v>
      </c>
      <c r="L3520" s="105">
        <f>+BD[[#This Row],[Kg. Recibidos]]*BD[[#This Row],[Precio]]</f>
        <v>5987.4</v>
      </c>
      <c r="M3520" s="84">
        <v>5987.4</v>
      </c>
      <c r="N3520" s="91">
        <f>+BD[[#This Row],[Monto Total]]-BD[[#This Row],[Abonos]]</f>
        <v>0</v>
      </c>
      <c r="O3520" s="93" t="str">
        <f>IF(BD[[#This Row],[Saldo Actual]]=0,"PAGADO",IF(BD[[#This Row],[Saldo Actual]]&lt;0,"A Favor","Pendiente"))</f>
        <v>PAGADO</v>
      </c>
      <c r="P3520" s="97">
        <f>+BD[[#This Row],[Fecha Doc.]]+7</f>
        <v>45202</v>
      </c>
      <c r="Q3520" s="96" t="str">
        <f ca="1">IF(TODAY()&gt;BD[[#This Row],[Fecha Venc.]],"VENCIDO","")</f>
        <v>VENCIDO</v>
      </c>
      <c r="R3520" s="83" t="s">
        <v>491</v>
      </c>
    </row>
    <row r="3521" spans="3:18" ht="15" hidden="1" customHeight="1" x14ac:dyDescent="0.25">
      <c r="C3521" s="85" t="s">
        <v>402</v>
      </c>
      <c r="D3521" s="86">
        <v>45195</v>
      </c>
      <c r="E3521" s="87" t="s">
        <v>1887</v>
      </c>
      <c r="F3521" s="88" t="s">
        <v>1886</v>
      </c>
      <c r="G3521" s="87" t="s">
        <v>140</v>
      </c>
      <c r="H3521" s="89" t="s">
        <v>15</v>
      </c>
      <c r="I3521" s="121">
        <v>35.9</v>
      </c>
      <c r="J3521" s="121">
        <v>35.9</v>
      </c>
      <c r="K3521" s="84">
        <v>2.2400000000000002</v>
      </c>
      <c r="L3521" s="105">
        <f>+BD[[#This Row],[Kg. Recibidos]]*BD[[#This Row],[Precio]]</f>
        <v>80.416000000000011</v>
      </c>
      <c r="M3521" s="84">
        <v>80.416000000000011</v>
      </c>
      <c r="N3521" s="91">
        <f>+BD[[#This Row],[Monto Total]]-BD[[#This Row],[Abonos]]</f>
        <v>0</v>
      </c>
      <c r="O3521" s="93" t="str">
        <f>IF(BD[[#This Row],[Saldo Actual]]=0,"PAGADO",IF(BD[[#This Row],[Saldo Actual]]&lt;0,"A Favor","Pendiente"))</f>
        <v>PAGADO</v>
      </c>
      <c r="P3521" s="97">
        <f>+BD[[#This Row],[Fecha Doc.]]+7</f>
        <v>45202</v>
      </c>
      <c r="Q3521" s="96" t="str">
        <f ca="1">IF(TODAY()&gt;BD[[#This Row],[Fecha Venc.]],"VENCIDO","")</f>
        <v>VENCIDO</v>
      </c>
      <c r="R3521" s="83"/>
    </row>
    <row r="3522" spans="3:18" ht="15" hidden="1" customHeight="1" x14ac:dyDescent="0.25">
      <c r="C3522" s="85" t="s">
        <v>401</v>
      </c>
      <c r="D3522" s="86">
        <v>45195</v>
      </c>
      <c r="E3522" s="87" t="s">
        <v>1887</v>
      </c>
      <c r="F3522" s="88" t="s">
        <v>1886</v>
      </c>
      <c r="G3522" s="87" t="s">
        <v>140</v>
      </c>
      <c r="H3522" s="89" t="s">
        <v>15</v>
      </c>
      <c r="I3522" s="121">
        <v>35.6</v>
      </c>
      <c r="J3522" s="121">
        <v>35.6</v>
      </c>
      <c r="K3522" s="84">
        <v>2.2400000000000002</v>
      </c>
      <c r="L3522" s="105">
        <f>+BD[[#This Row],[Kg. Recibidos]]*BD[[#This Row],[Precio]]</f>
        <v>79.744000000000014</v>
      </c>
      <c r="M3522" s="84">
        <v>79.744000000000014</v>
      </c>
      <c r="N3522" s="91">
        <f>+BD[[#This Row],[Monto Total]]-BD[[#This Row],[Abonos]]</f>
        <v>0</v>
      </c>
      <c r="O3522" s="93" t="str">
        <f>IF(BD[[#This Row],[Saldo Actual]]=0,"PAGADO",IF(BD[[#This Row],[Saldo Actual]]&lt;0,"A Favor","Pendiente"))</f>
        <v>PAGADO</v>
      </c>
      <c r="P3522" s="97">
        <f>+BD[[#This Row],[Fecha Doc.]]+7</f>
        <v>45202</v>
      </c>
      <c r="Q3522" s="96" t="str">
        <f ca="1">IF(TODAY()&gt;BD[[#This Row],[Fecha Venc.]],"VENCIDO","")</f>
        <v>VENCIDO</v>
      </c>
      <c r="R3522" s="83"/>
    </row>
    <row r="3523" spans="3:18" ht="15" hidden="1" customHeight="1" x14ac:dyDescent="0.25">
      <c r="C3523" s="85" t="s">
        <v>406</v>
      </c>
      <c r="D3523" s="86">
        <v>45192</v>
      </c>
      <c r="E3523" s="87" t="s">
        <v>89</v>
      </c>
      <c r="F3523" s="88" t="s">
        <v>47</v>
      </c>
      <c r="G3523" s="87" t="s">
        <v>89</v>
      </c>
      <c r="H3523" s="89" t="s">
        <v>15</v>
      </c>
      <c r="I3523" s="121">
        <v>8250.2000000000007</v>
      </c>
      <c r="J3523" s="121">
        <v>8220.7000000000007</v>
      </c>
      <c r="K3523" s="84">
        <v>1.65</v>
      </c>
      <c r="L3523" s="105">
        <f>+BD[[#This Row],[Kg. Recibidos]]*BD[[#This Row],[Precio]]</f>
        <v>13564.155000000001</v>
      </c>
      <c r="M3523" s="84">
        <v>13564.155000000001</v>
      </c>
      <c r="N3523" s="91">
        <f>+BD[[#This Row],[Monto Total]]-BD[[#This Row],[Abonos]]</f>
        <v>0</v>
      </c>
      <c r="O3523" s="93" t="str">
        <f>IF(BD[[#This Row],[Saldo Actual]]=0,"PAGADO",IF(BD[[#This Row],[Saldo Actual]]&lt;0,"A Favor","Pendiente"))</f>
        <v>PAGADO</v>
      </c>
      <c r="P3523" s="97">
        <f>+BD[[#This Row],[Fecha Doc.]]+7</f>
        <v>45199</v>
      </c>
      <c r="Q3523" s="96" t="str">
        <f ca="1">IF(TODAY()&gt;BD[[#This Row],[Fecha Venc.]],"VENCIDO","")</f>
        <v>VENCIDO</v>
      </c>
      <c r="R3523" s="83"/>
    </row>
    <row r="3524" spans="3:18" ht="15" hidden="1" customHeight="1" x14ac:dyDescent="0.25">
      <c r="C3524" s="85" t="s">
        <v>407</v>
      </c>
      <c r="D3524" s="86">
        <v>45191</v>
      </c>
      <c r="E3524" s="87" t="s">
        <v>89</v>
      </c>
      <c r="F3524" s="88" t="s">
        <v>47</v>
      </c>
      <c r="G3524" s="87" t="s">
        <v>89</v>
      </c>
      <c r="H3524" s="89" t="s">
        <v>10</v>
      </c>
      <c r="I3524" s="121">
        <v>14049.6</v>
      </c>
      <c r="J3524" s="121">
        <v>13976.6</v>
      </c>
      <c r="K3524" s="84">
        <v>1.65</v>
      </c>
      <c r="L3524" s="105">
        <f>+BD[[#This Row],[Kg. Recibidos]]*BD[[#This Row],[Precio]]</f>
        <v>23061.39</v>
      </c>
      <c r="M3524" s="84">
        <v>23061.39</v>
      </c>
      <c r="N3524" s="91">
        <f>+BD[[#This Row],[Monto Total]]-BD[[#This Row],[Abonos]]</f>
        <v>0</v>
      </c>
      <c r="O3524" s="93" t="str">
        <f>IF(BD[[#This Row],[Saldo Actual]]=0,"PAGADO",IF(BD[[#This Row],[Saldo Actual]]&lt;0,"A Favor","Pendiente"))</f>
        <v>PAGADO</v>
      </c>
      <c r="P3524" s="97">
        <f>+BD[[#This Row],[Fecha Doc.]]+7</f>
        <v>45198</v>
      </c>
      <c r="Q3524" s="96" t="str">
        <f ca="1">IF(TODAY()&gt;BD[[#This Row],[Fecha Venc.]],"VENCIDO","")</f>
        <v>VENCIDO</v>
      </c>
      <c r="R3524" s="83"/>
    </row>
    <row r="3525" spans="3:18" ht="15" hidden="1" customHeight="1" x14ac:dyDescent="0.25">
      <c r="C3525" s="85" t="s">
        <v>408</v>
      </c>
      <c r="D3525" s="86">
        <v>45190</v>
      </c>
      <c r="E3525" s="87" t="s">
        <v>69</v>
      </c>
      <c r="F3525" s="88" t="s">
        <v>31</v>
      </c>
      <c r="G3525" s="87" t="s">
        <v>69</v>
      </c>
      <c r="H3525" s="89" t="s">
        <v>10</v>
      </c>
      <c r="I3525" s="121">
        <v>10208</v>
      </c>
      <c r="J3525" s="121">
        <v>10186.4</v>
      </c>
      <c r="K3525" s="84">
        <v>2.0499999999999998</v>
      </c>
      <c r="L3525" s="105">
        <f>+BD[[#This Row],[Kg. Recibidos]]*BD[[#This Row],[Precio]]</f>
        <v>20882.12</v>
      </c>
      <c r="M3525" s="84">
        <v>20882.12</v>
      </c>
      <c r="N3525" s="91">
        <f>+BD[[#This Row],[Monto Total]]-BD[[#This Row],[Abonos]]</f>
        <v>0</v>
      </c>
      <c r="O3525" s="93" t="str">
        <f>IF(BD[[#This Row],[Saldo Actual]]=0,"PAGADO",IF(BD[[#This Row],[Saldo Actual]]&lt;0,"A Favor","Pendiente"))</f>
        <v>PAGADO</v>
      </c>
      <c r="P3525" s="97">
        <f>+BD[[#This Row],[Fecha Doc.]]+7</f>
        <v>45197</v>
      </c>
      <c r="Q3525" s="96" t="str">
        <f ca="1">IF(TODAY()&gt;BD[[#This Row],[Fecha Venc.]],"VENCIDO","")</f>
        <v>VENCIDO</v>
      </c>
      <c r="R3525" s="83" t="s">
        <v>491</v>
      </c>
    </row>
    <row r="3526" spans="3:18" ht="15" hidden="1" customHeight="1" x14ac:dyDescent="0.25">
      <c r="C3526" s="85" t="s">
        <v>409</v>
      </c>
      <c r="D3526" s="86">
        <v>45188</v>
      </c>
      <c r="E3526" s="87" t="s">
        <v>89</v>
      </c>
      <c r="F3526" s="88" t="s">
        <v>47</v>
      </c>
      <c r="G3526" s="87" t="s">
        <v>89</v>
      </c>
      <c r="H3526" s="89" t="s">
        <v>10</v>
      </c>
      <c r="I3526" s="121">
        <v>10542.2</v>
      </c>
      <c r="J3526" s="121">
        <v>10524.2</v>
      </c>
      <c r="K3526" s="84">
        <v>1.65</v>
      </c>
      <c r="L3526" s="105">
        <f>+BD[[#This Row],[Kg. Recibidos]]*BD[[#This Row],[Precio]]</f>
        <v>17364.93</v>
      </c>
      <c r="M3526" s="84">
        <v>17364.93</v>
      </c>
      <c r="N3526" s="91">
        <f>+BD[[#This Row],[Monto Total]]-BD[[#This Row],[Abonos]]</f>
        <v>0</v>
      </c>
      <c r="O3526" s="93" t="str">
        <f>IF(BD[[#This Row],[Saldo Actual]]=0,"PAGADO",IF(BD[[#This Row],[Saldo Actual]]&lt;0,"A Favor","Pendiente"))</f>
        <v>PAGADO</v>
      </c>
      <c r="P3526" s="97">
        <f>+BD[[#This Row],[Fecha Doc.]]+7</f>
        <v>45195</v>
      </c>
      <c r="Q3526" s="96" t="str">
        <f ca="1">IF(TODAY()&gt;BD[[#This Row],[Fecha Venc.]],"VENCIDO","")</f>
        <v>VENCIDO</v>
      </c>
      <c r="R3526" s="83"/>
    </row>
    <row r="3527" spans="3:18" ht="15" hidden="1" customHeight="1" x14ac:dyDescent="0.25">
      <c r="C3527" s="85" t="s">
        <v>410</v>
      </c>
      <c r="D3527" s="86">
        <v>45184</v>
      </c>
      <c r="E3527" s="87" t="s">
        <v>89</v>
      </c>
      <c r="F3527" s="88" t="s">
        <v>47</v>
      </c>
      <c r="G3527" s="87" t="s">
        <v>89</v>
      </c>
      <c r="H3527" s="89" t="s">
        <v>10</v>
      </c>
      <c r="I3527" s="121">
        <v>18074.599999999999</v>
      </c>
      <c r="J3527" s="121">
        <v>18125.099999999999</v>
      </c>
      <c r="K3527" s="84">
        <v>1.65</v>
      </c>
      <c r="L3527" s="105">
        <f>+BD[[#This Row],[Kg. Recibidos]]*BD[[#This Row],[Precio]]</f>
        <v>29906.414999999997</v>
      </c>
      <c r="M3527" s="84">
        <v>29906.414999999997</v>
      </c>
      <c r="N3527" s="91">
        <f>+BD[[#This Row],[Monto Total]]-BD[[#This Row],[Abonos]]</f>
        <v>0</v>
      </c>
      <c r="O3527" s="93" t="str">
        <f>IF(BD[[#This Row],[Saldo Actual]]=0,"PAGADO",IF(BD[[#This Row],[Saldo Actual]]&lt;0,"A Favor","Pendiente"))</f>
        <v>PAGADO</v>
      </c>
      <c r="P3527" s="97">
        <f>+BD[[#This Row],[Fecha Doc.]]+7</f>
        <v>45191</v>
      </c>
      <c r="Q3527" s="96" t="str">
        <f ca="1">IF(TODAY()&gt;BD[[#This Row],[Fecha Venc.]],"VENCIDO","")</f>
        <v>VENCIDO</v>
      </c>
      <c r="R3527" s="83"/>
    </row>
    <row r="3528" spans="3:18" ht="15" hidden="1" customHeight="1" x14ac:dyDescent="0.25">
      <c r="C3528" s="85" t="s">
        <v>411</v>
      </c>
      <c r="D3528" s="86">
        <v>45181</v>
      </c>
      <c r="E3528" s="87" t="s">
        <v>89</v>
      </c>
      <c r="F3528" s="88" t="s">
        <v>47</v>
      </c>
      <c r="G3528" s="87" t="s">
        <v>89</v>
      </c>
      <c r="H3528" s="89" t="s">
        <v>10</v>
      </c>
      <c r="I3528" s="121">
        <v>11696.7</v>
      </c>
      <c r="J3528" s="121">
        <v>11648.7</v>
      </c>
      <c r="K3528" s="84">
        <v>1.65</v>
      </c>
      <c r="L3528" s="105">
        <f>+BD[[#This Row],[Kg. Recibidos]]*BD[[#This Row],[Precio]]</f>
        <v>19220.355</v>
      </c>
      <c r="M3528" s="84">
        <v>19220.355</v>
      </c>
      <c r="N3528" s="91">
        <f>+BD[[#This Row],[Monto Total]]-BD[[#This Row],[Abonos]]</f>
        <v>0</v>
      </c>
      <c r="O3528" s="93" t="str">
        <f>IF(BD[[#This Row],[Saldo Actual]]=0,"PAGADO",IF(BD[[#This Row],[Saldo Actual]]&lt;0,"A Favor","Pendiente"))</f>
        <v>PAGADO</v>
      </c>
      <c r="P3528" s="97">
        <f>+BD[[#This Row],[Fecha Doc.]]+7</f>
        <v>45188</v>
      </c>
      <c r="Q3528" s="96" t="str">
        <f ca="1">IF(TODAY()&gt;BD[[#This Row],[Fecha Venc.]],"VENCIDO","")</f>
        <v>VENCIDO</v>
      </c>
      <c r="R3528" s="83"/>
    </row>
    <row r="3529" spans="3:18" ht="15" hidden="1" customHeight="1" x14ac:dyDescent="0.25">
      <c r="C3529" s="85" t="s">
        <v>412</v>
      </c>
      <c r="D3529" s="86">
        <v>45178</v>
      </c>
      <c r="E3529" s="87" t="s">
        <v>89</v>
      </c>
      <c r="F3529" s="88" t="s">
        <v>47</v>
      </c>
      <c r="G3529" s="87" t="s">
        <v>89</v>
      </c>
      <c r="H3529" s="89" t="s">
        <v>10</v>
      </c>
      <c r="I3529" s="121">
        <v>17119</v>
      </c>
      <c r="J3529" s="121">
        <v>17076.8</v>
      </c>
      <c r="K3529" s="84">
        <v>1.65</v>
      </c>
      <c r="L3529" s="105">
        <f>+BD[[#This Row],[Kg. Recibidos]]*BD[[#This Row],[Precio]]</f>
        <v>28176.719999999998</v>
      </c>
      <c r="M3529" s="84">
        <v>28176.719999999998</v>
      </c>
      <c r="N3529" s="91">
        <f>+BD[[#This Row],[Monto Total]]-BD[[#This Row],[Abonos]]</f>
        <v>0</v>
      </c>
      <c r="O3529" s="93" t="str">
        <f>IF(BD[[#This Row],[Saldo Actual]]=0,"PAGADO",IF(BD[[#This Row],[Saldo Actual]]&lt;0,"A Favor","Pendiente"))</f>
        <v>PAGADO</v>
      </c>
      <c r="P3529" s="97">
        <f>+BD[[#This Row],[Fecha Doc.]]+7</f>
        <v>45185</v>
      </c>
      <c r="Q3529" s="96" t="str">
        <f ca="1">IF(TODAY()&gt;BD[[#This Row],[Fecha Venc.]],"VENCIDO","")</f>
        <v>VENCIDO</v>
      </c>
      <c r="R3529" s="83"/>
    </row>
    <row r="3530" spans="3:18" ht="15" hidden="1" customHeight="1" x14ac:dyDescent="0.25">
      <c r="C3530" s="85" t="s">
        <v>414</v>
      </c>
      <c r="D3530" s="86">
        <v>45176</v>
      </c>
      <c r="E3530" s="87" t="s">
        <v>89</v>
      </c>
      <c r="F3530" s="88" t="s">
        <v>47</v>
      </c>
      <c r="G3530" s="87" t="s">
        <v>89</v>
      </c>
      <c r="H3530" s="89" t="s">
        <v>10</v>
      </c>
      <c r="I3530" s="121">
        <v>10784.1</v>
      </c>
      <c r="J3530" s="121">
        <v>10653.4</v>
      </c>
      <c r="K3530" s="84">
        <v>1.65</v>
      </c>
      <c r="L3530" s="105">
        <f>+BD[[#This Row],[Kg. Recibidos]]*BD[[#This Row],[Precio]]</f>
        <v>17578.109999999997</v>
      </c>
      <c r="M3530" s="84">
        <v>17578.109999999997</v>
      </c>
      <c r="N3530" s="91">
        <f>+BD[[#This Row],[Monto Total]]-BD[[#This Row],[Abonos]]</f>
        <v>0</v>
      </c>
      <c r="O3530" s="93" t="str">
        <f>IF(BD[[#This Row],[Saldo Actual]]=0,"PAGADO",IF(BD[[#This Row],[Saldo Actual]]&lt;0,"A Favor","Pendiente"))</f>
        <v>PAGADO</v>
      </c>
      <c r="P3530" s="97">
        <f>+BD[[#This Row],[Fecha Doc.]]+7</f>
        <v>45183</v>
      </c>
      <c r="Q3530" s="96" t="str">
        <f ca="1">IF(TODAY()&gt;BD[[#This Row],[Fecha Venc.]],"VENCIDO","")</f>
        <v>VENCIDO</v>
      </c>
      <c r="R3530" s="83"/>
    </row>
    <row r="3531" spans="3:18" ht="15" hidden="1" customHeight="1" x14ac:dyDescent="0.25">
      <c r="C3531" s="85" t="s">
        <v>413</v>
      </c>
      <c r="D3531" s="86">
        <v>45176</v>
      </c>
      <c r="E3531" s="87" t="s">
        <v>89</v>
      </c>
      <c r="F3531" s="88" t="s">
        <v>47</v>
      </c>
      <c r="G3531" s="87" t="s">
        <v>89</v>
      </c>
      <c r="H3531" s="89" t="s">
        <v>10</v>
      </c>
      <c r="I3531" s="121">
        <v>2824.6</v>
      </c>
      <c r="J3531" s="121">
        <v>2824.6</v>
      </c>
      <c r="K3531" s="84">
        <v>1.65</v>
      </c>
      <c r="L3531" s="105">
        <f>+BD[[#This Row],[Kg. Recibidos]]*BD[[#This Row],[Precio]]</f>
        <v>4660.5899999999992</v>
      </c>
      <c r="M3531" s="84">
        <v>4660.5899999999992</v>
      </c>
      <c r="N3531" s="91">
        <f>+BD[[#This Row],[Monto Total]]-BD[[#This Row],[Abonos]]</f>
        <v>0</v>
      </c>
      <c r="O3531" s="93" t="str">
        <f>IF(BD[[#This Row],[Saldo Actual]]=0,"PAGADO",IF(BD[[#This Row],[Saldo Actual]]&lt;0,"A Favor","Pendiente"))</f>
        <v>PAGADO</v>
      </c>
      <c r="P3531" s="97">
        <f>+BD[[#This Row],[Fecha Doc.]]+7</f>
        <v>45183</v>
      </c>
      <c r="Q3531" s="96" t="str">
        <f ca="1">IF(TODAY()&gt;BD[[#This Row],[Fecha Venc.]],"VENCIDO","")</f>
        <v>VENCIDO</v>
      </c>
      <c r="R3531" s="83"/>
    </row>
    <row r="3532" spans="3:18" ht="15" hidden="1" customHeight="1" x14ac:dyDescent="0.25">
      <c r="C3532" s="85" t="s">
        <v>415</v>
      </c>
      <c r="D3532" s="86">
        <v>45174</v>
      </c>
      <c r="E3532" s="87" t="s">
        <v>89</v>
      </c>
      <c r="F3532" s="88" t="s">
        <v>47</v>
      </c>
      <c r="G3532" s="87" t="s">
        <v>89</v>
      </c>
      <c r="H3532" s="89" t="s">
        <v>10</v>
      </c>
      <c r="I3532" s="121">
        <v>10138.6</v>
      </c>
      <c r="J3532" s="121">
        <v>10029.1</v>
      </c>
      <c r="K3532" s="84">
        <v>1.65</v>
      </c>
      <c r="L3532" s="105">
        <f>+BD[[#This Row],[Kg. Recibidos]]*BD[[#This Row],[Precio]]</f>
        <v>16548.014999999999</v>
      </c>
      <c r="M3532" s="84">
        <v>16548.014999999999</v>
      </c>
      <c r="N3532" s="91">
        <f>+BD[[#This Row],[Monto Total]]-BD[[#This Row],[Abonos]]</f>
        <v>0</v>
      </c>
      <c r="O3532" s="93" t="str">
        <f>IF(BD[[#This Row],[Saldo Actual]]=0,"PAGADO",IF(BD[[#This Row],[Saldo Actual]]&lt;0,"A Favor","Pendiente"))</f>
        <v>PAGADO</v>
      </c>
      <c r="P3532" s="97">
        <f>+BD[[#This Row],[Fecha Doc.]]+7</f>
        <v>45181</v>
      </c>
      <c r="Q3532" s="96" t="str">
        <f ca="1">IF(TODAY()&gt;BD[[#This Row],[Fecha Venc.]],"VENCIDO","")</f>
        <v>VENCIDO</v>
      </c>
      <c r="R3532" s="83"/>
    </row>
    <row r="3533" spans="3:18" ht="15" hidden="1" customHeight="1" x14ac:dyDescent="0.25">
      <c r="C3533" s="85" t="s">
        <v>417</v>
      </c>
      <c r="D3533" s="86">
        <v>45160</v>
      </c>
      <c r="E3533" s="87" t="s">
        <v>71</v>
      </c>
      <c r="F3533" s="88" t="s">
        <v>25</v>
      </c>
      <c r="G3533" s="87" t="s">
        <v>71</v>
      </c>
      <c r="H3533" s="89" t="s">
        <v>3</v>
      </c>
      <c r="I3533" s="121">
        <v>711.35</v>
      </c>
      <c r="J3533" s="121">
        <v>711.35</v>
      </c>
      <c r="K3533" s="84">
        <v>2</v>
      </c>
      <c r="L3533" s="105">
        <f>+BD[[#This Row],[Kg. Recibidos]]*BD[[#This Row],[Precio]]</f>
        <v>1422.7</v>
      </c>
      <c r="M3533" s="84">
        <v>1422.7</v>
      </c>
      <c r="N3533" s="91">
        <f>+BD[[#This Row],[Monto Total]]-BD[[#This Row],[Abonos]]</f>
        <v>0</v>
      </c>
      <c r="O3533" s="93" t="str">
        <f>IF(BD[[#This Row],[Saldo Actual]]=0,"PAGADO",IF(BD[[#This Row],[Saldo Actual]]&lt;0,"A Favor","Pendiente"))</f>
        <v>PAGADO</v>
      </c>
      <c r="P3533" s="97">
        <f>+BD[[#This Row],[Fecha Doc.]]+7</f>
        <v>45167</v>
      </c>
      <c r="Q3533" s="96" t="str">
        <f ca="1">IF(TODAY()&gt;BD[[#This Row],[Fecha Venc.]],"VENCIDO","")</f>
        <v>VENCIDO</v>
      </c>
      <c r="R3533" s="83" t="s">
        <v>491</v>
      </c>
    </row>
    <row r="3534" spans="3:18" ht="15" hidden="1" customHeight="1" x14ac:dyDescent="0.25">
      <c r="C3534" s="85" t="s">
        <v>416</v>
      </c>
      <c r="D3534" s="86">
        <v>45160</v>
      </c>
      <c r="E3534" s="87" t="s">
        <v>71</v>
      </c>
      <c r="F3534" s="88" t="s">
        <v>25</v>
      </c>
      <c r="G3534" s="87" t="s">
        <v>71</v>
      </c>
      <c r="H3534" s="89" t="s">
        <v>13</v>
      </c>
      <c r="I3534" s="121">
        <v>21.95</v>
      </c>
      <c r="J3534" s="121">
        <v>21.95</v>
      </c>
      <c r="K3534" s="84">
        <v>1</v>
      </c>
      <c r="L3534" s="105">
        <f>+BD[[#This Row],[Kg. Recibidos]]*BD[[#This Row],[Precio]]</f>
        <v>21.95</v>
      </c>
      <c r="M3534" s="84">
        <v>21.95</v>
      </c>
      <c r="N3534" s="91">
        <f>+BD[[#This Row],[Monto Total]]-BD[[#This Row],[Abonos]]</f>
        <v>0</v>
      </c>
      <c r="O3534" s="93" t="str">
        <f>IF(BD[[#This Row],[Saldo Actual]]=0,"PAGADO",IF(BD[[#This Row],[Saldo Actual]]&lt;0,"A Favor","Pendiente"))</f>
        <v>PAGADO</v>
      </c>
      <c r="P3534" s="97">
        <f>+BD[[#This Row],[Fecha Doc.]]+7</f>
        <v>45167</v>
      </c>
      <c r="Q3534" s="96" t="str">
        <f ca="1">IF(TODAY()&gt;BD[[#This Row],[Fecha Venc.]],"VENCIDO","")</f>
        <v>VENCIDO</v>
      </c>
      <c r="R3534" s="83" t="s">
        <v>491</v>
      </c>
    </row>
    <row r="3535" spans="3:18" ht="15" hidden="1" customHeight="1" x14ac:dyDescent="0.25">
      <c r="C3535" s="77" t="s">
        <v>572</v>
      </c>
      <c r="D3535" s="78">
        <v>45142</v>
      </c>
      <c r="E3535" s="79" t="s">
        <v>1887</v>
      </c>
      <c r="F3535" s="80" t="s">
        <v>1886</v>
      </c>
      <c r="G3535" s="79" t="s">
        <v>140</v>
      </c>
      <c r="H3535" s="81" t="s">
        <v>3</v>
      </c>
      <c r="I3535" s="120">
        <v>329</v>
      </c>
      <c r="J3535" s="120">
        <v>329</v>
      </c>
      <c r="K3535" s="82">
        <v>2.1</v>
      </c>
      <c r="L3535" s="105">
        <f>+BD[[#This Row],[Kg. Recibidos]]*BD[[#This Row],[Precio]]</f>
        <v>690.9</v>
      </c>
      <c r="M3535" s="82">
        <v>690.9</v>
      </c>
      <c r="N3535" s="91">
        <f>+BD[[#This Row],[Monto Total]]-BD[[#This Row],[Abonos]]</f>
        <v>0</v>
      </c>
      <c r="O3535" s="92" t="str">
        <f>IF(BD[[#This Row],[Saldo Actual]]=0,"PAGADO",IF(BD[[#This Row],[Saldo Actual]]&lt;0,"A Favor","Pendiente"))</f>
        <v>PAGADO</v>
      </c>
      <c r="P3535" s="95">
        <f>+BD[[#This Row],[Fecha Doc.]]+7</f>
        <v>45149</v>
      </c>
      <c r="Q3535" s="66" t="str">
        <f ca="1">IF(TODAY()&gt;BD[[#This Row],[Fecha Venc.]],"VENCIDO","")</f>
        <v>VENCIDO</v>
      </c>
      <c r="R3535" s="83"/>
    </row>
    <row r="3536" spans="3:18" ht="15" hidden="1" customHeight="1" x14ac:dyDescent="0.25">
      <c r="C3536" s="85" t="s">
        <v>418</v>
      </c>
      <c r="D3536" s="86">
        <v>45141</v>
      </c>
      <c r="E3536" s="87" t="s">
        <v>1887</v>
      </c>
      <c r="F3536" s="88" t="s">
        <v>1886</v>
      </c>
      <c r="G3536" s="87" t="s">
        <v>134</v>
      </c>
      <c r="H3536" s="89" t="s">
        <v>3</v>
      </c>
      <c r="I3536" s="121">
        <v>35.700000000000003</v>
      </c>
      <c r="J3536" s="121">
        <v>35.700000000000003</v>
      </c>
      <c r="K3536" s="84">
        <v>2.1</v>
      </c>
      <c r="L3536" s="105">
        <f>+BD[[#This Row],[Kg. Recibidos]]*BD[[#This Row],[Precio]]</f>
        <v>74.970000000000013</v>
      </c>
      <c r="M3536" s="84">
        <v>74.97</v>
      </c>
      <c r="N3536" s="91">
        <f>+BD[[#This Row],[Monto Total]]-BD[[#This Row],[Abonos]]</f>
        <v>0</v>
      </c>
      <c r="O3536" s="93" t="str">
        <f>IF(BD[[#This Row],[Saldo Actual]]=0,"PAGADO",IF(BD[[#This Row],[Saldo Actual]]&lt;0,"A Favor","Pendiente"))</f>
        <v>PAGADO</v>
      </c>
      <c r="P3536" s="97">
        <f>+BD[[#This Row],[Fecha Doc.]]+7</f>
        <v>45148</v>
      </c>
      <c r="Q3536" s="96" t="str">
        <f ca="1">IF(TODAY()&gt;BD[[#This Row],[Fecha Venc.]],"VENCIDO","")</f>
        <v>VENCIDO</v>
      </c>
      <c r="R3536" s="83"/>
    </row>
    <row r="3537" spans="3:18" ht="15" hidden="1" customHeight="1" x14ac:dyDescent="0.25">
      <c r="C3537" s="85" t="s">
        <v>443</v>
      </c>
      <c r="D3537" s="86">
        <v>45139</v>
      </c>
      <c r="E3537" s="87" t="s">
        <v>69</v>
      </c>
      <c r="F3537" s="88" t="s">
        <v>31</v>
      </c>
      <c r="G3537" s="87" t="s">
        <v>69</v>
      </c>
      <c r="H3537" s="89" t="s">
        <v>10</v>
      </c>
      <c r="I3537" s="121">
        <v>1492.7</v>
      </c>
      <c r="J3537" s="121">
        <v>1483.2</v>
      </c>
      <c r="K3537" s="84">
        <v>2.15</v>
      </c>
      <c r="L3537" s="105">
        <f>+BD[[#This Row],[Kg. Recibidos]]*BD[[#This Row],[Precio]]</f>
        <v>3188.88</v>
      </c>
      <c r="M3537" s="84">
        <v>3188.88</v>
      </c>
      <c r="N3537" s="91">
        <f>+BD[[#This Row],[Monto Total]]-BD[[#This Row],[Abonos]]</f>
        <v>0</v>
      </c>
      <c r="O3537" s="93" t="str">
        <f>IF(BD[[#This Row],[Saldo Actual]]=0,"PAGADO",IF(BD[[#This Row],[Saldo Actual]]&lt;0,"A Favor","Pendiente"))</f>
        <v>PAGADO</v>
      </c>
      <c r="P3537" s="97">
        <f>+BD[[#This Row],[Fecha Doc.]]+7</f>
        <v>45146</v>
      </c>
      <c r="Q3537" s="96" t="str">
        <f ca="1">IF(TODAY()&gt;BD[[#This Row],[Fecha Venc.]],"VENCIDO","")</f>
        <v>VENCIDO</v>
      </c>
      <c r="R3537" s="83" t="s">
        <v>491</v>
      </c>
    </row>
    <row r="3538" spans="3:18" ht="15" hidden="1" customHeight="1" x14ac:dyDescent="0.25">
      <c r="C3538" s="85" t="s">
        <v>442</v>
      </c>
      <c r="D3538" s="86">
        <v>45139</v>
      </c>
      <c r="E3538" s="87" t="s">
        <v>69</v>
      </c>
      <c r="F3538" s="88" t="s">
        <v>31</v>
      </c>
      <c r="G3538" s="87" t="s">
        <v>69</v>
      </c>
      <c r="H3538" s="89" t="s">
        <v>13</v>
      </c>
      <c r="I3538" s="121">
        <v>129.4</v>
      </c>
      <c r="J3538" s="121">
        <v>129</v>
      </c>
      <c r="K3538" s="84">
        <v>1.1000000000000001</v>
      </c>
      <c r="L3538" s="105">
        <f>+BD[[#This Row],[Kg. Recibidos]]*BD[[#This Row],[Precio]]</f>
        <v>141.9</v>
      </c>
      <c r="M3538" s="84">
        <v>141.9</v>
      </c>
      <c r="N3538" s="91">
        <f>+BD[[#This Row],[Monto Total]]-BD[[#This Row],[Abonos]]</f>
        <v>0</v>
      </c>
      <c r="O3538" s="93" t="str">
        <f>IF(BD[[#This Row],[Saldo Actual]]=0,"PAGADO",IF(BD[[#This Row],[Saldo Actual]]&lt;0,"A Favor","Pendiente"))</f>
        <v>PAGADO</v>
      </c>
      <c r="P3538" s="97">
        <f>+BD[[#This Row],[Fecha Doc.]]+7</f>
        <v>45146</v>
      </c>
      <c r="Q3538" s="96" t="str">
        <f ca="1">IF(TODAY()&gt;BD[[#This Row],[Fecha Venc.]],"VENCIDO","")</f>
        <v>VENCIDO</v>
      </c>
      <c r="R3538" s="83" t="s">
        <v>491</v>
      </c>
    </row>
    <row r="3539" spans="3:18" ht="15" hidden="1" customHeight="1" x14ac:dyDescent="0.25">
      <c r="C3539" s="85" t="s">
        <v>442</v>
      </c>
      <c r="D3539" s="86">
        <v>45139</v>
      </c>
      <c r="E3539" s="87" t="s">
        <v>69</v>
      </c>
      <c r="F3539" s="88" t="s">
        <v>31</v>
      </c>
      <c r="G3539" s="87" t="s">
        <v>69</v>
      </c>
      <c r="H3539" s="89" t="s">
        <v>12</v>
      </c>
      <c r="I3539" s="121">
        <v>837.2</v>
      </c>
      <c r="J3539" s="121">
        <v>831.8</v>
      </c>
      <c r="K3539" s="84">
        <v>1</v>
      </c>
      <c r="L3539" s="105">
        <f>+BD[[#This Row],[Kg. Recibidos]]*BD[[#This Row],[Precio]]</f>
        <v>831.8</v>
      </c>
      <c r="M3539" s="84">
        <v>831.8</v>
      </c>
      <c r="N3539" s="91">
        <f>+BD[[#This Row],[Monto Total]]-BD[[#This Row],[Abonos]]</f>
        <v>0</v>
      </c>
      <c r="O3539" s="93" t="str">
        <f>IF(BD[[#This Row],[Saldo Actual]]=0,"PAGADO",IF(BD[[#This Row],[Saldo Actual]]&lt;0,"A Favor","Pendiente"))</f>
        <v>PAGADO</v>
      </c>
      <c r="P3539" s="97">
        <f>+BD[[#This Row],[Fecha Doc.]]+7</f>
        <v>45146</v>
      </c>
      <c r="Q3539" s="96" t="str">
        <f ca="1">IF(TODAY()&gt;BD[[#This Row],[Fecha Venc.]],"VENCIDO","")</f>
        <v>VENCIDO</v>
      </c>
      <c r="R3539" s="83" t="s">
        <v>491</v>
      </c>
    </row>
    <row r="3540" spans="3:18" ht="15" hidden="1" customHeight="1" x14ac:dyDescent="0.25">
      <c r="C3540" s="85" t="s">
        <v>444</v>
      </c>
      <c r="D3540" s="86">
        <v>45136</v>
      </c>
      <c r="E3540" s="87" t="s">
        <v>69</v>
      </c>
      <c r="F3540" s="88" t="s">
        <v>31</v>
      </c>
      <c r="G3540" s="87" t="s">
        <v>69</v>
      </c>
      <c r="H3540" s="89" t="s">
        <v>10</v>
      </c>
      <c r="I3540" s="121">
        <v>3096.2</v>
      </c>
      <c r="J3540" s="121">
        <v>3085.1</v>
      </c>
      <c r="K3540" s="84">
        <v>2.15</v>
      </c>
      <c r="L3540" s="105">
        <f>+BD[[#This Row],[Kg. Recibidos]]*BD[[#This Row],[Precio]]</f>
        <v>6632.9649999999992</v>
      </c>
      <c r="M3540" s="84">
        <v>6632.9649999999992</v>
      </c>
      <c r="N3540" s="91">
        <f>+BD[[#This Row],[Monto Total]]-BD[[#This Row],[Abonos]]</f>
        <v>0</v>
      </c>
      <c r="O3540" s="93" t="str">
        <f>IF(BD[[#This Row],[Saldo Actual]]=0,"PAGADO",IF(BD[[#This Row],[Saldo Actual]]&lt;0,"A Favor","Pendiente"))</f>
        <v>PAGADO</v>
      </c>
      <c r="P3540" s="97">
        <f>+BD[[#This Row],[Fecha Doc.]]+7</f>
        <v>45143</v>
      </c>
      <c r="Q3540" s="96" t="str">
        <f ca="1">IF(TODAY()&gt;BD[[#This Row],[Fecha Venc.]],"VENCIDO","")</f>
        <v>VENCIDO</v>
      </c>
      <c r="R3540" s="83"/>
    </row>
    <row r="3541" spans="3:18" ht="15" hidden="1" customHeight="1" x14ac:dyDescent="0.25">
      <c r="C3541" s="85" t="s">
        <v>404</v>
      </c>
      <c r="D3541" s="86">
        <v>45135</v>
      </c>
      <c r="E3541" s="87" t="s">
        <v>1887</v>
      </c>
      <c r="F3541" s="88" t="s">
        <v>1886</v>
      </c>
      <c r="G3541" s="87" t="s">
        <v>193</v>
      </c>
      <c r="H3541" s="89" t="s">
        <v>13</v>
      </c>
      <c r="I3541" s="121">
        <v>41.5</v>
      </c>
      <c r="J3541" s="121">
        <v>41.5</v>
      </c>
      <c r="K3541" s="84">
        <v>1.1000000000000001</v>
      </c>
      <c r="L3541" s="105">
        <f>+BD[[#This Row],[Kg. Recibidos]]*BD[[#This Row],[Precio]]</f>
        <v>45.650000000000006</v>
      </c>
      <c r="M3541" s="84">
        <v>45.650000000000006</v>
      </c>
      <c r="N3541" s="91">
        <f>+BD[[#This Row],[Monto Total]]-BD[[#This Row],[Abonos]]</f>
        <v>0</v>
      </c>
      <c r="O3541" s="93" t="str">
        <f>IF(BD[[#This Row],[Saldo Actual]]=0,"PAGADO",IF(BD[[#This Row],[Saldo Actual]]&lt;0,"A Favor","Pendiente"))</f>
        <v>PAGADO</v>
      </c>
      <c r="P3541" s="97">
        <f>+BD[[#This Row],[Fecha Doc.]]+7</f>
        <v>45142</v>
      </c>
      <c r="Q3541" s="96" t="str">
        <f ca="1">IF(TODAY()&gt;BD[[#This Row],[Fecha Venc.]],"VENCIDO","")</f>
        <v>VENCIDO</v>
      </c>
      <c r="R3541" s="83"/>
    </row>
    <row r="3542" spans="3:18" ht="15" hidden="1" customHeight="1" x14ac:dyDescent="0.25">
      <c r="C3542" s="85" t="s">
        <v>437</v>
      </c>
      <c r="D3542" s="86">
        <v>45124</v>
      </c>
      <c r="E3542" s="87" t="s">
        <v>1887</v>
      </c>
      <c r="F3542" s="88" t="s">
        <v>1886</v>
      </c>
      <c r="G3542" s="87" t="s">
        <v>193</v>
      </c>
      <c r="H3542" s="89" t="s">
        <v>3</v>
      </c>
      <c r="I3542" s="121">
        <v>25.8</v>
      </c>
      <c r="J3542" s="121">
        <v>25.8</v>
      </c>
      <c r="K3542" s="84">
        <v>2.36</v>
      </c>
      <c r="L3542" s="105">
        <f>+BD[[#This Row],[Kg. Recibidos]]*BD[[#This Row],[Precio]]</f>
        <v>60.887999999999998</v>
      </c>
      <c r="M3542" s="84">
        <v>60.887999999999998</v>
      </c>
      <c r="N3542" s="91">
        <f>+BD[[#This Row],[Monto Total]]-BD[[#This Row],[Abonos]]</f>
        <v>0</v>
      </c>
      <c r="O3542" s="93" t="str">
        <f>IF(BD[[#This Row],[Saldo Actual]]=0,"PAGADO",IF(BD[[#This Row],[Saldo Actual]]&lt;0,"A Favor","Pendiente"))</f>
        <v>PAGADO</v>
      </c>
      <c r="P3542" s="97">
        <f>+BD[[#This Row],[Fecha Doc.]]+7</f>
        <v>45131</v>
      </c>
      <c r="Q3542" s="96" t="str">
        <f ca="1">IF(TODAY()&gt;BD[[#This Row],[Fecha Venc.]],"VENCIDO","")</f>
        <v>VENCIDO</v>
      </c>
      <c r="R3542" s="83"/>
    </row>
    <row r="3543" spans="3:18" ht="15" hidden="1" customHeight="1" x14ac:dyDescent="0.25">
      <c r="C3543" s="85" t="s">
        <v>436</v>
      </c>
      <c r="D3543" s="86">
        <v>45124</v>
      </c>
      <c r="E3543" s="87" t="s">
        <v>1887</v>
      </c>
      <c r="F3543" s="88" t="s">
        <v>1886</v>
      </c>
      <c r="G3543" s="87" t="s">
        <v>193</v>
      </c>
      <c r="H3543" s="89" t="s">
        <v>13</v>
      </c>
      <c r="I3543" s="121">
        <v>40.6</v>
      </c>
      <c r="J3543" s="121">
        <v>40.6</v>
      </c>
      <c r="K3543" s="84">
        <v>1.1000000000000001</v>
      </c>
      <c r="L3543" s="105">
        <f>+BD[[#This Row],[Kg. Recibidos]]*BD[[#This Row],[Precio]]</f>
        <v>44.660000000000004</v>
      </c>
      <c r="M3543" s="84">
        <v>44.660000000000004</v>
      </c>
      <c r="N3543" s="91">
        <f>+BD[[#This Row],[Monto Total]]-BD[[#This Row],[Abonos]]</f>
        <v>0</v>
      </c>
      <c r="O3543" s="93" t="str">
        <f>IF(BD[[#This Row],[Saldo Actual]]=0,"PAGADO",IF(BD[[#This Row],[Saldo Actual]]&lt;0,"A Favor","Pendiente"))</f>
        <v>PAGADO</v>
      </c>
      <c r="P3543" s="97">
        <f>+BD[[#This Row],[Fecha Doc.]]+7</f>
        <v>45131</v>
      </c>
      <c r="Q3543" s="96" t="str">
        <f ca="1">IF(TODAY()&gt;BD[[#This Row],[Fecha Venc.]],"VENCIDO","")</f>
        <v>VENCIDO</v>
      </c>
      <c r="R3543" s="83"/>
    </row>
    <row r="3544" spans="3:18" ht="15" hidden="1" customHeight="1" x14ac:dyDescent="0.25">
      <c r="C3544" s="85" t="s">
        <v>439</v>
      </c>
      <c r="D3544" s="86">
        <v>45119</v>
      </c>
      <c r="E3544" s="87" t="s">
        <v>1887</v>
      </c>
      <c r="F3544" s="88" t="s">
        <v>1886</v>
      </c>
      <c r="G3544" s="87" t="s">
        <v>193</v>
      </c>
      <c r="H3544" s="89" t="s">
        <v>3</v>
      </c>
      <c r="I3544" s="121">
        <v>22.3</v>
      </c>
      <c r="J3544" s="121">
        <v>22.3</v>
      </c>
      <c r="K3544" s="84">
        <v>2.36</v>
      </c>
      <c r="L3544" s="105">
        <f>+BD[[#This Row],[Kg. Recibidos]]*BD[[#This Row],[Precio]]</f>
        <v>52.628</v>
      </c>
      <c r="M3544" s="84">
        <v>52.628</v>
      </c>
      <c r="N3544" s="91">
        <f>+BD[[#This Row],[Monto Total]]-BD[[#This Row],[Abonos]]</f>
        <v>0</v>
      </c>
      <c r="O3544" s="93" t="str">
        <f>IF(BD[[#This Row],[Saldo Actual]]=0,"PAGADO",IF(BD[[#This Row],[Saldo Actual]]&lt;0,"A Favor","Pendiente"))</f>
        <v>PAGADO</v>
      </c>
      <c r="P3544" s="97">
        <f>+BD[[#This Row],[Fecha Doc.]]+7</f>
        <v>45126</v>
      </c>
      <c r="Q3544" s="96" t="str">
        <f ca="1">IF(TODAY()&gt;BD[[#This Row],[Fecha Venc.]],"VENCIDO","")</f>
        <v>VENCIDO</v>
      </c>
      <c r="R3544" s="83"/>
    </row>
    <row r="3545" spans="3:18" ht="15" hidden="1" customHeight="1" x14ac:dyDescent="0.25">
      <c r="C3545" s="85" t="s">
        <v>438</v>
      </c>
      <c r="D3545" s="86">
        <v>45119</v>
      </c>
      <c r="E3545" s="87" t="s">
        <v>1887</v>
      </c>
      <c r="F3545" s="88" t="s">
        <v>1886</v>
      </c>
      <c r="G3545" s="87" t="s">
        <v>193</v>
      </c>
      <c r="H3545" s="89" t="s">
        <v>3</v>
      </c>
      <c r="I3545" s="121">
        <v>21.6</v>
      </c>
      <c r="J3545" s="121">
        <v>21.6</v>
      </c>
      <c r="K3545" s="84">
        <v>2.36</v>
      </c>
      <c r="L3545" s="105">
        <f>+BD[[#This Row],[Kg. Recibidos]]*BD[[#This Row],[Precio]]</f>
        <v>50.975999999999999</v>
      </c>
      <c r="M3545" s="84">
        <v>50.975999999999999</v>
      </c>
      <c r="N3545" s="91">
        <f>+BD[[#This Row],[Monto Total]]-BD[[#This Row],[Abonos]]</f>
        <v>0</v>
      </c>
      <c r="O3545" s="93" t="str">
        <f>IF(BD[[#This Row],[Saldo Actual]]=0,"PAGADO",IF(BD[[#This Row],[Saldo Actual]]&lt;0,"A Favor","Pendiente"))</f>
        <v>PAGADO</v>
      </c>
      <c r="P3545" s="97">
        <f>+BD[[#This Row],[Fecha Doc.]]+7</f>
        <v>45126</v>
      </c>
      <c r="Q3545" s="96" t="str">
        <f ca="1">IF(TODAY()&gt;BD[[#This Row],[Fecha Venc.]],"VENCIDO","")</f>
        <v>VENCIDO</v>
      </c>
      <c r="R3545" s="83"/>
    </row>
    <row r="3546" spans="3:18" ht="15" hidden="1" customHeight="1" x14ac:dyDescent="0.25">
      <c r="C3546" s="85" t="s">
        <v>421</v>
      </c>
      <c r="D3546" s="86">
        <v>45113</v>
      </c>
      <c r="E3546" s="87" t="s">
        <v>71</v>
      </c>
      <c r="F3546" s="88" t="s">
        <v>25</v>
      </c>
      <c r="G3546" s="87" t="s">
        <v>71</v>
      </c>
      <c r="H3546" s="89" t="s">
        <v>3</v>
      </c>
      <c r="I3546" s="121">
        <v>693.85</v>
      </c>
      <c r="J3546" s="121">
        <v>693.85</v>
      </c>
      <c r="K3546" s="84">
        <v>2.2000000000000002</v>
      </c>
      <c r="L3546" s="105">
        <f>+BD[[#This Row],[Kg. Recibidos]]*BD[[#This Row],[Precio]]</f>
        <v>1526.4700000000003</v>
      </c>
      <c r="M3546" s="84">
        <v>1526.47</v>
      </c>
      <c r="N3546" s="91">
        <f>+BD[[#This Row],[Monto Total]]-BD[[#This Row],[Abonos]]</f>
        <v>0</v>
      </c>
      <c r="O3546" s="93" t="str">
        <f>IF(BD[[#This Row],[Saldo Actual]]=0,"PAGADO",IF(BD[[#This Row],[Saldo Actual]]&lt;0,"A Favor","Pendiente"))</f>
        <v>PAGADO</v>
      </c>
      <c r="P3546" s="97">
        <f>+BD[[#This Row],[Fecha Doc.]]+7</f>
        <v>45120</v>
      </c>
      <c r="Q3546" s="96" t="str">
        <f ca="1">IF(TODAY()&gt;BD[[#This Row],[Fecha Venc.]],"VENCIDO","")</f>
        <v>VENCIDO</v>
      </c>
      <c r="R3546" s="83" t="s">
        <v>491</v>
      </c>
    </row>
    <row r="3547" spans="3:18" ht="15" hidden="1" customHeight="1" x14ac:dyDescent="0.25">
      <c r="C3547" s="85" t="s">
        <v>420</v>
      </c>
      <c r="D3547" s="86">
        <v>45113</v>
      </c>
      <c r="E3547" s="87" t="s">
        <v>71</v>
      </c>
      <c r="F3547" s="88" t="s">
        <v>25</v>
      </c>
      <c r="G3547" s="87" t="s">
        <v>71</v>
      </c>
      <c r="H3547" s="89" t="s">
        <v>11</v>
      </c>
      <c r="I3547" s="121">
        <v>23.95</v>
      </c>
      <c r="J3547" s="121">
        <v>23.95</v>
      </c>
      <c r="K3547" s="84">
        <v>1.3</v>
      </c>
      <c r="L3547" s="105">
        <f>+BD[[#This Row],[Kg. Recibidos]]*BD[[#This Row],[Precio]]</f>
        <v>31.135000000000002</v>
      </c>
      <c r="M3547" s="84">
        <v>31.135000000000002</v>
      </c>
      <c r="N3547" s="91">
        <f>+BD[[#This Row],[Monto Total]]-BD[[#This Row],[Abonos]]</f>
        <v>0</v>
      </c>
      <c r="O3547" s="93" t="str">
        <f>IF(BD[[#This Row],[Saldo Actual]]=0,"PAGADO",IF(BD[[#This Row],[Saldo Actual]]&lt;0,"A Favor","Pendiente"))</f>
        <v>PAGADO</v>
      </c>
      <c r="P3547" s="97">
        <f>+BD[[#This Row],[Fecha Doc.]]+7</f>
        <v>45120</v>
      </c>
      <c r="Q3547" s="96" t="str">
        <f ca="1">IF(TODAY()&gt;BD[[#This Row],[Fecha Venc.]],"VENCIDO","")</f>
        <v>VENCIDO</v>
      </c>
      <c r="R3547" s="83" t="s">
        <v>491</v>
      </c>
    </row>
    <row r="3548" spans="3:18" ht="15" hidden="1" customHeight="1" x14ac:dyDescent="0.25">
      <c r="C3548" s="85" t="s">
        <v>420</v>
      </c>
      <c r="D3548" s="86">
        <v>45113</v>
      </c>
      <c r="E3548" s="87" t="s">
        <v>71</v>
      </c>
      <c r="F3548" s="88" t="s">
        <v>25</v>
      </c>
      <c r="G3548" s="87" t="s">
        <v>71</v>
      </c>
      <c r="H3548" s="89" t="s">
        <v>13</v>
      </c>
      <c r="I3548" s="121">
        <v>19.95</v>
      </c>
      <c r="J3548" s="121">
        <v>19.95</v>
      </c>
      <c r="K3548" s="84">
        <v>1.1000000000000001</v>
      </c>
      <c r="L3548" s="105">
        <f>+BD[[#This Row],[Kg. Recibidos]]*BD[[#This Row],[Precio]]</f>
        <v>21.945</v>
      </c>
      <c r="M3548" s="84">
        <v>21.945</v>
      </c>
      <c r="N3548" s="91">
        <f>+BD[[#This Row],[Monto Total]]-BD[[#This Row],[Abonos]]</f>
        <v>0</v>
      </c>
      <c r="O3548" s="93" t="str">
        <f>IF(BD[[#This Row],[Saldo Actual]]=0,"PAGADO",IF(BD[[#This Row],[Saldo Actual]]&lt;0,"A Favor","Pendiente"))</f>
        <v>PAGADO</v>
      </c>
      <c r="P3548" s="97">
        <f>+BD[[#This Row],[Fecha Doc.]]+7</f>
        <v>45120</v>
      </c>
      <c r="Q3548" s="96" t="str">
        <f ca="1">IF(TODAY()&gt;BD[[#This Row],[Fecha Venc.]],"VENCIDO","")</f>
        <v>VENCIDO</v>
      </c>
      <c r="R3548" s="83" t="s">
        <v>491</v>
      </c>
    </row>
    <row r="3549" spans="3:18" ht="15" hidden="1" customHeight="1" x14ac:dyDescent="0.25">
      <c r="C3549" s="85" t="s">
        <v>441</v>
      </c>
      <c r="D3549" s="86">
        <v>45113</v>
      </c>
      <c r="E3549" s="87" t="s">
        <v>1887</v>
      </c>
      <c r="F3549" s="88" t="s">
        <v>1886</v>
      </c>
      <c r="G3549" s="87" t="s">
        <v>193</v>
      </c>
      <c r="H3549" s="89" t="s">
        <v>3</v>
      </c>
      <c r="I3549" s="121">
        <v>28.7</v>
      </c>
      <c r="J3549" s="121">
        <v>28.7</v>
      </c>
      <c r="K3549" s="84">
        <v>2.25</v>
      </c>
      <c r="L3549" s="105">
        <f>+BD[[#This Row],[Kg. Recibidos]]*BD[[#This Row],[Precio]]</f>
        <v>64.575000000000003</v>
      </c>
      <c r="M3549" s="84">
        <v>64.575000000000003</v>
      </c>
      <c r="N3549" s="91">
        <f>+BD[[#This Row],[Monto Total]]-BD[[#This Row],[Abonos]]</f>
        <v>0</v>
      </c>
      <c r="O3549" s="93" t="str">
        <f>IF(BD[[#This Row],[Saldo Actual]]=0,"PAGADO",IF(BD[[#This Row],[Saldo Actual]]&lt;0,"A Favor","Pendiente"))</f>
        <v>PAGADO</v>
      </c>
      <c r="P3549" s="97">
        <f>+BD[[#This Row],[Fecha Doc.]]+7</f>
        <v>45120</v>
      </c>
      <c r="Q3549" s="96" t="str">
        <f ca="1">IF(TODAY()&gt;BD[[#This Row],[Fecha Venc.]],"VENCIDO","")</f>
        <v>VENCIDO</v>
      </c>
      <c r="R3549" s="83"/>
    </row>
    <row r="3550" spans="3:18" ht="15" hidden="1" customHeight="1" x14ac:dyDescent="0.25">
      <c r="C3550" s="85" t="s">
        <v>440</v>
      </c>
      <c r="D3550" s="86">
        <v>45113</v>
      </c>
      <c r="E3550" s="87" t="s">
        <v>1887</v>
      </c>
      <c r="F3550" s="88" t="s">
        <v>1886</v>
      </c>
      <c r="G3550" s="87" t="s">
        <v>193</v>
      </c>
      <c r="H3550" s="89" t="s">
        <v>13</v>
      </c>
      <c r="I3550" s="121">
        <v>40.1</v>
      </c>
      <c r="J3550" s="121">
        <v>40.1</v>
      </c>
      <c r="K3550" s="84">
        <v>1.1000000000000001</v>
      </c>
      <c r="L3550" s="105">
        <f>+BD[[#This Row],[Kg. Recibidos]]*BD[[#This Row],[Precio]]</f>
        <v>44.110000000000007</v>
      </c>
      <c r="M3550" s="84">
        <v>44.110000000000007</v>
      </c>
      <c r="N3550" s="91">
        <f>+BD[[#This Row],[Monto Total]]-BD[[#This Row],[Abonos]]</f>
        <v>0</v>
      </c>
      <c r="O3550" s="93" t="str">
        <f>IF(BD[[#This Row],[Saldo Actual]]=0,"PAGADO",IF(BD[[#This Row],[Saldo Actual]]&lt;0,"A Favor","Pendiente"))</f>
        <v>PAGADO</v>
      </c>
      <c r="P3550" s="97">
        <f>+BD[[#This Row],[Fecha Doc.]]+7</f>
        <v>45120</v>
      </c>
      <c r="Q3550" s="96" t="str">
        <f ca="1">IF(TODAY()&gt;BD[[#This Row],[Fecha Venc.]],"VENCIDO","")</f>
        <v>VENCIDO</v>
      </c>
      <c r="R3550" s="83"/>
    </row>
    <row r="3551" spans="3:18" ht="15" hidden="1" customHeight="1" x14ac:dyDescent="0.25">
      <c r="C3551" s="85" t="s">
        <v>419</v>
      </c>
      <c r="D3551" s="86">
        <v>45113</v>
      </c>
      <c r="E3551" s="87" t="s">
        <v>99</v>
      </c>
      <c r="F3551" s="88" t="s">
        <v>55</v>
      </c>
      <c r="G3551" s="87" t="s">
        <v>99</v>
      </c>
      <c r="H3551" s="89" t="s">
        <v>17</v>
      </c>
      <c r="I3551" s="121">
        <v>2385.3000000000002</v>
      </c>
      <c r="J3551" s="121">
        <v>2385.3000000000002</v>
      </c>
      <c r="K3551" s="84">
        <v>0.3</v>
      </c>
      <c r="L3551" s="105">
        <f>+BD[[#This Row],[Kg. Recibidos]]*BD[[#This Row],[Precio]]</f>
        <v>715.59</v>
      </c>
      <c r="M3551" s="105">
        <f>+BD[[#This Row],[Kg. Recibidos]]*BD[[#This Row],[Precio]]</f>
        <v>715.59</v>
      </c>
      <c r="N3551" s="91">
        <f>+BD[[#This Row],[Monto Total]]-BD[[#This Row],[Abonos]]</f>
        <v>0</v>
      </c>
      <c r="O3551" s="93" t="str">
        <f>IF(BD[[#This Row],[Saldo Actual]]=0,"PAGADO",IF(BD[[#This Row],[Saldo Actual]]&lt;0,"A Favor","Pendiente"))</f>
        <v>PAGADO</v>
      </c>
      <c r="P3551" s="97">
        <f>+BD[[#This Row],[Fecha Doc.]]+7</f>
        <v>45120</v>
      </c>
      <c r="Q3551" s="96" t="str">
        <f ca="1">IF(TODAY()&gt;BD[[#This Row],[Fecha Venc.]],"VENCIDO","")</f>
        <v>VENCIDO</v>
      </c>
      <c r="R3551" s="83"/>
    </row>
    <row r="3552" spans="3:18" ht="15" hidden="1" customHeight="1" x14ac:dyDescent="0.25">
      <c r="C3552" s="85" t="s">
        <v>422</v>
      </c>
      <c r="D3552" s="86">
        <v>45111</v>
      </c>
      <c r="E3552" s="87" t="s">
        <v>99</v>
      </c>
      <c r="F3552" s="88" t="s">
        <v>55</v>
      </c>
      <c r="G3552" s="87" t="s">
        <v>99</v>
      </c>
      <c r="H3552" s="89" t="s">
        <v>17</v>
      </c>
      <c r="I3552" s="121">
        <v>1793.9</v>
      </c>
      <c r="J3552" s="121">
        <v>1793.9</v>
      </c>
      <c r="K3552" s="84">
        <v>0.3</v>
      </c>
      <c r="L3552" s="105">
        <f>+BD[[#This Row],[Kg. Recibidos]]*BD[[#This Row],[Precio]]</f>
        <v>538.16999999999996</v>
      </c>
      <c r="M3552" s="105">
        <f>+BD[[#This Row],[Kg. Recibidos]]*BD[[#This Row],[Precio]]</f>
        <v>538.16999999999996</v>
      </c>
      <c r="N3552" s="91">
        <f>+BD[[#This Row],[Monto Total]]-BD[[#This Row],[Abonos]]</f>
        <v>0</v>
      </c>
      <c r="O3552" s="93" t="str">
        <f>IF(BD[[#This Row],[Saldo Actual]]=0,"PAGADO",IF(BD[[#This Row],[Saldo Actual]]&lt;0,"A Favor","Pendiente"))</f>
        <v>PAGADO</v>
      </c>
      <c r="P3552" s="97">
        <f>+BD[[#This Row],[Fecha Doc.]]+7</f>
        <v>45118</v>
      </c>
      <c r="Q3552" s="96" t="str">
        <f ca="1">IF(TODAY()&gt;BD[[#This Row],[Fecha Venc.]],"VENCIDO","")</f>
        <v>VENCIDO</v>
      </c>
      <c r="R3552" s="83"/>
    </row>
    <row r="3553" spans="3:18" ht="15" hidden="1" customHeight="1" x14ac:dyDescent="0.25">
      <c r="C3553" s="85" t="s">
        <v>423</v>
      </c>
      <c r="D3553" s="86">
        <v>45110</v>
      </c>
      <c r="E3553" s="87" t="s">
        <v>99</v>
      </c>
      <c r="F3553" s="88" t="s">
        <v>55</v>
      </c>
      <c r="G3553" s="87" t="s">
        <v>99</v>
      </c>
      <c r="H3553" s="89" t="s">
        <v>17</v>
      </c>
      <c r="I3553" s="121">
        <v>2431.1</v>
      </c>
      <c r="J3553" s="121">
        <v>2431.1</v>
      </c>
      <c r="K3553" s="84">
        <v>0.3</v>
      </c>
      <c r="L3553" s="105">
        <f>+BD[[#This Row],[Kg. Recibidos]]*BD[[#This Row],[Precio]]</f>
        <v>729.32999999999993</v>
      </c>
      <c r="M3553" s="105">
        <f>+BD[[#This Row],[Kg. Recibidos]]*BD[[#This Row],[Precio]]</f>
        <v>729.32999999999993</v>
      </c>
      <c r="N3553" s="91">
        <f>+BD[[#This Row],[Monto Total]]-BD[[#This Row],[Abonos]]</f>
        <v>0</v>
      </c>
      <c r="O3553" s="93" t="str">
        <f>IF(BD[[#This Row],[Saldo Actual]]=0,"PAGADO",IF(BD[[#This Row],[Saldo Actual]]&lt;0,"A Favor","Pendiente"))</f>
        <v>PAGADO</v>
      </c>
      <c r="P3553" s="97">
        <f>+BD[[#This Row],[Fecha Doc.]]+7</f>
        <v>45117</v>
      </c>
      <c r="Q3553" s="96" t="str">
        <f ca="1">IF(TODAY()&gt;BD[[#This Row],[Fecha Venc.]],"VENCIDO","")</f>
        <v>VENCIDO</v>
      </c>
      <c r="R3553" s="83"/>
    </row>
    <row r="3554" spans="3:18" ht="15" hidden="1" customHeight="1" x14ac:dyDescent="0.25">
      <c r="C3554" s="85" t="s">
        <v>426</v>
      </c>
      <c r="D3554" s="86">
        <v>45107</v>
      </c>
      <c r="E3554" s="87" t="s">
        <v>67</v>
      </c>
      <c r="F3554" s="88" t="s">
        <v>22</v>
      </c>
      <c r="G3554" s="87" t="s">
        <v>187</v>
      </c>
      <c r="H3554" s="89" t="s">
        <v>3</v>
      </c>
      <c r="I3554" s="121">
        <v>977.9</v>
      </c>
      <c r="J3554" s="121">
        <v>972.2</v>
      </c>
      <c r="K3554" s="84">
        <v>2.2000000000000002</v>
      </c>
      <c r="L3554" s="105">
        <f>+BD[[#This Row],[Kg. Recibidos]]*BD[[#This Row],[Precio]]</f>
        <v>2138.84</v>
      </c>
      <c r="M3554" s="105">
        <f>+BD[[#This Row],[Kg. Recibidos]]*BD[[#This Row],[Precio]]</f>
        <v>2138.84</v>
      </c>
      <c r="N3554" s="91">
        <f>+BD[[#This Row],[Monto Total]]-BD[[#This Row],[Abonos]]</f>
        <v>0</v>
      </c>
      <c r="O3554" s="93" t="str">
        <f>IF(BD[[#This Row],[Saldo Actual]]=0,"PAGADO",IF(BD[[#This Row],[Saldo Actual]]&lt;0,"A Favor","Pendiente"))</f>
        <v>PAGADO</v>
      </c>
      <c r="P3554" s="97">
        <f>+BD[[#This Row],[Fecha Doc.]]+7</f>
        <v>45114</v>
      </c>
      <c r="Q3554" s="96" t="str">
        <f ca="1">IF(TODAY()&gt;BD[[#This Row],[Fecha Venc.]],"VENCIDO","")</f>
        <v>VENCIDO</v>
      </c>
      <c r="R3554" s="83"/>
    </row>
    <row r="3555" spans="3:18" ht="15" hidden="1" customHeight="1" x14ac:dyDescent="0.25">
      <c r="C3555" s="85" t="s">
        <v>425</v>
      </c>
      <c r="D3555" s="86">
        <v>45107</v>
      </c>
      <c r="E3555" s="87" t="s">
        <v>67</v>
      </c>
      <c r="F3555" s="88" t="s">
        <v>22</v>
      </c>
      <c r="G3555" s="87" t="s">
        <v>187</v>
      </c>
      <c r="H3555" s="89" t="s">
        <v>3</v>
      </c>
      <c r="I3555" s="121">
        <v>682.6</v>
      </c>
      <c r="J3555" s="121">
        <v>692.9</v>
      </c>
      <c r="K3555" s="84">
        <v>2.2000000000000002</v>
      </c>
      <c r="L3555" s="105">
        <f>+BD[[#This Row],[Kg. Recibidos]]*BD[[#This Row],[Precio]]</f>
        <v>1524.38</v>
      </c>
      <c r="M3555" s="105">
        <f>+BD[[#This Row],[Kg. Recibidos]]*BD[[#This Row],[Precio]]</f>
        <v>1524.38</v>
      </c>
      <c r="N3555" s="91">
        <f>+BD[[#This Row],[Monto Total]]-BD[[#This Row],[Abonos]]</f>
        <v>0</v>
      </c>
      <c r="O3555" s="93" t="str">
        <f>IF(BD[[#This Row],[Saldo Actual]]=0,"PAGADO",IF(BD[[#This Row],[Saldo Actual]]&lt;0,"A Favor","Pendiente"))</f>
        <v>PAGADO</v>
      </c>
      <c r="P3555" s="97">
        <f>+BD[[#This Row],[Fecha Doc.]]+7</f>
        <v>45114</v>
      </c>
      <c r="Q3555" s="96" t="str">
        <f ca="1">IF(TODAY()&gt;BD[[#This Row],[Fecha Venc.]],"VENCIDO","")</f>
        <v>VENCIDO</v>
      </c>
      <c r="R3555" s="83"/>
    </row>
    <row r="3556" spans="3:18" ht="15" hidden="1" customHeight="1" x14ac:dyDescent="0.25">
      <c r="C3556" s="85" t="s">
        <v>424</v>
      </c>
      <c r="D3556" s="86">
        <v>45107</v>
      </c>
      <c r="E3556" s="87" t="s">
        <v>99</v>
      </c>
      <c r="F3556" s="88" t="s">
        <v>55</v>
      </c>
      <c r="G3556" s="87" t="s">
        <v>99</v>
      </c>
      <c r="H3556" s="89" t="s">
        <v>17</v>
      </c>
      <c r="I3556" s="121">
        <v>1633.3</v>
      </c>
      <c r="J3556" s="121">
        <v>1633.3</v>
      </c>
      <c r="K3556" s="84">
        <v>0.3</v>
      </c>
      <c r="L3556" s="105">
        <f>+BD[[#This Row],[Kg. Recibidos]]*BD[[#This Row],[Precio]]</f>
        <v>489.98999999999995</v>
      </c>
      <c r="M3556" s="105">
        <f>+BD[[#This Row],[Kg. Recibidos]]*BD[[#This Row],[Precio]]</f>
        <v>489.98999999999995</v>
      </c>
      <c r="N3556" s="91">
        <f>+BD[[#This Row],[Monto Total]]-BD[[#This Row],[Abonos]]</f>
        <v>0</v>
      </c>
      <c r="O3556" s="93" t="str">
        <f>IF(BD[[#This Row],[Saldo Actual]]=0,"PAGADO",IF(BD[[#This Row],[Saldo Actual]]&lt;0,"A Favor","Pendiente"))</f>
        <v>PAGADO</v>
      </c>
      <c r="P3556" s="97">
        <f>+BD[[#This Row],[Fecha Doc.]]+7</f>
        <v>45114</v>
      </c>
      <c r="Q3556" s="96" t="str">
        <f ca="1">IF(TODAY()&gt;BD[[#This Row],[Fecha Venc.]],"VENCIDO","")</f>
        <v>VENCIDO</v>
      </c>
      <c r="R3556" s="83"/>
    </row>
    <row r="3557" spans="3:18" ht="15" hidden="1" customHeight="1" x14ac:dyDescent="0.25">
      <c r="C3557" s="85" t="s">
        <v>427</v>
      </c>
      <c r="D3557" s="86">
        <v>45106</v>
      </c>
      <c r="E3557" s="87" t="s">
        <v>99</v>
      </c>
      <c r="F3557" s="88" t="s">
        <v>55</v>
      </c>
      <c r="G3557" s="87" t="s">
        <v>99</v>
      </c>
      <c r="H3557" s="89" t="s">
        <v>17</v>
      </c>
      <c r="I3557" s="121">
        <v>1724.9</v>
      </c>
      <c r="J3557" s="121">
        <v>1724.9</v>
      </c>
      <c r="K3557" s="84">
        <v>0.3</v>
      </c>
      <c r="L3557" s="105">
        <f>+BD[[#This Row],[Kg. Recibidos]]*BD[[#This Row],[Precio]]</f>
        <v>517.47</v>
      </c>
      <c r="M3557" s="105">
        <f>+BD[[#This Row],[Kg. Recibidos]]*BD[[#This Row],[Precio]]</f>
        <v>517.47</v>
      </c>
      <c r="N3557" s="91">
        <f>+BD[[#This Row],[Monto Total]]-BD[[#This Row],[Abonos]]</f>
        <v>0</v>
      </c>
      <c r="O3557" s="93" t="str">
        <f>IF(BD[[#This Row],[Saldo Actual]]=0,"PAGADO",IF(BD[[#This Row],[Saldo Actual]]&lt;0,"A Favor","Pendiente"))</f>
        <v>PAGADO</v>
      </c>
      <c r="P3557" s="97">
        <f>+BD[[#This Row],[Fecha Doc.]]+7</f>
        <v>45113</v>
      </c>
      <c r="Q3557" s="96" t="str">
        <f ca="1">IF(TODAY()&gt;BD[[#This Row],[Fecha Venc.]],"VENCIDO","")</f>
        <v>VENCIDO</v>
      </c>
      <c r="R3557" s="83"/>
    </row>
    <row r="3558" spans="3:18" ht="15" hidden="1" customHeight="1" x14ac:dyDescent="0.25">
      <c r="C3558" s="85" t="s">
        <v>428</v>
      </c>
      <c r="D3558" s="86">
        <v>45105</v>
      </c>
      <c r="E3558" s="87" t="s">
        <v>99</v>
      </c>
      <c r="F3558" s="88" t="s">
        <v>55</v>
      </c>
      <c r="G3558" s="87" t="s">
        <v>99</v>
      </c>
      <c r="H3558" s="89" t="s">
        <v>17</v>
      </c>
      <c r="I3558" s="121">
        <v>1374</v>
      </c>
      <c r="J3558" s="121">
        <v>1374</v>
      </c>
      <c r="K3558" s="84">
        <v>0.3</v>
      </c>
      <c r="L3558" s="105">
        <f>+BD[[#This Row],[Kg. Recibidos]]*BD[[#This Row],[Precio]]</f>
        <v>412.2</v>
      </c>
      <c r="M3558" s="105">
        <f>+BD[[#This Row],[Kg. Recibidos]]*BD[[#This Row],[Precio]]</f>
        <v>412.2</v>
      </c>
      <c r="N3558" s="91">
        <f>+BD[[#This Row],[Monto Total]]-BD[[#This Row],[Abonos]]</f>
        <v>0</v>
      </c>
      <c r="O3558" s="93" t="str">
        <f>IF(BD[[#This Row],[Saldo Actual]]=0,"PAGADO",IF(BD[[#This Row],[Saldo Actual]]&lt;0,"A Favor","Pendiente"))</f>
        <v>PAGADO</v>
      </c>
      <c r="P3558" s="97">
        <f>+BD[[#This Row],[Fecha Doc.]]+7</f>
        <v>45112</v>
      </c>
      <c r="Q3558" s="96" t="str">
        <f ca="1">IF(TODAY()&gt;BD[[#This Row],[Fecha Venc.]],"VENCIDO","")</f>
        <v>VENCIDO</v>
      </c>
      <c r="R3558" s="83"/>
    </row>
    <row r="3559" spans="3:18" ht="15" hidden="1" customHeight="1" x14ac:dyDescent="0.25">
      <c r="C3559" s="85" t="s">
        <v>429</v>
      </c>
      <c r="D3559" s="86">
        <v>45104</v>
      </c>
      <c r="E3559" s="87" t="s">
        <v>99</v>
      </c>
      <c r="F3559" s="88" t="s">
        <v>55</v>
      </c>
      <c r="G3559" s="87" t="s">
        <v>99</v>
      </c>
      <c r="H3559" s="89" t="s">
        <v>17</v>
      </c>
      <c r="I3559" s="121">
        <v>1360.2</v>
      </c>
      <c r="J3559" s="121">
        <v>1360.2</v>
      </c>
      <c r="K3559" s="84">
        <v>0.3</v>
      </c>
      <c r="L3559" s="105">
        <f>+BD[[#This Row],[Kg. Recibidos]]*BD[[#This Row],[Precio]]</f>
        <v>408.06</v>
      </c>
      <c r="M3559" s="105">
        <f>+BD[[#This Row],[Kg. Recibidos]]*BD[[#This Row],[Precio]]</f>
        <v>408.06</v>
      </c>
      <c r="N3559" s="91">
        <f>+BD[[#This Row],[Monto Total]]-BD[[#This Row],[Abonos]]</f>
        <v>0</v>
      </c>
      <c r="O3559" s="93" t="str">
        <f>IF(BD[[#This Row],[Saldo Actual]]=0,"PAGADO",IF(BD[[#This Row],[Saldo Actual]]&lt;0,"A Favor","Pendiente"))</f>
        <v>PAGADO</v>
      </c>
      <c r="P3559" s="97">
        <f>+BD[[#This Row],[Fecha Doc.]]+7</f>
        <v>45111</v>
      </c>
      <c r="Q3559" s="96" t="str">
        <f ca="1">IF(TODAY()&gt;BD[[#This Row],[Fecha Venc.]],"VENCIDO","")</f>
        <v>VENCIDO</v>
      </c>
      <c r="R3559" s="83"/>
    </row>
    <row r="3560" spans="3:18" ht="15" hidden="1" customHeight="1" x14ac:dyDescent="0.25">
      <c r="C3560" s="85" t="s">
        <v>445</v>
      </c>
      <c r="D3560" s="86">
        <v>45104</v>
      </c>
      <c r="E3560" s="87" t="s">
        <v>1887</v>
      </c>
      <c r="F3560" s="88" t="s">
        <v>1886</v>
      </c>
      <c r="G3560" s="87" t="s">
        <v>193</v>
      </c>
      <c r="H3560" s="89" t="s">
        <v>13</v>
      </c>
      <c r="I3560" s="121">
        <v>43.2</v>
      </c>
      <c r="J3560" s="121">
        <v>43.2</v>
      </c>
      <c r="K3560" s="84">
        <v>1.35</v>
      </c>
      <c r="L3560" s="105">
        <f>+BD[[#This Row],[Kg. Recibidos]]*BD[[#This Row],[Precio]]</f>
        <v>58.320000000000007</v>
      </c>
      <c r="M3560" s="84">
        <v>58.32</v>
      </c>
      <c r="N3560" s="91">
        <f>+BD[[#This Row],[Monto Total]]-BD[[#This Row],[Abonos]]</f>
        <v>0</v>
      </c>
      <c r="O3560" s="93" t="str">
        <f>IF(BD[[#This Row],[Saldo Actual]]=0,"PAGADO",IF(BD[[#This Row],[Saldo Actual]]&lt;0,"A Favor","Pendiente"))</f>
        <v>PAGADO</v>
      </c>
      <c r="P3560" s="97">
        <f>+BD[[#This Row],[Fecha Doc.]]+7</f>
        <v>45111</v>
      </c>
      <c r="Q3560" s="96" t="str">
        <f ca="1">IF(TODAY()&gt;BD[[#This Row],[Fecha Venc.]],"VENCIDO","")</f>
        <v>VENCIDO</v>
      </c>
      <c r="R3560" s="83"/>
    </row>
    <row r="3561" spans="3:18" ht="15" hidden="1" customHeight="1" x14ac:dyDescent="0.25">
      <c r="C3561" s="85" t="s">
        <v>430</v>
      </c>
      <c r="D3561" s="86">
        <v>45103</v>
      </c>
      <c r="E3561" s="87" t="s">
        <v>99</v>
      </c>
      <c r="F3561" s="88" t="s">
        <v>55</v>
      </c>
      <c r="G3561" s="87" t="s">
        <v>99</v>
      </c>
      <c r="H3561" s="89" t="s">
        <v>17</v>
      </c>
      <c r="I3561" s="121">
        <v>1549.7</v>
      </c>
      <c r="J3561" s="121">
        <v>1549.7</v>
      </c>
      <c r="K3561" s="84">
        <v>0.3</v>
      </c>
      <c r="L3561" s="105">
        <f>+BD[[#This Row],[Kg. Recibidos]]*BD[[#This Row],[Precio]]</f>
        <v>464.90999999999997</v>
      </c>
      <c r="M3561" s="105">
        <f>+BD[[#This Row],[Kg. Recibidos]]*BD[[#This Row],[Precio]]</f>
        <v>464.90999999999997</v>
      </c>
      <c r="N3561" s="91">
        <f>+BD[[#This Row],[Monto Total]]-BD[[#This Row],[Abonos]]</f>
        <v>0</v>
      </c>
      <c r="O3561" s="93" t="str">
        <f>IF(BD[[#This Row],[Saldo Actual]]=0,"PAGADO",IF(BD[[#This Row],[Saldo Actual]]&lt;0,"A Favor","Pendiente"))</f>
        <v>PAGADO</v>
      </c>
      <c r="P3561" s="97">
        <f>+BD[[#This Row],[Fecha Doc.]]+7</f>
        <v>45110</v>
      </c>
      <c r="Q3561" s="96" t="str">
        <f ca="1">IF(TODAY()&gt;BD[[#This Row],[Fecha Venc.]],"VENCIDO","")</f>
        <v>VENCIDO</v>
      </c>
      <c r="R3561" s="83"/>
    </row>
    <row r="3562" spans="3:18" ht="15" hidden="1" customHeight="1" x14ac:dyDescent="0.25">
      <c r="C3562" s="85" t="s">
        <v>431</v>
      </c>
      <c r="D3562" s="86">
        <v>45099</v>
      </c>
      <c r="E3562" s="87" t="s">
        <v>99</v>
      </c>
      <c r="F3562" s="88" t="s">
        <v>55</v>
      </c>
      <c r="G3562" s="87" t="s">
        <v>99</v>
      </c>
      <c r="H3562" s="89" t="s">
        <v>17</v>
      </c>
      <c r="I3562" s="121">
        <v>2129.3000000000002</v>
      </c>
      <c r="J3562" s="121">
        <v>2129.3000000000002</v>
      </c>
      <c r="K3562" s="84">
        <v>0.3</v>
      </c>
      <c r="L3562" s="105">
        <f>+BD[[#This Row],[Kg. Recibidos]]*BD[[#This Row],[Precio]]</f>
        <v>638.79000000000008</v>
      </c>
      <c r="M3562" s="105">
        <f>+BD[[#This Row],[Kg. Recibidos]]*BD[[#This Row],[Precio]]</f>
        <v>638.79000000000008</v>
      </c>
      <c r="N3562" s="91">
        <f>+BD[[#This Row],[Monto Total]]-BD[[#This Row],[Abonos]]</f>
        <v>0</v>
      </c>
      <c r="O3562" s="93" t="str">
        <f>IF(BD[[#This Row],[Saldo Actual]]=0,"PAGADO",IF(BD[[#This Row],[Saldo Actual]]&lt;0,"A Favor","Pendiente"))</f>
        <v>PAGADO</v>
      </c>
      <c r="P3562" s="97">
        <f>+BD[[#This Row],[Fecha Doc.]]+7</f>
        <v>45106</v>
      </c>
      <c r="Q3562" s="96" t="str">
        <f ca="1">IF(TODAY()&gt;BD[[#This Row],[Fecha Venc.]],"VENCIDO","")</f>
        <v>VENCIDO</v>
      </c>
      <c r="R3562" s="83"/>
    </row>
    <row r="3563" spans="3:18" ht="15" hidden="1" customHeight="1" x14ac:dyDescent="0.25">
      <c r="C3563" s="85" t="s">
        <v>447</v>
      </c>
      <c r="D3563" s="86">
        <v>45098</v>
      </c>
      <c r="E3563" s="87" t="s">
        <v>1887</v>
      </c>
      <c r="F3563" s="88" t="s">
        <v>1886</v>
      </c>
      <c r="G3563" s="87" t="s">
        <v>193</v>
      </c>
      <c r="H3563" s="89" t="s">
        <v>3</v>
      </c>
      <c r="I3563" s="121">
        <v>26.6</v>
      </c>
      <c r="J3563" s="121">
        <v>26.6</v>
      </c>
      <c r="K3563" s="84">
        <v>2.3199999999999998</v>
      </c>
      <c r="L3563" s="105">
        <f>+BD[[#This Row],[Kg. Recibidos]]*BD[[#This Row],[Precio]]</f>
        <v>61.711999999999996</v>
      </c>
      <c r="M3563" s="84">
        <v>61.711999999999996</v>
      </c>
      <c r="N3563" s="91">
        <f>+BD[[#This Row],[Monto Total]]-BD[[#This Row],[Abonos]]</f>
        <v>0</v>
      </c>
      <c r="O3563" s="93" t="str">
        <f>IF(BD[[#This Row],[Saldo Actual]]=0,"PAGADO",IF(BD[[#This Row],[Saldo Actual]]&lt;0,"A Favor","Pendiente"))</f>
        <v>PAGADO</v>
      </c>
      <c r="P3563" s="97">
        <f>+BD[[#This Row],[Fecha Doc.]]+7</f>
        <v>45105</v>
      </c>
      <c r="Q3563" s="96" t="str">
        <f ca="1">IF(TODAY()&gt;BD[[#This Row],[Fecha Venc.]],"VENCIDO","")</f>
        <v>VENCIDO</v>
      </c>
      <c r="R3563" s="83"/>
    </row>
    <row r="3564" spans="3:18" ht="15" hidden="1" customHeight="1" x14ac:dyDescent="0.25">
      <c r="C3564" s="85" t="s">
        <v>446</v>
      </c>
      <c r="D3564" s="86">
        <v>45098</v>
      </c>
      <c r="E3564" s="87" t="s">
        <v>1887</v>
      </c>
      <c r="F3564" s="88" t="s">
        <v>1886</v>
      </c>
      <c r="G3564" s="87" t="s">
        <v>193</v>
      </c>
      <c r="H3564" s="89" t="s">
        <v>3</v>
      </c>
      <c r="I3564" s="121">
        <v>24.4</v>
      </c>
      <c r="J3564" s="121">
        <v>24.4</v>
      </c>
      <c r="K3564" s="84">
        <v>2.3199999999999998</v>
      </c>
      <c r="L3564" s="105">
        <f>+BD[[#This Row],[Kg. Recibidos]]*BD[[#This Row],[Precio]]</f>
        <v>56.60799999999999</v>
      </c>
      <c r="M3564" s="84">
        <v>56.60799999999999</v>
      </c>
      <c r="N3564" s="91">
        <f>+BD[[#This Row],[Monto Total]]-BD[[#This Row],[Abonos]]</f>
        <v>0</v>
      </c>
      <c r="O3564" s="93" t="str">
        <f>IF(BD[[#This Row],[Saldo Actual]]=0,"PAGADO",IF(BD[[#This Row],[Saldo Actual]]&lt;0,"A Favor","Pendiente"))</f>
        <v>PAGADO</v>
      </c>
      <c r="P3564" s="97">
        <f>+BD[[#This Row],[Fecha Doc.]]+7</f>
        <v>45105</v>
      </c>
      <c r="Q3564" s="96" t="str">
        <f ca="1">IF(TODAY()&gt;BD[[#This Row],[Fecha Venc.]],"VENCIDO","")</f>
        <v>VENCIDO</v>
      </c>
      <c r="R3564" s="83"/>
    </row>
    <row r="3565" spans="3:18" ht="15" hidden="1" customHeight="1" x14ac:dyDescent="0.25">
      <c r="C3565" s="85" t="s">
        <v>432</v>
      </c>
      <c r="D3565" s="86">
        <v>45098</v>
      </c>
      <c r="E3565" s="87" t="s">
        <v>99</v>
      </c>
      <c r="F3565" s="88" t="s">
        <v>55</v>
      </c>
      <c r="G3565" s="87" t="s">
        <v>99</v>
      </c>
      <c r="H3565" s="89" t="s">
        <v>17</v>
      </c>
      <c r="I3565" s="121">
        <v>2387.5</v>
      </c>
      <c r="J3565" s="121">
        <v>2387.5</v>
      </c>
      <c r="K3565" s="84">
        <v>0.3</v>
      </c>
      <c r="L3565" s="105">
        <f>+BD[[#This Row],[Kg. Recibidos]]*BD[[#This Row],[Precio]]</f>
        <v>716.25</v>
      </c>
      <c r="M3565" s="105">
        <f>+BD[[#This Row],[Kg. Recibidos]]*BD[[#This Row],[Precio]]</f>
        <v>716.25</v>
      </c>
      <c r="N3565" s="91">
        <f>+BD[[#This Row],[Monto Total]]-BD[[#This Row],[Abonos]]</f>
        <v>0</v>
      </c>
      <c r="O3565" s="93" t="str">
        <f>IF(BD[[#This Row],[Saldo Actual]]=0,"PAGADO",IF(BD[[#This Row],[Saldo Actual]]&lt;0,"A Favor","Pendiente"))</f>
        <v>PAGADO</v>
      </c>
      <c r="P3565" s="97">
        <f>+BD[[#This Row],[Fecha Doc.]]+7</f>
        <v>45105</v>
      </c>
      <c r="Q3565" s="96" t="str">
        <f ca="1">IF(TODAY()&gt;BD[[#This Row],[Fecha Venc.]],"VENCIDO","")</f>
        <v>VENCIDO</v>
      </c>
      <c r="R3565" s="83"/>
    </row>
    <row r="3566" spans="3:18" ht="15" hidden="1" customHeight="1" x14ac:dyDescent="0.25">
      <c r="C3566" s="85" t="s">
        <v>433</v>
      </c>
      <c r="D3566" s="86">
        <v>45097</v>
      </c>
      <c r="E3566" s="87" t="s">
        <v>99</v>
      </c>
      <c r="F3566" s="88" t="s">
        <v>55</v>
      </c>
      <c r="G3566" s="87" t="s">
        <v>99</v>
      </c>
      <c r="H3566" s="89" t="s">
        <v>17</v>
      </c>
      <c r="I3566" s="121">
        <v>2372.1999999999998</v>
      </c>
      <c r="J3566" s="121">
        <v>2372.1999999999998</v>
      </c>
      <c r="K3566" s="84">
        <v>0.3</v>
      </c>
      <c r="L3566" s="105">
        <f>+BD[[#This Row],[Kg. Recibidos]]*BD[[#This Row],[Precio]]</f>
        <v>711.66</v>
      </c>
      <c r="M3566" s="105">
        <f>+BD[[#This Row],[Kg. Recibidos]]*BD[[#This Row],[Precio]]</f>
        <v>711.66</v>
      </c>
      <c r="N3566" s="91">
        <f>+BD[[#This Row],[Monto Total]]-BD[[#This Row],[Abonos]]</f>
        <v>0</v>
      </c>
      <c r="O3566" s="93" t="str">
        <f>IF(BD[[#This Row],[Saldo Actual]]=0,"PAGADO",IF(BD[[#This Row],[Saldo Actual]]&lt;0,"A Favor","Pendiente"))</f>
        <v>PAGADO</v>
      </c>
      <c r="P3566" s="97">
        <f>+BD[[#This Row],[Fecha Doc.]]+7</f>
        <v>45104</v>
      </c>
      <c r="Q3566" s="96" t="str">
        <f ca="1">IF(TODAY()&gt;BD[[#This Row],[Fecha Venc.]],"VENCIDO","")</f>
        <v>VENCIDO</v>
      </c>
      <c r="R3566" s="83"/>
    </row>
    <row r="3567" spans="3:18" ht="15" hidden="1" customHeight="1" x14ac:dyDescent="0.25">
      <c r="C3567" s="85" t="s">
        <v>434</v>
      </c>
      <c r="D3567" s="86">
        <v>45096</v>
      </c>
      <c r="E3567" s="87" t="s">
        <v>99</v>
      </c>
      <c r="F3567" s="88" t="s">
        <v>55</v>
      </c>
      <c r="G3567" s="87" t="s">
        <v>99</v>
      </c>
      <c r="H3567" s="89" t="s">
        <v>17</v>
      </c>
      <c r="I3567" s="121">
        <v>1951.2</v>
      </c>
      <c r="J3567" s="121">
        <v>1951.2</v>
      </c>
      <c r="K3567" s="84">
        <v>0.3</v>
      </c>
      <c r="L3567" s="105">
        <f>+BD[[#This Row],[Kg. Recibidos]]*BD[[#This Row],[Precio]]</f>
        <v>585.36</v>
      </c>
      <c r="M3567" s="105">
        <f>+BD[[#This Row],[Kg. Recibidos]]*BD[[#This Row],[Precio]]</f>
        <v>585.36</v>
      </c>
      <c r="N3567" s="91">
        <f>+BD[[#This Row],[Monto Total]]-BD[[#This Row],[Abonos]]</f>
        <v>0</v>
      </c>
      <c r="O3567" s="93" t="str">
        <f>IF(BD[[#This Row],[Saldo Actual]]=0,"PAGADO",IF(BD[[#This Row],[Saldo Actual]]&lt;0,"A Favor","Pendiente"))</f>
        <v>PAGADO</v>
      </c>
      <c r="P3567" s="97">
        <f>+BD[[#This Row],[Fecha Doc.]]+7</f>
        <v>45103</v>
      </c>
      <c r="Q3567" s="96" t="str">
        <f ca="1">IF(TODAY()&gt;BD[[#This Row],[Fecha Venc.]],"VENCIDO","")</f>
        <v>VENCIDO</v>
      </c>
      <c r="R3567" s="83"/>
    </row>
    <row r="3568" spans="3:18" ht="15" hidden="1" customHeight="1" x14ac:dyDescent="0.25">
      <c r="C3568" s="85" t="s">
        <v>435</v>
      </c>
      <c r="D3568" s="86">
        <v>45091</v>
      </c>
      <c r="E3568" s="87" t="s">
        <v>131</v>
      </c>
      <c r="F3568" s="88" t="s">
        <v>1886</v>
      </c>
      <c r="G3568" s="87" t="s">
        <v>131</v>
      </c>
      <c r="H3568" s="89" t="s">
        <v>3</v>
      </c>
      <c r="I3568" s="121">
        <v>4051</v>
      </c>
      <c r="J3568" s="121">
        <v>4035</v>
      </c>
      <c r="K3568" s="84">
        <v>2.2000000000000002</v>
      </c>
      <c r="L3568" s="105">
        <f>+BD[[#This Row],[Kg. Recibidos]]*BD[[#This Row],[Precio]]</f>
        <v>8877</v>
      </c>
      <c r="M3568" s="84"/>
      <c r="N3568" s="91">
        <f>+BD[[#This Row],[Monto Total]]-BD[[#This Row],[Abonos]]</f>
        <v>8877</v>
      </c>
      <c r="O3568" s="93" t="str">
        <f>IF(BD[[#This Row],[Saldo Actual]]=0,"PAGADO",IF(BD[[#This Row],[Saldo Actual]]&lt;0,"A Favor","Pendiente"))</f>
        <v>Pendiente</v>
      </c>
      <c r="P3568" s="97">
        <f>+BD[[#This Row],[Fecha Doc.]]+7</f>
        <v>45098</v>
      </c>
      <c r="Q3568" s="96" t="str">
        <f ca="1">IF(TODAY()&gt;BD[[#This Row],[Fecha Venc.]],"VENCIDO","")</f>
        <v>VENCIDO</v>
      </c>
      <c r="R3568" s="83"/>
    </row>
    <row r="3569" spans="3:18" ht="15" hidden="1" customHeight="1" x14ac:dyDescent="0.25">
      <c r="C3569" s="85" t="s">
        <v>449</v>
      </c>
      <c r="D3569" s="86">
        <v>45091</v>
      </c>
      <c r="E3569" s="87" t="s">
        <v>1887</v>
      </c>
      <c r="F3569" s="88" t="s">
        <v>1886</v>
      </c>
      <c r="G3569" s="87" t="s">
        <v>193</v>
      </c>
      <c r="H3569" s="89" t="s">
        <v>3</v>
      </c>
      <c r="I3569" s="121">
        <v>6.3</v>
      </c>
      <c r="J3569" s="121">
        <v>6.3</v>
      </c>
      <c r="K3569" s="84">
        <v>2.3199999999999998</v>
      </c>
      <c r="L3569" s="105">
        <f>+BD[[#This Row],[Kg. Recibidos]]*BD[[#This Row],[Precio]]</f>
        <v>14.615999999999998</v>
      </c>
      <c r="M3569" s="84">
        <v>14.615999999999998</v>
      </c>
      <c r="N3569" s="91">
        <f>+BD[[#This Row],[Monto Total]]-BD[[#This Row],[Abonos]]</f>
        <v>0</v>
      </c>
      <c r="O3569" s="93" t="str">
        <f>IF(BD[[#This Row],[Saldo Actual]]=0,"PAGADO",IF(BD[[#This Row],[Saldo Actual]]&lt;0,"A Favor","Pendiente"))</f>
        <v>PAGADO</v>
      </c>
      <c r="P3569" s="97">
        <f>+BD[[#This Row],[Fecha Doc.]]+7</f>
        <v>45098</v>
      </c>
      <c r="Q3569" s="96" t="str">
        <f ca="1">IF(TODAY()&gt;BD[[#This Row],[Fecha Venc.]],"VENCIDO","")</f>
        <v>VENCIDO</v>
      </c>
      <c r="R3569" s="83"/>
    </row>
    <row r="3570" spans="3:18" ht="15" hidden="1" customHeight="1" x14ac:dyDescent="0.25">
      <c r="C3570" s="85" t="s">
        <v>448</v>
      </c>
      <c r="D3570" s="86">
        <v>45091</v>
      </c>
      <c r="E3570" s="87" t="s">
        <v>1887</v>
      </c>
      <c r="F3570" s="88" t="s">
        <v>1886</v>
      </c>
      <c r="G3570" s="87" t="s">
        <v>193</v>
      </c>
      <c r="H3570" s="89" t="s">
        <v>3</v>
      </c>
      <c r="I3570" s="121">
        <v>14.2</v>
      </c>
      <c r="J3570" s="121">
        <v>14.2</v>
      </c>
      <c r="K3570" s="84">
        <v>2.3199999999999998</v>
      </c>
      <c r="L3570" s="105">
        <f>+BD[[#This Row],[Kg. Recibidos]]*BD[[#This Row],[Precio]]</f>
        <v>32.943999999999996</v>
      </c>
      <c r="M3570" s="84">
        <v>32.943999999999996</v>
      </c>
      <c r="N3570" s="91">
        <f>+BD[[#This Row],[Monto Total]]-BD[[#This Row],[Abonos]]</f>
        <v>0</v>
      </c>
      <c r="O3570" s="93" t="str">
        <f>IF(BD[[#This Row],[Saldo Actual]]=0,"PAGADO",IF(BD[[#This Row],[Saldo Actual]]&lt;0,"A Favor","Pendiente"))</f>
        <v>PAGADO</v>
      </c>
      <c r="P3570" s="97">
        <f>+BD[[#This Row],[Fecha Doc.]]+7</f>
        <v>45098</v>
      </c>
      <c r="Q3570" s="96" t="str">
        <f ca="1">IF(TODAY()&gt;BD[[#This Row],[Fecha Venc.]],"VENCIDO","")</f>
        <v>VENCIDO</v>
      </c>
      <c r="R3570" s="83"/>
    </row>
    <row r="3571" spans="3:18" ht="15" hidden="1" customHeight="1" x14ac:dyDescent="0.25">
      <c r="C3571" s="85" t="s">
        <v>405</v>
      </c>
      <c r="D3571" s="86">
        <v>45089</v>
      </c>
      <c r="E3571" s="87" t="s">
        <v>1887</v>
      </c>
      <c r="F3571" s="88" t="s">
        <v>1886</v>
      </c>
      <c r="G3571" s="87" t="s">
        <v>193</v>
      </c>
      <c r="H3571" s="89" t="s">
        <v>13</v>
      </c>
      <c r="I3571" s="121">
        <v>42.1</v>
      </c>
      <c r="J3571" s="121">
        <v>42.1</v>
      </c>
      <c r="K3571" s="84">
        <v>1.35</v>
      </c>
      <c r="L3571" s="105">
        <f>+BD[[#This Row],[Kg. Recibidos]]*BD[[#This Row],[Precio]]</f>
        <v>56.835000000000008</v>
      </c>
      <c r="M3571" s="84">
        <v>56.835000000000008</v>
      </c>
      <c r="N3571" s="91">
        <f>+BD[[#This Row],[Monto Total]]-BD[[#This Row],[Abonos]]</f>
        <v>0</v>
      </c>
      <c r="O3571" s="93" t="str">
        <f>IF(BD[[#This Row],[Saldo Actual]]=0,"PAGADO",IF(BD[[#This Row],[Saldo Actual]]&lt;0,"A Favor","Pendiente"))</f>
        <v>PAGADO</v>
      </c>
      <c r="P3571" s="97">
        <f>+BD[[#This Row],[Fecha Doc.]]+7</f>
        <v>45096</v>
      </c>
      <c r="Q3571" s="96" t="str">
        <f ca="1">IF(TODAY()&gt;BD[[#This Row],[Fecha Venc.]],"VENCIDO","")</f>
        <v>VENCIDO</v>
      </c>
      <c r="R3571" s="83"/>
    </row>
    <row r="3572" spans="3:18" ht="15" hidden="1" customHeight="1" x14ac:dyDescent="0.25">
      <c r="C3572" s="85" t="s">
        <v>395</v>
      </c>
      <c r="D3572" s="86">
        <v>45085</v>
      </c>
      <c r="E3572" s="87" t="s">
        <v>1887</v>
      </c>
      <c r="F3572" s="88" t="s">
        <v>1886</v>
      </c>
      <c r="G3572" s="87" t="s">
        <v>140</v>
      </c>
      <c r="H3572" s="89" t="s">
        <v>3</v>
      </c>
      <c r="I3572" s="121">
        <v>439.45</v>
      </c>
      <c r="J3572" s="121">
        <v>439.45</v>
      </c>
      <c r="K3572" s="84">
        <v>2.15</v>
      </c>
      <c r="L3572" s="105">
        <f>+BD[[#This Row],[Kg. Recibidos]]*BD[[#This Row],[Precio]]</f>
        <v>944.81749999999988</v>
      </c>
      <c r="M3572" s="84">
        <v>944.81749999999988</v>
      </c>
      <c r="N3572" s="91">
        <f>+BD[[#This Row],[Monto Total]]-BD[[#This Row],[Abonos]]</f>
        <v>0</v>
      </c>
      <c r="O3572" s="93" t="str">
        <f>IF(BD[[#This Row],[Saldo Actual]]=0,"PAGADO",IF(BD[[#This Row],[Saldo Actual]]&lt;0,"A Favor","Pendiente"))</f>
        <v>PAGADO</v>
      </c>
      <c r="P3572" s="97">
        <f>+BD[[#This Row],[Fecha Doc.]]+7</f>
        <v>45092</v>
      </c>
      <c r="Q3572" s="96" t="str">
        <f ca="1">IF(TODAY()&gt;BD[[#This Row],[Fecha Venc.]],"VENCIDO","")</f>
        <v>VENCIDO</v>
      </c>
      <c r="R3572" s="83"/>
    </row>
    <row r="3573" spans="3:18" ht="15" hidden="1" customHeight="1" x14ac:dyDescent="0.25">
      <c r="C3573" s="85" t="s">
        <v>451</v>
      </c>
      <c r="D3573" s="86">
        <v>45075</v>
      </c>
      <c r="E3573" s="87" t="s">
        <v>1887</v>
      </c>
      <c r="F3573" s="88" t="s">
        <v>1886</v>
      </c>
      <c r="G3573" s="87" t="s">
        <v>193</v>
      </c>
      <c r="H3573" s="89" t="s">
        <v>13</v>
      </c>
      <c r="I3573" s="121">
        <v>35.299999999999997</v>
      </c>
      <c r="J3573" s="121">
        <v>35.299999999999997</v>
      </c>
      <c r="K3573" s="84">
        <v>1.35</v>
      </c>
      <c r="L3573" s="105">
        <f>+BD[[#This Row],[Kg. Recibidos]]*BD[[#This Row],[Precio]]</f>
        <v>47.655000000000001</v>
      </c>
      <c r="M3573" s="84">
        <v>47.655000000000001</v>
      </c>
      <c r="N3573" s="91">
        <f>+BD[[#This Row],[Monto Total]]-BD[[#This Row],[Abonos]]</f>
        <v>0</v>
      </c>
      <c r="O3573" s="93" t="str">
        <f>IF(BD[[#This Row],[Saldo Actual]]=0,"PAGADO",IF(BD[[#This Row],[Saldo Actual]]&lt;0,"A Favor","Pendiente"))</f>
        <v>PAGADO</v>
      </c>
      <c r="P3573" s="97">
        <f>+BD[[#This Row],[Fecha Doc.]]+7</f>
        <v>45082</v>
      </c>
      <c r="Q3573" s="96" t="str">
        <f ca="1">IF(TODAY()&gt;BD[[#This Row],[Fecha Venc.]],"VENCIDO","")</f>
        <v>VENCIDO</v>
      </c>
      <c r="R3573" s="83"/>
    </row>
    <row r="3574" spans="3:18" ht="15" hidden="1" customHeight="1" x14ac:dyDescent="0.25">
      <c r="C3574" s="85" t="s">
        <v>450</v>
      </c>
      <c r="D3574" s="86">
        <v>45075</v>
      </c>
      <c r="E3574" s="87" t="s">
        <v>1887</v>
      </c>
      <c r="F3574" s="88" t="s">
        <v>1886</v>
      </c>
      <c r="G3574" s="87" t="s">
        <v>193</v>
      </c>
      <c r="H3574" s="89" t="s">
        <v>3</v>
      </c>
      <c r="I3574" s="121">
        <v>25.6</v>
      </c>
      <c r="J3574" s="121">
        <v>25.6</v>
      </c>
      <c r="K3574" s="84">
        <v>2.3199999999999998</v>
      </c>
      <c r="L3574" s="105">
        <f>+BD[[#This Row],[Kg. Recibidos]]*BD[[#This Row],[Precio]]</f>
        <v>59.391999999999996</v>
      </c>
      <c r="M3574" s="84">
        <v>59.391999999999996</v>
      </c>
      <c r="N3574" s="91">
        <f>+BD[[#This Row],[Monto Total]]-BD[[#This Row],[Abonos]]</f>
        <v>0</v>
      </c>
      <c r="O3574" s="93" t="str">
        <f>IF(BD[[#This Row],[Saldo Actual]]=0,"PAGADO",IF(BD[[#This Row],[Saldo Actual]]&lt;0,"A Favor","Pendiente"))</f>
        <v>PAGADO</v>
      </c>
      <c r="P3574" s="97">
        <f>+BD[[#This Row],[Fecha Doc.]]+7</f>
        <v>45082</v>
      </c>
      <c r="Q3574" s="96" t="str">
        <f ca="1">IF(TODAY()&gt;BD[[#This Row],[Fecha Venc.]],"VENCIDO","")</f>
        <v>VENCIDO</v>
      </c>
      <c r="R3574" s="83"/>
    </row>
    <row r="3575" spans="3:18" ht="15" hidden="1" customHeight="1" x14ac:dyDescent="0.25">
      <c r="C3575" s="85" t="s">
        <v>452</v>
      </c>
      <c r="D3575" s="86">
        <v>45064</v>
      </c>
      <c r="E3575" s="87" t="s">
        <v>1887</v>
      </c>
      <c r="F3575" s="88" t="s">
        <v>1886</v>
      </c>
      <c r="G3575" s="87" t="s">
        <v>193</v>
      </c>
      <c r="H3575" s="89" t="s">
        <v>13</v>
      </c>
      <c r="I3575" s="121">
        <v>35.299999999999997</v>
      </c>
      <c r="J3575" s="121">
        <v>35.299999999999997</v>
      </c>
      <c r="K3575" s="84">
        <v>1.4</v>
      </c>
      <c r="L3575" s="105">
        <f>+BD[[#This Row],[Kg. Recibidos]]*BD[[#This Row],[Precio]]</f>
        <v>49.419999999999995</v>
      </c>
      <c r="M3575" s="84">
        <v>49.419999999999995</v>
      </c>
      <c r="N3575" s="91">
        <f>+BD[[#This Row],[Monto Total]]-BD[[#This Row],[Abonos]]</f>
        <v>0</v>
      </c>
      <c r="O3575" s="93" t="str">
        <f>IF(BD[[#This Row],[Saldo Actual]]=0,"PAGADO",IF(BD[[#This Row],[Saldo Actual]]&lt;0,"A Favor","Pendiente"))</f>
        <v>PAGADO</v>
      </c>
      <c r="P3575" s="97">
        <f>+BD[[#This Row],[Fecha Doc.]]+7</f>
        <v>45071</v>
      </c>
      <c r="Q3575" s="96" t="str">
        <f ca="1">IF(TODAY()&gt;BD[[#This Row],[Fecha Venc.]],"VENCIDO","")</f>
        <v>VENCIDO</v>
      </c>
      <c r="R3575" s="83"/>
    </row>
    <row r="3576" spans="3:18" ht="15" hidden="1" customHeight="1" x14ac:dyDescent="0.25">
      <c r="C3576" s="85" t="s">
        <v>453</v>
      </c>
      <c r="D3576" s="86">
        <v>45058</v>
      </c>
      <c r="E3576" s="87" t="s">
        <v>1887</v>
      </c>
      <c r="F3576" s="88" t="s">
        <v>1886</v>
      </c>
      <c r="G3576" s="87" t="s">
        <v>193</v>
      </c>
      <c r="H3576" s="89" t="s">
        <v>3</v>
      </c>
      <c r="I3576" s="121">
        <v>23.8</v>
      </c>
      <c r="J3576" s="121">
        <v>23.8</v>
      </c>
      <c r="K3576" s="84">
        <v>2.4</v>
      </c>
      <c r="L3576" s="105">
        <f>+BD[[#This Row],[Kg. Recibidos]]*BD[[#This Row],[Precio]]</f>
        <v>57.12</v>
      </c>
      <c r="M3576" s="84">
        <v>57.12</v>
      </c>
      <c r="N3576" s="91">
        <f>+BD[[#This Row],[Monto Total]]-BD[[#This Row],[Abonos]]</f>
        <v>0</v>
      </c>
      <c r="O3576" s="93" t="str">
        <f>IF(BD[[#This Row],[Saldo Actual]]=0,"PAGADO",IF(BD[[#This Row],[Saldo Actual]]&lt;0,"A Favor","Pendiente"))</f>
        <v>PAGADO</v>
      </c>
      <c r="P3576" s="97">
        <f>+BD[[#This Row],[Fecha Doc.]]+7</f>
        <v>45065</v>
      </c>
      <c r="Q3576" s="96" t="str">
        <f ca="1">IF(TODAY()&gt;BD[[#This Row],[Fecha Venc.]],"VENCIDO","")</f>
        <v>VENCIDO</v>
      </c>
      <c r="R3576" s="83"/>
    </row>
    <row r="3577" spans="3:18" ht="15" hidden="1" customHeight="1" x14ac:dyDescent="0.25">
      <c r="C3577" s="77" t="s">
        <v>1458</v>
      </c>
      <c r="D3577" s="78">
        <v>31.01</v>
      </c>
      <c r="E3577" s="79" t="s">
        <v>1887</v>
      </c>
      <c r="F3577" s="80" t="s">
        <v>1886</v>
      </c>
      <c r="G3577" s="79" t="s">
        <v>128</v>
      </c>
      <c r="H3577" s="81" t="s">
        <v>13</v>
      </c>
      <c r="I3577" s="120">
        <v>3.6</v>
      </c>
      <c r="J3577" s="120">
        <v>3.6</v>
      </c>
      <c r="K3577" s="82">
        <v>1.4</v>
      </c>
      <c r="L3577" s="105">
        <f>+BD[[#This Row],[Kg. Recibidos]]*BD[[#This Row],[Precio]]</f>
        <v>5.04</v>
      </c>
      <c r="M3577" s="82">
        <v>5.04</v>
      </c>
      <c r="N3577" s="91">
        <f>+BD[[#This Row],[Monto Total]]-BD[[#This Row],[Abonos]]</f>
        <v>0</v>
      </c>
      <c r="O3577" s="92" t="str">
        <f>IF(BD[[#This Row],[Saldo Actual]]=0,"PAGADO",IF(BD[[#This Row],[Saldo Actual]]&lt;0,"A Favor","Pendiente"))</f>
        <v>PAGADO</v>
      </c>
      <c r="P3577" s="95">
        <f>+BD[[#This Row],[Fecha Doc.]]+7</f>
        <v>38.010000000000005</v>
      </c>
      <c r="Q3577" s="66" t="str">
        <f ca="1">IF(TODAY()&gt;BD[[#This Row],[Fecha Venc.]],"VENCIDO","")</f>
        <v>VENCIDO</v>
      </c>
      <c r="R3577" s="83"/>
    </row>
    <row r="3578" spans="3:18" ht="15" hidden="1" customHeight="1" x14ac:dyDescent="0.25">
      <c r="C3578" s="77"/>
      <c r="D3578" s="78"/>
      <c r="E3578" s="79"/>
      <c r="F3578" s="80"/>
      <c r="G3578" s="79"/>
      <c r="H3578" s="81"/>
      <c r="I3578" s="120"/>
      <c r="J3578" s="120"/>
      <c r="K3578" s="82"/>
      <c r="L3578" s="105"/>
      <c r="M3578" s="105"/>
      <c r="N3578" s="91"/>
      <c r="O3578" s="92"/>
      <c r="P3578" s="95"/>
      <c r="Q3578" s="66"/>
      <c r="R3578" s="83"/>
    </row>
    <row r="3579" spans="3:18" ht="15" hidden="1" customHeight="1" x14ac:dyDescent="0.25">
      <c r="C3579" s="77"/>
      <c r="D3579" s="78"/>
      <c r="E3579" s="79"/>
      <c r="F3579" s="80"/>
      <c r="G3579" s="79"/>
      <c r="H3579" s="81"/>
      <c r="I3579" s="120"/>
      <c r="J3579" s="120"/>
      <c r="K3579" s="82"/>
      <c r="L3579" s="105"/>
      <c r="M3579" s="105"/>
      <c r="N3579" s="91"/>
      <c r="O3579" s="92"/>
      <c r="P3579" s="95"/>
      <c r="Q3579" s="66"/>
      <c r="R3579" s="83"/>
    </row>
    <row r="3580" spans="3:18" ht="15" hidden="1" customHeight="1" x14ac:dyDescent="0.25">
      <c r="C3580" s="77"/>
      <c r="D3580" s="78"/>
      <c r="E3580" s="79"/>
      <c r="F3580" s="80"/>
      <c r="G3580" s="79"/>
      <c r="H3580" s="81"/>
      <c r="I3580" s="120"/>
      <c r="J3580" s="120"/>
      <c r="K3580" s="82"/>
      <c r="L3580" s="105"/>
      <c r="M3580" s="105"/>
      <c r="N3580" s="91"/>
      <c r="O3580" s="92"/>
      <c r="P3580" s="95"/>
      <c r="Q3580" s="66"/>
      <c r="R3580" s="83"/>
    </row>
    <row r="3581" spans="3:18" ht="15" hidden="1" customHeight="1" x14ac:dyDescent="0.25">
      <c r="C3581" s="77"/>
      <c r="D3581" s="78"/>
      <c r="E3581" s="79"/>
      <c r="F3581" s="80"/>
      <c r="G3581" s="79"/>
      <c r="H3581" s="81"/>
      <c r="I3581" s="120"/>
      <c r="J3581" s="120"/>
      <c r="K3581" s="82"/>
      <c r="L3581" s="105"/>
      <c r="M3581" s="105"/>
      <c r="N3581" s="91"/>
      <c r="O3581" s="92"/>
      <c r="P3581" s="95"/>
      <c r="Q3581" s="66"/>
      <c r="R3581" s="83"/>
    </row>
    <row r="3582" spans="3:18" ht="15" hidden="1" customHeight="1" x14ac:dyDescent="0.25">
      <c r="C3582" s="77"/>
      <c r="D3582" s="78"/>
      <c r="E3582" s="79"/>
      <c r="F3582" s="80"/>
      <c r="G3582" s="79"/>
      <c r="H3582" s="81"/>
      <c r="I3582" s="120"/>
      <c r="J3582" s="120"/>
      <c r="K3582" s="82"/>
      <c r="L3582" s="105"/>
      <c r="M3582" s="82"/>
      <c r="N3582" s="91"/>
      <c r="O3582" s="92"/>
      <c r="P3582" s="95"/>
      <c r="Q3582" s="66"/>
      <c r="R3582" s="83"/>
    </row>
    <row r="3583" spans="3:18" ht="15" hidden="1" customHeight="1" x14ac:dyDescent="0.25">
      <c r="C3583" s="85"/>
      <c r="D3583" s="86"/>
      <c r="E3583" s="87"/>
      <c r="F3583" s="88"/>
      <c r="G3583" s="87"/>
      <c r="H3583" s="89"/>
      <c r="I3583" s="121"/>
      <c r="J3583" s="121"/>
      <c r="K3583" s="84"/>
      <c r="L3583" s="106"/>
      <c r="M3583" s="84"/>
      <c r="N3583" s="141"/>
      <c r="O3583" s="93"/>
      <c r="P3583" s="97"/>
      <c r="Q3583" s="96"/>
      <c r="R3583" s="83"/>
    </row>
    <row r="3584" spans="3:18" ht="15" hidden="1" customHeight="1" x14ac:dyDescent="0.25">
      <c r="C3584" s="85"/>
      <c r="D3584" s="86"/>
      <c r="E3584" s="87"/>
      <c r="F3584" s="88"/>
      <c r="G3584" s="87"/>
      <c r="H3584" s="89"/>
      <c r="I3584" s="121"/>
      <c r="J3584" s="121"/>
      <c r="K3584" s="84"/>
      <c r="L3584" s="106">
        <f>+BD[[#This Row],[Kg. Recibidos]]*BD[[#This Row],[Precio]]</f>
        <v>0</v>
      </c>
      <c r="M3584" s="84"/>
      <c r="N3584" s="141">
        <f>+BD[[#This Row],[Monto Total]]-BD[[#This Row],[Abonos]]</f>
        <v>0</v>
      </c>
      <c r="O3584" s="93" t="str">
        <f>IF(BD[[#This Row],[Saldo Actual]]=0,"PAGADO",IF(BD[[#This Row],[Saldo Actual]]&lt;0,"A Favor","Pendiente"))</f>
        <v>PAGADO</v>
      </c>
      <c r="P3584" s="97">
        <f>+BD[[#This Row],[Fecha Doc.]]+7</f>
        <v>7</v>
      </c>
      <c r="Q3584" s="96" t="str">
        <f ca="1">IF(TODAY()&gt;BD[[#This Row],[Fecha Venc.]],"VENCIDO","")</f>
        <v>VENCIDO</v>
      </c>
      <c r="R3584" s="83"/>
    </row>
    <row r="3585" spans="3:18" ht="15" hidden="1" customHeight="1" x14ac:dyDescent="0.25">
      <c r="C3585" s="85"/>
      <c r="D3585" s="86"/>
      <c r="E3585" s="87"/>
      <c r="F3585" s="88"/>
      <c r="G3585" s="87"/>
      <c r="H3585" s="89"/>
      <c r="I3585" s="121"/>
      <c r="J3585" s="121"/>
      <c r="K3585" s="155"/>
      <c r="L3585" s="156"/>
      <c r="M3585" s="84"/>
      <c r="N3585" s="141">
        <f>+BD[[#This Row],[Monto Total]]-BD[[#This Row],[Abonos]]</f>
        <v>0</v>
      </c>
      <c r="O3585" s="93" t="str">
        <f>IF(BD[[#This Row],[Saldo Actual]]=0,"PAGADO",IF(BD[[#This Row],[Saldo Actual]]&lt;0,"A Favor","Pendiente"))</f>
        <v>PAGADO</v>
      </c>
      <c r="P3585" s="97">
        <f>+BD[[#This Row],[Fecha Doc.]]+7</f>
        <v>7</v>
      </c>
      <c r="Q3585" s="96" t="str">
        <f ca="1">IF(TODAY()&gt;BD[[#This Row],[Fecha Venc.]],"VENCIDO","")</f>
        <v>VENCIDO</v>
      </c>
      <c r="R3585" s="83"/>
    </row>
    <row r="3586" spans="3:18" ht="15" customHeight="1" x14ac:dyDescent="0.25">
      <c r="M3586" s="10"/>
    </row>
    <row r="3587" spans="3:18" ht="15" customHeight="1" x14ac:dyDescent="0.25">
      <c r="J3587" s="116"/>
    </row>
    <row r="3588" spans="3:18" ht="15" customHeight="1" x14ac:dyDescent="0.25">
      <c r="L3588" s="10"/>
    </row>
    <row r="3595" spans="3:18" ht="15" customHeight="1" x14ac:dyDescent="0.25">
      <c r="L3595" t="s">
        <v>2375</v>
      </c>
    </row>
  </sheetData>
  <phoneticPr fontId="8" type="noConversion"/>
  <conditionalFormatting sqref="N6 N1481:N3582">
    <cfRule type="cellIs" dxfId="5221" priority="4918" operator="equal">
      <formula>0</formula>
    </cfRule>
  </conditionalFormatting>
  <conditionalFormatting sqref="O6 O1481:O3582">
    <cfRule type="cellIs" dxfId="5220" priority="4917" operator="equal">
      <formula>"PAGADO"</formula>
    </cfRule>
  </conditionalFormatting>
  <conditionalFormatting sqref="Q1481:Q3582">
    <cfRule type="cellIs" dxfId="5219" priority="4916" operator="equal">
      <formula>"VENCIDO"</formula>
    </cfRule>
  </conditionalFormatting>
  <conditionalFormatting sqref="O1481:O3582">
    <cfRule type="cellIs" dxfId="5218" priority="4873" operator="equal">
      <formula>"A Favor"</formula>
    </cfRule>
  </conditionalFormatting>
  <conditionalFormatting sqref="C1514:L1514 N1514:R1514 C1481:R1513 C1515:R3582">
    <cfRule type="expression" dxfId="5217" priority="4872">
      <formula>ROW()=CELL("fila")</formula>
    </cfRule>
  </conditionalFormatting>
  <conditionalFormatting sqref="N1480">
    <cfRule type="cellIs" dxfId="5216" priority="4802" operator="equal">
      <formula>0</formula>
    </cfRule>
  </conditionalFormatting>
  <conditionalFormatting sqref="O1480">
    <cfRule type="cellIs" dxfId="5215" priority="4801" operator="equal">
      <formula>"PAGADO"</formula>
    </cfRule>
  </conditionalFormatting>
  <conditionalFormatting sqref="Q1480">
    <cfRule type="cellIs" dxfId="5214" priority="4800" operator="equal">
      <formula>"VENCIDO"</formula>
    </cfRule>
  </conditionalFormatting>
  <conditionalFormatting sqref="O1480">
    <cfRule type="cellIs" dxfId="5213" priority="4799" operator="equal">
      <formula>"A Favor"</formula>
    </cfRule>
  </conditionalFormatting>
  <conditionalFormatting sqref="C1480:R1480">
    <cfRule type="expression" dxfId="5212" priority="4798">
      <formula>ROW()=CELL("fila")</formula>
    </cfRule>
  </conditionalFormatting>
  <conditionalFormatting sqref="N1479">
    <cfRule type="cellIs" dxfId="5211" priority="4797" operator="equal">
      <formula>0</formula>
    </cfRule>
  </conditionalFormatting>
  <conditionalFormatting sqref="O1479">
    <cfRule type="cellIs" dxfId="5210" priority="4796" operator="equal">
      <formula>"PAGADO"</formula>
    </cfRule>
  </conditionalFormatting>
  <conditionalFormatting sqref="Q1479">
    <cfRule type="cellIs" dxfId="5209" priority="4795" operator="equal">
      <formula>"VENCIDO"</formula>
    </cfRule>
  </conditionalFormatting>
  <conditionalFormatting sqref="O1479">
    <cfRule type="cellIs" dxfId="5208" priority="4794" operator="equal">
      <formula>"A Favor"</formula>
    </cfRule>
  </conditionalFormatting>
  <conditionalFormatting sqref="C1479:R1479">
    <cfRule type="expression" dxfId="5207" priority="4793">
      <formula>ROW()=CELL("fila")</formula>
    </cfRule>
  </conditionalFormatting>
  <conditionalFormatting sqref="N1478">
    <cfRule type="cellIs" dxfId="5206" priority="4792" operator="equal">
      <formula>0</formula>
    </cfRule>
  </conditionalFormatting>
  <conditionalFormatting sqref="O1478">
    <cfRule type="cellIs" dxfId="5205" priority="4791" operator="equal">
      <formula>"PAGADO"</formula>
    </cfRule>
  </conditionalFormatting>
  <conditionalFormatting sqref="Q1478">
    <cfRule type="cellIs" dxfId="5204" priority="4790" operator="equal">
      <formula>"VENCIDO"</formula>
    </cfRule>
  </conditionalFormatting>
  <conditionalFormatting sqref="O1478">
    <cfRule type="cellIs" dxfId="5203" priority="4789" operator="equal">
      <formula>"A Favor"</formula>
    </cfRule>
  </conditionalFormatting>
  <conditionalFormatting sqref="C1478:R1478">
    <cfRule type="expression" dxfId="5202" priority="4788">
      <formula>ROW()=CELL("fila")</formula>
    </cfRule>
  </conditionalFormatting>
  <conditionalFormatting sqref="N1477">
    <cfRule type="cellIs" dxfId="5201" priority="4787" operator="equal">
      <formula>0</formula>
    </cfRule>
  </conditionalFormatting>
  <conditionalFormatting sqref="O1477">
    <cfRule type="cellIs" dxfId="5200" priority="4786" operator="equal">
      <formula>"PAGADO"</formula>
    </cfRule>
  </conditionalFormatting>
  <conditionalFormatting sqref="Q1477">
    <cfRule type="cellIs" dxfId="5199" priority="4785" operator="equal">
      <formula>"VENCIDO"</formula>
    </cfRule>
  </conditionalFormatting>
  <conditionalFormatting sqref="O1477">
    <cfRule type="cellIs" dxfId="5198" priority="4784" operator="equal">
      <formula>"A Favor"</formula>
    </cfRule>
  </conditionalFormatting>
  <conditionalFormatting sqref="C1477:R1477">
    <cfRule type="expression" dxfId="5197" priority="4783">
      <formula>ROW()=CELL("fila")</formula>
    </cfRule>
  </conditionalFormatting>
  <conditionalFormatting sqref="N1476">
    <cfRule type="cellIs" dxfId="5196" priority="4782" operator="equal">
      <formula>0</formula>
    </cfRule>
  </conditionalFormatting>
  <conditionalFormatting sqref="O1476">
    <cfRule type="cellIs" dxfId="5195" priority="4781" operator="equal">
      <formula>"PAGADO"</formula>
    </cfRule>
  </conditionalFormatting>
  <conditionalFormatting sqref="Q1476">
    <cfRule type="cellIs" dxfId="5194" priority="4780" operator="equal">
      <formula>"VENCIDO"</formula>
    </cfRule>
  </conditionalFormatting>
  <conditionalFormatting sqref="O1476">
    <cfRule type="cellIs" dxfId="5193" priority="4779" operator="equal">
      <formula>"A Favor"</formula>
    </cfRule>
  </conditionalFormatting>
  <conditionalFormatting sqref="C1476:L1476 N1476:R1476">
    <cfRule type="expression" dxfId="5192" priority="4778">
      <formula>ROW()=CELL("fila")</formula>
    </cfRule>
  </conditionalFormatting>
  <conditionalFormatting sqref="N1475">
    <cfRule type="cellIs" dxfId="5191" priority="4777" operator="equal">
      <formula>0</formula>
    </cfRule>
  </conditionalFormatting>
  <conditionalFormatting sqref="O1475">
    <cfRule type="cellIs" dxfId="5190" priority="4776" operator="equal">
      <formula>"PAGADO"</formula>
    </cfRule>
  </conditionalFormatting>
  <conditionalFormatting sqref="Q1475">
    <cfRule type="cellIs" dxfId="5189" priority="4775" operator="equal">
      <formula>"VENCIDO"</formula>
    </cfRule>
  </conditionalFormatting>
  <conditionalFormatting sqref="O1475">
    <cfRule type="cellIs" dxfId="5188" priority="4774" operator="equal">
      <formula>"A Favor"</formula>
    </cfRule>
  </conditionalFormatting>
  <conditionalFormatting sqref="C1475:L1475 N1475:R1475">
    <cfRule type="expression" dxfId="5187" priority="4773">
      <formula>ROW()=CELL("fila")</formula>
    </cfRule>
  </conditionalFormatting>
  <conditionalFormatting sqref="N1474">
    <cfRule type="cellIs" dxfId="5186" priority="4772" operator="equal">
      <formula>0</formula>
    </cfRule>
  </conditionalFormatting>
  <conditionalFormatting sqref="O1474">
    <cfRule type="cellIs" dxfId="5185" priority="4771" operator="equal">
      <formula>"PAGADO"</formula>
    </cfRule>
  </conditionalFormatting>
  <conditionalFormatting sqref="Q1474">
    <cfRule type="cellIs" dxfId="5184" priority="4770" operator="equal">
      <formula>"VENCIDO"</formula>
    </cfRule>
  </conditionalFormatting>
  <conditionalFormatting sqref="O1474">
    <cfRule type="cellIs" dxfId="5183" priority="4769" operator="equal">
      <formula>"A Favor"</formula>
    </cfRule>
  </conditionalFormatting>
  <conditionalFormatting sqref="C1474:L1474 N1474:R1474">
    <cfRule type="expression" dxfId="5182" priority="4768">
      <formula>ROW()=CELL("fila")</formula>
    </cfRule>
  </conditionalFormatting>
  <conditionalFormatting sqref="N1473">
    <cfRule type="cellIs" dxfId="5181" priority="4767" operator="equal">
      <formula>0</formula>
    </cfRule>
  </conditionalFormatting>
  <conditionalFormatting sqref="O1473">
    <cfRule type="cellIs" dxfId="5180" priority="4766" operator="equal">
      <formula>"PAGADO"</formula>
    </cfRule>
  </conditionalFormatting>
  <conditionalFormatting sqref="Q1473">
    <cfRule type="cellIs" dxfId="5179" priority="4765" operator="equal">
      <formula>"VENCIDO"</formula>
    </cfRule>
  </conditionalFormatting>
  <conditionalFormatting sqref="O1473">
    <cfRule type="cellIs" dxfId="5178" priority="4764" operator="equal">
      <formula>"A Favor"</formula>
    </cfRule>
  </conditionalFormatting>
  <conditionalFormatting sqref="C1473:R1473">
    <cfRule type="expression" dxfId="5177" priority="4763">
      <formula>ROW()=CELL("fila")</formula>
    </cfRule>
  </conditionalFormatting>
  <conditionalFormatting sqref="N1472">
    <cfRule type="cellIs" dxfId="5176" priority="4762" operator="equal">
      <formula>0</formula>
    </cfRule>
  </conditionalFormatting>
  <conditionalFormatting sqref="O1472">
    <cfRule type="cellIs" dxfId="5175" priority="4761" operator="equal">
      <formula>"PAGADO"</formula>
    </cfRule>
  </conditionalFormatting>
  <conditionalFormatting sqref="Q1472">
    <cfRule type="cellIs" dxfId="5174" priority="4760" operator="equal">
      <formula>"VENCIDO"</formula>
    </cfRule>
  </conditionalFormatting>
  <conditionalFormatting sqref="O1472">
    <cfRule type="cellIs" dxfId="5173" priority="4759" operator="equal">
      <formula>"A Favor"</formula>
    </cfRule>
  </conditionalFormatting>
  <conditionalFormatting sqref="C1472:R1472">
    <cfRule type="expression" dxfId="5172" priority="4758">
      <formula>ROW()=CELL("fila")</formula>
    </cfRule>
  </conditionalFormatting>
  <conditionalFormatting sqref="N1471">
    <cfRule type="cellIs" dxfId="5171" priority="4757" operator="equal">
      <formula>0</formula>
    </cfRule>
  </conditionalFormatting>
  <conditionalFormatting sqref="O1471">
    <cfRule type="cellIs" dxfId="5170" priority="4756" operator="equal">
      <formula>"PAGADO"</formula>
    </cfRule>
  </conditionalFormatting>
  <conditionalFormatting sqref="Q1471">
    <cfRule type="cellIs" dxfId="5169" priority="4755" operator="equal">
      <formula>"VENCIDO"</formula>
    </cfRule>
  </conditionalFormatting>
  <conditionalFormatting sqref="O1471">
    <cfRule type="cellIs" dxfId="5168" priority="4754" operator="equal">
      <formula>"A Favor"</formula>
    </cfRule>
  </conditionalFormatting>
  <conditionalFormatting sqref="C1471:R1471">
    <cfRule type="expression" dxfId="5167" priority="4753">
      <formula>ROW()=CELL("fila")</formula>
    </cfRule>
  </conditionalFormatting>
  <conditionalFormatting sqref="N1470">
    <cfRule type="cellIs" dxfId="5166" priority="4752" operator="equal">
      <formula>0</formula>
    </cfRule>
  </conditionalFormatting>
  <conditionalFormatting sqref="O1470">
    <cfRule type="cellIs" dxfId="5165" priority="4751" operator="equal">
      <formula>"PAGADO"</formula>
    </cfRule>
  </conditionalFormatting>
  <conditionalFormatting sqref="Q1470">
    <cfRule type="cellIs" dxfId="5164" priority="4750" operator="equal">
      <formula>"VENCIDO"</formula>
    </cfRule>
  </conditionalFormatting>
  <conditionalFormatting sqref="O1470">
    <cfRule type="cellIs" dxfId="5163" priority="4749" operator="equal">
      <formula>"A Favor"</formula>
    </cfRule>
  </conditionalFormatting>
  <conditionalFormatting sqref="C1470:R1470">
    <cfRule type="expression" dxfId="5162" priority="4748">
      <formula>ROW()=CELL("fila")</formula>
    </cfRule>
  </conditionalFormatting>
  <conditionalFormatting sqref="N1469">
    <cfRule type="cellIs" dxfId="5161" priority="4747" operator="equal">
      <formula>0</formula>
    </cfRule>
  </conditionalFormatting>
  <conditionalFormatting sqref="O1469">
    <cfRule type="cellIs" dxfId="5160" priority="4746" operator="equal">
      <formula>"PAGADO"</formula>
    </cfRule>
  </conditionalFormatting>
  <conditionalFormatting sqref="Q1469">
    <cfRule type="cellIs" dxfId="5159" priority="4745" operator="equal">
      <formula>"VENCIDO"</formula>
    </cfRule>
  </conditionalFormatting>
  <conditionalFormatting sqref="O1469">
    <cfRule type="cellIs" dxfId="5158" priority="4744" operator="equal">
      <formula>"A Favor"</formula>
    </cfRule>
  </conditionalFormatting>
  <conditionalFormatting sqref="C1469:R1469">
    <cfRule type="expression" dxfId="5157" priority="4743">
      <formula>ROW()=CELL("fila")</formula>
    </cfRule>
  </conditionalFormatting>
  <conditionalFormatting sqref="N1468">
    <cfRule type="cellIs" dxfId="5156" priority="4742" operator="equal">
      <formula>0</formula>
    </cfRule>
  </conditionalFormatting>
  <conditionalFormatting sqref="O1468">
    <cfRule type="cellIs" dxfId="5155" priority="4741" operator="equal">
      <formula>"PAGADO"</formula>
    </cfRule>
  </conditionalFormatting>
  <conditionalFormatting sqref="Q1468">
    <cfRule type="cellIs" dxfId="5154" priority="4740" operator="equal">
      <formula>"VENCIDO"</formula>
    </cfRule>
  </conditionalFormatting>
  <conditionalFormatting sqref="O1468">
    <cfRule type="cellIs" dxfId="5153" priority="4739" operator="equal">
      <formula>"A Favor"</formula>
    </cfRule>
  </conditionalFormatting>
  <conditionalFormatting sqref="C1468:R1468">
    <cfRule type="expression" dxfId="5152" priority="4738">
      <formula>ROW()=CELL("fila")</formula>
    </cfRule>
  </conditionalFormatting>
  <conditionalFormatting sqref="N1467">
    <cfRule type="cellIs" dxfId="5151" priority="4737" operator="equal">
      <formula>0</formula>
    </cfRule>
  </conditionalFormatting>
  <conditionalFormatting sqref="O1467">
    <cfRule type="cellIs" dxfId="5150" priority="4736" operator="equal">
      <formula>"PAGADO"</formula>
    </cfRule>
  </conditionalFormatting>
  <conditionalFormatting sqref="Q1467">
    <cfRule type="cellIs" dxfId="5149" priority="4735" operator="equal">
      <formula>"VENCIDO"</formula>
    </cfRule>
  </conditionalFormatting>
  <conditionalFormatting sqref="O1467">
    <cfRule type="cellIs" dxfId="5148" priority="4734" operator="equal">
      <formula>"A Favor"</formula>
    </cfRule>
  </conditionalFormatting>
  <conditionalFormatting sqref="C1467:R1467">
    <cfRule type="expression" dxfId="5147" priority="4733">
      <formula>ROW()=CELL("fila")</formula>
    </cfRule>
  </conditionalFormatting>
  <conditionalFormatting sqref="N1466">
    <cfRule type="cellIs" dxfId="5146" priority="4732" operator="equal">
      <formula>0</formula>
    </cfRule>
  </conditionalFormatting>
  <conditionalFormatting sqref="O1466">
    <cfRule type="cellIs" dxfId="5145" priority="4731" operator="equal">
      <formula>"PAGADO"</formula>
    </cfRule>
  </conditionalFormatting>
  <conditionalFormatting sqref="Q1466">
    <cfRule type="cellIs" dxfId="5144" priority="4730" operator="equal">
      <formula>"VENCIDO"</formula>
    </cfRule>
  </conditionalFormatting>
  <conditionalFormatting sqref="O1466">
    <cfRule type="cellIs" dxfId="5143" priority="4729" operator="equal">
      <formula>"A Favor"</formula>
    </cfRule>
  </conditionalFormatting>
  <conditionalFormatting sqref="C1466:R1466">
    <cfRule type="expression" dxfId="5142" priority="4728">
      <formula>ROW()=CELL("fila")</formula>
    </cfRule>
  </conditionalFormatting>
  <conditionalFormatting sqref="N1465">
    <cfRule type="cellIs" dxfId="5141" priority="4727" operator="equal">
      <formula>0</formula>
    </cfRule>
  </conditionalFormatting>
  <conditionalFormatting sqref="O1465">
    <cfRule type="cellIs" dxfId="5140" priority="4726" operator="equal">
      <formula>"PAGADO"</formula>
    </cfRule>
  </conditionalFormatting>
  <conditionalFormatting sqref="Q1465">
    <cfRule type="cellIs" dxfId="5139" priority="4725" operator="equal">
      <formula>"VENCIDO"</formula>
    </cfRule>
  </conditionalFormatting>
  <conditionalFormatting sqref="O1465">
    <cfRule type="cellIs" dxfId="5138" priority="4724" operator="equal">
      <formula>"A Favor"</formula>
    </cfRule>
  </conditionalFormatting>
  <conditionalFormatting sqref="C1465:R1465">
    <cfRule type="expression" dxfId="5137" priority="4723">
      <formula>ROW()=CELL("fila")</formula>
    </cfRule>
  </conditionalFormatting>
  <conditionalFormatting sqref="N1464">
    <cfRule type="cellIs" dxfId="5136" priority="4722" operator="equal">
      <formula>0</formula>
    </cfRule>
  </conditionalFormatting>
  <conditionalFormatting sqref="O1464">
    <cfRule type="cellIs" dxfId="5135" priority="4721" operator="equal">
      <formula>"PAGADO"</formula>
    </cfRule>
  </conditionalFormatting>
  <conditionalFormatting sqref="Q1464">
    <cfRule type="cellIs" dxfId="5134" priority="4720" operator="equal">
      <formula>"VENCIDO"</formula>
    </cfRule>
  </conditionalFormatting>
  <conditionalFormatting sqref="O1464">
    <cfRule type="cellIs" dxfId="5133" priority="4719" operator="equal">
      <formula>"A Favor"</formula>
    </cfRule>
  </conditionalFormatting>
  <conditionalFormatting sqref="C1464:R1464">
    <cfRule type="expression" dxfId="5132" priority="4718">
      <formula>ROW()=CELL("fila")</formula>
    </cfRule>
  </conditionalFormatting>
  <conditionalFormatting sqref="N1463">
    <cfRule type="cellIs" dxfId="5131" priority="4717" operator="equal">
      <formula>0</formula>
    </cfRule>
  </conditionalFormatting>
  <conditionalFormatting sqref="O1463">
    <cfRule type="cellIs" dxfId="5130" priority="4716" operator="equal">
      <formula>"PAGADO"</formula>
    </cfRule>
  </conditionalFormatting>
  <conditionalFormatting sqref="Q1463">
    <cfRule type="cellIs" dxfId="5129" priority="4715" operator="equal">
      <formula>"VENCIDO"</formula>
    </cfRule>
  </conditionalFormatting>
  <conditionalFormatting sqref="O1463">
    <cfRule type="cellIs" dxfId="5128" priority="4714" operator="equal">
      <formula>"A Favor"</formula>
    </cfRule>
  </conditionalFormatting>
  <conditionalFormatting sqref="C1463:R1463">
    <cfRule type="expression" dxfId="5127" priority="4713">
      <formula>ROW()=CELL("fila")</formula>
    </cfRule>
  </conditionalFormatting>
  <conditionalFormatting sqref="M1474">
    <cfRule type="expression" dxfId="5126" priority="4707">
      <formula>ROW()=CELL("fila")</formula>
    </cfRule>
  </conditionalFormatting>
  <conditionalFormatting sqref="C1462:R1462">
    <cfRule type="expression" dxfId="5125" priority="4702">
      <formula>ROW()=CELL("fila")</formula>
    </cfRule>
  </conditionalFormatting>
  <conditionalFormatting sqref="M1476">
    <cfRule type="expression" dxfId="5124" priority="4709">
      <formula>ROW()=CELL("fila")</formula>
    </cfRule>
  </conditionalFormatting>
  <conditionalFormatting sqref="M1475">
    <cfRule type="expression" dxfId="5123" priority="4708">
      <formula>ROW()=CELL("fila")</formula>
    </cfRule>
  </conditionalFormatting>
  <conditionalFormatting sqref="C1461:R1461">
    <cfRule type="expression" dxfId="5122" priority="4697">
      <formula>ROW()=CELL("fila")</formula>
    </cfRule>
  </conditionalFormatting>
  <conditionalFormatting sqref="C1460:R1460">
    <cfRule type="expression" dxfId="5121" priority="4692">
      <formula>ROW()=CELL("fila")</formula>
    </cfRule>
  </conditionalFormatting>
  <conditionalFormatting sqref="N1462">
    <cfRule type="cellIs" dxfId="5120" priority="4706" operator="equal">
      <formula>0</formula>
    </cfRule>
  </conditionalFormatting>
  <conditionalFormatting sqref="O1462">
    <cfRule type="cellIs" dxfId="5119" priority="4705" operator="equal">
      <formula>"PAGADO"</formula>
    </cfRule>
  </conditionalFormatting>
  <conditionalFormatting sqref="Q1462">
    <cfRule type="cellIs" dxfId="5118" priority="4704" operator="equal">
      <formula>"VENCIDO"</formula>
    </cfRule>
  </conditionalFormatting>
  <conditionalFormatting sqref="O1462">
    <cfRule type="cellIs" dxfId="5117" priority="4703" operator="equal">
      <formula>"A Favor"</formula>
    </cfRule>
  </conditionalFormatting>
  <conditionalFormatting sqref="C1459:R1459">
    <cfRule type="expression" dxfId="5116" priority="4687">
      <formula>ROW()=CELL("fila")</formula>
    </cfRule>
  </conditionalFormatting>
  <conditionalFormatting sqref="C1458:R1458">
    <cfRule type="expression" dxfId="5115" priority="4682">
      <formula>ROW()=CELL("fila")</formula>
    </cfRule>
  </conditionalFormatting>
  <conditionalFormatting sqref="N1461">
    <cfRule type="cellIs" dxfId="5114" priority="4701" operator="equal">
      <formula>0</formula>
    </cfRule>
  </conditionalFormatting>
  <conditionalFormatting sqref="O1461">
    <cfRule type="cellIs" dxfId="5113" priority="4700" operator="equal">
      <formula>"PAGADO"</formula>
    </cfRule>
  </conditionalFormatting>
  <conditionalFormatting sqref="Q1461">
    <cfRule type="cellIs" dxfId="5112" priority="4699" operator="equal">
      <formula>"VENCIDO"</formula>
    </cfRule>
  </conditionalFormatting>
  <conditionalFormatting sqref="O1461">
    <cfRule type="cellIs" dxfId="5111" priority="4698" operator="equal">
      <formula>"A Favor"</formula>
    </cfRule>
  </conditionalFormatting>
  <conditionalFormatting sqref="C1457:R1457">
    <cfRule type="expression" dxfId="5110" priority="4677">
      <formula>ROW()=CELL("fila")</formula>
    </cfRule>
  </conditionalFormatting>
  <conditionalFormatting sqref="N1460">
    <cfRule type="cellIs" dxfId="5109" priority="4696" operator="equal">
      <formula>0</formula>
    </cfRule>
  </conditionalFormatting>
  <conditionalFormatting sqref="O1460">
    <cfRule type="cellIs" dxfId="5108" priority="4695" operator="equal">
      <formula>"PAGADO"</formula>
    </cfRule>
  </conditionalFormatting>
  <conditionalFormatting sqref="Q1460">
    <cfRule type="cellIs" dxfId="5107" priority="4694" operator="equal">
      <formula>"VENCIDO"</formula>
    </cfRule>
  </conditionalFormatting>
  <conditionalFormatting sqref="O1460">
    <cfRule type="cellIs" dxfId="5106" priority="4693" operator="equal">
      <formula>"A Favor"</formula>
    </cfRule>
  </conditionalFormatting>
  <conditionalFormatting sqref="C1456:L1456 N1456:R1456">
    <cfRule type="expression" dxfId="5105" priority="4672">
      <formula>ROW()=CELL("fila")</formula>
    </cfRule>
  </conditionalFormatting>
  <conditionalFormatting sqref="N1459">
    <cfRule type="cellIs" dxfId="5104" priority="4691" operator="equal">
      <formula>0</formula>
    </cfRule>
  </conditionalFormatting>
  <conditionalFormatting sqref="O1459">
    <cfRule type="cellIs" dxfId="5103" priority="4690" operator="equal">
      <formula>"PAGADO"</formula>
    </cfRule>
  </conditionalFormatting>
  <conditionalFormatting sqref="Q1459">
    <cfRule type="cellIs" dxfId="5102" priority="4689" operator="equal">
      <formula>"VENCIDO"</formula>
    </cfRule>
  </conditionalFormatting>
  <conditionalFormatting sqref="O1459">
    <cfRule type="cellIs" dxfId="5101" priority="4688" operator="equal">
      <formula>"A Favor"</formula>
    </cfRule>
  </conditionalFormatting>
  <conditionalFormatting sqref="C1455:L1455 N1455:R1455">
    <cfRule type="expression" dxfId="5100" priority="4667">
      <formula>ROW()=CELL("fila")</formula>
    </cfRule>
  </conditionalFormatting>
  <conditionalFormatting sqref="N1458">
    <cfRule type="cellIs" dxfId="5099" priority="4686" operator="equal">
      <formula>0</formula>
    </cfRule>
  </conditionalFormatting>
  <conditionalFormatting sqref="O1458">
    <cfRule type="cellIs" dxfId="5098" priority="4685" operator="equal">
      <formula>"PAGADO"</formula>
    </cfRule>
  </conditionalFormatting>
  <conditionalFormatting sqref="Q1458">
    <cfRule type="cellIs" dxfId="5097" priority="4684" operator="equal">
      <formula>"VENCIDO"</formula>
    </cfRule>
  </conditionalFormatting>
  <conditionalFormatting sqref="O1458">
    <cfRule type="cellIs" dxfId="5096" priority="4683" operator="equal">
      <formula>"A Favor"</formula>
    </cfRule>
  </conditionalFormatting>
  <conditionalFormatting sqref="C1454:R1454">
    <cfRule type="expression" dxfId="5095" priority="4662">
      <formula>ROW()=CELL("fila")</formula>
    </cfRule>
  </conditionalFormatting>
  <conditionalFormatting sqref="N1457">
    <cfRule type="cellIs" dxfId="5094" priority="4681" operator="equal">
      <formula>0</formula>
    </cfRule>
  </conditionalFormatting>
  <conditionalFormatting sqref="O1457">
    <cfRule type="cellIs" dxfId="5093" priority="4680" operator="equal">
      <formula>"PAGADO"</formula>
    </cfRule>
  </conditionalFormatting>
  <conditionalFormatting sqref="Q1457">
    <cfRule type="cellIs" dxfId="5092" priority="4679" operator="equal">
      <formula>"VENCIDO"</formula>
    </cfRule>
  </conditionalFormatting>
  <conditionalFormatting sqref="O1457">
    <cfRule type="cellIs" dxfId="5091" priority="4678" operator="equal">
      <formula>"A Favor"</formula>
    </cfRule>
  </conditionalFormatting>
  <conditionalFormatting sqref="C1453:L1453 N1453:R1453">
    <cfRule type="expression" dxfId="5090" priority="4657">
      <formula>ROW()=CELL("fila")</formula>
    </cfRule>
  </conditionalFormatting>
  <conditionalFormatting sqref="N1456">
    <cfRule type="cellIs" dxfId="5089" priority="4676" operator="equal">
      <formula>0</formula>
    </cfRule>
  </conditionalFormatting>
  <conditionalFormatting sqref="O1456">
    <cfRule type="cellIs" dxfId="5088" priority="4675" operator="equal">
      <formula>"PAGADO"</formula>
    </cfRule>
  </conditionalFormatting>
  <conditionalFormatting sqref="Q1456">
    <cfRule type="cellIs" dxfId="5087" priority="4674" operator="equal">
      <formula>"VENCIDO"</formula>
    </cfRule>
  </conditionalFormatting>
  <conditionalFormatting sqref="O1456">
    <cfRule type="cellIs" dxfId="5086" priority="4673" operator="equal">
      <formula>"A Favor"</formula>
    </cfRule>
  </conditionalFormatting>
  <conditionalFormatting sqref="C1452:L1452 N1452:R1452">
    <cfRule type="expression" dxfId="5085" priority="4652">
      <formula>ROW()=CELL("fila")</formula>
    </cfRule>
  </conditionalFormatting>
  <conditionalFormatting sqref="N1455">
    <cfRule type="cellIs" dxfId="5084" priority="4671" operator="equal">
      <formula>0</formula>
    </cfRule>
  </conditionalFormatting>
  <conditionalFormatting sqref="O1455">
    <cfRule type="cellIs" dxfId="5083" priority="4670" operator="equal">
      <formula>"PAGADO"</formula>
    </cfRule>
  </conditionalFormatting>
  <conditionalFormatting sqref="Q1455">
    <cfRule type="cellIs" dxfId="5082" priority="4669" operator="equal">
      <formula>"VENCIDO"</formula>
    </cfRule>
  </conditionalFormatting>
  <conditionalFormatting sqref="O1455">
    <cfRule type="cellIs" dxfId="5081" priority="4668" operator="equal">
      <formula>"A Favor"</formula>
    </cfRule>
  </conditionalFormatting>
  <conditionalFormatting sqref="C1451:L1451 N1451:R1451">
    <cfRule type="expression" dxfId="5080" priority="4647">
      <formula>ROW()=CELL("fila")</formula>
    </cfRule>
  </conditionalFormatting>
  <conditionalFormatting sqref="N1454">
    <cfRule type="cellIs" dxfId="5079" priority="4666" operator="equal">
      <formula>0</formula>
    </cfRule>
  </conditionalFormatting>
  <conditionalFormatting sqref="O1454">
    <cfRule type="cellIs" dxfId="5078" priority="4665" operator="equal">
      <formula>"PAGADO"</formula>
    </cfRule>
  </conditionalFormatting>
  <conditionalFormatting sqref="Q1454">
    <cfRule type="cellIs" dxfId="5077" priority="4664" operator="equal">
      <formula>"VENCIDO"</formula>
    </cfRule>
  </conditionalFormatting>
  <conditionalFormatting sqref="O1454">
    <cfRule type="cellIs" dxfId="5076" priority="4663" operator="equal">
      <formula>"A Favor"</formula>
    </cfRule>
  </conditionalFormatting>
  <conditionalFormatting sqref="C1450:R1450">
    <cfRule type="expression" dxfId="5075" priority="4642">
      <formula>ROW()=CELL("fila")</formula>
    </cfRule>
  </conditionalFormatting>
  <conditionalFormatting sqref="N1453">
    <cfRule type="cellIs" dxfId="5074" priority="4661" operator="equal">
      <formula>0</formula>
    </cfRule>
  </conditionalFormatting>
  <conditionalFormatting sqref="O1453">
    <cfRule type="cellIs" dxfId="5073" priority="4660" operator="equal">
      <formula>"PAGADO"</formula>
    </cfRule>
  </conditionalFormatting>
  <conditionalFormatting sqref="Q1453">
    <cfRule type="cellIs" dxfId="5072" priority="4659" operator="equal">
      <formula>"VENCIDO"</formula>
    </cfRule>
  </conditionalFormatting>
  <conditionalFormatting sqref="O1453">
    <cfRule type="cellIs" dxfId="5071" priority="4658" operator="equal">
      <formula>"A Favor"</formula>
    </cfRule>
  </conditionalFormatting>
  <conditionalFormatting sqref="C1449:R1449">
    <cfRule type="expression" dxfId="5070" priority="4637">
      <formula>ROW()=CELL("fila")</formula>
    </cfRule>
  </conditionalFormatting>
  <conditionalFormatting sqref="N1452">
    <cfRule type="cellIs" dxfId="5069" priority="4656" operator="equal">
      <formula>0</formula>
    </cfRule>
  </conditionalFormatting>
  <conditionalFormatting sqref="O1452">
    <cfRule type="cellIs" dxfId="5068" priority="4655" operator="equal">
      <formula>"PAGADO"</formula>
    </cfRule>
  </conditionalFormatting>
  <conditionalFormatting sqref="Q1452">
    <cfRule type="cellIs" dxfId="5067" priority="4654" operator="equal">
      <formula>"VENCIDO"</formula>
    </cfRule>
  </conditionalFormatting>
  <conditionalFormatting sqref="O1452">
    <cfRule type="cellIs" dxfId="5066" priority="4653" operator="equal">
      <formula>"A Favor"</formula>
    </cfRule>
  </conditionalFormatting>
  <conditionalFormatting sqref="C1448:R1448">
    <cfRule type="expression" dxfId="5065" priority="4632">
      <formula>ROW()=CELL("fila")</formula>
    </cfRule>
  </conditionalFormatting>
  <conditionalFormatting sqref="N1451">
    <cfRule type="cellIs" dxfId="5064" priority="4651" operator="equal">
      <formula>0</formula>
    </cfRule>
  </conditionalFormatting>
  <conditionalFormatting sqref="O1451">
    <cfRule type="cellIs" dxfId="5063" priority="4650" operator="equal">
      <formula>"PAGADO"</formula>
    </cfRule>
  </conditionalFormatting>
  <conditionalFormatting sqref="Q1451">
    <cfRule type="cellIs" dxfId="5062" priority="4649" operator="equal">
      <formula>"VENCIDO"</formula>
    </cfRule>
  </conditionalFormatting>
  <conditionalFormatting sqref="O1451">
    <cfRule type="cellIs" dxfId="5061" priority="4648" operator="equal">
      <formula>"A Favor"</formula>
    </cfRule>
  </conditionalFormatting>
  <conditionalFormatting sqref="C1447:R1447">
    <cfRule type="expression" dxfId="5060" priority="4627">
      <formula>ROW()=CELL("fila")</formula>
    </cfRule>
  </conditionalFormatting>
  <conditionalFormatting sqref="N1450">
    <cfRule type="cellIs" dxfId="5059" priority="4646" operator="equal">
      <formula>0</formula>
    </cfRule>
  </conditionalFormatting>
  <conditionalFormatting sqref="O1450">
    <cfRule type="cellIs" dxfId="5058" priority="4645" operator="equal">
      <formula>"PAGADO"</formula>
    </cfRule>
  </conditionalFormatting>
  <conditionalFormatting sqref="Q1450">
    <cfRule type="cellIs" dxfId="5057" priority="4644" operator="equal">
      <formula>"VENCIDO"</formula>
    </cfRule>
  </conditionalFormatting>
  <conditionalFormatting sqref="O1450">
    <cfRule type="cellIs" dxfId="5056" priority="4643" operator="equal">
      <formula>"A Favor"</formula>
    </cfRule>
  </conditionalFormatting>
  <conditionalFormatting sqref="C1446:R1446">
    <cfRule type="expression" dxfId="5055" priority="4622">
      <formula>ROW()=CELL("fila")</formula>
    </cfRule>
  </conditionalFormatting>
  <conditionalFormatting sqref="C1445:R1445">
    <cfRule type="expression" dxfId="5054" priority="4617">
      <formula>ROW()=CELL("fila")</formula>
    </cfRule>
  </conditionalFormatting>
  <conditionalFormatting sqref="N1449">
    <cfRule type="cellIs" dxfId="5053" priority="4641" operator="equal">
      <formula>0</formula>
    </cfRule>
  </conditionalFormatting>
  <conditionalFormatting sqref="O1449">
    <cfRule type="cellIs" dxfId="5052" priority="4640" operator="equal">
      <formula>"PAGADO"</formula>
    </cfRule>
  </conditionalFormatting>
  <conditionalFormatting sqref="Q1449">
    <cfRule type="cellIs" dxfId="5051" priority="4639" operator="equal">
      <formula>"VENCIDO"</formula>
    </cfRule>
  </conditionalFormatting>
  <conditionalFormatting sqref="O1449">
    <cfRule type="cellIs" dxfId="5050" priority="4638" operator="equal">
      <formula>"A Favor"</formula>
    </cfRule>
  </conditionalFormatting>
  <conditionalFormatting sqref="N1448">
    <cfRule type="cellIs" dxfId="5049" priority="4636" operator="equal">
      <formula>0</formula>
    </cfRule>
  </conditionalFormatting>
  <conditionalFormatting sqref="O1448">
    <cfRule type="cellIs" dxfId="5048" priority="4635" operator="equal">
      <formula>"PAGADO"</formula>
    </cfRule>
  </conditionalFormatting>
  <conditionalFormatting sqref="Q1448">
    <cfRule type="cellIs" dxfId="5047" priority="4634" operator="equal">
      <formula>"VENCIDO"</formula>
    </cfRule>
  </conditionalFormatting>
  <conditionalFormatting sqref="O1448">
    <cfRule type="cellIs" dxfId="5046" priority="4633" operator="equal">
      <formula>"A Favor"</formula>
    </cfRule>
  </conditionalFormatting>
  <conditionalFormatting sqref="N1447">
    <cfRule type="cellIs" dxfId="5045" priority="4631" operator="equal">
      <formula>0</formula>
    </cfRule>
  </conditionalFormatting>
  <conditionalFormatting sqref="O1447">
    <cfRule type="cellIs" dxfId="5044" priority="4630" operator="equal">
      <formula>"PAGADO"</formula>
    </cfRule>
  </conditionalFormatting>
  <conditionalFormatting sqref="Q1447">
    <cfRule type="cellIs" dxfId="5043" priority="4629" operator="equal">
      <formula>"VENCIDO"</formula>
    </cfRule>
  </conditionalFormatting>
  <conditionalFormatting sqref="O1447">
    <cfRule type="cellIs" dxfId="5042" priority="4628" operator="equal">
      <formula>"A Favor"</formula>
    </cfRule>
  </conditionalFormatting>
  <conditionalFormatting sqref="N1446">
    <cfRule type="cellIs" dxfId="5041" priority="4626" operator="equal">
      <formula>0</formula>
    </cfRule>
  </conditionalFormatting>
  <conditionalFormatting sqref="O1446">
    <cfRule type="cellIs" dxfId="5040" priority="4625" operator="equal">
      <formula>"PAGADO"</formula>
    </cfRule>
  </conditionalFormatting>
  <conditionalFormatting sqref="Q1446">
    <cfRule type="cellIs" dxfId="5039" priority="4624" operator="equal">
      <formula>"VENCIDO"</formula>
    </cfRule>
  </conditionalFormatting>
  <conditionalFormatting sqref="O1446">
    <cfRule type="cellIs" dxfId="5038" priority="4623" operator="equal">
      <formula>"A Favor"</formula>
    </cfRule>
  </conditionalFormatting>
  <conditionalFormatting sqref="N1445">
    <cfRule type="cellIs" dxfId="5037" priority="4621" operator="equal">
      <formula>0</formula>
    </cfRule>
  </conditionalFormatting>
  <conditionalFormatting sqref="O1445">
    <cfRule type="cellIs" dxfId="5036" priority="4620" operator="equal">
      <formula>"PAGADO"</formula>
    </cfRule>
  </conditionalFormatting>
  <conditionalFormatting sqref="Q1445">
    <cfRule type="cellIs" dxfId="5035" priority="4619" operator="equal">
      <formula>"VENCIDO"</formula>
    </cfRule>
  </conditionalFormatting>
  <conditionalFormatting sqref="O1445">
    <cfRule type="cellIs" dxfId="5034" priority="4618" operator="equal">
      <formula>"A Favor"</formula>
    </cfRule>
  </conditionalFormatting>
  <conditionalFormatting sqref="C1444:R1444">
    <cfRule type="expression" dxfId="5033" priority="4612">
      <formula>ROW()=CELL("fila")</formula>
    </cfRule>
  </conditionalFormatting>
  <conditionalFormatting sqref="N1444">
    <cfRule type="cellIs" dxfId="5032" priority="4616" operator="equal">
      <formula>0</formula>
    </cfRule>
  </conditionalFormatting>
  <conditionalFormatting sqref="O1444">
    <cfRule type="cellIs" dxfId="5031" priority="4615" operator="equal">
      <formula>"PAGADO"</formula>
    </cfRule>
  </conditionalFormatting>
  <conditionalFormatting sqref="Q1444">
    <cfRule type="cellIs" dxfId="5030" priority="4614" operator="equal">
      <formula>"VENCIDO"</formula>
    </cfRule>
  </conditionalFormatting>
  <conditionalFormatting sqref="O1444">
    <cfRule type="cellIs" dxfId="5029" priority="4613" operator="equal">
      <formula>"A Favor"</formula>
    </cfRule>
  </conditionalFormatting>
  <conditionalFormatting sqref="C1443:R1443">
    <cfRule type="expression" dxfId="5028" priority="4607">
      <formula>ROW()=CELL("fila")</formula>
    </cfRule>
  </conditionalFormatting>
  <conditionalFormatting sqref="N1443">
    <cfRule type="cellIs" dxfId="5027" priority="4611" operator="equal">
      <formula>0</formula>
    </cfRule>
  </conditionalFormatting>
  <conditionalFormatting sqref="O1443">
    <cfRule type="cellIs" dxfId="5026" priority="4610" operator="equal">
      <formula>"PAGADO"</formula>
    </cfRule>
  </conditionalFormatting>
  <conditionalFormatting sqref="Q1443">
    <cfRule type="cellIs" dxfId="5025" priority="4609" operator="equal">
      <formula>"VENCIDO"</formula>
    </cfRule>
  </conditionalFormatting>
  <conditionalFormatting sqref="O1443">
    <cfRule type="cellIs" dxfId="5024" priority="4608" operator="equal">
      <formula>"A Favor"</formula>
    </cfRule>
  </conditionalFormatting>
  <conditionalFormatting sqref="C1442:L1442 N1442:R1442">
    <cfRule type="expression" dxfId="5023" priority="4602">
      <formula>ROW()=CELL("fila")</formula>
    </cfRule>
  </conditionalFormatting>
  <conditionalFormatting sqref="N1442">
    <cfRule type="cellIs" dxfId="5022" priority="4606" operator="equal">
      <formula>0</formula>
    </cfRule>
  </conditionalFormatting>
  <conditionalFormatting sqref="O1442">
    <cfRule type="cellIs" dxfId="5021" priority="4605" operator="equal">
      <formula>"PAGADO"</formula>
    </cfRule>
  </conditionalFormatting>
  <conditionalFormatting sqref="Q1442">
    <cfRule type="cellIs" dxfId="5020" priority="4604" operator="equal">
      <formula>"VENCIDO"</formula>
    </cfRule>
  </conditionalFormatting>
  <conditionalFormatting sqref="O1442">
    <cfRule type="cellIs" dxfId="5019" priority="4603" operator="equal">
      <formula>"A Favor"</formula>
    </cfRule>
  </conditionalFormatting>
  <conditionalFormatting sqref="C1441:L1441 N1441:R1441">
    <cfRule type="expression" dxfId="5018" priority="4597">
      <formula>ROW()=CELL("fila")</formula>
    </cfRule>
  </conditionalFormatting>
  <conditionalFormatting sqref="N1441">
    <cfRule type="cellIs" dxfId="5017" priority="4601" operator="equal">
      <formula>0</formula>
    </cfRule>
  </conditionalFormatting>
  <conditionalFormatting sqref="O1441">
    <cfRule type="cellIs" dxfId="5016" priority="4600" operator="equal">
      <formula>"PAGADO"</formula>
    </cfRule>
  </conditionalFormatting>
  <conditionalFormatting sqref="Q1441">
    <cfRule type="cellIs" dxfId="5015" priority="4599" operator="equal">
      <formula>"VENCIDO"</formula>
    </cfRule>
  </conditionalFormatting>
  <conditionalFormatting sqref="O1441">
    <cfRule type="cellIs" dxfId="5014" priority="4598" operator="equal">
      <formula>"A Favor"</formula>
    </cfRule>
  </conditionalFormatting>
  <conditionalFormatting sqref="C1440:R1440">
    <cfRule type="expression" dxfId="5013" priority="4592">
      <formula>ROW()=CELL("fila")</formula>
    </cfRule>
  </conditionalFormatting>
  <conditionalFormatting sqref="N1440">
    <cfRule type="cellIs" dxfId="5012" priority="4596" operator="equal">
      <formula>0</formula>
    </cfRule>
  </conditionalFormatting>
  <conditionalFormatting sqref="O1440">
    <cfRule type="cellIs" dxfId="5011" priority="4595" operator="equal">
      <formula>"PAGADO"</formula>
    </cfRule>
  </conditionalFormatting>
  <conditionalFormatting sqref="Q1440">
    <cfRule type="cellIs" dxfId="5010" priority="4594" operator="equal">
      <formula>"VENCIDO"</formula>
    </cfRule>
  </conditionalFormatting>
  <conditionalFormatting sqref="O1440">
    <cfRule type="cellIs" dxfId="5009" priority="4593" operator="equal">
      <formula>"A Favor"</formula>
    </cfRule>
  </conditionalFormatting>
  <conditionalFormatting sqref="C1439:R1439">
    <cfRule type="expression" dxfId="5008" priority="4587">
      <formula>ROW()=CELL("fila")</formula>
    </cfRule>
  </conditionalFormatting>
  <conditionalFormatting sqref="N1439">
    <cfRule type="cellIs" dxfId="5007" priority="4591" operator="equal">
      <formula>0</formula>
    </cfRule>
  </conditionalFormatting>
  <conditionalFormatting sqref="O1439">
    <cfRule type="cellIs" dxfId="5006" priority="4590" operator="equal">
      <formula>"PAGADO"</formula>
    </cfRule>
  </conditionalFormatting>
  <conditionalFormatting sqref="Q1439">
    <cfRule type="cellIs" dxfId="5005" priority="4589" operator="equal">
      <formula>"VENCIDO"</formula>
    </cfRule>
  </conditionalFormatting>
  <conditionalFormatting sqref="O1439">
    <cfRule type="cellIs" dxfId="5004" priority="4588" operator="equal">
      <formula>"A Favor"</formula>
    </cfRule>
  </conditionalFormatting>
  <conditionalFormatting sqref="C1438:R1438">
    <cfRule type="expression" dxfId="5003" priority="4582">
      <formula>ROW()=CELL("fila")</formula>
    </cfRule>
  </conditionalFormatting>
  <conditionalFormatting sqref="N1438">
    <cfRule type="cellIs" dxfId="5002" priority="4586" operator="equal">
      <formula>0</formula>
    </cfRule>
  </conditionalFormatting>
  <conditionalFormatting sqref="O1438">
    <cfRule type="cellIs" dxfId="5001" priority="4585" operator="equal">
      <formula>"PAGADO"</formula>
    </cfRule>
  </conditionalFormatting>
  <conditionalFormatting sqref="Q1438">
    <cfRule type="cellIs" dxfId="5000" priority="4584" operator="equal">
      <formula>"VENCIDO"</formula>
    </cfRule>
  </conditionalFormatting>
  <conditionalFormatting sqref="O1438">
    <cfRule type="cellIs" dxfId="4999" priority="4583" operator="equal">
      <formula>"A Favor"</formula>
    </cfRule>
  </conditionalFormatting>
  <conditionalFormatting sqref="C1437:R1437">
    <cfRule type="expression" dxfId="4998" priority="4577">
      <formula>ROW()=CELL("fila")</formula>
    </cfRule>
  </conditionalFormatting>
  <conditionalFormatting sqref="N1437">
    <cfRule type="cellIs" dxfId="4997" priority="4581" operator="equal">
      <formula>0</formula>
    </cfRule>
  </conditionalFormatting>
  <conditionalFormatting sqref="O1437">
    <cfRule type="cellIs" dxfId="4996" priority="4580" operator="equal">
      <formula>"PAGADO"</formula>
    </cfRule>
  </conditionalFormatting>
  <conditionalFormatting sqref="Q1437">
    <cfRule type="cellIs" dxfId="4995" priority="4579" operator="equal">
      <formula>"VENCIDO"</formula>
    </cfRule>
  </conditionalFormatting>
  <conditionalFormatting sqref="O1437">
    <cfRule type="cellIs" dxfId="4994" priority="4578" operator="equal">
      <formula>"A Favor"</formula>
    </cfRule>
  </conditionalFormatting>
  <conditionalFormatting sqref="C1436:R1436">
    <cfRule type="expression" dxfId="4993" priority="4572">
      <formula>ROW()=CELL("fila")</formula>
    </cfRule>
  </conditionalFormatting>
  <conditionalFormatting sqref="N1436">
    <cfRule type="cellIs" dxfId="4992" priority="4576" operator="equal">
      <formula>0</formula>
    </cfRule>
  </conditionalFormatting>
  <conditionalFormatting sqref="O1436">
    <cfRule type="cellIs" dxfId="4991" priority="4575" operator="equal">
      <formula>"PAGADO"</formula>
    </cfRule>
  </conditionalFormatting>
  <conditionalFormatting sqref="Q1436">
    <cfRule type="cellIs" dxfId="4990" priority="4574" operator="equal">
      <formula>"VENCIDO"</formula>
    </cfRule>
  </conditionalFormatting>
  <conditionalFormatting sqref="O1436">
    <cfRule type="cellIs" dxfId="4989" priority="4573" operator="equal">
      <formula>"A Favor"</formula>
    </cfRule>
  </conditionalFormatting>
  <conditionalFormatting sqref="C1435:R1435">
    <cfRule type="expression" dxfId="4988" priority="4567">
      <formula>ROW()=CELL("fila")</formula>
    </cfRule>
  </conditionalFormatting>
  <conditionalFormatting sqref="N1435">
    <cfRule type="cellIs" dxfId="4987" priority="4571" operator="equal">
      <formula>0</formula>
    </cfRule>
  </conditionalFormatting>
  <conditionalFormatting sqref="O1435">
    <cfRule type="cellIs" dxfId="4986" priority="4570" operator="equal">
      <formula>"PAGADO"</formula>
    </cfRule>
  </conditionalFormatting>
  <conditionalFormatting sqref="Q1435">
    <cfRule type="cellIs" dxfId="4985" priority="4569" operator="equal">
      <formula>"VENCIDO"</formula>
    </cfRule>
  </conditionalFormatting>
  <conditionalFormatting sqref="O1435">
    <cfRule type="cellIs" dxfId="4984" priority="4568" operator="equal">
      <formula>"A Favor"</formula>
    </cfRule>
  </conditionalFormatting>
  <conditionalFormatting sqref="C1434:R1434">
    <cfRule type="expression" dxfId="4983" priority="4562">
      <formula>ROW()=CELL("fila")</formula>
    </cfRule>
  </conditionalFormatting>
  <conditionalFormatting sqref="N1434">
    <cfRule type="cellIs" dxfId="4982" priority="4566" operator="equal">
      <formula>0</formula>
    </cfRule>
  </conditionalFormatting>
  <conditionalFormatting sqref="O1434">
    <cfRule type="cellIs" dxfId="4981" priority="4565" operator="equal">
      <formula>"PAGADO"</formula>
    </cfRule>
  </conditionalFormatting>
  <conditionalFormatting sqref="Q1434">
    <cfRule type="cellIs" dxfId="4980" priority="4564" operator="equal">
      <formula>"VENCIDO"</formula>
    </cfRule>
  </conditionalFormatting>
  <conditionalFormatting sqref="O1434">
    <cfRule type="cellIs" dxfId="4979" priority="4563" operator="equal">
      <formula>"A Favor"</formula>
    </cfRule>
  </conditionalFormatting>
  <conditionalFormatting sqref="C1433:R1433">
    <cfRule type="expression" dxfId="4978" priority="4557">
      <formula>ROW()=CELL("fila")</formula>
    </cfRule>
  </conditionalFormatting>
  <conditionalFormatting sqref="N1433">
    <cfRule type="cellIs" dxfId="4977" priority="4561" operator="equal">
      <formula>0</formula>
    </cfRule>
  </conditionalFormatting>
  <conditionalFormatting sqref="O1433">
    <cfRule type="cellIs" dxfId="4976" priority="4560" operator="equal">
      <formula>"PAGADO"</formula>
    </cfRule>
  </conditionalFormatting>
  <conditionalFormatting sqref="Q1433">
    <cfRule type="cellIs" dxfId="4975" priority="4559" operator="equal">
      <formula>"VENCIDO"</formula>
    </cfRule>
  </conditionalFormatting>
  <conditionalFormatting sqref="O1433">
    <cfRule type="cellIs" dxfId="4974" priority="4558" operator="equal">
      <formula>"A Favor"</formula>
    </cfRule>
  </conditionalFormatting>
  <conditionalFormatting sqref="C1432:R1432">
    <cfRule type="expression" dxfId="4973" priority="4552">
      <formula>ROW()=CELL("fila")</formula>
    </cfRule>
  </conditionalFormatting>
  <conditionalFormatting sqref="N1432">
    <cfRule type="cellIs" dxfId="4972" priority="4556" operator="equal">
      <formula>0</formula>
    </cfRule>
  </conditionalFormatting>
  <conditionalFormatting sqref="O1432">
    <cfRule type="cellIs" dxfId="4971" priority="4555" operator="equal">
      <formula>"PAGADO"</formula>
    </cfRule>
  </conditionalFormatting>
  <conditionalFormatting sqref="Q1432">
    <cfRule type="cellIs" dxfId="4970" priority="4554" operator="equal">
      <formula>"VENCIDO"</formula>
    </cfRule>
  </conditionalFormatting>
  <conditionalFormatting sqref="O1432">
    <cfRule type="cellIs" dxfId="4969" priority="4553" operator="equal">
      <formula>"A Favor"</formula>
    </cfRule>
  </conditionalFormatting>
  <conditionalFormatting sqref="C1431:R1431">
    <cfRule type="expression" dxfId="4968" priority="4547">
      <formula>ROW()=CELL("fila")</formula>
    </cfRule>
  </conditionalFormatting>
  <conditionalFormatting sqref="N1431">
    <cfRule type="cellIs" dxfId="4967" priority="4551" operator="equal">
      <formula>0</formula>
    </cfRule>
  </conditionalFormatting>
  <conditionalFormatting sqref="O1431">
    <cfRule type="cellIs" dxfId="4966" priority="4550" operator="equal">
      <formula>"PAGADO"</formula>
    </cfRule>
  </conditionalFormatting>
  <conditionalFormatting sqref="Q1431">
    <cfRule type="cellIs" dxfId="4965" priority="4549" operator="equal">
      <formula>"VENCIDO"</formula>
    </cfRule>
  </conditionalFormatting>
  <conditionalFormatting sqref="O1431">
    <cfRule type="cellIs" dxfId="4964" priority="4548" operator="equal">
      <formula>"A Favor"</formula>
    </cfRule>
  </conditionalFormatting>
  <conditionalFormatting sqref="C1430:L1430 N1430:R1430">
    <cfRule type="expression" dxfId="4963" priority="4542">
      <formula>ROW()=CELL("fila")</formula>
    </cfRule>
  </conditionalFormatting>
  <conditionalFormatting sqref="N1430">
    <cfRule type="cellIs" dxfId="4962" priority="4546" operator="equal">
      <formula>0</formula>
    </cfRule>
  </conditionalFormatting>
  <conditionalFormatting sqref="O1430">
    <cfRule type="cellIs" dxfId="4961" priority="4545" operator="equal">
      <formula>"PAGADO"</formula>
    </cfRule>
  </conditionalFormatting>
  <conditionalFormatting sqref="Q1430">
    <cfRule type="cellIs" dxfId="4960" priority="4544" operator="equal">
      <formula>"VENCIDO"</formula>
    </cfRule>
  </conditionalFormatting>
  <conditionalFormatting sqref="O1430">
    <cfRule type="cellIs" dxfId="4959" priority="4543" operator="equal">
      <formula>"A Favor"</formula>
    </cfRule>
  </conditionalFormatting>
  <conditionalFormatting sqref="C1429:L1429 N1429:R1429">
    <cfRule type="expression" dxfId="4958" priority="4537">
      <formula>ROW()=CELL("fila")</formula>
    </cfRule>
  </conditionalFormatting>
  <conditionalFormatting sqref="N1429">
    <cfRule type="cellIs" dxfId="4957" priority="4541" operator="equal">
      <formula>0</formula>
    </cfRule>
  </conditionalFormatting>
  <conditionalFormatting sqref="O1429">
    <cfRule type="cellIs" dxfId="4956" priority="4540" operator="equal">
      <formula>"PAGADO"</formula>
    </cfRule>
  </conditionalFormatting>
  <conditionalFormatting sqref="Q1429">
    <cfRule type="cellIs" dxfId="4955" priority="4539" operator="equal">
      <formula>"VENCIDO"</formula>
    </cfRule>
  </conditionalFormatting>
  <conditionalFormatting sqref="O1429">
    <cfRule type="cellIs" dxfId="4954" priority="4538" operator="equal">
      <formula>"A Favor"</formula>
    </cfRule>
  </conditionalFormatting>
  <conditionalFormatting sqref="C1428:L1428 N1428:R1428">
    <cfRule type="expression" dxfId="4953" priority="4532">
      <formula>ROW()=CELL("fila")</formula>
    </cfRule>
  </conditionalFormatting>
  <conditionalFormatting sqref="N1428">
    <cfRule type="cellIs" dxfId="4952" priority="4536" operator="equal">
      <formula>0</formula>
    </cfRule>
  </conditionalFormatting>
  <conditionalFormatting sqref="O1428">
    <cfRule type="cellIs" dxfId="4951" priority="4535" operator="equal">
      <formula>"PAGADO"</formula>
    </cfRule>
  </conditionalFormatting>
  <conditionalFormatting sqref="Q1428">
    <cfRule type="cellIs" dxfId="4950" priority="4534" operator="equal">
      <formula>"VENCIDO"</formula>
    </cfRule>
  </conditionalFormatting>
  <conditionalFormatting sqref="O1428">
    <cfRule type="cellIs" dxfId="4949" priority="4533" operator="equal">
      <formula>"A Favor"</formula>
    </cfRule>
  </conditionalFormatting>
  <conditionalFormatting sqref="C1427:R1427">
    <cfRule type="expression" dxfId="4948" priority="4527">
      <formula>ROW()=CELL("fila")</formula>
    </cfRule>
  </conditionalFormatting>
  <conditionalFormatting sqref="N1427">
    <cfRule type="cellIs" dxfId="4947" priority="4531" operator="equal">
      <formula>0</formula>
    </cfRule>
  </conditionalFormatting>
  <conditionalFormatting sqref="O1427">
    <cfRule type="cellIs" dxfId="4946" priority="4530" operator="equal">
      <formula>"PAGADO"</formula>
    </cfRule>
  </conditionalFormatting>
  <conditionalFormatting sqref="Q1427">
    <cfRule type="cellIs" dxfId="4945" priority="4529" operator="equal">
      <formula>"VENCIDO"</formula>
    </cfRule>
  </conditionalFormatting>
  <conditionalFormatting sqref="O1427">
    <cfRule type="cellIs" dxfId="4944" priority="4528" operator="equal">
      <formula>"A Favor"</formula>
    </cfRule>
  </conditionalFormatting>
  <conditionalFormatting sqref="C1426:R1426">
    <cfRule type="expression" dxfId="4943" priority="4522">
      <formula>ROW()=CELL("fila")</formula>
    </cfRule>
  </conditionalFormatting>
  <conditionalFormatting sqref="N1426">
    <cfRule type="cellIs" dxfId="4942" priority="4526" operator="equal">
      <formula>0</formula>
    </cfRule>
  </conditionalFormatting>
  <conditionalFormatting sqref="O1426">
    <cfRule type="cellIs" dxfId="4941" priority="4525" operator="equal">
      <formula>"PAGADO"</formula>
    </cfRule>
  </conditionalFormatting>
  <conditionalFormatting sqref="Q1426">
    <cfRule type="cellIs" dxfId="4940" priority="4524" operator="equal">
      <formula>"VENCIDO"</formula>
    </cfRule>
  </conditionalFormatting>
  <conditionalFormatting sqref="O1426">
    <cfRule type="cellIs" dxfId="4939" priority="4523" operator="equal">
      <formula>"A Favor"</formula>
    </cfRule>
  </conditionalFormatting>
  <conditionalFormatting sqref="C1425:L1425 N1425:R1425">
    <cfRule type="expression" dxfId="4938" priority="4517">
      <formula>ROW()=CELL("fila")</formula>
    </cfRule>
  </conditionalFormatting>
  <conditionalFormatting sqref="N1425">
    <cfRule type="cellIs" dxfId="4937" priority="4521" operator="equal">
      <formula>0</formula>
    </cfRule>
  </conditionalFormatting>
  <conditionalFormatting sqref="O1425">
    <cfRule type="cellIs" dxfId="4936" priority="4520" operator="equal">
      <formula>"PAGADO"</formula>
    </cfRule>
  </conditionalFormatting>
  <conditionalFormatting sqref="Q1425">
    <cfRule type="cellIs" dxfId="4935" priority="4519" operator="equal">
      <formula>"VENCIDO"</formula>
    </cfRule>
  </conditionalFormatting>
  <conditionalFormatting sqref="O1425">
    <cfRule type="cellIs" dxfId="4934" priority="4518" operator="equal">
      <formula>"A Favor"</formula>
    </cfRule>
  </conditionalFormatting>
  <conditionalFormatting sqref="C1424:L1424 N1424:R1424">
    <cfRule type="expression" dxfId="4933" priority="4512">
      <formula>ROW()=CELL("fila")</formula>
    </cfRule>
  </conditionalFormatting>
  <conditionalFormatting sqref="N1424">
    <cfRule type="cellIs" dxfId="4932" priority="4516" operator="equal">
      <formula>0</formula>
    </cfRule>
  </conditionalFormatting>
  <conditionalFormatting sqref="O1424">
    <cfRule type="cellIs" dxfId="4931" priority="4515" operator="equal">
      <formula>"PAGADO"</formula>
    </cfRule>
  </conditionalFormatting>
  <conditionalFormatting sqref="Q1424">
    <cfRule type="cellIs" dxfId="4930" priority="4514" operator="equal">
      <formula>"VENCIDO"</formula>
    </cfRule>
  </conditionalFormatting>
  <conditionalFormatting sqref="O1424">
    <cfRule type="cellIs" dxfId="4929" priority="4513" operator="equal">
      <formula>"A Favor"</formula>
    </cfRule>
  </conditionalFormatting>
  <conditionalFormatting sqref="C1423:L1423 N1423:R1423">
    <cfRule type="expression" dxfId="4928" priority="4507">
      <formula>ROW()=CELL("fila")</formula>
    </cfRule>
  </conditionalFormatting>
  <conditionalFormatting sqref="N1423">
    <cfRule type="cellIs" dxfId="4927" priority="4511" operator="equal">
      <formula>0</formula>
    </cfRule>
  </conditionalFormatting>
  <conditionalFormatting sqref="O1423">
    <cfRule type="cellIs" dxfId="4926" priority="4510" operator="equal">
      <formula>"PAGADO"</formula>
    </cfRule>
  </conditionalFormatting>
  <conditionalFormatting sqref="Q1423">
    <cfRule type="cellIs" dxfId="4925" priority="4509" operator="equal">
      <formula>"VENCIDO"</formula>
    </cfRule>
  </conditionalFormatting>
  <conditionalFormatting sqref="O1423">
    <cfRule type="cellIs" dxfId="4924" priority="4508" operator="equal">
      <formula>"A Favor"</formula>
    </cfRule>
  </conditionalFormatting>
  <conditionalFormatting sqref="C1422:L1422 N1422:R1422">
    <cfRule type="expression" dxfId="4923" priority="4502">
      <formula>ROW()=CELL("fila")</formula>
    </cfRule>
  </conditionalFormatting>
  <conditionalFormatting sqref="N1422">
    <cfRule type="cellIs" dxfId="4922" priority="4506" operator="equal">
      <formula>0</formula>
    </cfRule>
  </conditionalFormatting>
  <conditionalFormatting sqref="O1422">
    <cfRule type="cellIs" dxfId="4921" priority="4505" operator="equal">
      <formula>"PAGADO"</formula>
    </cfRule>
  </conditionalFormatting>
  <conditionalFormatting sqref="Q1422">
    <cfRule type="cellIs" dxfId="4920" priority="4504" operator="equal">
      <formula>"VENCIDO"</formula>
    </cfRule>
  </conditionalFormatting>
  <conditionalFormatting sqref="O1422">
    <cfRule type="cellIs" dxfId="4919" priority="4503" operator="equal">
      <formula>"A Favor"</formula>
    </cfRule>
  </conditionalFormatting>
  <conditionalFormatting sqref="C1421:R1421">
    <cfRule type="expression" dxfId="4918" priority="4497">
      <formula>ROW()=CELL("fila")</formula>
    </cfRule>
  </conditionalFormatting>
  <conditionalFormatting sqref="N1421">
    <cfRule type="cellIs" dxfId="4917" priority="4501" operator="equal">
      <formula>0</formula>
    </cfRule>
  </conditionalFormatting>
  <conditionalFormatting sqref="O1421">
    <cfRule type="cellIs" dxfId="4916" priority="4500" operator="equal">
      <formula>"PAGADO"</formula>
    </cfRule>
  </conditionalFormatting>
  <conditionalFormatting sqref="Q1421">
    <cfRule type="cellIs" dxfId="4915" priority="4499" operator="equal">
      <formula>"VENCIDO"</formula>
    </cfRule>
  </conditionalFormatting>
  <conditionalFormatting sqref="O1421">
    <cfRule type="cellIs" dxfId="4914" priority="4498" operator="equal">
      <formula>"A Favor"</formula>
    </cfRule>
  </conditionalFormatting>
  <conditionalFormatting sqref="C1420:L1420 N1420:R1420">
    <cfRule type="expression" dxfId="4913" priority="4492">
      <formula>ROW()=CELL("fila")</formula>
    </cfRule>
  </conditionalFormatting>
  <conditionalFormatting sqref="N1420">
    <cfRule type="cellIs" dxfId="4912" priority="4496" operator="equal">
      <formula>0</formula>
    </cfRule>
  </conditionalFormatting>
  <conditionalFormatting sqref="O1420">
    <cfRule type="cellIs" dxfId="4911" priority="4495" operator="equal">
      <formula>"PAGADO"</formula>
    </cfRule>
  </conditionalFormatting>
  <conditionalFormatting sqref="Q1420">
    <cfRule type="cellIs" dxfId="4910" priority="4494" operator="equal">
      <formula>"VENCIDO"</formula>
    </cfRule>
  </conditionalFormatting>
  <conditionalFormatting sqref="O1420">
    <cfRule type="cellIs" dxfId="4909" priority="4493" operator="equal">
      <formula>"A Favor"</formula>
    </cfRule>
  </conditionalFormatting>
  <conditionalFormatting sqref="C1419:L1419 N1419:R1419">
    <cfRule type="expression" dxfId="4908" priority="4487">
      <formula>ROW()=CELL("fila")</formula>
    </cfRule>
  </conditionalFormatting>
  <conditionalFormatting sqref="N1419">
    <cfRule type="cellIs" dxfId="4907" priority="4491" operator="equal">
      <formula>0</formula>
    </cfRule>
  </conditionalFormatting>
  <conditionalFormatting sqref="O1419">
    <cfRule type="cellIs" dxfId="4906" priority="4490" operator="equal">
      <formula>"PAGADO"</formula>
    </cfRule>
  </conditionalFormatting>
  <conditionalFormatting sqref="Q1419">
    <cfRule type="cellIs" dxfId="4905" priority="4489" operator="equal">
      <formula>"VENCIDO"</formula>
    </cfRule>
  </conditionalFormatting>
  <conditionalFormatting sqref="O1419">
    <cfRule type="cellIs" dxfId="4904" priority="4488" operator="equal">
      <formula>"A Favor"</formula>
    </cfRule>
  </conditionalFormatting>
  <conditionalFormatting sqref="C1418:L1418 N1418:R1418">
    <cfRule type="expression" dxfId="4903" priority="4482">
      <formula>ROW()=CELL("fila")</formula>
    </cfRule>
  </conditionalFormatting>
  <conditionalFormatting sqref="N1418">
    <cfRule type="cellIs" dxfId="4902" priority="4486" operator="equal">
      <formula>0</formula>
    </cfRule>
  </conditionalFormatting>
  <conditionalFormatting sqref="O1418">
    <cfRule type="cellIs" dxfId="4901" priority="4485" operator="equal">
      <formula>"PAGADO"</formula>
    </cfRule>
  </conditionalFormatting>
  <conditionalFormatting sqref="Q1418">
    <cfRule type="cellIs" dxfId="4900" priority="4484" operator="equal">
      <formula>"VENCIDO"</formula>
    </cfRule>
  </conditionalFormatting>
  <conditionalFormatting sqref="O1418">
    <cfRule type="cellIs" dxfId="4899" priority="4483" operator="equal">
      <formula>"A Favor"</formula>
    </cfRule>
  </conditionalFormatting>
  <conditionalFormatting sqref="C1417:R1417">
    <cfRule type="expression" dxfId="4898" priority="4477">
      <formula>ROW()=CELL("fila")</formula>
    </cfRule>
  </conditionalFormatting>
  <conditionalFormatting sqref="N1417">
    <cfRule type="cellIs" dxfId="4897" priority="4481" operator="equal">
      <formula>0</formula>
    </cfRule>
  </conditionalFormatting>
  <conditionalFormatting sqref="O1417">
    <cfRule type="cellIs" dxfId="4896" priority="4480" operator="equal">
      <formula>"PAGADO"</formula>
    </cfRule>
  </conditionalFormatting>
  <conditionalFormatting sqref="Q1417">
    <cfRule type="cellIs" dxfId="4895" priority="4479" operator="equal">
      <formula>"VENCIDO"</formula>
    </cfRule>
  </conditionalFormatting>
  <conditionalFormatting sqref="O1417">
    <cfRule type="cellIs" dxfId="4894" priority="4478" operator="equal">
      <formula>"A Favor"</formula>
    </cfRule>
  </conditionalFormatting>
  <conditionalFormatting sqref="C1416:R1416">
    <cfRule type="expression" dxfId="4893" priority="4472">
      <formula>ROW()=CELL("fila")</formula>
    </cfRule>
  </conditionalFormatting>
  <conditionalFormatting sqref="N1416">
    <cfRule type="cellIs" dxfId="4892" priority="4476" operator="equal">
      <formula>0</formula>
    </cfRule>
  </conditionalFormatting>
  <conditionalFormatting sqref="O1416">
    <cfRule type="cellIs" dxfId="4891" priority="4475" operator="equal">
      <formula>"PAGADO"</formula>
    </cfRule>
  </conditionalFormatting>
  <conditionalFormatting sqref="Q1416">
    <cfRule type="cellIs" dxfId="4890" priority="4474" operator="equal">
      <formula>"VENCIDO"</formula>
    </cfRule>
  </conditionalFormatting>
  <conditionalFormatting sqref="O1416">
    <cfRule type="cellIs" dxfId="4889" priority="4473" operator="equal">
      <formula>"A Favor"</formula>
    </cfRule>
  </conditionalFormatting>
  <conditionalFormatting sqref="M1420">
    <cfRule type="expression" dxfId="4888" priority="4471">
      <formula>ROW()=CELL("fila")</formula>
    </cfRule>
  </conditionalFormatting>
  <conditionalFormatting sqref="M1419">
    <cfRule type="expression" dxfId="4887" priority="4470">
      <formula>ROW()=CELL("fila")</formula>
    </cfRule>
  </conditionalFormatting>
  <conditionalFormatting sqref="M1418">
    <cfRule type="expression" dxfId="4886" priority="4469">
      <formula>ROW()=CELL("fila")</formula>
    </cfRule>
  </conditionalFormatting>
  <conditionalFormatting sqref="M1423">
    <cfRule type="expression" dxfId="4885" priority="4466">
      <formula>ROW()=CELL("fila")</formula>
    </cfRule>
  </conditionalFormatting>
  <conditionalFormatting sqref="M1422">
    <cfRule type="expression" dxfId="4884" priority="4465">
      <formula>ROW()=CELL("fila")</formula>
    </cfRule>
  </conditionalFormatting>
  <conditionalFormatting sqref="M1442">
    <cfRule type="expression" dxfId="4883" priority="4297">
      <formula>ROW()=CELL("fila")</formula>
    </cfRule>
  </conditionalFormatting>
  <conditionalFormatting sqref="C1415:R1415">
    <cfRule type="expression" dxfId="4882" priority="4460">
      <formula>ROW()=CELL("fila")</formula>
    </cfRule>
  </conditionalFormatting>
  <conditionalFormatting sqref="C1414:R1414">
    <cfRule type="expression" dxfId="4881" priority="4455">
      <formula>ROW()=CELL("fila")</formula>
    </cfRule>
  </conditionalFormatting>
  <conditionalFormatting sqref="N1415">
    <cfRule type="cellIs" dxfId="4880" priority="4464" operator="equal">
      <formula>0</formula>
    </cfRule>
  </conditionalFormatting>
  <conditionalFormatting sqref="O1415">
    <cfRule type="cellIs" dxfId="4879" priority="4463" operator="equal">
      <formula>"PAGADO"</formula>
    </cfRule>
  </conditionalFormatting>
  <conditionalFormatting sqref="Q1415">
    <cfRule type="cellIs" dxfId="4878" priority="4462" operator="equal">
      <formula>"VENCIDO"</formula>
    </cfRule>
  </conditionalFormatting>
  <conditionalFormatting sqref="O1415">
    <cfRule type="cellIs" dxfId="4877" priority="4461" operator="equal">
      <formula>"A Favor"</formula>
    </cfRule>
  </conditionalFormatting>
  <conditionalFormatting sqref="C1413:R1413">
    <cfRule type="expression" dxfId="4876" priority="4450">
      <formula>ROW()=CELL("fila")</formula>
    </cfRule>
  </conditionalFormatting>
  <conditionalFormatting sqref="N1414">
    <cfRule type="cellIs" dxfId="4875" priority="4459" operator="equal">
      <formula>0</formula>
    </cfRule>
  </conditionalFormatting>
  <conditionalFormatting sqref="O1414">
    <cfRule type="cellIs" dxfId="4874" priority="4458" operator="equal">
      <formula>"PAGADO"</formula>
    </cfRule>
  </conditionalFormatting>
  <conditionalFormatting sqref="Q1414">
    <cfRule type="cellIs" dxfId="4873" priority="4457" operator="equal">
      <formula>"VENCIDO"</formula>
    </cfRule>
  </conditionalFormatting>
  <conditionalFormatting sqref="O1414">
    <cfRule type="cellIs" dxfId="4872" priority="4456" operator="equal">
      <formula>"A Favor"</formula>
    </cfRule>
  </conditionalFormatting>
  <conditionalFormatting sqref="C1412:L1412 N1412:R1412">
    <cfRule type="expression" dxfId="4871" priority="4445">
      <formula>ROW()=CELL("fila")</formula>
    </cfRule>
  </conditionalFormatting>
  <conditionalFormatting sqref="N1413">
    <cfRule type="cellIs" dxfId="4870" priority="4454" operator="equal">
      <formula>0</formula>
    </cfRule>
  </conditionalFormatting>
  <conditionalFormatting sqref="O1413">
    <cfRule type="cellIs" dxfId="4869" priority="4453" operator="equal">
      <formula>"PAGADO"</formula>
    </cfRule>
  </conditionalFormatting>
  <conditionalFormatting sqref="Q1413">
    <cfRule type="cellIs" dxfId="4868" priority="4452" operator="equal">
      <formula>"VENCIDO"</formula>
    </cfRule>
  </conditionalFormatting>
  <conditionalFormatting sqref="O1413">
    <cfRule type="cellIs" dxfId="4867" priority="4451" operator="equal">
      <formula>"A Favor"</formula>
    </cfRule>
  </conditionalFormatting>
  <conditionalFormatting sqref="C1411:L1411 N1411:R1411">
    <cfRule type="expression" dxfId="4866" priority="4440">
      <formula>ROW()=CELL("fila")</formula>
    </cfRule>
  </conditionalFormatting>
  <conditionalFormatting sqref="N1412">
    <cfRule type="cellIs" dxfId="4865" priority="4449" operator="equal">
      <formula>0</formula>
    </cfRule>
  </conditionalFormatting>
  <conditionalFormatting sqref="O1412">
    <cfRule type="cellIs" dxfId="4864" priority="4448" operator="equal">
      <formula>"PAGADO"</formula>
    </cfRule>
  </conditionalFormatting>
  <conditionalFormatting sqref="Q1412">
    <cfRule type="cellIs" dxfId="4863" priority="4447" operator="equal">
      <formula>"VENCIDO"</formula>
    </cfRule>
  </conditionalFormatting>
  <conditionalFormatting sqref="O1412">
    <cfRule type="cellIs" dxfId="4862" priority="4446" operator="equal">
      <formula>"A Favor"</formula>
    </cfRule>
  </conditionalFormatting>
  <conditionalFormatting sqref="C1410:L1410 N1410:R1410">
    <cfRule type="expression" dxfId="4861" priority="4435">
      <formula>ROW()=CELL("fila")</formula>
    </cfRule>
  </conditionalFormatting>
  <conditionalFormatting sqref="N1411">
    <cfRule type="cellIs" dxfId="4860" priority="4444" operator="equal">
      <formula>0</formula>
    </cfRule>
  </conditionalFormatting>
  <conditionalFormatting sqref="O1411">
    <cfRule type="cellIs" dxfId="4859" priority="4443" operator="equal">
      <formula>"PAGADO"</formula>
    </cfRule>
  </conditionalFormatting>
  <conditionalFormatting sqref="Q1411">
    <cfRule type="cellIs" dxfId="4858" priority="4442" operator="equal">
      <formula>"VENCIDO"</formula>
    </cfRule>
  </conditionalFormatting>
  <conditionalFormatting sqref="O1411">
    <cfRule type="cellIs" dxfId="4857" priority="4441" operator="equal">
      <formula>"A Favor"</formula>
    </cfRule>
  </conditionalFormatting>
  <conditionalFormatting sqref="C1409:R1409">
    <cfRule type="expression" dxfId="4856" priority="4430">
      <formula>ROW()=CELL("fila")</formula>
    </cfRule>
  </conditionalFormatting>
  <conditionalFormatting sqref="N1410">
    <cfRule type="cellIs" dxfId="4855" priority="4439" operator="equal">
      <formula>0</formula>
    </cfRule>
  </conditionalFormatting>
  <conditionalFormatting sqref="O1410">
    <cfRule type="cellIs" dxfId="4854" priority="4438" operator="equal">
      <formula>"PAGADO"</formula>
    </cfRule>
  </conditionalFormatting>
  <conditionalFormatting sqref="Q1410">
    <cfRule type="cellIs" dxfId="4853" priority="4437" operator="equal">
      <formula>"VENCIDO"</formula>
    </cfRule>
  </conditionalFormatting>
  <conditionalFormatting sqref="O1410">
    <cfRule type="cellIs" dxfId="4852" priority="4436" operator="equal">
      <formula>"A Favor"</formula>
    </cfRule>
  </conditionalFormatting>
  <conditionalFormatting sqref="C1408:R1408">
    <cfRule type="expression" dxfId="4851" priority="4425">
      <formula>ROW()=CELL("fila")</formula>
    </cfRule>
  </conditionalFormatting>
  <conditionalFormatting sqref="N1409">
    <cfRule type="cellIs" dxfId="4850" priority="4434" operator="equal">
      <formula>0</formula>
    </cfRule>
  </conditionalFormatting>
  <conditionalFormatting sqref="O1409">
    <cfRule type="cellIs" dxfId="4849" priority="4433" operator="equal">
      <formula>"PAGADO"</formula>
    </cfRule>
  </conditionalFormatting>
  <conditionalFormatting sqref="Q1409">
    <cfRule type="cellIs" dxfId="4848" priority="4432" operator="equal">
      <formula>"VENCIDO"</formula>
    </cfRule>
  </conditionalFormatting>
  <conditionalFormatting sqref="O1409">
    <cfRule type="cellIs" dxfId="4847" priority="4431" operator="equal">
      <formula>"A Favor"</formula>
    </cfRule>
  </conditionalFormatting>
  <conditionalFormatting sqref="C1407:R1407">
    <cfRule type="expression" dxfId="4846" priority="4420">
      <formula>ROW()=CELL("fila")</formula>
    </cfRule>
  </conditionalFormatting>
  <conditionalFormatting sqref="N1408">
    <cfRule type="cellIs" dxfId="4845" priority="4429" operator="equal">
      <formula>0</formula>
    </cfRule>
  </conditionalFormatting>
  <conditionalFormatting sqref="O1408">
    <cfRule type="cellIs" dxfId="4844" priority="4428" operator="equal">
      <formula>"PAGADO"</formula>
    </cfRule>
  </conditionalFormatting>
  <conditionalFormatting sqref="Q1408">
    <cfRule type="cellIs" dxfId="4843" priority="4427" operator="equal">
      <formula>"VENCIDO"</formula>
    </cfRule>
  </conditionalFormatting>
  <conditionalFormatting sqref="O1408">
    <cfRule type="cellIs" dxfId="4842" priority="4426" operator="equal">
      <formula>"A Favor"</formula>
    </cfRule>
  </conditionalFormatting>
  <conditionalFormatting sqref="C1406:R1406">
    <cfRule type="expression" dxfId="4841" priority="4415">
      <formula>ROW()=CELL("fila")</formula>
    </cfRule>
  </conditionalFormatting>
  <conditionalFormatting sqref="N1407">
    <cfRule type="cellIs" dxfId="4840" priority="4424" operator="equal">
      <formula>0</formula>
    </cfRule>
  </conditionalFormatting>
  <conditionalFormatting sqref="O1407">
    <cfRule type="cellIs" dxfId="4839" priority="4423" operator="equal">
      <formula>"PAGADO"</formula>
    </cfRule>
  </conditionalFormatting>
  <conditionalFormatting sqref="Q1407">
    <cfRule type="cellIs" dxfId="4838" priority="4422" operator="equal">
      <formula>"VENCIDO"</formula>
    </cfRule>
  </conditionalFormatting>
  <conditionalFormatting sqref="O1407">
    <cfRule type="cellIs" dxfId="4837" priority="4421" operator="equal">
      <formula>"A Favor"</formula>
    </cfRule>
  </conditionalFormatting>
  <conditionalFormatting sqref="C1405:R1405">
    <cfRule type="expression" dxfId="4836" priority="4410">
      <formula>ROW()=CELL("fila")</formula>
    </cfRule>
  </conditionalFormatting>
  <conditionalFormatting sqref="N1406">
    <cfRule type="cellIs" dxfId="4835" priority="4419" operator="equal">
      <formula>0</formula>
    </cfRule>
  </conditionalFormatting>
  <conditionalFormatting sqref="O1406">
    <cfRule type="cellIs" dxfId="4834" priority="4418" operator="equal">
      <formula>"PAGADO"</formula>
    </cfRule>
  </conditionalFormatting>
  <conditionalFormatting sqref="Q1406">
    <cfRule type="cellIs" dxfId="4833" priority="4417" operator="equal">
      <formula>"VENCIDO"</formula>
    </cfRule>
  </conditionalFormatting>
  <conditionalFormatting sqref="O1406">
    <cfRule type="cellIs" dxfId="4832" priority="4416" operator="equal">
      <formula>"A Favor"</formula>
    </cfRule>
  </conditionalFormatting>
  <conditionalFormatting sqref="C1404:R1404">
    <cfRule type="expression" dxfId="4831" priority="4405">
      <formula>ROW()=CELL("fila")</formula>
    </cfRule>
  </conditionalFormatting>
  <conditionalFormatting sqref="N1405">
    <cfRule type="cellIs" dxfId="4830" priority="4414" operator="equal">
      <formula>0</formula>
    </cfRule>
  </conditionalFormatting>
  <conditionalFormatting sqref="O1405">
    <cfRule type="cellIs" dxfId="4829" priority="4413" operator="equal">
      <formula>"PAGADO"</formula>
    </cfRule>
  </conditionalFormatting>
  <conditionalFormatting sqref="Q1405">
    <cfRule type="cellIs" dxfId="4828" priority="4412" operator="equal">
      <formula>"VENCIDO"</formula>
    </cfRule>
  </conditionalFormatting>
  <conditionalFormatting sqref="O1405">
    <cfRule type="cellIs" dxfId="4827" priority="4411" operator="equal">
      <formula>"A Favor"</formula>
    </cfRule>
  </conditionalFormatting>
  <conditionalFormatting sqref="C1403:R1403">
    <cfRule type="expression" dxfId="4826" priority="4400">
      <formula>ROW()=CELL("fila")</formula>
    </cfRule>
  </conditionalFormatting>
  <conditionalFormatting sqref="N1404">
    <cfRule type="cellIs" dxfId="4825" priority="4409" operator="equal">
      <formula>0</formula>
    </cfRule>
  </conditionalFormatting>
  <conditionalFormatting sqref="O1404">
    <cfRule type="cellIs" dxfId="4824" priority="4408" operator="equal">
      <formula>"PAGADO"</formula>
    </cfRule>
  </conditionalFormatting>
  <conditionalFormatting sqref="Q1404">
    <cfRule type="cellIs" dxfId="4823" priority="4407" operator="equal">
      <formula>"VENCIDO"</formula>
    </cfRule>
  </conditionalFormatting>
  <conditionalFormatting sqref="O1404">
    <cfRule type="cellIs" dxfId="4822" priority="4406" operator="equal">
      <formula>"A Favor"</formula>
    </cfRule>
  </conditionalFormatting>
  <conditionalFormatting sqref="C1402:R1402">
    <cfRule type="expression" dxfId="4821" priority="4395">
      <formula>ROW()=CELL("fila")</formula>
    </cfRule>
  </conditionalFormatting>
  <conditionalFormatting sqref="N1403">
    <cfRule type="cellIs" dxfId="4820" priority="4404" operator="equal">
      <formula>0</formula>
    </cfRule>
  </conditionalFormatting>
  <conditionalFormatting sqref="O1403">
    <cfRule type="cellIs" dxfId="4819" priority="4403" operator="equal">
      <formula>"PAGADO"</formula>
    </cfRule>
  </conditionalFormatting>
  <conditionalFormatting sqref="Q1403">
    <cfRule type="cellIs" dxfId="4818" priority="4402" operator="equal">
      <formula>"VENCIDO"</formula>
    </cfRule>
  </conditionalFormatting>
  <conditionalFormatting sqref="O1403">
    <cfRule type="cellIs" dxfId="4817" priority="4401" operator="equal">
      <formula>"A Favor"</formula>
    </cfRule>
  </conditionalFormatting>
  <conditionalFormatting sqref="C1401:R1401">
    <cfRule type="expression" dxfId="4816" priority="4390">
      <formula>ROW()=CELL("fila")</formula>
    </cfRule>
  </conditionalFormatting>
  <conditionalFormatting sqref="N1402">
    <cfRule type="cellIs" dxfId="4815" priority="4399" operator="equal">
      <formula>0</formula>
    </cfRule>
  </conditionalFormatting>
  <conditionalFormatting sqref="O1402">
    <cfRule type="cellIs" dxfId="4814" priority="4398" operator="equal">
      <formula>"PAGADO"</formula>
    </cfRule>
  </conditionalFormatting>
  <conditionalFormatting sqref="Q1402">
    <cfRule type="cellIs" dxfId="4813" priority="4397" operator="equal">
      <formula>"VENCIDO"</formula>
    </cfRule>
  </conditionalFormatting>
  <conditionalFormatting sqref="O1402">
    <cfRule type="cellIs" dxfId="4812" priority="4396" operator="equal">
      <formula>"A Favor"</formula>
    </cfRule>
  </conditionalFormatting>
  <conditionalFormatting sqref="C1400:R1400">
    <cfRule type="expression" dxfId="4811" priority="4385">
      <formula>ROW()=CELL("fila")</formula>
    </cfRule>
  </conditionalFormatting>
  <conditionalFormatting sqref="N1401">
    <cfRule type="cellIs" dxfId="4810" priority="4394" operator="equal">
      <formula>0</formula>
    </cfRule>
  </conditionalFormatting>
  <conditionalFormatting sqref="O1401">
    <cfRule type="cellIs" dxfId="4809" priority="4393" operator="equal">
      <formula>"PAGADO"</formula>
    </cfRule>
  </conditionalFormatting>
  <conditionalFormatting sqref="Q1401">
    <cfRule type="cellIs" dxfId="4808" priority="4392" operator="equal">
      <formula>"VENCIDO"</formula>
    </cfRule>
  </conditionalFormatting>
  <conditionalFormatting sqref="O1401">
    <cfRule type="cellIs" dxfId="4807" priority="4391" operator="equal">
      <formula>"A Favor"</formula>
    </cfRule>
  </conditionalFormatting>
  <conditionalFormatting sqref="C1399:R1399">
    <cfRule type="expression" dxfId="4806" priority="4380">
      <formula>ROW()=CELL("fila")</formula>
    </cfRule>
  </conditionalFormatting>
  <conditionalFormatting sqref="N1400">
    <cfRule type="cellIs" dxfId="4805" priority="4389" operator="equal">
      <formula>0</formula>
    </cfRule>
  </conditionalFormatting>
  <conditionalFormatting sqref="O1400">
    <cfRule type="cellIs" dxfId="4804" priority="4388" operator="equal">
      <formula>"PAGADO"</formula>
    </cfRule>
  </conditionalFormatting>
  <conditionalFormatting sqref="Q1400">
    <cfRule type="cellIs" dxfId="4803" priority="4387" operator="equal">
      <formula>"VENCIDO"</formula>
    </cfRule>
  </conditionalFormatting>
  <conditionalFormatting sqref="O1400">
    <cfRule type="cellIs" dxfId="4802" priority="4386" operator="equal">
      <formula>"A Favor"</formula>
    </cfRule>
  </conditionalFormatting>
  <conditionalFormatting sqref="C1398:R1398">
    <cfRule type="expression" dxfId="4801" priority="4375">
      <formula>ROW()=CELL("fila")</formula>
    </cfRule>
  </conditionalFormatting>
  <conditionalFormatting sqref="N1399">
    <cfRule type="cellIs" dxfId="4800" priority="4384" operator="equal">
      <formula>0</formula>
    </cfRule>
  </conditionalFormatting>
  <conditionalFormatting sqref="O1399">
    <cfRule type="cellIs" dxfId="4799" priority="4383" operator="equal">
      <formula>"PAGADO"</formula>
    </cfRule>
  </conditionalFormatting>
  <conditionalFormatting sqref="Q1399">
    <cfRule type="cellIs" dxfId="4798" priority="4382" operator="equal">
      <formula>"VENCIDO"</formula>
    </cfRule>
  </conditionalFormatting>
  <conditionalFormatting sqref="O1399">
    <cfRule type="cellIs" dxfId="4797" priority="4381" operator="equal">
      <formula>"A Favor"</formula>
    </cfRule>
  </conditionalFormatting>
  <conditionalFormatting sqref="C1397:R1397">
    <cfRule type="expression" dxfId="4796" priority="4370">
      <formula>ROW()=CELL("fila")</formula>
    </cfRule>
  </conditionalFormatting>
  <conditionalFormatting sqref="N1398">
    <cfRule type="cellIs" dxfId="4795" priority="4379" operator="equal">
      <formula>0</formula>
    </cfRule>
  </conditionalFormatting>
  <conditionalFormatting sqref="O1398">
    <cfRule type="cellIs" dxfId="4794" priority="4378" operator="equal">
      <formula>"PAGADO"</formula>
    </cfRule>
  </conditionalFormatting>
  <conditionalFormatting sqref="Q1398">
    <cfRule type="cellIs" dxfId="4793" priority="4377" operator="equal">
      <formula>"VENCIDO"</formula>
    </cfRule>
  </conditionalFormatting>
  <conditionalFormatting sqref="O1398">
    <cfRule type="cellIs" dxfId="4792" priority="4376" operator="equal">
      <formula>"A Favor"</formula>
    </cfRule>
  </conditionalFormatting>
  <conditionalFormatting sqref="C1396:R1396">
    <cfRule type="expression" dxfId="4791" priority="4365">
      <formula>ROW()=CELL("fila")</formula>
    </cfRule>
  </conditionalFormatting>
  <conditionalFormatting sqref="N1397">
    <cfRule type="cellIs" dxfId="4790" priority="4374" operator="equal">
      <formula>0</formula>
    </cfRule>
  </conditionalFormatting>
  <conditionalFormatting sqref="O1397">
    <cfRule type="cellIs" dxfId="4789" priority="4373" operator="equal">
      <formula>"PAGADO"</formula>
    </cfRule>
  </conditionalFormatting>
  <conditionalFormatting sqref="Q1397">
    <cfRule type="cellIs" dxfId="4788" priority="4372" operator="equal">
      <formula>"VENCIDO"</formula>
    </cfRule>
  </conditionalFormatting>
  <conditionalFormatting sqref="O1397">
    <cfRule type="cellIs" dxfId="4787" priority="4371" operator="equal">
      <formula>"A Favor"</formula>
    </cfRule>
  </conditionalFormatting>
  <conditionalFormatting sqref="C1395:R1395">
    <cfRule type="expression" dxfId="4786" priority="4360">
      <formula>ROW()=CELL("fila")</formula>
    </cfRule>
  </conditionalFormatting>
  <conditionalFormatting sqref="N1396">
    <cfRule type="cellIs" dxfId="4785" priority="4369" operator="equal">
      <formula>0</formula>
    </cfRule>
  </conditionalFormatting>
  <conditionalFormatting sqref="O1396">
    <cfRule type="cellIs" dxfId="4784" priority="4368" operator="equal">
      <formula>"PAGADO"</formula>
    </cfRule>
  </conditionalFormatting>
  <conditionalFormatting sqref="Q1396">
    <cfRule type="cellIs" dxfId="4783" priority="4367" operator="equal">
      <formula>"VENCIDO"</formula>
    </cfRule>
  </conditionalFormatting>
  <conditionalFormatting sqref="O1396">
    <cfRule type="cellIs" dxfId="4782" priority="4366" operator="equal">
      <formula>"A Favor"</formula>
    </cfRule>
  </conditionalFormatting>
  <conditionalFormatting sqref="C1394:R1394">
    <cfRule type="expression" dxfId="4781" priority="4355">
      <formula>ROW()=CELL("fila")</formula>
    </cfRule>
  </conditionalFormatting>
  <conditionalFormatting sqref="N1395">
    <cfRule type="cellIs" dxfId="4780" priority="4364" operator="equal">
      <formula>0</formula>
    </cfRule>
  </conditionalFormatting>
  <conditionalFormatting sqref="O1395">
    <cfRule type="cellIs" dxfId="4779" priority="4363" operator="equal">
      <formula>"PAGADO"</formula>
    </cfRule>
  </conditionalFormatting>
  <conditionalFormatting sqref="Q1395">
    <cfRule type="cellIs" dxfId="4778" priority="4362" operator="equal">
      <formula>"VENCIDO"</formula>
    </cfRule>
  </conditionalFormatting>
  <conditionalFormatting sqref="O1395">
    <cfRule type="cellIs" dxfId="4777" priority="4361" operator="equal">
      <formula>"A Favor"</formula>
    </cfRule>
  </conditionalFormatting>
  <conditionalFormatting sqref="C1393:R1393">
    <cfRule type="expression" dxfId="4776" priority="4350">
      <formula>ROW()=CELL("fila")</formula>
    </cfRule>
  </conditionalFormatting>
  <conditionalFormatting sqref="N1394">
    <cfRule type="cellIs" dxfId="4775" priority="4359" operator="equal">
      <formula>0</formula>
    </cfRule>
  </conditionalFormatting>
  <conditionalFormatting sqref="O1394">
    <cfRule type="cellIs" dxfId="4774" priority="4358" operator="equal">
      <formula>"PAGADO"</formula>
    </cfRule>
  </conditionalFormatting>
  <conditionalFormatting sqref="Q1394">
    <cfRule type="cellIs" dxfId="4773" priority="4357" operator="equal">
      <formula>"VENCIDO"</formula>
    </cfRule>
  </conditionalFormatting>
  <conditionalFormatting sqref="O1394">
    <cfRule type="cellIs" dxfId="4772" priority="4356" operator="equal">
      <formula>"A Favor"</formula>
    </cfRule>
  </conditionalFormatting>
  <conditionalFormatting sqref="C1392:R1392">
    <cfRule type="expression" dxfId="4771" priority="4345">
      <formula>ROW()=CELL("fila")</formula>
    </cfRule>
  </conditionalFormatting>
  <conditionalFormatting sqref="N1393">
    <cfRule type="cellIs" dxfId="4770" priority="4354" operator="equal">
      <formula>0</formula>
    </cfRule>
  </conditionalFormatting>
  <conditionalFormatting sqref="O1393">
    <cfRule type="cellIs" dxfId="4769" priority="4353" operator="equal">
      <formula>"PAGADO"</formula>
    </cfRule>
  </conditionalFormatting>
  <conditionalFormatting sqref="Q1393">
    <cfRule type="cellIs" dxfId="4768" priority="4352" operator="equal">
      <formula>"VENCIDO"</formula>
    </cfRule>
  </conditionalFormatting>
  <conditionalFormatting sqref="O1393">
    <cfRule type="cellIs" dxfId="4767" priority="4351" operator="equal">
      <formula>"A Favor"</formula>
    </cfRule>
  </conditionalFormatting>
  <conditionalFormatting sqref="C1391:R1391">
    <cfRule type="expression" dxfId="4766" priority="4340">
      <formula>ROW()=CELL("fila")</formula>
    </cfRule>
  </conditionalFormatting>
  <conditionalFormatting sqref="N1392">
    <cfRule type="cellIs" dxfId="4765" priority="4349" operator="equal">
      <formula>0</formula>
    </cfRule>
  </conditionalFormatting>
  <conditionalFormatting sqref="O1392">
    <cfRule type="cellIs" dxfId="4764" priority="4348" operator="equal">
      <formula>"PAGADO"</formula>
    </cfRule>
  </conditionalFormatting>
  <conditionalFormatting sqref="Q1392">
    <cfRule type="cellIs" dxfId="4763" priority="4347" operator="equal">
      <formula>"VENCIDO"</formula>
    </cfRule>
  </conditionalFormatting>
  <conditionalFormatting sqref="O1392">
    <cfRule type="cellIs" dxfId="4762" priority="4346" operator="equal">
      <formula>"A Favor"</formula>
    </cfRule>
  </conditionalFormatting>
  <conditionalFormatting sqref="C1390:R1390">
    <cfRule type="expression" dxfId="4761" priority="4335">
      <formula>ROW()=CELL("fila")</formula>
    </cfRule>
  </conditionalFormatting>
  <conditionalFormatting sqref="N1391">
    <cfRule type="cellIs" dxfId="4760" priority="4344" operator="equal">
      <formula>0</formula>
    </cfRule>
  </conditionalFormatting>
  <conditionalFormatting sqref="O1391">
    <cfRule type="cellIs" dxfId="4759" priority="4343" operator="equal">
      <formula>"PAGADO"</formula>
    </cfRule>
  </conditionalFormatting>
  <conditionalFormatting sqref="Q1391">
    <cfRule type="cellIs" dxfId="4758" priority="4342" operator="equal">
      <formula>"VENCIDO"</formula>
    </cfRule>
  </conditionalFormatting>
  <conditionalFormatting sqref="O1391">
    <cfRule type="cellIs" dxfId="4757" priority="4341" operator="equal">
      <formula>"A Favor"</formula>
    </cfRule>
  </conditionalFormatting>
  <conditionalFormatting sqref="C1389:R1389">
    <cfRule type="expression" dxfId="4756" priority="4330">
      <formula>ROW()=CELL("fila")</formula>
    </cfRule>
  </conditionalFormatting>
  <conditionalFormatting sqref="N1390">
    <cfRule type="cellIs" dxfId="4755" priority="4339" operator="equal">
      <formula>0</formula>
    </cfRule>
  </conditionalFormatting>
  <conditionalFormatting sqref="O1390">
    <cfRule type="cellIs" dxfId="4754" priority="4338" operator="equal">
      <formula>"PAGADO"</formula>
    </cfRule>
  </conditionalFormatting>
  <conditionalFormatting sqref="Q1390">
    <cfRule type="cellIs" dxfId="4753" priority="4337" operator="equal">
      <formula>"VENCIDO"</formula>
    </cfRule>
  </conditionalFormatting>
  <conditionalFormatting sqref="O1390">
    <cfRule type="cellIs" dxfId="4752" priority="4336" operator="equal">
      <formula>"A Favor"</formula>
    </cfRule>
  </conditionalFormatting>
  <conditionalFormatting sqref="C1388:R1388">
    <cfRule type="expression" dxfId="4751" priority="4325">
      <formula>ROW()=CELL("fila")</formula>
    </cfRule>
  </conditionalFormatting>
  <conditionalFormatting sqref="N1389">
    <cfRule type="cellIs" dxfId="4750" priority="4334" operator="equal">
      <formula>0</formula>
    </cfRule>
  </conditionalFormatting>
  <conditionalFormatting sqref="O1389">
    <cfRule type="cellIs" dxfId="4749" priority="4333" operator="equal">
      <formula>"PAGADO"</formula>
    </cfRule>
  </conditionalFormatting>
  <conditionalFormatting sqref="Q1389">
    <cfRule type="cellIs" dxfId="4748" priority="4332" operator="equal">
      <formula>"VENCIDO"</formula>
    </cfRule>
  </conditionalFormatting>
  <conditionalFormatting sqref="O1389">
    <cfRule type="cellIs" dxfId="4747" priority="4331" operator="equal">
      <formula>"A Favor"</formula>
    </cfRule>
  </conditionalFormatting>
  <conditionalFormatting sqref="C1387:R1387">
    <cfRule type="expression" dxfId="4746" priority="4320">
      <formula>ROW()=CELL("fila")</formula>
    </cfRule>
  </conditionalFormatting>
  <conditionalFormatting sqref="N1388">
    <cfRule type="cellIs" dxfId="4745" priority="4329" operator="equal">
      <formula>0</formula>
    </cfRule>
  </conditionalFormatting>
  <conditionalFormatting sqref="O1388">
    <cfRule type="cellIs" dxfId="4744" priority="4328" operator="equal">
      <formula>"PAGADO"</formula>
    </cfRule>
  </conditionalFormatting>
  <conditionalFormatting sqref="Q1388">
    <cfRule type="cellIs" dxfId="4743" priority="4327" operator="equal">
      <formula>"VENCIDO"</formula>
    </cfRule>
  </conditionalFormatting>
  <conditionalFormatting sqref="O1388">
    <cfRule type="cellIs" dxfId="4742" priority="4326" operator="equal">
      <formula>"A Favor"</formula>
    </cfRule>
  </conditionalFormatting>
  <conditionalFormatting sqref="C1386:L1386 N1386:R1386">
    <cfRule type="expression" dxfId="4741" priority="4315">
      <formula>ROW()=CELL("fila")</formula>
    </cfRule>
  </conditionalFormatting>
  <conditionalFormatting sqref="N1387">
    <cfRule type="cellIs" dxfId="4740" priority="4324" operator="equal">
      <formula>0</formula>
    </cfRule>
  </conditionalFormatting>
  <conditionalFormatting sqref="O1387">
    <cfRule type="cellIs" dxfId="4739" priority="4323" operator="equal">
      <formula>"PAGADO"</formula>
    </cfRule>
  </conditionalFormatting>
  <conditionalFormatting sqref="Q1387">
    <cfRule type="cellIs" dxfId="4738" priority="4322" operator="equal">
      <formula>"VENCIDO"</formula>
    </cfRule>
  </conditionalFormatting>
  <conditionalFormatting sqref="O1387">
    <cfRule type="cellIs" dxfId="4737" priority="4321" operator="equal">
      <formula>"A Favor"</formula>
    </cfRule>
  </conditionalFormatting>
  <conditionalFormatting sqref="C1385:L1385 N1385:R1385">
    <cfRule type="expression" dxfId="4736" priority="4310">
      <formula>ROW()=CELL("fila")</formula>
    </cfRule>
  </conditionalFormatting>
  <conditionalFormatting sqref="N1386">
    <cfRule type="cellIs" dxfId="4735" priority="4319" operator="equal">
      <formula>0</formula>
    </cfRule>
  </conditionalFormatting>
  <conditionalFormatting sqref="O1386">
    <cfRule type="cellIs" dxfId="4734" priority="4318" operator="equal">
      <formula>"PAGADO"</formula>
    </cfRule>
  </conditionalFormatting>
  <conditionalFormatting sqref="Q1386">
    <cfRule type="cellIs" dxfId="4733" priority="4317" operator="equal">
      <formula>"VENCIDO"</formula>
    </cfRule>
  </conditionalFormatting>
  <conditionalFormatting sqref="O1386">
    <cfRule type="cellIs" dxfId="4732" priority="4316" operator="equal">
      <formula>"A Favor"</formula>
    </cfRule>
  </conditionalFormatting>
  <conditionalFormatting sqref="C1384:R1384">
    <cfRule type="expression" dxfId="4731" priority="4305">
      <formula>ROW()=CELL("fila")</formula>
    </cfRule>
  </conditionalFormatting>
  <conditionalFormatting sqref="N1385">
    <cfRule type="cellIs" dxfId="4730" priority="4314" operator="equal">
      <formula>0</formula>
    </cfRule>
  </conditionalFormatting>
  <conditionalFormatting sqref="O1385">
    <cfRule type="cellIs" dxfId="4729" priority="4313" operator="equal">
      <formula>"PAGADO"</formula>
    </cfRule>
  </conditionalFormatting>
  <conditionalFormatting sqref="Q1385">
    <cfRule type="cellIs" dxfId="4728" priority="4312" operator="equal">
      <formula>"VENCIDO"</formula>
    </cfRule>
  </conditionalFormatting>
  <conditionalFormatting sqref="O1385">
    <cfRule type="cellIs" dxfId="4727" priority="4311" operator="equal">
      <formula>"A Favor"</formula>
    </cfRule>
  </conditionalFormatting>
  <conditionalFormatting sqref="M1441">
    <cfRule type="expression" dxfId="4726" priority="4296">
      <formula>ROW()=CELL("fila")</formula>
    </cfRule>
  </conditionalFormatting>
  <conditionalFormatting sqref="N1384">
    <cfRule type="cellIs" dxfId="4725" priority="4309" operator="equal">
      <formula>0</formula>
    </cfRule>
  </conditionalFormatting>
  <conditionalFormatting sqref="O1384">
    <cfRule type="cellIs" dxfId="4724" priority="4308" operator="equal">
      <formula>"PAGADO"</formula>
    </cfRule>
  </conditionalFormatting>
  <conditionalFormatting sqref="Q1384">
    <cfRule type="cellIs" dxfId="4723" priority="4307" operator="equal">
      <formula>"VENCIDO"</formula>
    </cfRule>
  </conditionalFormatting>
  <conditionalFormatting sqref="O1384">
    <cfRule type="cellIs" dxfId="4722" priority="4306" operator="equal">
      <formula>"A Favor"</formula>
    </cfRule>
  </conditionalFormatting>
  <conditionalFormatting sqref="C1383:R1383">
    <cfRule type="expression" dxfId="4721" priority="4300">
      <formula>ROW()=CELL("fila")</formula>
    </cfRule>
  </conditionalFormatting>
  <conditionalFormatting sqref="N1383">
    <cfRule type="cellIs" dxfId="4720" priority="4304" operator="equal">
      <formula>0</formula>
    </cfRule>
  </conditionalFormatting>
  <conditionalFormatting sqref="O1383">
    <cfRule type="cellIs" dxfId="4719" priority="4303" operator="equal">
      <formula>"PAGADO"</formula>
    </cfRule>
  </conditionalFormatting>
  <conditionalFormatting sqref="Q1383">
    <cfRule type="cellIs" dxfId="4718" priority="4302" operator="equal">
      <formula>"VENCIDO"</formula>
    </cfRule>
  </conditionalFormatting>
  <conditionalFormatting sqref="O1383">
    <cfRule type="cellIs" dxfId="4717" priority="4301" operator="equal">
      <formula>"A Favor"</formula>
    </cfRule>
  </conditionalFormatting>
  <conditionalFormatting sqref="C1382:R1382">
    <cfRule type="expression" dxfId="4716" priority="4291">
      <formula>ROW()=CELL("fila")</formula>
    </cfRule>
  </conditionalFormatting>
  <conditionalFormatting sqref="C1381:R1381">
    <cfRule type="expression" dxfId="4715" priority="4286">
      <formula>ROW()=CELL("fila")</formula>
    </cfRule>
  </conditionalFormatting>
  <conditionalFormatting sqref="N1382">
    <cfRule type="cellIs" dxfId="4714" priority="4295" operator="equal">
      <formula>0</formula>
    </cfRule>
  </conditionalFormatting>
  <conditionalFormatting sqref="O1382">
    <cfRule type="cellIs" dxfId="4713" priority="4294" operator="equal">
      <formula>"PAGADO"</formula>
    </cfRule>
  </conditionalFormatting>
  <conditionalFormatting sqref="Q1382">
    <cfRule type="cellIs" dxfId="4712" priority="4293" operator="equal">
      <formula>"VENCIDO"</formula>
    </cfRule>
  </conditionalFormatting>
  <conditionalFormatting sqref="O1382">
    <cfRule type="cellIs" dxfId="4711" priority="4292" operator="equal">
      <formula>"A Favor"</formula>
    </cfRule>
  </conditionalFormatting>
  <conditionalFormatting sqref="N1381">
    <cfRule type="cellIs" dxfId="4710" priority="4290" operator="equal">
      <formula>0</formula>
    </cfRule>
  </conditionalFormatting>
  <conditionalFormatting sqref="O1381">
    <cfRule type="cellIs" dxfId="4709" priority="4289" operator="equal">
      <formula>"PAGADO"</formula>
    </cfRule>
  </conditionalFormatting>
  <conditionalFormatting sqref="Q1381">
    <cfRule type="cellIs" dxfId="4708" priority="4288" operator="equal">
      <formula>"VENCIDO"</formula>
    </cfRule>
  </conditionalFormatting>
  <conditionalFormatting sqref="O1381">
    <cfRule type="cellIs" dxfId="4707" priority="4287" operator="equal">
      <formula>"A Favor"</formula>
    </cfRule>
  </conditionalFormatting>
  <conditionalFormatting sqref="C1380:R1380">
    <cfRule type="expression" dxfId="4706" priority="4281">
      <formula>ROW()=CELL("fila")</formula>
    </cfRule>
  </conditionalFormatting>
  <conditionalFormatting sqref="N1380">
    <cfRule type="cellIs" dxfId="4705" priority="4285" operator="equal">
      <formula>0</formula>
    </cfRule>
  </conditionalFormatting>
  <conditionalFormatting sqref="O1380">
    <cfRule type="cellIs" dxfId="4704" priority="4284" operator="equal">
      <formula>"PAGADO"</formula>
    </cfRule>
  </conditionalFormatting>
  <conditionalFormatting sqref="Q1380">
    <cfRule type="cellIs" dxfId="4703" priority="4283" operator="equal">
      <formula>"VENCIDO"</formula>
    </cfRule>
  </conditionalFormatting>
  <conditionalFormatting sqref="O1380">
    <cfRule type="cellIs" dxfId="4702" priority="4282" operator="equal">
      <formula>"A Favor"</formula>
    </cfRule>
  </conditionalFormatting>
  <conditionalFormatting sqref="C1379:R1379">
    <cfRule type="expression" dxfId="4701" priority="4276">
      <formula>ROW()=CELL("fila")</formula>
    </cfRule>
  </conditionalFormatting>
  <conditionalFormatting sqref="N1379">
    <cfRule type="cellIs" dxfId="4700" priority="4280" operator="equal">
      <formula>0</formula>
    </cfRule>
  </conditionalFormatting>
  <conditionalFormatting sqref="O1379">
    <cfRule type="cellIs" dxfId="4699" priority="4279" operator="equal">
      <formula>"PAGADO"</formula>
    </cfRule>
  </conditionalFormatting>
  <conditionalFormatting sqref="Q1379">
    <cfRule type="cellIs" dxfId="4698" priority="4278" operator="equal">
      <formula>"VENCIDO"</formula>
    </cfRule>
  </conditionalFormatting>
  <conditionalFormatting sqref="O1379">
    <cfRule type="cellIs" dxfId="4697" priority="4277" operator="equal">
      <formula>"A Favor"</formula>
    </cfRule>
  </conditionalFormatting>
  <conditionalFormatting sqref="C1378:R1378">
    <cfRule type="expression" dxfId="4696" priority="4271">
      <formula>ROW()=CELL("fila")</formula>
    </cfRule>
  </conditionalFormatting>
  <conditionalFormatting sqref="N1378">
    <cfRule type="cellIs" dxfId="4695" priority="4275" operator="equal">
      <formula>0</formula>
    </cfRule>
  </conditionalFormatting>
  <conditionalFormatting sqref="O1378">
    <cfRule type="cellIs" dxfId="4694" priority="4274" operator="equal">
      <formula>"PAGADO"</formula>
    </cfRule>
  </conditionalFormatting>
  <conditionalFormatting sqref="Q1378">
    <cfRule type="cellIs" dxfId="4693" priority="4273" operator="equal">
      <formula>"VENCIDO"</formula>
    </cfRule>
  </conditionalFormatting>
  <conditionalFormatting sqref="O1378">
    <cfRule type="cellIs" dxfId="4692" priority="4272" operator="equal">
      <formula>"A Favor"</formula>
    </cfRule>
  </conditionalFormatting>
  <conditionalFormatting sqref="C1377:L1377 N1377:R1377">
    <cfRule type="expression" dxfId="4691" priority="4266">
      <formula>ROW()=CELL("fila")</formula>
    </cfRule>
  </conditionalFormatting>
  <conditionalFormatting sqref="N1377">
    <cfRule type="cellIs" dxfId="4690" priority="4270" operator="equal">
      <formula>0</formula>
    </cfRule>
  </conditionalFormatting>
  <conditionalFormatting sqref="O1377">
    <cfRule type="cellIs" dxfId="4689" priority="4269" operator="equal">
      <formula>"PAGADO"</formula>
    </cfRule>
  </conditionalFormatting>
  <conditionalFormatting sqref="Q1377">
    <cfRule type="cellIs" dxfId="4688" priority="4268" operator="equal">
      <formula>"VENCIDO"</formula>
    </cfRule>
  </conditionalFormatting>
  <conditionalFormatting sqref="O1377">
    <cfRule type="cellIs" dxfId="4687" priority="4267" operator="equal">
      <formula>"A Favor"</formula>
    </cfRule>
  </conditionalFormatting>
  <conditionalFormatting sqref="C1376:L1376 N1376:R1376">
    <cfRule type="expression" dxfId="4686" priority="4261">
      <formula>ROW()=CELL("fila")</formula>
    </cfRule>
  </conditionalFormatting>
  <conditionalFormatting sqref="N1376">
    <cfRule type="cellIs" dxfId="4685" priority="4265" operator="equal">
      <formula>0</formula>
    </cfRule>
  </conditionalFormatting>
  <conditionalFormatting sqref="O1376">
    <cfRule type="cellIs" dxfId="4684" priority="4264" operator="equal">
      <formula>"PAGADO"</formula>
    </cfRule>
  </conditionalFormatting>
  <conditionalFormatting sqref="Q1376">
    <cfRule type="cellIs" dxfId="4683" priority="4263" operator="equal">
      <formula>"VENCIDO"</formula>
    </cfRule>
  </conditionalFormatting>
  <conditionalFormatting sqref="O1376">
    <cfRule type="cellIs" dxfId="4682" priority="4262" operator="equal">
      <formula>"A Favor"</formula>
    </cfRule>
  </conditionalFormatting>
  <conditionalFormatting sqref="M1430">
    <cfRule type="expression" dxfId="4681" priority="4260">
      <formula>ROW()=CELL("fila")</formula>
    </cfRule>
  </conditionalFormatting>
  <conditionalFormatting sqref="M1429">
    <cfRule type="expression" dxfId="4680" priority="4259">
      <formula>ROW()=CELL("fila")</formula>
    </cfRule>
  </conditionalFormatting>
  <conditionalFormatting sqref="M1428">
    <cfRule type="expression" dxfId="4679" priority="4258">
      <formula>ROW()=CELL("fila")</formula>
    </cfRule>
  </conditionalFormatting>
  <conditionalFormatting sqref="C1375:R1375">
    <cfRule type="expression" dxfId="4678" priority="4253">
      <formula>ROW()=CELL("fila")</formula>
    </cfRule>
  </conditionalFormatting>
  <conditionalFormatting sqref="N1375">
    <cfRule type="cellIs" dxfId="4677" priority="4257" operator="equal">
      <formula>0</formula>
    </cfRule>
  </conditionalFormatting>
  <conditionalFormatting sqref="O1375">
    <cfRule type="cellIs" dxfId="4676" priority="4256" operator="equal">
      <formula>"PAGADO"</formula>
    </cfRule>
  </conditionalFormatting>
  <conditionalFormatting sqref="Q1375">
    <cfRule type="cellIs" dxfId="4675" priority="4255" operator="equal">
      <formula>"VENCIDO"</formula>
    </cfRule>
  </conditionalFormatting>
  <conditionalFormatting sqref="O1375">
    <cfRule type="cellIs" dxfId="4674" priority="4254" operator="equal">
      <formula>"A Favor"</formula>
    </cfRule>
  </conditionalFormatting>
  <conditionalFormatting sqref="C1374:R1374">
    <cfRule type="expression" dxfId="4673" priority="4248">
      <formula>ROW()=CELL("fila")</formula>
    </cfRule>
  </conditionalFormatting>
  <conditionalFormatting sqref="N1374">
    <cfRule type="cellIs" dxfId="4672" priority="4252" operator="equal">
      <formula>0</formula>
    </cfRule>
  </conditionalFormatting>
  <conditionalFormatting sqref="O1374">
    <cfRule type="cellIs" dxfId="4671" priority="4251" operator="equal">
      <formula>"PAGADO"</formula>
    </cfRule>
  </conditionalFormatting>
  <conditionalFormatting sqref="Q1374">
    <cfRule type="cellIs" dxfId="4670" priority="4250" operator="equal">
      <formula>"VENCIDO"</formula>
    </cfRule>
  </conditionalFormatting>
  <conditionalFormatting sqref="O1374">
    <cfRule type="cellIs" dxfId="4669" priority="4249" operator="equal">
      <formula>"A Favor"</formula>
    </cfRule>
  </conditionalFormatting>
  <conditionalFormatting sqref="C1373:R1373">
    <cfRule type="expression" dxfId="4668" priority="4243">
      <formula>ROW()=CELL("fila")</formula>
    </cfRule>
  </conditionalFormatting>
  <conditionalFormatting sqref="N1373">
    <cfRule type="cellIs" dxfId="4667" priority="4247" operator="equal">
      <formula>0</formula>
    </cfRule>
  </conditionalFormatting>
  <conditionalFormatting sqref="O1373">
    <cfRule type="cellIs" dxfId="4666" priority="4246" operator="equal">
      <formula>"PAGADO"</formula>
    </cfRule>
  </conditionalFormatting>
  <conditionalFormatting sqref="Q1373">
    <cfRule type="cellIs" dxfId="4665" priority="4245" operator="equal">
      <formula>"VENCIDO"</formula>
    </cfRule>
  </conditionalFormatting>
  <conditionalFormatting sqref="O1373">
    <cfRule type="cellIs" dxfId="4664" priority="4244" operator="equal">
      <formula>"A Favor"</formula>
    </cfRule>
  </conditionalFormatting>
  <conditionalFormatting sqref="C1372:R1372">
    <cfRule type="expression" dxfId="4663" priority="4238">
      <formula>ROW()=CELL("fila")</formula>
    </cfRule>
  </conditionalFormatting>
  <conditionalFormatting sqref="N1372">
    <cfRule type="cellIs" dxfId="4662" priority="4242" operator="equal">
      <formula>0</formula>
    </cfRule>
  </conditionalFormatting>
  <conditionalFormatting sqref="O1372">
    <cfRule type="cellIs" dxfId="4661" priority="4241" operator="equal">
      <formula>"PAGADO"</formula>
    </cfRule>
  </conditionalFormatting>
  <conditionalFormatting sqref="Q1372">
    <cfRule type="cellIs" dxfId="4660" priority="4240" operator="equal">
      <formula>"VENCIDO"</formula>
    </cfRule>
  </conditionalFormatting>
  <conditionalFormatting sqref="O1372">
    <cfRule type="cellIs" dxfId="4659" priority="4239" operator="equal">
      <formula>"A Favor"</formula>
    </cfRule>
  </conditionalFormatting>
  <conditionalFormatting sqref="C1371:R1371">
    <cfRule type="expression" dxfId="4658" priority="4233">
      <formula>ROW()=CELL("fila")</formula>
    </cfRule>
  </conditionalFormatting>
  <conditionalFormatting sqref="N1371">
    <cfRule type="cellIs" dxfId="4657" priority="4237" operator="equal">
      <formula>0</formula>
    </cfRule>
  </conditionalFormatting>
  <conditionalFormatting sqref="O1371">
    <cfRule type="cellIs" dxfId="4656" priority="4236" operator="equal">
      <formula>"PAGADO"</formula>
    </cfRule>
  </conditionalFormatting>
  <conditionalFormatting sqref="Q1371">
    <cfRule type="cellIs" dxfId="4655" priority="4235" operator="equal">
      <formula>"VENCIDO"</formula>
    </cfRule>
  </conditionalFormatting>
  <conditionalFormatting sqref="O1371">
    <cfRule type="cellIs" dxfId="4654" priority="4234" operator="equal">
      <formula>"A Favor"</formula>
    </cfRule>
  </conditionalFormatting>
  <conditionalFormatting sqref="C1370:R1370">
    <cfRule type="expression" dxfId="4653" priority="4228">
      <formula>ROW()=CELL("fila")</formula>
    </cfRule>
  </conditionalFormatting>
  <conditionalFormatting sqref="N1370">
    <cfRule type="cellIs" dxfId="4652" priority="4232" operator="equal">
      <formula>0</formula>
    </cfRule>
  </conditionalFormatting>
  <conditionalFormatting sqref="O1370">
    <cfRule type="cellIs" dxfId="4651" priority="4231" operator="equal">
      <formula>"PAGADO"</formula>
    </cfRule>
  </conditionalFormatting>
  <conditionalFormatting sqref="Q1370">
    <cfRule type="cellIs" dxfId="4650" priority="4230" operator="equal">
      <formula>"VENCIDO"</formula>
    </cfRule>
  </conditionalFormatting>
  <conditionalFormatting sqref="O1370">
    <cfRule type="cellIs" dxfId="4649" priority="4229" operator="equal">
      <formula>"A Favor"</formula>
    </cfRule>
  </conditionalFormatting>
  <conditionalFormatting sqref="C1369:R1369">
    <cfRule type="expression" dxfId="4648" priority="4223">
      <formula>ROW()=CELL("fila")</formula>
    </cfRule>
  </conditionalFormatting>
  <conditionalFormatting sqref="N1369">
    <cfRule type="cellIs" dxfId="4647" priority="4227" operator="equal">
      <formula>0</formula>
    </cfRule>
  </conditionalFormatting>
  <conditionalFormatting sqref="O1369">
    <cfRule type="cellIs" dxfId="4646" priority="4226" operator="equal">
      <formula>"PAGADO"</formula>
    </cfRule>
  </conditionalFormatting>
  <conditionalFormatting sqref="Q1369">
    <cfRule type="cellIs" dxfId="4645" priority="4225" operator="equal">
      <formula>"VENCIDO"</formula>
    </cfRule>
  </conditionalFormatting>
  <conditionalFormatting sqref="O1369">
    <cfRule type="cellIs" dxfId="4644" priority="4224" operator="equal">
      <formula>"A Favor"</formula>
    </cfRule>
  </conditionalFormatting>
  <conditionalFormatting sqref="C1368:R1368">
    <cfRule type="expression" dxfId="4643" priority="4218">
      <formula>ROW()=CELL("fila")</formula>
    </cfRule>
  </conditionalFormatting>
  <conditionalFormatting sqref="N1368">
    <cfRule type="cellIs" dxfId="4642" priority="4222" operator="equal">
      <formula>0</formula>
    </cfRule>
  </conditionalFormatting>
  <conditionalFormatting sqref="O1368">
    <cfRule type="cellIs" dxfId="4641" priority="4221" operator="equal">
      <formula>"PAGADO"</formula>
    </cfRule>
  </conditionalFormatting>
  <conditionalFormatting sqref="Q1368">
    <cfRule type="cellIs" dxfId="4640" priority="4220" operator="equal">
      <formula>"VENCIDO"</formula>
    </cfRule>
  </conditionalFormatting>
  <conditionalFormatting sqref="O1368">
    <cfRule type="cellIs" dxfId="4639" priority="4219" operator="equal">
      <formula>"A Favor"</formula>
    </cfRule>
  </conditionalFormatting>
  <conditionalFormatting sqref="M1514">
    <cfRule type="expression" dxfId="4638" priority="4216">
      <formula>ROW()=CELL("fila")</formula>
    </cfRule>
  </conditionalFormatting>
  <conditionalFormatting sqref="C1367:R1367">
    <cfRule type="expression" dxfId="4637" priority="4211">
      <formula>ROW()=CELL("fila")</formula>
    </cfRule>
  </conditionalFormatting>
  <conditionalFormatting sqref="N1367">
    <cfRule type="cellIs" dxfId="4636" priority="4215" operator="equal">
      <formula>0</formula>
    </cfRule>
  </conditionalFormatting>
  <conditionalFormatting sqref="O1367">
    <cfRule type="cellIs" dxfId="4635" priority="4214" operator="equal">
      <formula>"PAGADO"</formula>
    </cfRule>
  </conditionalFormatting>
  <conditionalFormatting sqref="Q1367">
    <cfRule type="cellIs" dxfId="4634" priority="4213" operator="equal">
      <formula>"VENCIDO"</formula>
    </cfRule>
  </conditionalFormatting>
  <conditionalFormatting sqref="O1367">
    <cfRule type="cellIs" dxfId="4633" priority="4212" operator="equal">
      <formula>"A Favor"</formula>
    </cfRule>
  </conditionalFormatting>
  <conditionalFormatting sqref="C1366:R1366">
    <cfRule type="expression" dxfId="4632" priority="4206">
      <formula>ROW()=CELL("fila")</formula>
    </cfRule>
  </conditionalFormatting>
  <conditionalFormatting sqref="N1366">
    <cfRule type="cellIs" dxfId="4631" priority="4210" operator="equal">
      <formula>0</formula>
    </cfRule>
  </conditionalFormatting>
  <conditionalFormatting sqref="O1366">
    <cfRule type="cellIs" dxfId="4630" priority="4209" operator="equal">
      <formula>"PAGADO"</formula>
    </cfRule>
  </conditionalFormatting>
  <conditionalFormatting sqref="Q1366">
    <cfRule type="cellIs" dxfId="4629" priority="4208" operator="equal">
      <formula>"VENCIDO"</formula>
    </cfRule>
  </conditionalFormatting>
  <conditionalFormatting sqref="O1366">
    <cfRule type="cellIs" dxfId="4628" priority="4207" operator="equal">
      <formula>"A Favor"</formula>
    </cfRule>
  </conditionalFormatting>
  <conditionalFormatting sqref="C1365:R1365">
    <cfRule type="expression" dxfId="4627" priority="4201">
      <formula>ROW()=CELL("fila")</formula>
    </cfRule>
  </conditionalFormatting>
  <conditionalFormatting sqref="N1365">
    <cfRule type="cellIs" dxfId="4626" priority="4205" operator="equal">
      <formula>0</formula>
    </cfRule>
  </conditionalFormatting>
  <conditionalFormatting sqref="O1365">
    <cfRule type="cellIs" dxfId="4625" priority="4204" operator="equal">
      <formula>"PAGADO"</formula>
    </cfRule>
  </conditionalFormatting>
  <conditionalFormatting sqref="Q1365">
    <cfRule type="cellIs" dxfId="4624" priority="4203" operator="equal">
      <formula>"VENCIDO"</formula>
    </cfRule>
  </conditionalFormatting>
  <conditionalFormatting sqref="O1365">
    <cfRule type="cellIs" dxfId="4623" priority="4202" operator="equal">
      <formula>"A Favor"</formula>
    </cfRule>
  </conditionalFormatting>
  <conditionalFormatting sqref="C1364:R1364">
    <cfRule type="expression" dxfId="4622" priority="4196">
      <formula>ROW()=CELL("fila")</formula>
    </cfRule>
  </conditionalFormatting>
  <conditionalFormatting sqref="N1364">
    <cfRule type="cellIs" dxfId="4621" priority="4200" operator="equal">
      <formula>0</formula>
    </cfRule>
  </conditionalFormatting>
  <conditionalFormatting sqref="O1364">
    <cfRule type="cellIs" dxfId="4620" priority="4199" operator="equal">
      <formula>"PAGADO"</formula>
    </cfRule>
  </conditionalFormatting>
  <conditionalFormatting sqref="Q1364">
    <cfRule type="cellIs" dxfId="4619" priority="4198" operator="equal">
      <formula>"VENCIDO"</formula>
    </cfRule>
  </conditionalFormatting>
  <conditionalFormatting sqref="O1364">
    <cfRule type="cellIs" dxfId="4618" priority="4197" operator="equal">
      <formula>"A Favor"</formula>
    </cfRule>
  </conditionalFormatting>
  <conditionalFormatting sqref="C1363:L1363 N1363:R1363">
    <cfRule type="expression" dxfId="4617" priority="4191">
      <formula>ROW()=CELL("fila")</formula>
    </cfRule>
  </conditionalFormatting>
  <conditionalFormatting sqref="N1363">
    <cfRule type="cellIs" dxfId="4616" priority="4195" operator="equal">
      <formula>0</formula>
    </cfRule>
  </conditionalFormatting>
  <conditionalFormatting sqref="O1363">
    <cfRule type="cellIs" dxfId="4615" priority="4194" operator="equal">
      <formula>"PAGADO"</formula>
    </cfRule>
  </conditionalFormatting>
  <conditionalFormatting sqref="Q1363">
    <cfRule type="cellIs" dxfId="4614" priority="4193" operator="equal">
      <formula>"VENCIDO"</formula>
    </cfRule>
  </conditionalFormatting>
  <conditionalFormatting sqref="O1363">
    <cfRule type="cellIs" dxfId="4613" priority="4192" operator="equal">
      <formula>"A Favor"</formula>
    </cfRule>
  </conditionalFormatting>
  <conditionalFormatting sqref="C1362:R1362">
    <cfRule type="expression" dxfId="4612" priority="4186">
      <formula>ROW()=CELL("fila")</formula>
    </cfRule>
  </conditionalFormatting>
  <conditionalFormatting sqref="N1362">
    <cfRule type="cellIs" dxfId="4611" priority="4190" operator="equal">
      <formula>0</formula>
    </cfRule>
  </conditionalFormatting>
  <conditionalFormatting sqref="O1362">
    <cfRule type="cellIs" dxfId="4610" priority="4189" operator="equal">
      <formula>"PAGADO"</formula>
    </cfRule>
  </conditionalFormatting>
  <conditionalFormatting sqref="Q1362">
    <cfRule type="cellIs" dxfId="4609" priority="4188" operator="equal">
      <formula>"VENCIDO"</formula>
    </cfRule>
  </conditionalFormatting>
  <conditionalFormatting sqref="O1362">
    <cfRule type="cellIs" dxfId="4608" priority="4187" operator="equal">
      <formula>"A Favor"</formula>
    </cfRule>
  </conditionalFormatting>
  <conditionalFormatting sqref="C1361:L1361 N1361:R1361">
    <cfRule type="expression" dxfId="4607" priority="4181">
      <formula>ROW()=CELL("fila")</formula>
    </cfRule>
  </conditionalFormatting>
  <conditionalFormatting sqref="N1361">
    <cfRule type="cellIs" dxfId="4606" priority="4185" operator="equal">
      <formula>0</formula>
    </cfRule>
  </conditionalFormatting>
  <conditionalFormatting sqref="O1361">
    <cfRule type="cellIs" dxfId="4605" priority="4184" operator="equal">
      <formula>"PAGADO"</formula>
    </cfRule>
  </conditionalFormatting>
  <conditionalFormatting sqref="Q1361">
    <cfRule type="cellIs" dxfId="4604" priority="4183" operator="equal">
      <formula>"VENCIDO"</formula>
    </cfRule>
  </conditionalFormatting>
  <conditionalFormatting sqref="O1361">
    <cfRule type="cellIs" dxfId="4603" priority="4182" operator="equal">
      <formula>"A Favor"</formula>
    </cfRule>
  </conditionalFormatting>
  <conditionalFormatting sqref="C1360:L1360 N1360:R1360">
    <cfRule type="expression" dxfId="4602" priority="4176">
      <formula>ROW()=CELL("fila")</formula>
    </cfRule>
  </conditionalFormatting>
  <conditionalFormatting sqref="N1360">
    <cfRule type="cellIs" dxfId="4601" priority="4180" operator="equal">
      <formula>0</formula>
    </cfRule>
  </conditionalFormatting>
  <conditionalFormatting sqref="O1360">
    <cfRule type="cellIs" dxfId="4600" priority="4179" operator="equal">
      <formula>"PAGADO"</formula>
    </cfRule>
  </conditionalFormatting>
  <conditionalFormatting sqref="Q1360">
    <cfRule type="cellIs" dxfId="4599" priority="4178" operator="equal">
      <formula>"VENCIDO"</formula>
    </cfRule>
  </conditionalFormatting>
  <conditionalFormatting sqref="O1360">
    <cfRule type="cellIs" dxfId="4598" priority="4177" operator="equal">
      <formula>"A Favor"</formula>
    </cfRule>
  </conditionalFormatting>
  <conditionalFormatting sqref="C1359:L1359 N1359:R1359">
    <cfRule type="expression" dxfId="4597" priority="4171">
      <formula>ROW()=CELL("fila")</formula>
    </cfRule>
  </conditionalFormatting>
  <conditionalFormatting sqref="N1359">
    <cfRule type="cellIs" dxfId="4596" priority="4175" operator="equal">
      <formula>0</formula>
    </cfRule>
  </conditionalFormatting>
  <conditionalFormatting sqref="O1359">
    <cfRule type="cellIs" dxfId="4595" priority="4174" operator="equal">
      <formula>"PAGADO"</formula>
    </cfRule>
  </conditionalFormatting>
  <conditionalFormatting sqref="Q1359">
    <cfRule type="cellIs" dxfId="4594" priority="4173" operator="equal">
      <formula>"VENCIDO"</formula>
    </cfRule>
  </conditionalFormatting>
  <conditionalFormatting sqref="O1359">
    <cfRule type="cellIs" dxfId="4593" priority="4172" operator="equal">
      <formula>"A Favor"</formula>
    </cfRule>
  </conditionalFormatting>
  <conditionalFormatting sqref="C1358:R1358">
    <cfRule type="expression" dxfId="4592" priority="4166">
      <formula>ROW()=CELL("fila")</formula>
    </cfRule>
  </conditionalFormatting>
  <conditionalFormatting sqref="N1358">
    <cfRule type="cellIs" dxfId="4591" priority="4170" operator="equal">
      <formula>0</formula>
    </cfRule>
  </conditionalFormatting>
  <conditionalFormatting sqref="O1358">
    <cfRule type="cellIs" dxfId="4590" priority="4169" operator="equal">
      <formula>"PAGADO"</formula>
    </cfRule>
  </conditionalFormatting>
  <conditionalFormatting sqref="Q1358">
    <cfRule type="cellIs" dxfId="4589" priority="4168" operator="equal">
      <formula>"VENCIDO"</formula>
    </cfRule>
  </conditionalFormatting>
  <conditionalFormatting sqref="O1358">
    <cfRule type="cellIs" dxfId="4588" priority="4167" operator="equal">
      <formula>"A Favor"</formula>
    </cfRule>
  </conditionalFormatting>
  <conditionalFormatting sqref="M1412">
    <cfRule type="expression" dxfId="4587" priority="4165">
      <formula>ROW()=CELL("fila")</formula>
    </cfRule>
  </conditionalFormatting>
  <conditionalFormatting sqref="M1411">
    <cfRule type="expression" dxfId="4586" priority="4164">
      <formula>ROW()=CELL("fila")</formula>
    </cfRule>
  </conditionalFormatting>
  <conditionalFormatting sqref="M1410">
    <cfRule type="expression" dxfId="4585" priority="4163">
      <formula>ROW()=CELL("fila")</formula>
    </cfRule>
  </conditionalFormatting>
  <conditionalFormatting sqref="C1357:L1357 N1357:R1357">
    <cfRule type="expression" dxfId="4584" priority="4158">
      <formula>ROW()=CELL("fila")</formula>
    </cfRule>
  </conditionalFormatting>
  <conditionalFormatting sqref="N1357">
    <cfRule type="cellIs" dxfId="4583" priority="4162" operator="equal">
      <formula>0</formula>
    </cfRule>
  </conditionalFormatting>
  <conditionalFormatting sqref="O1357">
    <cfRule type="cellIs" dxfId="4582" priority="4161" operator="equal">
      <formula>"PAGADO"</formula>
    </cfRule>
  </conditionalFormatting>
  <conditionalFormatting sqref="Q1357">
    <cfRule type="cellIs" dxfId="4581" priority="4160" operator="equal">
      <formula>"VENCIDO"</formula>
    </cfRule>
  </conditionalFormatting>
  <conditionalFormatting sqref="O1357">
    <cfRule type="cellIs" dxfId="4580" priority="4159" operator="equal">
      <formula>"A Favor"</formula>
    </cfRule>
  </conditionalFormatting>
  <conditionalFormatting sqref="C1356:L1356 N1356:R1356">
    <cfRule type="expression" dxfId="4579" priority="4153">
      <formula>ROW()=CELL("fila")</formula>
    </cfRule>
  </conditionalFormatting>
  <conditionalFormatting sqref="N1356">
    <cfRule type="cellIs" dxfId="4578" priority="4157" operator="equal">
      <formula>0</formula>
    </cfRule>
  </conditionalFormatting>
  <conditionalFormatting sqref="O1356">
    <cfRule type="cellIs" dxfId="4577" priority="4156" operator="equal">
      <formula>"PAGADO"</formula>
    </cfRule>
  </conditionalFormatting>
  <conditionalFormatting sqref="Q1356">
    <cfRule type="cellIs" dxfId="4576" priority="4155" operator="equal">
      <formula>"VENCIDO"</formula>
    </cfRule>
  </conditionalFormatting>
  <conditionalFormatting sqref="O1356">
    <cfRule type="cellIs" dxfId="4575" priority="4154" operator="equal">
      <formula>"A Favor"</formula>
    </cfRule>
  </conditionalFormatting>
  <conditionalFormatting sqref="C1355:L1355 N1355:R1355">
    <cfRule type="expression" dxfId="4574" priority="4148">
      <formula>ROW()=CELL("fila")</formula>
    </cfRule>
  </conditionalFormatting>
  <conditionalFormatting sqref="N1355">
    <cfRule type="cellIs" dxfId="4573" priority="4152" operator="equal">
      <formula>0</formula>
    </cfRule>
  </conditionalFormatting>
  <conditionalFormatting sqref="O1355">
    <cfRule type="cellIs" dxfId="4572" priority="4151" operator="equal">
      <formula>"PAGADO"</formula>
    </cfRule>
  </conditionalFormatting>
  <conditionalFormatting sqref="Q1355">
    <cfRule type="cellIs" dxfId="4571" priority="4150" operator="equal">
      <formula>"VENCIDO"</formula>
    </cfRule>
  </conditionalFormatting>
  <conditionalFormatting sqref="O1355">
    <cfRule type="cellIs" dxfId="4570" priority="4149" operator="equal">
      <formula>"A Favor"</formula>
    </cfRule>
  </conditionalFormatting>
  <conditionalFormatting sqref="C1354:L1354 N1354:R1354">
    <cfRule type="expression" dxfId="4569" priority="4143">
      <formula>ROW()=CELL("fila")</formula>
    </cfRule>
  </conditionalFormatting>
  <conditionalFormatting sqref="N1354">
    <cfRule type="cellIs" dxfId="4568" priority="4147" operator="equal">
      <formula>0</formula>
    </cfRule>
  </conditionalFormatting>
  <conditionalFormatting sqref="O1354">
    <cfRule type="cellIs" dxfId="4567" priority="4146" operator="equal">
      <formula>"PAGADO"</formula>
    </cfRule>
  </conditionalFormatting>
  <conditionalFormatting sqref="Q1354">
    <cfRule type="cellIs" dxfId="4566" priority="4145" operator="equal">
      <formula>"VENCIDO"</formula>
    </cfRule>
  </conditionalFormatting>
  <conditionalFormatting sqref="O1354">
    <cfRule type="cellIs" dxfId="4565" priority="4144" operator="equal">
      <formula>"A Favor"</formula>
    </cfRule>
  </conditionalFormatting>
  <conditionalFormatting sqref="C1353:R1353">
    <cfRule type="expression" dxfId="4564" priority="4138">
      <formula>ROW()=CELL("fila")</formula>
    </cfRule>
  </conditionalFormatting>
  <conditionalFormatting sqref="N1353">
    <cfRule type="cellIs" dxfId="4563" priority="4142" operator="equal">
      <formula>0</formula>
    </cfRule>
  </conditionalFormatting>
  <conditionalFormatting sqref="O1353">
    <cfRule type="cellIs" dxfId="4562" priority="4141" operator="equal">
      <formula>"PAGADO"</formula>
    </cfRule>
  </conditionalFormatting>
  <conditionalFormatting sqref="Q1353">
    <cfRule type="cellIs" dxfId="4561" priority="4140" operator="equal">
      <formula>"VENCIDO"</formula>
    </cfRule>
  </conditionalFormatting>
  <conditionalFormatting sqref="O1353">
    <cfRule type="cellIs" dxfId="4560" priority="4139" operator="equal">
      <formula>"A Favor"</formula>
    </cfRule>
  </conditionalFormatting>
  <conditionalFormatting sqref="C1352:R1352">
    <cfRule type="expression" dxfId="4559" priority="4133">
      <formula>ROW()=CELL("fila")</formula>
    </cfRule>
  </conditionalFormatting>
  <conditionalFormatting sqref="N1352">
    <cfRule type="cellIs" dxfId="4558" priority="4137" operator="equal">
      <formula>0</formula>
    </cfRule>
  </conditionalFormatting>
  <conditionalFormatting sqref="O1352">
    <cfRule type="cellIs" dxfId="4557" priority="4136" operator="equal">
      <formula>"PAGADO"</formula>
    </cfRule>
  </conditionalFormatting>
  <conditionalFormatting sqref="Q1352">
    <cfRule type="cellIs" dxfId="4556" priority="4135" operator="equal">
      <formula>"VENCIDO"</formula>
    </cfRule>
  </conditionalFormatting>
  <conditionalFormatting sqref="O1352">
    <cfRule type="cellIs" dxfId="4555" priority="4134" operator="equal">
      <formula>"A Favor"</formula>
    </cfRule>
  </conditionalFormatting>
  <conditionalFormatting sqref="C1351:R1351">
    <cfRule type="expression" dxfId="4554" priority="4128">
      <formula>ROW()=CELL("fila")</formula>
    </cfRule>
  </conditionalFormatting>
  <conditionalFormatting sqref="N1351">
    <cfRule type="cellIs" dxfId="4553" priority="4132" operator="equal">
      <formula>0</formula>
    </cfRule>
  </conditionalFormatting>
  <conditionalFormatting sqref="O1351">
    <cfRule type="cellIs" dxfId="4552" priority="4131" operator="equal">
      <formula>"PAGADO"</formula>
    </cfRule>
  </conditionalFormatting>
  <conditionalFormatting sqref="Q1351">
    <cfRule type="cellIs" dxfId="4551" priority="4130" operator="equal">
      <formula>"VENCIDO"</formula>
    </cfRule>
  </conditionalFormatting>
  <conditionalFormatting sqref="O1351">
    <cfRule type="cellIs" dxfId="4550" priority="4129" operator="equal">
      <formula>"A Favor"</formula>
    </cfRule>
  </conditionalFormatting>
  <conditionalFormatting sqref="C1350:R1350">
    <cfRule type="expression" dxfId="4549" priority="4123">
      <formula>ROW()=CELL("fila")</formula>
    </cfRule>
  </conditionalFormatting>
  <conditionalFormatting sqref="N1350">
    <cfRule type="cellIs" dxfId="4548" priority="4127" operator="equal">
      <formula>0</formula>
    </cfRule>
  </conditionalFormatting>
  <conditionalFormatting sqref="O1350">
    <cfRule type="cellIs" dxfId="4547" priority="4126" operator="equal">
      <formula>"PAGADO"</formula>
    </cfRule>
  </conditionalFormatting>
  <conditionalFormatting sqref="Q1350">
    <cfRule type="cellIs" dxfId="4546" priority="4125" operator="equal">
      <formula>"VENCIDO"</formula>
    </cfRule>
  </conditionalFormatting>
  <conditionalFormatting sqref="O1350">
    <cfRule type="cellIs" dxfId="4545" priority="4124" operator="equal">
      <formula>"A Favor"</formula>
    </cfRule>
  </conditionalFormatting>
  <conditionalFormatting sqref="C1349:R1349">
    <cfRule type="expression" dxfId="4544" priority="4118">
      <formula>ROW()=CELL("fila")</formula>
    </cfRule>
  </conditionalFormatting>
  <conditionalFormatting sqref="N1349">
    <cfRule type="cellIs" dxfId="4543" priority="4122" operator="equal">
      <formula>0</formula>
    </cfRule>
  </conditionalFormatting>
  <conditionalFormatting sqref="O1349">
    <cfRule type="cellIs" dxfId="4542" priority="4121" operator="equal">
      <formula>"PAGADO"</formula>
    </cfRule>
  </conditionalFormatting>
  <conditionalFormatting sqref="Q1349">
    <cfRule type="cellIs" dxfId="4541" priority="4120" operator="equal">
      <formula>"VENCIDO"</formula>
    </cfRule>
  </conditionalFormatting>
  <conditionalFormatting sqref="O1349">
    <cfRule type="cellIs" dxfId="4540" priority="4119" operator="equal">
      <formula>"A Favor"</formula>
    </cfRule>
  </conditionalFormatting>
  <conditionalFormatting sqref="M1355">
    <cfRule type="expression" dxfId="4539" priority="4115">
      <formula>ROW()=CELL("fila")</formula>
    </cfRule>
  </conditionalFormatting>
  <conditionalFormatting sqref="M1354">
    <cfRule type="expression" dxfId="4538" priority="4114">
      <formula>ROW()=CELL("fila")</formula>
    </cfRule>
  </conditionalFormatting>
  <conditionalFormatting sqref="C1348:R1348">
    <cfRule type="expression" dxfId="4537" priority="4109">
      <formula>ROW()=CELL("fila")</formula>
    </cfRule>
  </conditionalFormatting>
  <conditionalFormatting sqref="N1348">
    <cfRule type="cellIs" dxfId="4536" priority="4113" operator="equal">
      <formula>0</formula>
    </cfRule>
  </conditionalFormatting>
  <conditionalFormatting sqref="O1348">
    <cfRule type="cellIs" dxfId="4535" priority="4112" operator="equal">
      <formula>"PAGADO"</formula>
    </cfRule>
  </conditionalFormatting>
  <conditionalFormatting sqref="Q1348">
    <cfRule type="cellIs" dxfId="4534" priority="4111" operator="equal">
      <formula>"VENCIDO"</formula>
    </cfRule>
  </conditionalFormatting>
  <conditionalFormatting sqref="O1348">
    <cfRule type="cellIs" dxfId="4533" priority="4110" operator="equal">
      <formula>"A Favor"</formula>
    </cfRule>
  </conditionalFormatting>
  <conditionalFormatting sqref="C1347:L1347 N1347:R1347">
    <cfRule type="expression" dxfId="4532" priority="4104">
      <formula>ROW()=CELL("fila")</formula>
    </cfRule>
  </conditionalFormatting>
  <conditionalFormatting sqref="N1347">
    <cfRule type="cellIs" dxfId="4531" priority="4108" operator="equal">
      <formula>0</formula>
    </cfRule>
  </conditionalFormatting>
  <conditionalFormatting sqref="O1347">
    <cfRule type="cellIs" dxfId="4530" priority="4107" operator="equal">
      <formula>"PAGADO"</formula>
    </cfRule>
  </conditionalFormatting>
  <conditionalFormatting sqref="Q1347">
    <cfRule type="cellIs" dxfId="4529" priority="4106" operator="equal">
      <formula>"VENCIDO"</formula>
    </cfRule>
  </conditionalFormatting>
  <conditionalFormatting sqref="O1347">
    <cfRule type="cellIs" dxfId="4528" priority="4105" operator="equal">
      <formula>"A Favor"</formula>
    </cfRule>
  </conditionalFormatting>
  <conditionalFormatting sqref="C1346:L1346 N1346:R1346">
    <cfRule type="expression" dxfId="4527" priority="4099">
      <formula>ROW()=CELL("fila")</formula>
    </cfRule>
  </conditionalFormatting>
  <conditionalFormatting sqref="N1346">
    <cfRule type="cellIs" dxfId="4526" priority="4103" operator="equal">
      <formula>0</formula>
    </cfRule>
  </conditionalFormatting>
  <conditionalFormatting sqref="O1346">
    <cfRule type="cellIs" dxfId="4525" priority="4102" operator="equal">
      <formula>"PAGADO"</formula>
    </cfRule>
  </conditionalFormatting>
  <conditionalFormatting sqref="Q1346">
    <cfRule type="cellIs" dxfId="4524" priority="4101" operator="equal">
      <formula>"VENCIDO"</formula>
    </cfRule>
  </conditionalFormatting>
  <conditionalFormatting sqref="O1346">
    <cfRule type="cellIs" dxfId="4523" priority="4100" operator="equal">
      <formula>"A Favor"</formula>
    </cfRule>
  </conditionalFormatting>
  <conditionalFormatting sqref="C1345:L1345 N1345:R1345">
    <cfRule type="expression" dxfId="4522" priority="4094">
      <formula>ROW()=CELL("fila")</formula>
    </cfRule>
  </conditionalFormatting>
  <conditionalFormatting sqref="N1345">
    <cfRule type="cellIs" dxfId="4521" priority="4098" operator="equal">
      <formula>0</formula>
    </cfRule>
  </conditionalFormatting>
  <conditionalFormatting sqref="O1345">
    <cfRule type="cellIs" dxfId="4520" priority="4097" operator="equal">
      <formula>"PAGADO"</formula>
    </cfRule>
  </conditionalFormatting>
  <conditionalFormatting sqref="Q1345">
    <cfRule type="cellIs" dxfId="4519" priority="4096" operator="equal">
      <formula>"VENCIDO"</formula>
    </cfRule>
  </conditionalFormatting>
  <conditionalFormatting sqref="O1345">
    <cfRule type="cellIs" dxfId="4518" priority="4095" operator="equal">
      <formula>"A Favor"</formula>
    </cfRule>
  </conditionalFormatting>
  <conditionalFormatting sqref="C1344:R1344">
    <cfRule type="expression" dxfId="4517" priority="4089">
      <formula>ROW()=CELL("fila")</formula>
    </cfRule>
  </conditionalFormatting>
  <conditionalFormatting sqref="N1344">
    <cfRule type="cellIs" dxfId="4516" priority="4093" operator="equal">
      <formula>0</formula>
    </cfRule>
  </conditionalFormatting>
  <conditionalFormatting sqref="O1344">
    <cfRule type="cellIs" dxfId="4515" priority="4092" operator="equal">
      <formula>"PAGADO"</formula>
    </cfRule>
  </conditionalFormatting>
  <conditionalFormatting sqref="Q1344">
    <cfRule type="cellIs" dxfId="4514" priority="4091" operator="equal">
      <formula>"VENCIDO"</formula>
    </cfRule>
  </conditionalFormatting>
  <conditionalFormatting sqref="O1344">
    <cfRule type="cellIs" dxfId="4513" priority="4090" operator="equal">
      <formula>"A Favor"</formula>
    </cfRule>
  </conditionalFormatting>
  <conditionalFormatting sqref="C1343:R1343">
    <cfRule type="expression" dxfId="4512" priority="4084">
      <formula>ROW()=CELL("fila")</formula>
    </cfRule>
  </conditionalFormatting>
  <conditionalFormatting sqref="N1343">
    <cfRule type="cellIs" dxfId="4511" priority="4088" operator="equal">
      <formula>0</formula>
    </cfRule>
  </conditionalFormatting>
  <conditionalFormatting sqref="O1343">
    <cfRule type="cellIs" dxfId="4510" priority="4087" operator="equal">
      <formula>"PAGADO"</formula>
    </cfRule>
  </conditionalFormatting>
  <conditionalFormatting sqref="Q1343">
    <cfRule type="cellIs" dxfId="4509" priority="4086" operator="equal">
      <formula>"VENCIDO"</formula>
    </cfRule>
  </conditionalFormatting>
  <conditionalFormatting sqref="O1343">
    <cfRule type="cellIs" dxfId="4508" priority="4085" operator="equal">
      <formula>"A Favor"</formula>
    </cfRule>
  </conditionalFormatting>
  <conditionalFormatting sqref="C1342:R1342">
    <cfRule type="expression" dxfId="4507" priority="4079">
      <formula>ROW()=CELL("fila")</formula>
    </cfRule>
  </conditionalFormatting>
  <conditionalFormatting sqref="N1342">
    <cfRule type="cellIs" dxfId="4506" priority="4083" operator="equal">
      <formula>0</formula>
    </cfRule>
  </conditionalFormatting>
  <conditionalFormatting sqref="O1342">
    <cfRule type="cellIs" dxfId="4505" priority="4082" operator="equal">
      <formula>"PAGADO"</formula>
    </cfRule>
  </conditionalFormatting>
  <conditionalFormatting sqref="Q1342">
    <cfRule type="cellIs" dxfId="4504" priority="4081" operator="equal">
      <formula>"VENCIDO"</formula>
    </cfRule>
  </conditionalFormatting>
  <conditionalFormatting sqref="O1342">
    <cfRule type="cellIs" dxfId="4503" priority="4080" operator="equal">
      <formula>"A Favor"</formula>
    </cfRule>
  </conditionalFormatting>
  <conditionalFormatting sqref="C1341:R1341">
    <cfRule type="expression" dxfId="4502" priority="4074">
      <formula>ROW()=CELL("fila")</formula>
    </cfRule>
  </conditionalFormatting>
  <conditionalFormatting sqref="N1341">
    <cfRule type="cellIs" dxfId="4501" priority="4078" operator="equal">
      <formula>0</formula>
    </cfRule>
  </conditionalFormatting>
  <conditionalFormatting sqref="O1341">
    <cfRule type="cellIs" dxfId="4500" priority="4077" operator="equal">
      <formula>"PAGADO"</formula>
    </cfRule>
  </conditionalFormatting>
  <conditionalFormatting sqref="Q1341">
    <cfRule type="cellIs" dxfId="4499" priority="4076" operator="equal">
      <formula>"VENCIDO"</formula>
    </cfRule>
  </conditionalFormatting>
  <conditionalFormatting sqref="O1341">
    <cfRule type="cellIs" dxfId="4498" priority="4075" operator="equal">
      <formula>"A Favor"</formula>
    </cfRule>
  </conditionalFormatting>
  <conditionalFormatting sqref="C1340:R1340">
    <cfRule type="expression" dxfId="4497" priority="4069">
      <formula>ROW()=CELL("fila")</formula>
    </cfRule>
  </conditionalFormatting>
  <conditionalFormatting sqref="N1340">
    <cfRule type="cellIs" dxfId="4496" priority="4073" operator="equal">
      <formula>0</formula>
    </cfRule>
  </conditionalFormatting>
  <conditionalFormatting sqref="O1340">
    <cfRule type="cellIs" dxfId="4495" priority="4072" operator="equal">
      <formula>"PAGADO"</formula>
    </cfRule>
  </conditionalFormatting>
  <conditionalFormatting sqref="Q1340">
    <cfRule type="cellIs" dxfId="4494" priority="4071" operator="equal">
      <formula>"VENCIDO"</formula>
    </cfRule>
  </conditionalFormatting>
  <conditionalFormatting sqref="O1340">
    <cfRule type="cellIs" dxfId="4493" priority="4070" operator="equal">
      <formula>"A Favor"</formula>
    </cfRule>
  </conditionalFormatting>
  <conditionalFormatting sqref="C1339:R1339">
    <cfRule type="expression" dxfId="4492" priority="4064">
      <formula>ROW()=CELL("fila")</formula>
    </cfRule>
  </conditionalFormatting>
  <conditionalFormatting sqref="N1339">
    <cfRule type="cellIs" dxfId="4491" priority="4068" operator="equal">
      <formula>0</formula>
    </cfRule>
  </conditionalFormatting>
  <conditionalFormatting sqref="O1339">
    <cfRule type="cellIs" dxfId="4490" priority="4067" operator="equal">
      <formula>"PAGADO"</formula>
    </cfRule>
  </conditionalFormatting>
  <conditionalFormatting sqref="Q1339">
    <cfRule type="cellIs" dxfId="4489" priority="4066" operator="equal">
      <formula>"VENCIDO"</formula>
    </cfRule>
  </conditionalFormatting>
  <conditionalFormatting sqref="O1339">
    <cfRule type="cellIs" dxfId="4488" priority="4065" operator="equal">
      <formula>"A Favor"</formula>
    </cfRule>
  </conditionalFormatting>
  <conditionalFormatting sqref="C1338:R1338">
    <cfRule type="expression" dxfId="4487" priority="4059">
      <formula>ROW()=CELL("fila")</formula>
    </cfRule>
  </conditionalFormatting>
  <conditionalFormatting sqref="N1338">
    <cfRule type="cellIs" dxfId="4486" priority="4063" operator="equal">
      <formula>0</formula>
    </cfRule>
  </conditionalFormatting>
  <conditionalFormatting sqref="O1338">
    <cfRule type="cellIs" dxfId="4485" priority="4062" operator="equal">
      <formula>"PAGADO"</formula>
    </cfRule>
  </conditionalFormatting>
  <conditionalFormatting sqref="Q1338">
    <cfRule type="cellIs" dxfId="4484" priority="4061" operator="equal">
      <formula>"VENCIDO"</formula>
    </cfRule>
  </conditionalFormatting>
  <conditionalFormatting sqref="O1338">
    <cfRule type="cellIs" dxfId="4483" priority="4060" operator="equal">
      <formula>"A Favor"</formula>
    </cfRule>
  </conditionalFormatting>
  <conditionalFormatting sqref="C1337:R1337">
    <cfRule type="expression" dxfId="4482" priority="4054">
      <formula>ROW()=CELL("fila")</formula>
    </cfRule>
  </conditionalFormatting>
  <conditionalFormatting sqref="N1337">
    <cfRule type="cellIs" dxfId="4481" priority="4058" operator="equal">
      <formula>0</formula>
    </cfRule>
  </conditionalFormatting>
  <conditionalFormatting sqref="O1337">
    <cfRule type="cellIs" dxfId="4480" priority="4057" operator="equal">
      <formula>"PAGADO"</formula>
    </cfRule>
  </conditionalFormatting>
  <conditionalFormatting sqref="Q1337">
    <cfRule type="cellIs" dxfId="4479" priority="4056" operator="equal">
      <formula>"VENCIDO"</formula>
    </cfRule>
  </conditionalFormatting>
  <conditionalFormatting sqref="O1337">
    <cfRule type="cellIs" dxfId="4478" priority="4055" operator="equal">
      <formula>"A Favor"</formula>
    </cfRule>
  </conditionalFormatting>
  <conditionalFormatting sqref="C1336:R1336">
    <cfRule type="expression" dxfId="4477" priority="4049">
      <formula>ROW()=CELL("fila")</formula>
    </cfRule>
  </conditionalFormatting>
  <conditionalFormatting sqref="N1336">
    <cfRule type="cellIs" dxfId="4476" priority="4053" operator="equal">
      <formula>0</formula>
    </cfRule>
  </conditionalFormatting>
  <conditionalFormatting sqref="O1336">
    <cfRule type="cellIs" dxfId="4475" priority="4052" operator="equal">
      <formula>"PAGADO"</formula>
    </cfRule>
  </conditionalFormatting>
  <conditionalFormatting sqref="Q1336">
    <cfRule type="cellIs" dxfId="4474" priority="4051" operator="equal">
      <formula>"VENCIDO"</formula>
    </cfRule>
  </conditionalFormatting>
  <conditionalFormatting sqref="O1336">
    <cfRule type="cellIs" dxfId="4473" priority="4050" operator="equal">
      <formula>"A Favor"</formula>
    </cfRule>
  </conditionalFormatting>
  <conditionalFormatting sqref="C1335:R1335">
    <cfRule type="expression" dxfId="4472" priority="4044">
      <formula>ROW()=CELL("fila")</formula>
    </cfRule>
  </conditionalFormatting>
  <conditionalFormatting sqref="N1335">
    <cfRule type="cellIs" dxfId="4471" priority="4048" operator="equal">
      <formula>0</formula>
    </cfRule>
  </conditionalFormatting>
  <conditionalFormatting sqref="O1335">
    <cfRule type="cellIs" dxfId="4470" priority="4047" operator="equal">
      <formula>"PAGADO"</formula>
    </cfRule>
  </conditionalFormatting>
  <conditionalFormatting sqref="Q1335">
    <cfRule type="cellIs" dxfId="4469" priority="4046" operator="equal">
      <formula>"VENCIDO"</formula>
    </cfRule>
  </conditionalFormatting>
  <conditionalFormatting sqref="O1335">
    <cfRule type="cellIs" dxfId="4468" priority="4045" operator="equal">
      <formula>"A Favor"</formula>
    </cfRule>
  </conditionalFormatting>
  <conditionalFormatting sqref="C1334:R1334">
    <cfRule type="expression" dxfId="4467" priority="4039">
      <formula>ROW()=CELL("fila")</formula>
    </cfRule>
  </conditionalFormatting>
  <conditionalFormatting sqref="N1334">
    <cfRule type="cellIs" dxfId="4466" priority="4043" operator="equal">
      <formula>0</formula>
    </cfRule>
  </conditionalFormatting>
  <conditionalFormatting sqref="O1334">
    <cfRule type="cellIs" dxfId="4465" priority="4042" operator="equal">
      <formula>"PAGADO"</formula>
    </cfRule>
  </conditionalFormatting>
  <conditionalFormatting sqref="Q1334">
    <cfRule type="cellIs" dxfId="4464" priority="4041" operator="equal">
      <formula>"VENCIDO"</formula>
    </cfRule>
  </conditionalFormatting>
  <conditionalFormatting sqref="O1334">
    <cfRule type="cellIs" dxfId="4463" priority="4040" operator="equal">
      <formula>"A Favor"</formula>
    </cfRule>
  </conditionalFormatting>
  <conditionalFormatting sqref="C1333:R1333">
    <cfRule type="expression" dxfId="4462" priority="4034">
      <formula>ROW()=CELL("fila")</formula>
    </cfRule>
  </conditionalFormatting>
  <conditionalFormatting sqref="N1333">
    <cfRule type="cellIs" dxfId="4461" priority="4038" operator="equal">
      <formula>0</formula>
    </cfRule>
  </conditionalFormatting>
  <conditionalFormatting sqref="O1333">
    <cfRule type="cellIs" dxfId="4460" priority="4037" operator="equal">
      <formula>"PAGADO"</formula>
    </cfRule>
  </conditionalFormatting>
  <conditionalFormatting sqref="Q1333">
    <cfRule type="cellIs" dxfId="4459" priority="4036" operator="equal">
      <formula>"VENCIDO"</formula>
    </cfRule>
  </conditionalFormatting>
  <conditionalFormatting sqref="O1333">
    <cfRule type="cellIs" dxfId="4458" priority="4035" operator="equal">
      <formula>"A Favor"</formula>
    </cfRule>
  </conditionalFormatting>
  <conditionalFormatting sqref="C1332:R1332">
    <cfRule type="expression" dxfId="4457" priority="4029">
      <formula>ROW()=CELL("fila")</formula>
    </cfRule>
  </conditionalFormatting>
  <conditionalFormatting sqref="N1332">
    <cfRule type="cellIs" dxfId="4456" priority="4033" operator="equal">
      <formula>0</formula>
    </cfRule>
  </conditionalFormatting>
  <conditionalFormatting sqref="O1332">
    <cfRule type="cellIs" dxfId="4455" priority="4032" operator="equal">
      <formula>"PAGADO"</formula>
    </cfRule>
  </conditionalFormatting>
  <conditionalFormatting sqref="Q1332">
    <cfRule type="cellIs" dxfId="4454" priority="4031" operator="equal">
      <formula>"VENCIDO"</formula>
    </cfRule>
  </conditionalFormatting>
  <conditionalFormatting sqref="O1332">
    <cfRule type="cellIs" dxfId="4453" priority="4030" operator="equal">
      <formula>"A Favor"</formula>
    </cfRule>
  </conditionalFormatting>
  <conditionalFormatting sqref="C1331:R1331">
    <cfRule type="expression" dxfId="4452" priority="4024">
      <formula>ROW()=CELL("fila")</formula>
    </cfRule>
  </conditionalFormatting>
  <conditionalFormatting sqref="N1331">
    <cfRule type="cellIs" dxfId="4451" priority="4028" operator="equal">
      <formula>0</formula>
    </cfRule>
  </conditionalFormatting>
  <conditionalFormatting sqref="O1331">
    <cfRule type="cellIs" dxfId="4450" priority="4027" operator="equal">
      <formula>"PAGADO"</formula>
    </cfRule>
  </conditionalFormatting>
  <conditionalFormatting sqref="Q1331">
    <cfRule type="cellIs" dxfId="4449" priority="4026" operator="equal">
      <formula>"VENCIDO"</formula>
    </cfRule>
  </conditionalFormatting>
  <conditionalFormatting sqref="O1331">
    <cfRule type="cellIs" dxfId="4448" priority="4025" operator="equal">
      <formula>"A Favor"</formula>
    </cfRule>
  </conditionalFormatting>
  <conditionalFormatting sqref="C1330:R1330">
    <cfRule type="expression" dxfId="4447" priority="4019">
      <formula>ROW()=CELL("fila")</formula>
    </cfRule>
  </conditionalFormatting>
  <conditionalFormatting sqref="N1330">
    <cfRule type="cellIs" dxfId="4446" priority="4023" operator="equal">
      <formula>0</formula>
    </cfRule>
  </conditionalFormatting>
  <conditionalFormatting sqref="O1330">
    <cfRule type="cellIs" dxfId="4445" priority="4022" operator="equal">
      <formula>"PAGADO"</formula>
    </cfRule>
  </conditionalFormatting>
  <conditionalFormatting sqref="Q1330">
    <cfRule type="cellIs" dxfId="4444" priority="4021" operator="equal">
      <formula>"VENCIDO"</formula>
    </cfRule>
  </conditionalFormatting>
  <conditionalFormatting sqref="O1330">
    <cfRule type="cellIs" dxfId="4443" priority="4020" operator="equal">
      <formula>"A Favor"</formula>
    </cfRule>
  </conditionalFormatting>
  <conditionalFormatting sqref="C1329:R1329">
    <cfRule type="expression" dxfId="4442" priority="4014">
      <formula>ROW()=CELL("fila")</formula>
    </cfRule>
  </conditionalFormatting>
  <conditionalFormatting sqref="N1329">
    <cfRule type="cellIs" dxfId="4441" priority="4018" operator="equal">
      <formula>0</formula>
    </cfRule>
  </conditionalFormatting>
  <conditionalFormatting sqref="O1329">
    <cfRule type="cellIs" dxfId="4440" priority="4017" operator="equal">
      <formula>"PAGADO"</formula>
    </cfRule>
  </conditionalFormatting>
  <conditionalFormatting sqref="Q1329">
    <cfRule type="cellIs" dxfId="4439" priority="4016" operator="equal">
      <formula>"VENCIDO"</formula>
    </cfRule>
  </conditionalFormatting>
  <conditionalFormatting sqref="O1329">
    <cfRule type="cellIs" dxfId="4438" priority="4015" operator="equal">
      <formula>"A Favor"</formula>
    </cfRule>
  </conditionalFormatting>
  <conditionalFormatting sqref="C1328:R1328">
    <cfRule type="expression" dxfId="4437" priority="4009">
      <formula>ROW()=CELL("fila")</formula>
    </cfRule>
  </conditionalFormatting>
  <conditionalFormatting sqref="N1328">
    <cfRule type="cellIs" dxfId="4436" priority="4013" operator="equal">
      <formula>0</formula>
    </cfRule>
  </conditionalFormatting>
  <conditionalFormatting sqref="O1328">
    <cfRule type="cellIs" dxfId="4435" priority="4012" operator="equal">
      <formula>"PAGADO"</formula>
    </cfRule>
  </conditionalFormatting>
  <conditionalFormatting sqref="Q1328">
    <cfRule type="cellIs" dxfId="4434" priority="4011" operator="equal">
      <formula>"VENCIDO"</formula>
    </cfRule>
  </conditionalFormatting>
  <conditionalFormatting sqref="O1328">
    <cfRule type="cellIs" dxfId="4433" priority="4010" operator="equal">
      <formula>"A Favor"</formula>
    </cfRule>
  </conditionalFormatting>
  <conditionalFormatting sqref="C1327:R1327">
    <cfRule type="expression" dxfId="4432" priority="4004">
      <formula>ROW()=CELL("fila")</formula>
    </cfRule>
  </conditionalFormatting>
  <conditionalFormatting sqref="N1327">
    <cfRule type="cellIs" dxfId="4431" priority="4008" operator="equal">
      <formula>0</formula>
    </cfRule>
  </conditionalFormatting>
  <conditionalFormatting sqref="O1327">
    <cfRule type="cellIs" dxfId="4430" priority="4007" operator="equal">
      <formula>"PAGADO"</formula>
    </cfRule>
  </conditionalFormatting>
  <conditionalFormatting sqref="Q1327">
    <cfRule type="cellIs" dxfId="4429" priority="4006" operator="equal">
      <formula>"VENCIDO"</formula>
    </cfRule>
  </conditionalFormatting>
  <conditionalFormatting sqref="O1327">
    <cfRule type="cellIs" dxfId="4428" priority="4005" operator="equal">
      <formula>"A Favor"</formula>
    </cfRule>
  </conditionalFormatting>
  <conditionalFormatting sqref="C1326:R1326">
    <cfRule type="expression" dxfId="4427" priority="3999">
      <formula>ROW()=CELL("fila")</formula>
    </cfRule>
  </conditionalFormatting>
  <conditionalFormatting sqref="N1326">
    <cfRule type="cellIs" dxfId="4426" priority="4003" operator="equal">
      <formula>0</formula>
    </cfRule>
  </conditionalFormatting>
  <conditionalFormatting sqref="O1326">
    <cfRule type="cellIs" dxfId="4425" priority="4002" operator="equal">
      <formula>"PAGADO"</formula>
    </cfRule>
  </conditionalFormatting>
  <conditionalFormatting sqref="Q1326">
    <cfRule type="cellIs" dxfId="4424" priority="4001" operator="equal">
      <formula>"VENCIDO"</formula>
    </cfRule>
  </conditionalFormatting>
  <conditionalFormatting sqref="O1326">
    <cfRule type="cellIs" dxfId="4423" priority="4000" operator="equal">
      <formula>"A Favor"</formula>
    </cfRule>
  </conditionalFormatting>
  <conditionalFormatting sqref="C1325:R1325">
    <cfRule type="expression" dxfId="4422" priority="3994">
      <formula>ROW()=CELL("fila")</formula>
    </cfRule>
  </conditionalFormatting>
  <conditionalFormatting sqref="N1325">
    <cfRule type="cellIs" dxfId="4421" priority="3998" operator="equal">
      <formula>0</formula>
    </cfRule>
  </conditionalFormatting>
  <conditionalFormatting sqref="O1325">
    <cfRule type="cellIs" dxfId="4420" priority="3997" operator="equal">
      <formula>"PAGADO"</formula>
    </cfRule>
  </conditionalFormatting>
  <conditionalFormatting sqref="Q1325">
    <cfRule type="cellIs" dxfId="4419" priority="3996" operator="equal">
      <formula>"VENCIDO"</formula>
    </cfRule>
  </conditionalFormatting>
  <conditionalFormatting sqref="O1325">
    <cfRule type="cellIs" dxfId="4418" priority="3995" operator="equal">
      <formula>"A Favor"</formula>
    </cfRule>
  </conditionalFormatting>
  <conditionalFormatting sqref="C1324:R1324">
    <cfRule type="expression" dxfId="4417" priority="3989">
      <formula>ROW()=CELL("fila")</formula>
    </cfRule>
  </conditionalFormatting>
  <conditionalFormatting sqref="N1324">
    <cfRule type="cellIs" dxfId="4416" priority="3993" operator="equal">
      <formula>0</formula>
    </cfRule>
  </conditionalFormatting>
  <conditionalFormatting sqref="O1324">
    <cfRule type="cellIs" dxfId="4415" priority="3992" operator="equal">
      <formula>"PAGADO"</formula>
    </cfRule>
  </conditionalFormatting>
  <conditionalFormatting sqref="Q1324">
    <cfRule type="cellIs" dxfId="4414" priority="3991" operator="equal">
      <formula>"VENCIDO"</formula>
    </cfRule>
  </conditionalFormatting>
  <conditionalFormatting sqref="O1324">
    <cfRule type="cellIs" dxfId="4413" priority="3990" operator="equal">
      <formula>"A Favor"</formula>
    </cfRule>
  </conditionalFormatting>
  <conditionalFormatting sqref="C1323:R1323">
    <cfRule type="expression" dxfId="4412" priority="3984">
      <formula>ROW()=CELL("fila")</formula>
    </cfRule>
  </conditionalFormatting>
  <conditionalFormatting sqref="N1323">
    <cfRule type="cellIs" dxfId="4411" priority="3988" operator="equal">
      <formula>0</formula>
    </cfRule>
  </conditionalFormatting>
  <conditionalFormatting sqref="O1323">
    <cfRule type="cellIs" dxfId="4410" priority="3987" operator="equal">
      <formula>"PAGADO"</formula>
    </cfRule>
  </conditionalFormatting>
  <conditionalFormatting sqref="Q1323">
    <cfRule type="cellIs" dxfId="4409" priority="3986" operator="equal">
      <formula>"VENCIDO"</formula>
    </cfRule>
  </conditionalFormatting>
  <conditionalFormatting sqref="O1323">
    <cfRule type="cellIs" dxfId="4408" priority="3985" operator="equal">
      <formula>"A Favor"</formula>
    </cfRule>
  </conditionalFormatting>
  <conditionalFormatting sqref="C1322:R1322">
    <cfRule type="expression" dxfId="4407" priority="3979">
      <formula>ROW()=CELL("fila")</formula>
    </cfRule>
  </conditionalFormatting>
  <conditionalFormatting sqref="N1322">
    <cfRule type="cellIs" dxfId="4406" priority="3983" operator="equal">
      <formula>0</formula>
    </cfRule>
  </conditionalFormatting>
  <conditionalFormatting sqref="O1322">
    <cfRule type="cellIs" dxfId="4405" priority="3982" operator="equal">
      <formula>"PAGADO"</formula>
    </cfRule>
  </conditionalFormatting>
  <conditionalFormatting sqref="Q1322">
    <cfRule type="cellIs" dxfId="4404" priority="3981" operator="equal">
      <formula>"VENCIDO"</formula>
    </cfRule>
  </conditionalFormatting>
  <conditionalFormatting sqref="O1322">
    <cfRule type="cellIs" dxfId="4403" priority="3980" operator="equal">
      <formula>"A Favor"</formula>
    </cfRule>
  </conditionalFormatting>
  <conditionalFormatting sqref="C1321:L1321 N1321:R1321">
    <cfRule type="expression" dxfId="4402" priority="3974">
      <formula>ROW()=CELL("fila")</formula>
    </cfRule>
  </conditionalFormatting>
  <conditionalFormatting sqref="N1321">
    <cfRule type="cellIs" dxfId="4401" priority="3978" operator="equal">
      <formula>0</formula>
    </cfRule>
  </conditionalFormatting>
  <conditionalFormatting sqref="O1321">
    <cfRule type="cellIs" dxfId="4400" priority="3977" operator="equal">
      <formula>"PAGADO"</formula>
    </cfRule>
  </conditionalFormatting>
  <conditionalFormatting sqref="Q1321">
    <cfRule type="cellIs" dxfId="4399" priority="3976" operator="equal">
      <formula>"VENCIDO"</formula>
    </cfRule>
  </conditionalFormatting>
  <conditionalFormatting sqref="O1321">
    <cfRule type="cellIs" dxfId="4398" priority="3975" operator="equal">
      <formula>"A Favor"</formula>
    </cfRule>
  </conditionalFormatting>
  <conditionalFormatting sqref="C1320:L1320 N1320:R1320">
    <cfRule type="expression" dxfId="4397" priority="3969">
      <formula>ROW()=CELL("fila")</formula>
    </cfRule>
  </conditionalFormatting>
  <conditionalFormatting sqref="N1320">
    <cfRule type="cellIs" dxfId="4396" priority="3973" operator="equal">
      <formula>0</formula>
    </cfRule>
  </conditionalFormatting>
  <conditionalFormatting sqref="O1320">
    <cfRule type="cellIs" dxfId="4395" priority="3972" operator="equal">
      <formula>"PAGADO"</formula>
    </cfRule>
  </conditionalFormatting>
  <conditionalFormatting sqref="Q1320">
    <cfRule type="cellIs" dxfId="4394" priority="3971" operator="equal">
      <formula>"VENCIDO"</formula>
    </cfRule>
  </conditionalFormatting>
  <conditionalFormatting sqref="O1320">
    <cfRule type="cellIs" dxfId="4393" priority="3970" operator="equal">
      <formula>"A Favor"</formula>
    </cfRule>
  </conditionalFormatting>
  <conditionalFormatting sqref="C1319:R1319">
    <cfRule type="expression" dxfId="4392" priority="3964">
      <formula>ROW()=CELL("fila")</formula>
    </cfRule>
  </conditionalFormatting>
  <conditionalFormatting sqref="N1319">
    <cfRule type="cellIs" dxfId="4391" priority="3968" operator="equal">
      <formula>0</formula>
    </cfRule>
  </conditionalFormatting>
  <conditionalFormatting sqref="O1319">
    <cfRule type="cellIs" dxfId="4390" priority="3967" operator="equal">
      <formula>"PAGADO"</formula>
    </cfRule>
  </conditionalFormatting>
  <conditionalFormatting sqref="Q1319">
    <cfRule type="cellIs" dxfId="4389" priority="3966" operator="equal">
      <formula>"VENCIDO"</formula>
    </cfRule>
  </conditionalFormatting>
  <conditionalFormatting sqref="O1319">
    <cfRule type="cellIs" dxfId="4388" priority="3965" operator="equal">
      <formula>"A Favor"</formula>
    </cfRule>
  </conditionalFormatting>
  <conditionalFormatting sqref="M1377">
    <cfRule type="expression" dxfId="4387" priority="3961">
      <formula>ROW()=CELL("fila")</formula>
    </cfRule>
  </conditionalFormatting>
  <conditionalFormatting sqref="M1376">
    <cfRule type="expression" dxfId="4386" priority="3960">
      <formula>ROW()=CELL("fila")</formula>
    </cfRule>
  </conditionalFormatting>
  <conditionalFormatting sqref="C1318:R1318">
    <cfRule type="expression" dxfId="4385" priority="3955">
      <formula>ROW()=CELL("fila")</formula>
    </cfRule>
  </conditionalFormatting>
  <conditionalFormatting sqref="C1317:R1317">
    <cfRule type="expression" dxfId="4384" priority="3950">
      <formula>ROW()=CELL("fila")</formula>
    </cfRule>
  </conditionalFormatting>
  <conditionalFormatting sqref="N1318">
    <cfRule type="cellIs" dxfId="4383" priority="3959" operator="equal">
      <formula>0</formula>
    </cfRule>
  </conditionalFormatting>
  <conditionalFormatting sqref="O1318">
    <cfRule type="cellIs" dxfId="4382" priority="3958" operator="equal">
      <formula>"PAGADO"</formula>
    </cfRule>
  </conditionalFormatting>
  <conditionalFormatting sqref="Q1318">
    <cfRule type="cellIs" dxfId="4381" priority="3957" operator="equal">
      <formula>"VENCIDO"</formula>
    </cfRule>
  </conditionalFormatting>
  <conditionalFormatting sqref="O1318">
    <cfRule type="cellIs" dxfId="4380" priority="3956" operator="equal">
      <formula>"A Favor"</formula>
    </cfRule>
  </conditionalFormatting>
  <conditionalFormatting sqref="C1316:R1316">
    <cfRule type="expression" dxfId="4379" priority="3945">
      <formula>ROW()=CELL("fila")</formula>
    </cfRule>
  </conditionalFormatting>
  <conditionalFormatting sqref="N1317">
    <cfRule type="cellIs" dxfId="4378" priority="3954" operator="equal">
      <formula>0</formula>
    </cfRule>
  </conditionalFormatting>
  <conditionalFormatting sqref="O1317">
    <cfRule type="cellIs" dxfId="4377" priority="3953" operator="equal">
      <formula>"PAGADO"</formula>
    </cfRule>
  </conditionalFormatting>
  <conditionalFormatting sqref="Q1317">
    <cfRule type="cellIs" dxfId="4376" priority="3952" operator="equal">
      <formula>"VENCIDO"</formula>
    </cfRule>
  </conditionalFormatting>
  <conditionalFormatting sqref="O1317">
    <cfRule type="cellIs" dxfId="4375" priority="3951" operator="equal">
      <formula>"A Favor"</formula>
    </cfRule>
  </conditionalFormatting>
  <conditionalFormatting sqref="C1315:R1315">
    <cfRule type="expression" dxfId="4374" priority="3940">
      <formula>ROW()=CELL("fila")</formula>
    </cfRule>
  </conditionalFormatting>
  <conditionalFormatting sqref="N1316">
    <cfRule type="cellIs" dxfId="4373" priority="3949" operator="equal">
      <formula>0</formula>
    </cfRule>
  </conditionalFormatting>
  <conditionalFormatting sqref="O1316">
    <cfRule type="cellIs" dxfId="4372" priority="3948" operator="equal">
      <formula>"PAGADO"</formula>
    </cfRule>
  </conditionalFormatting>
  <conditionalFormatting sqref="Q1316">
    <cfRule type="cellIs" dxfId="4371" priority="3947" operator="equal">
      <formula>"VENCIDO"</formula>
    </cfRule>
  </conditionalFormatting>
  <conditionalFormatting sqref="O1316">
    <cfRule type="cellIs" dxfId="4370" priority="3946" operator="equal">
      <formula>"A Favor"</formula>
    </cfRule>
  </conditionalFormatting>
  <conditionalFormatting sqref="C1314:R1314">
    <cfRule type="expression" dxfId="4369" priority="3935">
      <formula>ROW()=CELL("fila")</formula>
    </cfRule>
  </conditionalFormatting>
  <conditionalFormatting sqref="N1315">
    <cfRule type="cellIs" dxfId="4368" priority="3944" operator="equal">
      <formula>0</formula>
    </cfRule>
  </conditionalFormatting>
  <conditionalFormatting sqref="O1315">
    <cfRule type="cellIs" dxfId="4367" priority="3943" operator="equal">
      <formula>"PAGADO"</formula>
    </cfRule>
  </conditionalFormatting>
  <conditionalFormatting sqref="Q1315">
    <cfRule type="cellIs" dxfId="4366" priority="3942" operator="equal">
      <formula>"VENCIDO"</formula>
    </cfRule>
  </conditionalFormatting>
  <conditionalFormatting sqref="O1315">
    <cfRule type="cellIs" dxfId="4365" priority="3941" operator="equal">
      <formula>"A Favor"</formula>
    </cfRule>
  </conditionalFormatting>
  <conditionalFormatting sqref="C1313:R1313">
    <cfRule type="expression" dxfId="4364" priority="3930">
      <formula>ROW()=CELL("fila")</formula>
    </cfRule>
  </conditionalFormatting>
  <conditionalFormatting sqref="N1314">
    <cfRule type="cellIs" dxfId="4363" priority="3939" operator="equal">
      <formula>0</formula>
    </cfRule>
  </conditionalFormatting>
  <conditionalFormatting sqref="O1314">
    <cfRule type="cellIs" dxfId="4362" priority="3938" operator="equal">
      <formula>"PAGADO"</formula>
    </cfRule>
  </conditionalFormatting>
  <conditionalFormatting sqref="Q1314">
    <cfRule type="cellIs" dxfId="4361" priority="3937" operator="equal">
      <formula>"VENCIDO"</formula>
    </cfRule>
  </conditionalFormatting>
  <conditionalFormatting sqref="O1314">
    <cfRule type="cellIs" dxfId="4360" priority="3936" operator="equal">
      <formula>"A Favor"</formula>
    </cfRule>
  </conditionalFormatting>
  <conditionalFormatting sqref="C1312:R1312">
    <cfRule type="expression" dxfId="4359" priority="3925">
      <formula>ROW()=CELL("fila")</formula>
    </cfRule>
  </conditionalFormatting>
  <conditionalFormatting sqref="N1313">
    <cfRule type="cellIs" dxfId="4358" priority="3934" operator="equal">
      <formula>0</formula>
    </cfRule>
  </conditionalFormatting>
  <conditionalFormatting sqref="O1313">
    <cfRule type="cellIs" dxfId="4357" priority="3933" operator="equal">
      <formula>"PAGADO"</formula>
    </cfRule>
  </conditionalFormatting>
  <conditionalFormatting sqref="Q1313">
    <cfRule type="cellIs" dxfId="4356" priority="3932" operator="equal">
      <formula>"VENCIDO"</formula>
    </cfRule>
  </conditionalFormatting>
  <conditionalFormatting sqref="O1313">
    <cfRule type="cellIs" dxfId="4355" priority="3931" operator="equal">
      <formula>"A Favor"</formula>
    </cfRule>
  </conditionalFormatting>
  <conditionalFormatting sqref="C1311:R1311">
    <cfRule type="expression" dxfId="4354" priority="3920">
      <formula>ROW()=CELL("fila")</formula>
    </cfRule>
  </conditionalFormatting>
  <conditionalFormatting sqref="N1312">
    <cfRule type="cellIs" dxfId="4353" priority="3929" operator="equal">
      <formula>0</formula>
    </cfRule>
  </conditionalFormatting>
  <conditionalFormatting sqref="O1312">
    <cfRule type="cellIs" dxfId="4352" priority="3928" operator="equal">
      <formula>"PAGADO"</formula>
    </cfRule>
  </conditionalFormatting>
  <conditionalFormatting sqref="Q1312">
    <cfRule type="cellIs" dxfId="4351" priority="3927" operator="equal">
      <formula>"VENCIDO"</formula>
    </cfRule>
  </conditionalFormatting>
  <conditionalFormatting sqref="O1312">
    <cfRule type="cellIs" dxfId="4350" priority="3926" operator="equal">
      <formula>"A Favor"</formula>
    </cfRule>
  </conditionalFormatting>
  <conditionalFormatting sqref="C1310:R1310">
    <cfRule type="expression" dxfId="4349" priority="3915">
      <formula>ROW()=CELL("fila")</formula>
    </cfRule>
  </conditionalFormatting>
  <conditionalFormatting sqref="N1311">
    <cfRule type="cellIs" dxfId="4348" priority="3924" operator="equal">
      <formula>0</formula>
    </cfRule>
  </conditionalFormatting>
  <conditionalFormatting sqref="O1311">
    <cfRule type="cellIs" dxfId="4347" priority="3923" operator="equal">
      <formula>"PAGADO"</formula>
    </cfRule>
  </conditionalFormatting>
  <conditionalFormatting sqref="Q1311">
    <cfRule type="cellIs" dxfId="4346" priority="3922" operator="equal">
      <formula>"VENCIDO"</formula>
    </cfRule>
  </conditionalFormatting>
  <conditionalFormatting sqref="O1311">
    <cfRule type="cellIs" dxfId="4345" priority="3921" operator="equal">
      <formula>"A Favor"</formula>
    </cfRule>
  </conditionalFormatting>
  <conditionalFormatting sqref="C1309:R1309">
    <cfRule type="expression" dxfId="4344" priority="3910">
      <formula>ROW()=CELL("fila")</formula>
    </cfRule>
  </conditionalFormatting>
  <conditionalFormatting sqref="N1310">
    <cfRule type="cellIs" dxfId="4343" priority="3919" operator="equal">
      <formula>0</formula>
    </cfRule>
  </conditionalFormatting>
  <conditionalFormatting sqref="O1310">
    <cfRule type="cellIs" dxfId="4342" priority="3918" operator="equal">
      <formula>"PAGADO"</formula>
    </cfRule>
  </conditionalFormatting>
  <conditionalFormatting sqref="Q1310">
    <cfRule type="cellIs" dxfId="4341" priority="3917" operator="equal">
      <formula>"VENCIDO"</formula>
    </cfRule>
  </conditionalFormatting>
  <conditionalFormatting sqref="O1310">
    <cfRule type="cellIs" dxfId="4340" priority="3916" operator="equal">
      <formula>"A Favor"</formula>
    </cfRule>
  </conditionalFormatting>
  <conditionalFormatting sqref="C1308:R1308">
    <cfRule type="expression" dxfId="4339" priority="3905">
      <formula>ROW()=CELL("fila")</formula>
    </cfRule>
  </conditionalFormatting>
  <conditionalFormatting sqref="N1309">
    <cfRule type="cellIs" dxfId="4338" priority="3914" operator="equal">
      <formula>0</formula>
    </cfRule>
  </conditionalFormatting>
  <conditionalFormatting sqref="O1309">
    <cfRule type="cellIs" dxfId="4337" priority="3913" operator="equal">
      <formula>"PAGADO"</formula>
    </cfRule>
  </conditionalFormatting>
  <conditionalFormatting sqref="Q1309">
    <cfRule type="cellIs" dxfId="4336" priority="3912" operator="equal">
      <formula>"VENCIDO"</formula>
    </cfRule>
  </conditionalFormatting>
  <conditionalFormatting sqref="O1309">
    <cfRule type="cellIs" dxfId="4335" priority="3911" operator="equal">
      <formula>"A Favor"</formula>
    </cfRule>
  </conditionalFormatting>
  <conditionalFormatting sqref="N1308">
    <cfRule type="cellIs" dxfId="4334" priority="3909" operator="equal">
      <formula>0</formula>
    </cfRule>
  </conditionalFormatting>
  <conditionalFormatting sqref="O1308">
    <cfRule type="cellIs" dxfId="4333" priority="3908" operator="equal">
      <formula>"PAGADO"</formula>
    </cfRule>
  </conditionalFormatting>
  <conditionalFormatting sqref="Q1308">
    <cfRule type="cellIs" dxfId="4332" priority="3907" operator="equal">
      <formula>"VENCIDO"</formula>
    </cfRule>
  </conditionalFormatting>
  <conditionalFormatting sqref="O1308">
    <cfRule type="cellIs" dxfId="4331" priority="3906" operator="equal">
      <formula>"A Favor"</formula>
    </cfRule>
  </conditionalFormatting>
  <conditionalFormatting sqref="C1307:R1307">
    <cfRule type="expression" dxfId="4330" priority="3900">
      <formula>ROW()=CELL("fila")</formula>
    </cfRule>
  </conditionalFormatting>
  <conditionalFormatting sqref="N1307">
    <cfRule type="cellIs" dxfId="4329" priority="3904" operator="equal">
      <formula>0</formula>
    </cfRule>
  </conditionalFormatting>
  <conditionalFormatting sqref="O1307">
    <cfRule type="cellIs" dxfId="4328" priority="3903" operator="equal">
      <formula>"PAGADO"</formula>
    </cfRule>
  </conditionalFormatting>
  <conditionalFormatting sqref="Q1307">
    <cfRule type="cellIs" dxfId="4327" priority="3902" operator="equal">
      <formula>"VENCIDO"</formula>
    </cfRule>
  </conditionalFormatting>
  <conditionalFormatting sqref="O1307">
    <cfRule type="cellIs" dxfId="4326" priority="3901" operator="equal">
      <formula>"A Favor"</formula>
    </cfRule>
  </conditionalFormatting>
  <conditionalFormatting sqref="M1363">
    <cfRule type="expression" dxfId="4325" priority="3895">
      <formula>ROW()=CELL("fila")</formula>
    </cfRule>
  </conditionalFormatting>
  <conditionalFormatting sqref="M1357">
    <cfRule type="expression" dxfId="4324" priority="3897">
      <formula>ROW()=CELL("fila")</formula>
    </cfRule>
  </conditionalFormatting>
  <conditionalFormatting sqref="M1356">
    <cfRule type="expression" dxfId="4323" priority="3896">
      <formula>ROW()=CELL("fila")</formula>
    </cfRule>
  </conditionalFormatting>
  <conditionalFormatting sqref="C1306:R1306">
    <cfRule type="expression" dxfId="4322" priority="3889">
      <formula>ROW()=CELL("fila")</formula>
    </cfRule>
  </conditionalFormatting>
  <conditionalFormatting sqref="N1306">
    <cfRule type="cellIs" dxfId="4321" priority="3893" operator="equal">
      <formula>0</formula>
    </cfRule>
  </conditionalFormatting>
  <conditionalFormatting sqref="O1306">
    <cfRule type="cellIs" dxfId="4320" priority="3892" operator="equal">
      <formula>"PAGADO"</formula>
    </cfRule>
  </conditionalFormatting>
  <conditionalFormatting sqref="Q1306">
    <cfRule type="cellIs" dxfId="4319" priority="3891" operator="equal">
      <formula>"VENCIDO"</formula>
    </cfRule>
  </conditionalFormatting>
  <conditionalFormatting sqref="O1306">
    <cfRule type="cellIs" dxfId="4318" priority="3890" operator="equal">
      <formula>"A Favor"</formula>
    </cfRule>
  </conditionalFormatting>
  <conditionalFormatting sqref="C1305:R1305">
    <cfRule type="expression" dxfId="4317" priority="3884">
      <formula>ROW()=CELL("fila")</formula>
    </cfRule>
  </conditionalFormatting>
  <conditionalFormatting sqref="N1305">
    <cfRule type="cellIs" dxfId="4316" priority="3888" operator="equal">
      <formula>0</formula>
    </cfRule>
  </conditionalFormatting>
  <conditionalFormatting sqref="O1305">
    <cfRule type="cellIs" dxfId="4315" priority="3887" operator="equal">
      <formula>"PAGADO"</formula>
    </cfRule>
  </conditionalFormatting>
  <conditionalFormatting sqref="Q1305">
    <cfRule type="cellIs" dxfId="4314" priority="3886" operator="equal">
      <formula>"VENCIDO"</formula>
    </cfRule>
  </conditionalFormatting>
  <conditionalFormatting sqref="O1305">
    <cfRule type="cellIs" dxfId="4313" priority="3885" operator="equal">
      <formula>"A Favor"</formula>
    </cfRule>
  </conditionalFormatting>
  <conditionalFormatting sqref="C1304:R1304">
    <cfRule type="expression" dxfId="4312" priority="3875">
      <formula>ROW()=CELL("fila")</formula>
    </cfRule>
  </conditionalFormatting>
  <conditionalFormatting sqref="C1303:R1303">
    <cfRule type="expression" dxfId="4311" priority="3870">
      <formula>ROW()=CELL("fila")</formula>
    </cfRule>
  </conditionalFormatting>
  <conditionalFormatting sqref="C1302:R1302">
    <cfRule type="expression" dxfId="4310" priority="3865">
      <formula>ROW()=CELL("fila")</formula>
    </cfRule>
  </conditionalFormatting>
  <conditionalFormatting sqref="N1304">
    <cfRule type="cellIs" dxfId="4309" priority="3879" operator="equal">
      <formula>0</formula>
    </cfRule>
  </conditionalFormatting>
  <conditionalFormatting sqref="O1304">
    <cfRule type="cellIs" dxfId="4308" priority="3878" operator="equal">
      <formula>"PAGADO"</formula>
    </cfRule>
  </conditionalFormatting>
  <conditionalFormatting sqref="Q1304">
    <cfRule type="cellIs" dxfId="4307" priority="3877" operator="equal">
      <formula>"VENCIDO"</formula>
    </cfRule>
  </conditionalFormatting>
  <conditionalFormatting sqref="O1304">
    <cfRule type="cellIs" dxfId="4306" priority="3876" operator="equal">
      <formula>"A Favor"</formula>
    </cfRule>
  </conditionalFormatting>
  <conditionalFormatting sqref="C1301:R1301">
    <cfRule type="expression" dxfId="4305" priority="3860">
      <formula>ROW()=CELL("fila")</formula>
    </cfRule>
  </conditionalFormatting>
  <conditionalFormatting sqref="N1303">
    <cfRule type="cellIs" dxfId="4304" priority="3874" operator="equal">
      <formula>0</formula>
    </cfRule>
  </conditionalFormatting>
  <conditionalFormatting sqref="O1303">
    <cfRule type="cellIs" dxfId="4303" priority="3873" operator="equal">
      <formula>"PAGADO"</formula>
    </cfRule>
  </conditionalFormatting>
  <conditionalFormatting sqref="Q1303">
    <cfRule type="cellIs" dxfId="4302" priority="3872" operator="equal">
      <formula>"VENCIDO"</formula>
    </cfRule>
  </conditionalFormatting>
  <conditionalFormatting sqref="O1303">
    <cfRule type="cellIs" dxfId="4301" priority="3871" operator="equal">
      <formula>"A Favor"</formula>
    </cfRule>
  </conditionalFormatting>
  <conditionalFormatting sqref="C1300:R1300">
    <cfRule type="expression" dxfId="4300" priority="3855">
      <formula>ROW()=CELL("fila")</formula>
    </cfRule>
  </conditionalFormatting>
  <conditionalFormatting sqref="N1302">
    <cfRule type="cellIs" dxfId="4299" priority="3869" operator="equal">
      <formula>0</formula>
    </cfRule>
  </conditionalFormatting>
  <conditionalFormatting sqref="O1302">
    <cfRule type="cellIs" dxfId="4298" priority="3868" operator="equal">
      <formula>"PAGADO"</formula>
    </cfRule>
  </conditionalFormatting>
  <conditionalFormatting sqref="Q1302">
    <cfRule type="cellIs" dxfId="4297" priority="3867" operator="equal">
      <formula>"VENCIDO"</formula>
    </cfRule>
  </conditionalFormatting>
  <conditionalFormatting sqref="O1302">
    <cfRule type="cellIs" dxfId="4296" priority="3866" operator="equal">
      <formula>"A Favor"</formula>
    </cfRule>
  </conditionalFormatting>
  <conditionalFormatting sqref="C1299:R1299">
    <cfRule type="expression" dxfId="4295" priority="3850">
      <formula>ROW()=CELL("fila")</formula>
    </cfRule>
  </conditionalFormatting>
  <conditionalFormatting sqref="N1301">
    <cfRule type="cellIs" dxfId="4294" priority="3864" operator="equal">
      <formula>0</formula>
    </cfRule>
  </conditionalFormatting>
  <conditionalFormatting sqref="O1301">
    <cfRule type="cellIs" dxfId="4293" priority="3863" operator="equal">
      <formula>"PAGADO"</formula>
    </cfRule>
  </conditionalFormatting>
  <conditionalFormatting sqref="Q1301">
    <cfRule type="cellIs" dxfId="4292" priority="3862" operator="equal">
      <formula>"VENCIDO"</formula>
    </cfRule>
  </conditionalFormatting>
  <conditionalFormatting sqref="O1301">
    <cfRule type="cellIs" dxfId="4291" priority="3861" operator="equal">
      <formula>"A Favor"</formula>
    </cfRule>
  </conditionalFormatting>
  <conditionalFormatting sqref="C1298:R1298">
    <cfRule type="expression" dxfId="4290" priority="3845">
      <formula>ROW()=CELL("fila")</formula>
    </cfRule>
  </conditionalFormatting>
  <conditionalFormatting sqref="N1300">
    <cfRule type="cellIs" dxfId="4289" priority="3859" operator="equal">
      <formula>0</formula>
    </cfRule>
  </conditionalFormatting>
  <conditionalFormatting sqref="O1300">
    <cfRule type="cellIs" dxfId="4288" priority="3858" operator="equal">
      <formula>"PAGADO"</formula>
    </cfRule>
  </conditionalFormatting>
  <conditionalFormatting sqref="Q1300">
    <cfRule type="cellIs" dxfId="4287" priority="3857" operator="equal">
      <formula>"VENCIDO"</formula>
    </cfRule>
  </conditionalFormatting>
  <conditionalFormatting sqref="O1300">
    <cfRule type="cellIs" dxfId="4286" priority="3856" operator="equal">
      <formula>"A Favor"</formula>
    </cfRule>
  </conditionalFormatting>
  <conditionalFormatting sqref="C1297:R1297">
    <cfRule type="expression" dxfId="4285" priority="3840">
      <formula>ROW()=CELL("fila")</formula>
    </cfRule>
  </conditionalFormatting>
  <conditionalFormatting sqref="N1299">
    <cfRule type="cellIs" dxfId="4284" priority="3854" operator="equal">
      <formula>0</formula>
    </cfRule>
  </conditionalFormatting>
  <conditionalFormatting sqref="O1299">
    <cfRule type="cellIs" dxfId="4283" priority="3853" operator="equal">
      <formula>"PAGADO"</formula>
    </cfRule>
  </conditionalFormatting>
  <conditionalFormatting sqref="Q1299">
    <cfRule type="cellIs" dxfId="4282" priority="3852" operator="equal">
      <formula>"VENCIDO"</formula>
    </cfRule>
  </conditionalFormatting>
  <conditionalFormatting sqref="O1299">
    <cfRule type="cellIs" dxfId="4281" priority="3851" operator="equal">
      <formula>"A Favor"</formula>
    </cfRule>
  </conditionalFormatting>
  <conditionalFormatting sqref="C1296:R1296">
    <cfRule type="expression" dxfId="4280" priority="3835">
      <formula>ROW()=CELL("fila")</formula>
    </cfRule>
  </conditionalFormatting>
  <conditionalFormatting sqref="N1298">
    <cfRule type="cellIs" dxfId="4279" priority="3849" operator="equal">
      <formula>0</formula>
    </cfRule>
  </conditionalFormatting>
  <conditionalFormatting sqref="O1298">
    <cfRule type="cellIs" dxfId="4278" priority="3848" operator="equal">
      <formula>"PAGADO"</formula>
    </cfRule>
  </conditionalFormatting>
  <conditionalFormatting sqref="Q1298">
    <cfRule type="cellIs" dxfId="4277" priority="3847" operator="equal">
      <formula>"VENCIDO"</formula>
    </cfRule>
  </conditionalFormatting>
  <conditionalFormatting sqref="O1298">
    <cfRule type="cellIs" dxfId="4276" priority="3846" operator="equal">
      <formula>"A Favor"</formula>
    </cfRule>
  </conditionalFormatting>
  <conditionalFormatting sqref="C1295:R1295">
    <cfRule type="expression" dxfId="4275" priority="3830">
      <formula>ROW()=CELL("fila")</formula>
    </cfRule>
  </conditionalFormatting>
  <conditionalFormatting sqref="N1297">
    <cfRule type="cellIs" dxfId="4274" priority="3844" operator="equal">
      <formula>0</formula>
    </cfRule>
  </conditionalFormatting>
  <conditionalFormatting sqref="O1297">
    <cfRule type="cellIs" dxfId="4273" priority="3843" operator="equal">
      <formula>"PAGADO"</formula>
    </cfRule>
  </conditionalFormatting>
  <conditionalFormatting sqref="Q1297">
    <cfRule type="cellIs" dxfId="4272" priority="3842" operator="equal">
      <formula>"VENCIDO"</formula>
    </cfRule>
  </conditionalFormatting>
  <conditionalFormatting sqref="O1297">
    <cfRule type="cellIs" dxfId="4271" priority="3841" operator="equal">
      <formula>"A Favor"</formula>
    </cfRule>
  </conditionalFormatting>
  <conditionalFormatting sqref="C1294:R1294">
    <cfRule type="expression" dxfId="4270" priority="3825">
      <formula>ROW()=CELL("fila")</formula>
    </cfRule>
  </conditionalFormatting>
  <conditionalFormatting sqref="N1296">
    <cfRule type="cellIs" dxfId="4269" priority="3839" operator="equal">
      <formula>0</formula>
    </cfRule>
  </conditionalFormatting>
  <conditionalFormatting sqref="O1296">
    <cfRule type="cellIs" dxfId="4268" priority="3838" operator="equal">
      <formula>"PAGADO"</formula>
    </cfRule>
  </conditionalFormatting>
  <conditionalFormatting sqref="Q1296">
    <cfRule type="cellIs" dxfId="4267" priority="3837" operator="equal">
      <formula>"VENCIDO"</formula>
    </cfRule>
  </conditionalFormatting>
  <conditionalFormatting sqref="O1296">
    <cfRule type="cellIs" dxfId="4266" priority="3836" operator="equal">
      <formula>"A Favor"</formula>
    </cfRule>
  </conditionalFormatting>
  <conditionalFormatting sqref="C1293:L1293 N1293:R1293">
    <cfRule type="expression" dxfId="4265" priority="3820">
      <formula>ROW()=CELL("fila")</formula>
    </cfRule>
  </conditionalFormatting>
  <conditionalFormatting sqref="N1295">
    <cfRule type="cellIs" dxfId="4264" priority="3834" operator="equal">
      <formula>0</formula>
    </cfRule>
  </conditionalFormatting>
  <conditionalFormatting sqref="O1295">
    <cfRule type="cellIs" dxfId="4263" priority="3833" operator="equal">
      <formula>"PAGADO"</formula>
    </cfRule>
  </conditionalFormatting>
  <conditionalFormatting sqref="Q1295">
    <cfRule type="cellIs" dxfId="4262" priority="3832" operator="equal">
      <formula>"VENCIDO"</formula>
    </cfRule>
  </conditionalFormatting>
  <conditionalFormatting sqref="O1295">
    <cfRule type="cellIs" dxfId="4261" priority="3831" operator="equal">
      <formula>"A Favor"</formula>
    </cfRule>
  </conditionalFormatting>
  <conditionalFormatting sqref="C1292:L1292 N1292:R1292">
    <cfRule type="expression" dxfId="4260" priority="3815">
      <formula>ROW()=CELL("fila")</formula>
    </cfRule>
  </conditionalFormatting>
  <conditionalFormatting sqref="N1294">
    <cfRule type="cellIs" dxfId="4259" priority="3829" operator="equal">
      <formula>0</formula>
    </cfRule>
  </conditionalFormatting>
  <conditionalFormatting sqref="O1294">
    <cfRule type="cellIs" dxfId="4258" priority="3828" operator="equal">
      <formula>"PAGADO"</formula>
    </cfRule>
  </conditionalFormatting>
  <conditionalFormatting sqref="Q1294">
    <cfRule type="cellIs" dxfId="4257" priority="3827" operator="equal">
      <formula>"VENCIDO"</formula>
    </cfRule>
  </conditionalFormatting>
  <conditionalFormatting sqref="O1294">
    <cfRule type="cellIs" dxfId="4256" priority="3826" operator="equal">
      <formula>"A Favor"</formula>
    </cfRule>
  </conditionalFormatting>
  <conditionalFormatting sqref="C1291:L1291 N1291:R1291">
    <cfRule type="expression" dxfId="4255" priority="3810">
      <formula>ROW()=CELL("fila")</formula>
    </cfRule>
  </conditionalFormatting>
  <conditionalFormatting sqref="N1293">
    <cfRule type="cellIs" dxfId="4254" priority="3824" operator="equal">
      <formula>0</formula>
    </cfRule>
  </conditionalFormatting>
  <conditionalFormatting sqref="O1293">
    <cfRule type="cellIs" dxfId="4253" priority="3823" operator="equal">
      <formula>"PAGADO"</formula>
    </cfRule>
  </conditionalFormatting>
  <conditionalFormatting sqref="Q1293">
    <cfRule type="cellIs" dxfId="4252" priority="3822" operator="equal">
      <formula>"VENCIDO"</formula>
    </cfRule>
  </conditionalFormatting>
  <conditionalFormatting sqref="O1293">
    <cfRule type="cellIs" dxfId="4251" priority="3821" operator="equal">
      <formula>"A Favor"</formula>
    </cfRule>
  </conditionalFormatting>
  <conditionalFormatting sqref="N1292">
    <cfRule type="cellIs" dxfId="4250" priority="3819" operator="equal">
      <formula>0</formula>
    </cfRule>
  </conditionalFormatting>
  <conditionalFormatting sqref="O1292">
    <cfRule type="cellIs" dxfId="4249" priority="3818" operator="equal">
      <formula>"PAGADO"</formula>
    </cfRule>
  </conditionalFormatting>
  <conditionalFormatting sqref="Q1292">
    <cfRule type="cellIs" dxfId="4248" priority="3817" operator="equal">
      <formula>"VENCIDO"</formula>
    </cfRule>
  </conditionalFormatting>
  <conditionalFormatting sqref="O1292">
    <cfRule type="cellIs" dxfId="4247" priority="3816" operator="equal">
      <formula>"A Favor"</formula>
    </cfRule>
  </conditionalFormatting>
  <conditionalFormatting sqref="N1291">
    <cfRule type="cellIs" dxfId="4246" priority="3814" operator="equal">
      <formula>0</formula>
    </cfRule>
  </conditionalFormatting>
  <conditionalFormatting sqref="O1291">
    <cfRule type="cellIs" dxfId="4245" priority="3813" operator="equal">
      <formula>"PAGADO"</formula>
    </cfRule>
  </conditionalFormatting>
  <conditionalFormatting sqref="Q1291">
    <cfRule type="cellIs" dxfId="4244" priority="3812" operator="equal">
      <formula>"VENCIDO"</formula>
    </cfRule>
  </conditionalFormatting>
  <conditionalFormatting sqref="O1291">
    <cfRule type="cellIs" dxfId="4243" priority="3811" operator="equal">
      <formula>"A Favor"</formula>
    </cfRule>
  </conditionalFormatting>
  <conditionalFormatting sqref="C1290:R1290">
    <cfRule type="expression" dxfId="4242" priority="3805">
      <formula>ROW()=CELL("fila")</formula>
    </cfRule>
  </conditionalFormatting>
  <conditionalFormatting sqref="N1290">
    <cfRule type="cellIs" dxfId="4241" priority="3809" operator="equal">
      <formula>0</formula>
    </cfRule>
  </conditionalFormatting>
  <conditionalFormatting sqref="O1290">
    <cfRule type="cellIs" dxfId="4240" priority="3808" operator="equal">
      <formula>"PAGADO"</formula>
    </cfRule>
  </conditionalFormatting>
  <conditionalFormatting sqref="Q1290">
    <cfRule type="cellIs" dxfId="4239" priority="3807" operator="equal">
      <formula>"VENCIDO"</formula>
    </cfRule>
  </conditionalFormatting>
  <conditionalFormatting sqref="O1290">
    <cfRule type="cellIs" dxfId="4238" priority="3806" operator="equal">
      <formula>"A Favor"</formula>
    </cfRule>
  </conditionalFormatting>
  <conditionalFormatting sqref="M1293">
    <cfRule type="expression" dxfId="4237" priority="3801">
      <formula>ROW()=CELL("fila")</formula>
    </cfRule>
  </conditionalFormatting>
  <conditionalFormatting sqref="M1292">
    <cfRule type="expression" dxfId="4236" priority="3800">
      <formula>ROW()=CELL("fila")</formula>
    </cfRule>
  </conditionalFormatting>
  <conditionalFormatting sqref="M1291">
    <cfRule type="expression" dxfId="4235" priority="3799">
      <formula>ROW()=CELL("fila")</formula>
    </cfRule>
  </conditionalFormatting>
  <conditionalFormatting sqref="C1289:R1289">
    <cfRule type="expression" dxfId="4234" priority="3794">
      <formula>ROW()=CELL("fila")</formula>
    </cfRule>
  </conditionalFormatting>
  <conditionalFormatting sqref="N1289">
    <cfRule type="cellIs" dxfId="4233" priority="3798" operator="equal">
      <formula>0</formula>
    </cfRule>
  </conditionalFormatting>
  <conditionalFormatting sqref="O1289">
    <cfRule type="cellIs" dxfId="4232" priority="3797" operator="equal">
      <formula>"PAGADO"</formula>
    </cfRule>
  </conditionalFormatting>
  <conditionalFormatting sqref="Q1289">
    <cfRule type="cellIs" dxfId="4231" priority="3796" operator="equal">
      <formula>"VENCIDO"</formula>
    </cfRule>
  </conditionalFormatting>
  <conditionalFormatting sqref="O1289">
    <cfRule type="cellIs" dxfId="4230" priority="3795" operator="equal">
      <formula>"A Favor"</formula>
    </cfRule>
  </conditionalFormatting>
  <conditionalFormatting sqref="C1288:R1288">
    <cfRule type="expression" dxfId="4229" priority="3789">
      <formula>ROW()=CELL("fila")</formula>
    </cfRule>
  </conditionalFormatting>
  <conditionalFormatting sqref="N1288">
    <cfRule type="cellIs" dxfId="4228" priority="3793" operator="equal">
      <formula>0</formula>
    </cfRule>
  </conditionalFormatting>
  <conditionalFormatting sqref="O1288">
    <cfRule type="cellIs" dxfId="4227" priority="3792" operator="equal">
      <formula>"PAGADO"</formula>
    </cfRule>
  </conditionalFormatting>
  <conditionalFormatting sqref="Q1288">
    <cfRule type="cellIs" dxfId="4226" priority="3791" operator="equal">
      <formula>"VENCIDO"</formula>
    </cfRule>
  </conditionalFormatting>
  <conditionalFormatting sqref="O1288">
    <cfRule type="cellIs" dxfId="4225" priority="3790" operator="equal">
      <formula>"A Favor"</formula>
    </cfRule>
  </conditionalFormatting>
  <conditionalFormatting sqref="C1287:R1287">
    <cfRule type="expression" dxfId="4224" priority="3784">
      <formula>ROW()=CELL("fila")</formula>
    </cfRule>
  </conditionalFormatting>
  <conditionalFormatting sqref="N1287">
    <cfRule type="cellIs" dxfId="4223" priority="3788" operator="equal">
      <formula>0</formula>
    </cfRule>
  </conditionalFormatting>
  <conditionalFormatting sqref="O1287">
    <cfRule type="cellIs" dxfId="4222" priority="3787" operator="equal">
      <formula>"PAGADO"</formula>
    </cfRule>
  </conditionalFormatting>
  <conditionalFormatting sqref="Q1287">
    <cfRule type="cellIs" dxfId="4221" priority="3786" operator="equal">
      <formula>"VENCIDO"</formula>
    </cfRule>
  </conditionalFormatting>
  <conditionalFormatting sqref="O1287">
    <cfRule type="cellIs" dxfId="4220" priority="3785" operator="equal">
      <formula>"A Favor"</formula>
    </cfRule>
  </conditionalFormatting>
  <conditionalFormatting sqref="C1286:R1286">
    <cfRule type="expression" dxfId="4219" priority="3779">
      <formula>ROW()=CELL("fila")</formula>
    </cfRule>
  </conditionalFormatting>
  <conditionalFormatting sqref="N1286">
    <cfRule type="cellIs" dxfId="4218" priority="3783" operator="equal">
      <formula>0</formula>
    </cfRule>
  </conditionalFormatting>
  <conditionalFormatting sqref="O1286">
    <cfRule type="cellIs" dxfId="4217" priority="3782" operator="equal">
      <formula>"PAGADO"</formula>
    </cfRule>
  </conditionalFormatting>
  <conditionalFormatting sqref="Q1286">
    <cfRule type="cellIs" dxfId="4216" priority="3781" operator="equal">
      <formula>"VENCIDO"</formula>
    </cfRule>
  </conditionalFormatting>
  <conditionalFormatting sqref="O1286">
    <cfRule type="cellIs" dxfId="4215" priority="3780" operator="equal">
      <formula>"A Favor"</formula>
    </cfRule>
  </conditionalFormatting>
  <conditionalFormatting sqref="C1285:R1285">
    <cfRule type="expression" dxfId="4214" priority="3774">
      <formula>ROW()=CELL("fila")</formula>
    </cfRule>
  </conditionalFormatting>
  <conditionalFormatting sqref="N1285">
    <cfRule type="cellIs" dxfId="4213" priority="3778" operator="equal">
      <formula>0</formula>
    </cfRule>
  </conditionalFormatting>
  <conditionalFormatting sqref="O1285">
    <cfRule type="cellIs" dxfId="4212" priority="3777" operator="equal">
      <formula>"PAGADO"</formula>
    </cfRule>
  </conditionalFormatting>
  <conditionalFormatting sqref="Q1285">
    <cfRule type="cellIs" dxfId="4211" priority="3776" operator="equal">
      <formula>"VENCIDO"</formula>
    </cfRule>
  </conditionalFormatting>
  <conditionalFormatting sqref="O1285">
    <cfRule type="cellIs" dxfId="4210" priority="3775" operator="equal">
      <formula>"A Favor"</formula>
    </cfRule>
  </conditionalFormatting>
  <conditionalFormatting sqref="C1284:R1284">
    <cfRule type="expression" dxfId="4209" priority="3769">
      <formula>ROW()=CELL("fila")</formula>
    </cfRule>
  </conditionalFormatting>
  <conditionalFormatting sqref="N1284">
    <cfRule type="cellIs" dxfId="4208" priority="3773" operator="equal">
      <formula>0</formula>
    </cfRule>
  </conditionalFormatting>
  <conditionalFormatting sqref="O1284">
    <cfRule type="cellIs" dxfId="4207" priority="3772" operator="equal">
      <formula>"PAGADO"</formula>
    </cfRule>
  </conditionalFormatting>
  <conditionalFormatting sqref="Q1284">
    <cfRule type="cellIs" dxfId="4206" priority="3771" operator="equal">
      <formula>"VENCIDO"</formula>
    </cfRule>
  </conditionalFormatting>
  <conditionalFormatting sqref="O1284">
    <cfRule type="cellIs" dxfId="4205" priority="3770" operator="equal">
      <formula>"A Favor"</formula>
    </cfRule>
  </conditionalFormatting>
  <conditionalFormatting sqref="C1283:R1283">
    <cfRule type="expression" dxfId="4204" priority="3764">
      <formula>ROW()=CELL("fila")</formula>
    </cfRule>
  </conditionalFormatting>
  <conditionalFormatting sqref="N1283">
    <cfRule type="cellIs" dxfId="4203" priority="3768" operator="equal">
      <formula>0</formula>
    </cfRule>
  </conditionalFormatting>
  <conditionalFormatting sqref="O1283">
    <cfRule type="cellIs" dxfId="4202" priority="3767" operator="equal">
      <formula>"PAGADO"</formula>
    </cfRule>
  </conditionalFormatting>
  <conditionalFormatting sqref="Q1283">
    <cfRule type="cellIs" dxfId="4201" priority="3766" operator="equal">
      <formula>"VENCIDO"</formula>
    </cfRule>
  </conditionalFormatting>
  <conditionalFormatting sqref="O1283">
    <cfRule type="cellIs" dxfId="4200" priority="3765" operator="equal">
      <formula>"A Favor"</formula>
    </cfRule>
  </conditionalFormatting>
  <conditionalFormatting sqref="C1282:R1282">
    <cfRule type="expression" dxfId="4199" priority="3759">
      <formula>ROW()=CELL("fila")</formula>
    </cfRule>
  </conditionalFormatting>
  <conditionalFormatting sqref="N1282">
    <cfRule type="cellIs" dxfId="4198" priority="3763" operator="equal">
      <formula>0</formula>
    </cfRule>
  </conditionalFormatting>
  <conditionalFormatting sqref="O1282">
    <cfRule type="cellIs" dxfId="4197" priority="3762" operator="equal">
      <formula>"PAGADO"</formula>
    </cfRule>
  </conditionalFormatting>
  <conditionalFormatting sqref="Q1282">
    <cfRule type="cellIs" dxfId="4196" priority="3761" operator="equal">
      <formula>"VENCIDO"</formula>
    </cfRule>
  </conditionalFormatting>
  <conditionalFormatting sqref="O1282">
    <cfRule type="cellIs" dxfId="4195" priority="3760" operator="equal">
      <formula>"A Favor"</formula>
    </cfRule>
  </conditionalFormatting>
  <conditionalFormatting sqref="C1281:R1281">
    <cfRule type="expression" dxfId="4194" priority="3754">
      <formula>ROW()=CELL("fila")</formula>
    </cfRule>
  </conditionalFormatting>
  <conditionalFormatting sqref="N1281">
    <cfRule type="cellIs" dxfId="4193" priority="3758" operator="equal">
      <formula>0</formula>
    </cfRule>
  </conditionalFormatting>
  <conditionalFormatting sqref="O1281">
    <cfRule type="cellIs" dxfId="4192" priority="3757" operator="equal">
      <formula>"PAGADO"</formula>
    </cfRule>
  </conditionalFormatting>
  <conditionalFormatting sqref="Q1281">
    <cfRule type="cellIs" dxfId="4191" priority="3756" operator="equal">
      <formula>"VENCIDO"</formula>
    </cfRule>
  </conditionalFormatting>
  <conditionalFormatting sqref="O1281">
    <cfRule type="cellIs" dxfId="4190" priority="3755" operator="equal">
      <formula>"A Favor"</formula>
    </cfRule>
  </conditionalFormatting>
  <conditionalFormatting sqref="M1347">
    <cfRule type="expression" dxfId="4189" priority="3753">
      <formula>ROW()=CELL("fila")</formula>
    </cfRule>
  </conditionalFormatting>
  <conditionalFormatting sqref="M1346">
    <cfRule type="expression" dxfId="4188" priority="3752">
      <formula>ROW()=CELL("fila")</formula>
    </cfRule>
  </conditionalFormatting>
  <conditionalFormatting sqref="M1345">
    <cfRule type="expression" dxfId="4187" priority="3751">
      <formula>ROW()=CELL("fila")</formula>
    </cfRule>
  </conditionalFormatting>
  <conditionalFormatting sqref="C1280:R1280">
    <cfRule type="expression" dxfId="4186" priority="3746">
      <formula>ROW()=CELL("fila")</formula>
    </cfRule>
  </conditionalFormatting>
  <conditionalFormatting sqref="N1280">
    <cfRule type="cellIs" dxfId="4185" priority="3750" operator="equal">
      <formula>0</formula>
    </cfRule>
  </conditionalFormatting>
  <conditionalFormatting sqref="O1280">
    <cfRule type="cellIs" dxfId="4184" priority="3749" operator="equal">
      <formula>"PAGADO"</formula>
    </cfRule>
  </conditionalFormatting>
  <conditionalFormatting sqref="Q1280">
    <cfRule type="cellIs" dxfId="4183" priority="3748" operator="equal">
      <formula>"VENCIDO"</formula>
    </cfRule>
  </conditionalFormatting>
  <conditionalFormatting sqref="O1280">
    <cfRule type="cellIs" dxfId="4182" priority="3747" operator="equal">
      <formula>"A Favor"</formula>
    </cfRule>
  </conditionalFormatting>
  <conditionalFormatting sqref="C1279:R1279">
    <cfRule type="expression" dxfId="4181" priority="3741">
      <formula>ROW()=CELL("fila")</formula>
    </cfRule>
  </conditionalFormatting>
  <conditionalFormatting sqref="N1279">
    <cfRule type="cellIs" dxfId="4180" priority="3745" operator="equal">
      <formula>0</formula>
    </cfRule>
  </conditionalFormatting>
  <conditionalFormatting sqref="O1279">
    <cfRule type="cellIs" dxfId="4179" priority="3744" operator="equal">
      <formula>"PAGADO"</formula>
    </cfRule>
  </conditionalFormatting>
  <conditionalFormatting sqref="Q1279">
    <cfRule type="cellIs" dxfId="4178" priority="3743" operator="equal">
      <formula>"VENCIDO"</formula>
    </cfRule>
  </conditionalFormatting>
  <conditionalFormatting sqref="O1279">
    <cfRule type="cellIs" dxfId="4177" priority="3742" operator="equal">
      <formula>"A Favor"</formula>
    </cfRule>
  </conditionalFormatting>
  <conditionalFormatting sqref="C1278:R1278">
    <cfRule type="expression" dxfId="4176" priority="3736">
      <formula>ROW()=CELL("fila")</formula>
    </cfRule>
  </conditionalFormatting>
  <conditionalFormatting sqref="N1278">
    <cfRule type="cellIs" dxfId="4175" priority="3740" operator="equal">
      <formula>0</formula>
    </cfRule>
  </conditionalFormatting>
  <conditionalFormatting sqref="O1278">
    <cfRule type="cellIs" dxfId="4174" priority="3739" operator="equal">
      <formula>"PAGADO"</formula>
    </cfRule>
  </conditionalFormatting>
  <conditionalFormatting sqref="Q1278">
    <cfRule type="cellIs" dxfId="4173" priority="3738" operator="equal">
      <formula>"VENCIDO"</formula>
    </cfRule>
  </conditionalFormatting>
  <conditionalFormatting sqref="O1278">
    <cfRule type="cellIs" dxfId="4172" priority="3737" operator="equal">
      <formula>"A Favor"</formula>
    </cfRule>
  </conditionalFormatting>
  <conditionalFormatting sqref="C1277:R1277">
    <cfRule type="expression" dxfId="4171" priority="3731">
      <formula>ROW()=CELL("fila")</formula>
    </cfRule>
  </conditionalFormatting>
  <conditionalFormatting sqref="N1277">
    <cfRule type="cellIs" dxfId="4170" priority="3735" operator="equal">
      <formula>0</formula>
    </cfRule>
  </conditionalFormatting>
  <conditionalFormatting sqref="O1277">
    <cfRule type="cellIs" dxfId="4169" priority="3734" operator="equal">
      <formula>"PAGADO"</formula>
    </cfRule>
  </conditionalFormatting>
  <conditionalFormatting sqref="Q1277">
    <cfRule type="cellIs" dxfId="4168" priority="3733" operator="equal">
      <formula>"VENCIDO"</formula>
    </cfRule>
  </conditionalFormatting>
  <conditionalFormatting sqref="O1277">
    <cfRule type="cellIs" dxfId="4167" priority="3732" operator="equal">
      <formula>"A Favor"</formula>
    </cfRule>
  </conditionalFormatting>
  <conditionalFormatting sqref="C1276:R1276">
    <cfRule type="expression" dxfId="4166" priority="3726">
      <formula>ROW()=CELL("fila")</formula>
    </cfRule>
  </conditionalFormatting>
  <conditionalFormatting sqref="N1276">
    <cfRule type="cellIs" dxfId="4165" priority="3730" operator="equal">
      <formula>0</formula>
    </cfRule>
  </conditionalFormatting>
  <conditionalFormatting sqref="O1276">
    <cfRule type="cellIs" dxfId="4164" priority="3729" operator="equal">
      <formula>"PAGADO"</formula>
    </cfRule>
  </conditionalFormatting>
  <conditionalFormatting sqref="Q1276">
    <cfRule type="cellIs" dxfId="4163" priority="3728" operator="equal">
      <formula>"VENCIDO"</formula>
    </cfRule>
  </conditionalFormatting>
  <conditionalFormatting sqref="O1276">
    <cfRule type="cellIs" dxfId="4162" priority="3727" operator="equal">
      <formula>"A Favor"</formula>
    </cfRule>
  </conditionalFormatting>
  <conditionalFormatting sqref="C1275:R1275">
    <cfRule type="expression" dxfId="4161" priority="3721">
      <formula>ROW()=CELL("fila")</formula>
    </cfRule>
  </conditionalFormatting>
  <conditionalFormatting sqref="N1275">
    <cfRule type="cellIs" dxfId="4160" priority="3725" operator="equal">
      <formula>0</formula>
    </cfRule>
  </conditionalFormatting>
  <conditionalFormatting sqref="O1275">
    <cfRule type="cellIs" dxfId="4159" priority="3724" operator="equal">
      <formula>"PAGADO"</formula>
    </cfRule>
  </conditionalFormatting>
  <conditionalFormatting sqref="Q1275">
    <cfRule type="cellIs" dxfId="4158" priority="3723" operator="equal">
      <formula>"VENCIDO"</formula>
    </cfRule>
  </conditionalFormatting>
  <conditionalFormatting sqref="O1275">
    <cfRule type="cellIs" dxfId="4157" priority="3722" operator="equal">
      <formula>"A Favor"</formula>
    </cfRule>
  </conditionalFormatting>
  <conditionalFormatting sqref="C1274:R1274">
    <cfRule type="expression" dxfId="4156" priority="3716">
      <formula>ROW()=CELL("fila")</formula>
    </cfRule>
  </conditionalFormatting>
  <conditionalFormatting sqref="N1274">
    <cfRule type="cellIs" dxfId="4155" priority="3720" operator="equal">
      <formula>0</formula>
    </cfRule>
  </conditionalFormatting>
  <conditionalFormatting sqref="O1274">
    <cfRule type="cellIs" dxfId="4154" priority="3719" operator="equal">
      <formula>"PAGADO"</formula>
    </cfRule>
  </conditionalFormatting>
  <conditionalFormatting sqref="Q1274">
    <cfRule type="cellIs" dxfId="4153" priority="3718" operator="equal">
      <formula>"VENCIDO"</formula>
    </cfRule>
  </conditionalFormatting>
  <conditionalFormatting sqref="O1274">
    <cfRule type="cellIs" dxfId="4152" priority="3717" operator="equal">
      <formula>"A Favor"</formula>
    </cfRule>
  </conditionalFormatting>
  <conditionalFormatting sqref="C1273:R1273">
    <cfRule type="expression" dxfId="4151" priority="3711">
      <formula>ROW()=CELL("fila")</formula>
    </cfRule>
  </conditionalFormatting>
  <conditionalFormatting sqref="N1273">
    <cfRule type="cellIs" dxfId="4150" priority="3715" operator="equal">
      <formula>0</formula>
    </cfRule>
  </conditionalFormatting>
  <conditionalFormatting sqref="O1273">
    <cfRule type="cellIs" dxfId="4149" priority="3714" operator="equal">
      <formula>"PAGADO"</formula>
    </cfRule>
  </conditionalFormatting>
  <conditionalFormatting sqref="Q1273">
    <cfRule type="cellIs" dxfId="4148" priority="3713" operator="equal">
      <formula>"VENCIDO"</formula>
    </cfRule>
  </conditionalFormatting>
  <conditionalFormatting sqref="O1273">
    <cfRule type="cellIs" dxfId="4147" priority="3712" operator="equal">
      <formula>"A Favor"</formula>
    </cfRule>
  </conditionalFormatting>
  <conditionalFormatting sqref="C1272:R1272">
    <cfRule type="expression" dxfId="4146" priority="3706">
      <formula>ROW()=CELL("fila")</formula>
    </cfRule>
  </conditionalFormatting>
  <conditionalFormatting sqref="N1272">
    <cfRule type="cellIs" dxfId="4145" priority="3710" operator="equal">
      <formula>0</formula>
    </cfRule>
  </conditionalFormatting>
  <conditionalFormatting sqref="O1272">
    <cfRule type="cellIs" dxfId="4144" priority="3709" operator="equal">
      <formula>"PAGADO"</formula>
    </cfRule>
  </conditionalFormatting>
  <conditionalFormatting sqref="Q1272">
    <cfRule type="cellIs" dxfId="4143" priority="3708" operator="equal">
      <formula>"VENCIDO"</formula>
    </cfRule>
  </conditionalFormatting>
  <conditionalFormatting sqref="O1272">
    <cfRule type="cellIs" dxfId="4142" priority="3707" operator="equal">
      <formula>"A Favor"</formula>
    </cfRule>
  </conditionalFormatting>
  <conditionalFormatting sqref="M1456">
    <cfRule type="expression" dxfId="4141" priority="3703">
      <formula>ROW()=CELL("fila")</formula>
    </cfRule>
  </conditionalFormatting>
  <conditionalFormatting sqref="M1455">
    <cfRule type="expression" dxfId="4140" priority="3702">
      <formula>ROW()=CELL("fila")</formula>
    </cfRule>
  </conditionalFormatting>
  <conditionalFormatting sqref="C1271:R1271">
    <cfRule type="expression" dxfId="4139" priority="3685">
      <formula>ROW()=CELL("fila")</formula>
    </cfRule>
  </conditionalFormatting>
  <conditionalFormatting sqref="C1270:R1270">
    <cfRule type="expression" dxfId="4138" priority="3680">
      <formula>ROW()=CELL("fila")</formula>
    </cfRule>
  </conditionalFormatting>
  <conditionalFormatting sqref="M1425">
    <cfRule type="expression" dxfId="4137" priority="3695">
      <formula>ROW()=CELL("fila")</formula>
    </cfRule>
  </conditionalFormatting>
  <conditionalFormatting sqref="M1424">
    <cfRule type="expression" dxfId="4136" priority="3694">
      <formula>ROW()=CELL("fila")</formula>
    </cfRule>
  </conditionalFormatting>
  <conditionalFormatting sqref="N1271">
    <cfRule type="cellIs" dxfId="4135" priority="3689" operator="equal">
      <formula>0</formula>
    </cfRule>
  </conditionalFormatting>
  <conditionalFormatting sqref="O1271">
    <cfRule type="cellIs" dxfId="4134" priority="3688" operator="equal">
      <formula>"PAGADO"</formula>
    </cfRule>
  </conditionalFormatting>
  <conditionalFormatting sqref="Q1271">
    <cfRule type="cellIs" dxfId="4133" priority="3687" operator="equal">
      <formula>"VENCIDO"</formula>
    </cfRule>
  </conditionalFormatting>
  <conditionalFormatting sqref="O1271">
    <cfRule type="cellIs" dxfId="4132" priority="3686" operator="equal">
      <formula>"A Favor"</formula>
    </cfRule>
  </conditionalFormatting>
  <conditionalFormatting sqref="C1269:R1269">
    <cfRule type="expression" dxfId="4131" priority="3675">
      <formula>ROW()=CELL("fila")</formula>
    </cfRule>
  </conditionalFormatting>
  <conditionalFormatting sqref="N1270">
    <cfRule type="cellIs" dxfId="4130" priority="3684" operator="equal">
      <formula>0</formula>
    </cfRule>
  </conditionalFormatting>
  <conditionalFormatting sqref="O1270">
    <cfRule type="cellIs" dxfId="4129" priority="3683" operator="equal">
      <formula>"PAGADO"</formula>
    </cfRule>
  </conditionalFormatting>
  <conditionalFormatting sqref="Q1270">
    <cfRule type="cellIs" dxfId="4128" priority="3682" operator="equal">
      <formula>"VENCIDO"</formula>
    </cfRule>
  </conditionalFormatting>
  <conditionalFormatting sqref="O1270">
    <cfRule type="cellIs" dxfId="4127" priority="3681" operator="equal">
      <formula>"A Favor"</formula>
    </cfRule>
  </conditionalFormatting>
  <conditionalFormatting sqref="C1268:R1268">
    <cfRule type="expression" dxfId="4126" priority="3670">
      <formula>ROW()=CELL("fila")</formula>
    </cfRule>
  </conditionalFormatting>
  <conditionalFormatting sqref="N1269">
    <cfRule type="cellIs" dxfId="4125" priority="3679" operator="equal">
      <formula>0</formula>
    </cfRule>
  </conditionalFormatting>
  <conditionalFormatting sqref="O1269">
    <cfRule type="cellIs" dxfId="4124" priority="3678" operator="equal">
      <formula>"PAGADO"</formula>
    </cfRule>
  </conditionalFormatting>
  <conditionalFormatting sqref="Q1269">
    <cfRule type="cellIs" dxfId="4123" priority="3677" operator="equal">
      <formula>"VENCIDO"</formula>
    </cfRule>
  </conditionalFormatting>
  <conditionalFormatting sqref="O1269">
    <cfRule type="cellIs" dxfId="4122" priority="3676" operator="equal">
      <formula>"A Favor"</formula>
    </cfRule>
  </conditionalFormatting>
  <conditionalFormatting sqref="C1267:R1267">
    <cfRule type="expression" dxfId="4121" priority="3665">
      <formula>ROW()=CELL("fila")</formula>
    </cfRule>
  </conditionalFormatting>
  <conditionalFormatting sqref="N1268">
    <cfRule type="cellIs" dxfId="4120" priority="3674" operator="equal">
      <formula>0</formula>
    </cfRule>
  </conditionalFormatting>
  <conditionalFormatting sqref="O1268">
    <cfRule type="cellIs" dxfId="4119" priority="3673" operator="equal">
      <formula>"PAGADO"</formula>
    </cfRule>
  </conditionalFormatting>
  <conditionalFormatting sqref="Q1268">
    <cfRule type="cellIs" dxfId="4118" priority="3672" operator="equal">
      <formula>"VENCIDO"</formula>
    </cfRule>
  </conditionalFormatting>
  <conditionalFormatting sqref="O1268">
    <cfRule type="cellIs" dxfId="4117" priority="3671" operator="equal">
      <formula>"A Favor"</formula>
    </cfRule>
  </conditionalFormatting>
  <conditionalFormatting sqref="C1266:R1266">
    <cfRule type="expression" dxfId="4116" priority="3660">
      <formula>ROW()=CELL("fila")</formula>
    </cfRule>
  </conditionalFormatting>
  <conditionalFormatting sqref="N1267">
    <cfRule type="cellIs" dxfId="4115" priority="3669" operator="equal">
      <formula>0</formula>
    </cfRule>
  </conditionalFormatting>
  <conditionalFormatting sqref="O1267">
    <cfRule type="cellIs" dxfId="4114" priority="3668" operator="equal">
      <formula>"PAGADO"</formula>
    </cfRule>
  </conditionalFormatting>
  <conditionalFormatting sqref="Q1267">
    <cfRule type="cellIs" dxfId="4113" priority="3667" operator="equal">
      <formula>"VENCIDO"</formula>
    </cfRule>
  </conditionalFormatting>
  <conditionalFormatting sqref="O1267">
    <cfRule type="cellIs" dxfId="4112" priority="3666" operator="equal">
      <formula>"A Favor"</formula>
    </cfRule>
  </conditionalFormatting>
  <conditionalFormatting sqref="C1265:R1265">
    <cfRule type="expression" dxfId="4111" priority="3655">
      <formula>ROW()=CELL("fila")</formula>
    </cfRule>
  </conditionalFormatting>
  <conditionalFormatting sqref="N1266">
    <cfRule type="cellIs" dxfId="4110" priority="3664" operator="equal">
      <formula>0</formula>
    </cfRule>
  </conditionalFormatting>
  <conditionalFormatting sqref="O1266">
    <cfRule type="cellIs" dxfId="4109" priority="3663" operator="equal">
      <formula>"PAGADO"</formula>
    </cfRule>
  </conditionalFormatting>
  <conditionalFormatting sqref="Q1266">
    <cfRule type="cellIs" dxfId="4108" priority="3662" operator="equal">
      <formula>"VENCIDO"</formula>
    </cfRule>
  </conditionalFormatting>
  <conditionalFormatting sqref="O1266">
    <cfRule type="cellIs" dxfId="4107" priority="3661" operator="equal">
      <formula>"A Favor"</formula>
    </cfRule>
  </conditionalFormatting>
  <conditionalFormatting sqref="N1265">
    <cfRule type="cellIs" dxfId="4106" priority="3659" operator="equal">
      <formula>0</formula>
    </cfRule>
  </conditionalFormatting>
  <conditionalFormatting sqref="O1265">
    <cfRule type="cellIs" dxfId="4105" priority="3658" operator="equal">
      <formula>"PAGADO"</formula>
    </cfRule>
  </conditionalFormatting>
  <conditionalFormatting sqref="Q1265">
    <cfRule type="cellIs" dxfId="4104" priority="3657" operator="equal">
      <formula>"VENCIDO"</formula>
    </cfRule>
  </conditionalFormatting>
  <conditionalFormatting sqref="O1265">
    <cfRule type="cellIs" dxfId="4103" priority="3656" operator="equal">
      <formula>"A Favor"</formula>
    </cfRule>
  </conditionalFormatting>
  <conditionalFormatting sqref="C1264:R1264">
    <cfRule type="expression" dxfId="4102" priority="3650">
      <formula>ROW()=CELL("fila")</formula>
    </cfRule>
  </conditionalFormatting>
  <conditionalFormatting sqref="N1264">
    <cfRule type="cellIs" dxfId="4101" priority="3654" operator="equal">
      <formula>0</formula>
    </cfRule>
  </conditionalFormatting>
  <conditionalFormatting sqref="O1264">
    <cfRule type="cellIs" dxfId="4100" priority="3653" operator="equal">
      <formula>"PAGADO"</formula>
    </cfRule>
  </conditionalFormatting>
  <conditionalFormatting sqref="Q1264">
    <cfRule type="cellIs" dxfId="4099" priority="3652" operator="equal">
      <formula>"VENCIDO"</formula>
    </cfRule>
  </conditionalFormatting>
  <conditionalFormatting sqref="O1264">
    <cfRule type="cellIs" dxfId="4098" priority="3651" operator="equal">
      <formula>"A Favor"</formula>
    </cfRule>
  </conditionalFormatting>
  <conditionalFormatting sqref="C1263:R1263">
    <cfRule type="expression" dxfId="4097" priority="3645">
      <formula>ROW()=CELL("fila")</formula>
    </cfRule>
  </conditionalFormatting>
  <conditionalFormatting sqref="N1263">
    <cfRule type="cellIs" dxfId="4096" priority="3649" operator="equal">
      <formula>0</formula>
    </cfRule>
  </conditionalFormatting>
  <conditionalFormatting sqref="O1263">
    <cfRule type="cellIs" dxfId="4095" priority="3648" operator="equal">
      <formula>"PAGADO"</formula>
    </cfRule>
  </conditionalFormatting>
  <conditionalFormatting sqref="Q1263">
    <cfRule type="cellIs" dxfId="4094" priority="3647" operator="equal">
      <formula>"VENCIDO"</formula>
    </cfRule>
  </conditionalFormatting>
  <conditionalFormatting sqref="O1263">
    <cfRule type="cellIs" dxfId="4093" priority="3646" operator="equal">
      <formula>"A Favor"</formula>
    </cfRule>
  </conditionalFormatting>
  <conditionalFormatting sqref="C1262:R1262">
    <cfRule type="expression" dxfId="4092" priority="3640">
      <formula>ROW()=CELL("fila")</formula>
    </cfRule>
  </conditionalFormatting>
  <conditionalFormatting sqref="N1262">
    <cfRule type="cellIs" dxfId="4091" priority="3644" operator="equal">
      <formula>0</formula>
    </cfRule>
  </conditionalFormatting>
  <conditionalFormatting sqref="O1262">
    <cfRule type="cellIs" dxfId="4090" priority="3643" operator="equal">
      <formula>"PAGADO"</formula>
    </cfRule>
  </conditionalFormatting>
  <conditionalFormatting sqref="Q1262">
    <cfRule type="cellIs" dxfId="4089" priority="3642" operator="equal">
      <formula>"VENCIDO"</formula>
    </cfRule>
  </conditionalFormatting>
  <conditionalFormatting sqref="O1262">
    <cfRule type="cellIs" dxfId="4088" priority="3641" operator="equal">
      <formula>"A Favor"</formula>
    </cfRule>
  </conditionalFormatting>
  <conditionalFormatting sqref="C1261:R1261">
    <cfRule type="expression" dxfId="4087" priority="3635">
      <formula>ROW()=CELL("fila")</formula>
    </cfRule>
  </conditionalFormatting>
  <conditionalFormatting sqref="N1261">
    <cfRule type="cellIs" dxfId="4086" priority="3639" operator="equal">
      <formula>0</formula>
    </cfRule>
  </conditionalFormatting>
  <conditionalFormatting sqref="O1261">
    <cfRule type="cellIs" dxfId="4085" priority="3638" operator="equal">
      <formula>"PAGADO"</formula>
    </cfRule>
  </conditionalFormatting>
  <conditionalFormatting sqref="Q1261">
    <cfRule type="cellIs" dxfId="4084" priority="3637" operator="equal">
      <formula>"VENCIDO"</formula>
    </cfRule>
  </conditionalFormatting>
  <conditionalFormatting sqref="O1261">
    <cfRule type="cellIs" dxfId="4083" priority="3636" operator="equal">
      <formula>"A Favor"</formula>
    </cfRule>
  </conditionalFormatting>
  <conditionalFormatting sqref="C1260:R1260">
    <cfRule type="expression" dxfId="4082" priority="3630">
      <formula>ROW()=CELL("fila")</formula>
    </cfRule>
  </conditionalFormatting>
  <conditionalFormatting sqref="N1260">
    <cfRule type="cellIs" dxfId="4081" priority="3634" operator="equal">
      <formula>0</formula>
    </cfRule>
  </conditionalFormatting>
  <conditionalFormatting sqref="O1260">
    <cfRule type="cellIs" dxfId="4080" priority="3633" operator="equal">
      <formula>"PAGADO"</formula>
    </cfRule>
  </conditionalFormatting>
  <conditionalFormatting sqref="Q1260">
    <cfRule type="cellIs" dxfId="4079" priority="3632" operator="equal">
      <formula>"VENCIDO"</formula>
    </cfRule>
  </conditionalFormatting>
  <conditionalFormatting sqref="O1260">
    <cfRule type="cellIs" dxfId="4078" priority="3631" operator="equal">
      <formula>"A Favor"</formula>
    </cfRule>
  </conditionalFormatting>
  <conditionalFormatting sqref="C1259:L1259 N1259:R1259">
    <cfRule type="expression" dxfId="4077" priority="3625">
      <formula>ROW()=CELL("fila")</formula>
    </cfRule>
  </conditionalFormatting>
  <conditionalFormatting sqref="N1259">
    <cfRule type="cellIs" dxfId="4076" priority="3629" operator="equal">
      <formula>0</formula>
    </cfRule>
  </conditionalFormatting>
  <conditionalFormatting sqref="O1259">
    <cfRule type="cellIs" dxfId="4075" priority="3628" operator="equal">
      <formula>"PAGADO"</formula>
    </cfRule>
  </conditionalFormatting>
  <conditionalFormatting sqref="Q1259">
    <cfRule type="cellIs" dxfId="4074" priority="3627" operator="equal">
      <formula>"VENCIDO"</formula>
    </cfRule>
  </conditionalFormatting>
  <conditionalFormatting sqref="O1259">
    <cfRule type="cellIs" dxfId="4073" priority="3626" operator="equal">
      <formula>"A Favor"</formula>
    </cfRule>
  </conditionalFormatting>
  <conditionalFormatting sqref="M1321">
    <cfRule type="expression" dxfId="4072" priority="3622">
      <formula>ROW()=CELL("fila")</formula>
    </cfRule>
  </conditionalFormatting>
  <conditionalFormatting sqref="M1320">
    <cfRule type="expression" dxfId="4071" priority="3621">
      <formula>ROW()=CELL("fila")</formula>
    </cfRule>
  </conditionalFormatting>
  <conditionalFormatting sqref="C1258:R1258">
    <cfRule type="expression" dxfId="4070" priority="3616">
      <formula>ROW()=CELL("fila")</formula>
    </cfRule>
  </conditionalFormatting>
  <conditionalFormatting sqref="N1258">
    <cfRule type="cellIs" dxfId="4069" priority="3620" operator="equal">
      <formula>0</formula>
    </cfRule>
  </conditionalFormatting>
  <conditionalFormatting sqref="O1258">
    <cfRule type="cellIs" dxfId="4068" priority="3619" operator="equal">
      <formula>"PAGADO"</formula>
    </cfRule>
  </conditionalFormatting>
  <conditionalFormatting sqref="Q1258">
    <cfRule type="cellIs" dxfId="4067" priority="3618" operator="equal">
      <formula>"VENCIDO"</formula>
    </cfRule>
  </conditionalFormatting>
  <conditionalFormatting sqref="O1258">
    <cfRule type="cellIs" dxfId="4066" priority="3617" operator="equal">
      <formula>"A Favor"</formula>
    </cfRule>
  </conditionalFormatting>
  <conditionalFormatting sqref="C1257:R1257">
    <cfRule type="expression" dxfId="4065" priority="3611">
      <formula>ROW()=CELL("fila")</formula>
    </cfRule>
  </conditionalFormatting>
  <conditionalFormatting sqref="N1257">
    <cfRule type="cellIs" dxfId="4064" priority="3615" operator="equal">
      <formula>0</formula>
    </cfRule>
  </conditionalFormatting>
  <conditionalFormatting sqref="O1257">
    <cfRule type="cellIs" dxfId="4063" priority="3614" operator="equal">
      <formula>"PAGADO"</formula>
    </cfRule>
  </conditionalFormatting>
  <conditionalFormatting sqref="Q1257">
    <cfRule type="cellIs" dxfId="4062" priority="3613" operator="equal">
      <formula>"VENCIDO"</formula>
    </cfRule>
  </conditionalFormatting>
  <conditionalFormatting sqref="O1257">
    <cfRule type="cellIs" dxfId="4061" priority="3612" operator="equal">
      <formula>"A Favor"</formula>
    </cfRule>
  </conditionalFormatting>
  <conditionalFormatting sqref="C1256:R1256">
    <cfRule type="expression" dxfId="4060" priority="3606">
      <formula>ROW()=CELL("fila")</formula>
    </cfRule>
  </conditionalFormatting>
  <conditionalFormatting sqref="N1256">
    <cfRule type="cellIs" dxfId="4059" priority="3610" operator="equal">
      <formula>0</formula>
    </cfRule>
  </conditionalFormatting>
  <conditionalFormatting sqref="O1256">
    <cfRule type="cellIs" dxfId="4058" priority="3609" operator="equal">
      <formula>"PAGADO"</formula>
    </cfRule>
  </conditionalFormatting>
  <conditionalFormatting sqref="Q1256">
    <cfRule type="cellIs" dxfId="4057" priority="3608" operator="equal">
      <formula>"VENCIDO"</formula>
    </cfRule>
  </conditionalFormatting>
  <conditionalFormatting sqref="O1256">
    <cfRule type="cellIs" dxfId="4056" priority="3607" operator="equal">
      <formula>"A Favor"</formula>
    </cfRule>
  </conditionalFormatting>
  <conditionalFormatting sqref="C1255:R1255">
    <cfRule type="expression" dxfId="4055" priority="3601">
      <formula>ROW()=CELL("fila")</formula>
    </cfRule>
  </conditionalFormatting>
  <conditionalFormatting sqref="N372:N1255">
    <cfRule type="cellIs" dxfId="4054" priority="3605" operator="equal">
      <formula>0</formula>
    </cfRule>
  </conditionalFormatting>
  <conditionalFormatting sqref="O372:O1255">
    <cfRule type="cellIs" dxfId="4053" priority="3604" operator="equal">
      <formula>"PAGADO"</formula>
    </cfRule>
  </conditionalFormatting>
  <conditionalFormatting sqref="Q372:Q1255">
    <cfRule type="cellIs" dxfId="4052" priority="3603" operator="equal">
      <formula>"VENCIDO"</formula>
    </cfRule>
  </conditionalFormatting>
  <conditionalFormatting sqref="O372:O1255">
    <cfRule type="cellIs" dxfId="4051" priority="3602" operator="equal">
      <formula>"A Favor"</formula>
    </cfRule>
  </conditionalFormatting>
  <conditionalFormatting sqref="M1361">
    <cfRule type="expression" dxfId="4050" priority="3594">
      <formula>ROW()=CELL("fila")</formula>
    </cfRule>
  </conditionalFormatting>
  <conditionalFormatting sqref="M1360">
    <cfRule type="expression" dxfId="4049" priority="3593">
      <formula>ROW()=CELL("fila")</formula>
    </cfRule>
  </conditionalFormatting>
  <conditionalFormatting sqref="M1359">
    <cfRule type="expression" dxfId="4048" priority="3592">
      <formula>ROW()=CELL("fila")</formula>
    </cfRule>
  </conditionalFormatting>
  <conditionalFormatting sqref="M1259">
    <cfRule type="expression" dxfId="4047" priority="3588">
      <formula>ROW()=CELL("fila")</formula>
    </cfRule>
  </conditionalFormatting>
  <conditionalFormatting sqref="C1254:R1254">
    <cfRule type="expression" dxfId="4046" priority="3587">
      <formula>ROW()=CELL("fila")</formula>
    </cfRule>
  </conditionalFormatting>
  <conditionalFormatting sqref="C1253:R1253">
    <cfRule type="expression" dxfId="4045" priority="3586">
      <formula>ROW()=CELL("fila")</formula>
    </cfRule>
  </conditionalFormatting>
  <conditionalFormatting sqref="C1252:R1252">
    <cfRule type="expression" dxfId="4044" priority="3585">
      <formula>ROW()=CELL("fila")</formula>
    </cfRule>
  </conditionalFormatting>
  <conditionalFormatting sqref="C1251:R1251">
    <cfRule type="expression" dxfId="4043" priority="3584">
      <formula>ROW()=CELL("fila")</formula>
    </cfRule>
  </conditionalFormatting>
  <conditionalFormatting sqref="C1250:R1250">
    <cfRule type="expression" dxfId="4042" priority="3583">
      <formula>ROW()=CELL("fila")</formula>
    </cfRule>
  </conditionalFormatting>
  <conditionalFormatting sqref="C1249:R1249">
    <cfRule type="expression" dxfId="4041" priority="3582">
      <formula>ROW()=CELL("fila")</formula>
    </cfRule>
  </conditionalFormatting>
  <conditionalFormatting sqref="C1248:R1248">
    <cfRule type="expression" dxfId="4040" priority="3581">
      <formula>ROW()=CELL("fila")</formula>
    </cfRule>
  </conditionalFormatting>
  <conditionalFormatting sqref="C1247:R1247">
    <cfRule type="expression" dxfId="4039" priority="3580">
      <formula>ROW()=CELL("fila")</formula>
    </cfRule>
  </conditionalFormatting>
  <conditionalFormatting sqref="C1246:R1246">
    <cfRule type="expression" dxfId="4038" priority="3579">
      <formula>ROW()=CELL("fila")</formula>
    </cfRule>
  </conditionalFormatting>
  <conditionalFormatting sqref="C1245:R1245">
    <cfRule type="expression" dxfId="4037" priority="3578">
      <formula>ROW()=CELL("fila")</formula>
    </cfRule>
  </conditionalFormatting>
  <conditionalFormatting sqref="C1244:R1244">
    <cfRule type="expression" dxfId="4036" priority="3577">
      <formula>ROW()=CELL("fila")</formula>
    </cfRule>
  </conditionalFormatting>
  <conditionalFormatting sqref="C1243:R1243">
    <cfRule type="expression" dxfId="4035" priority="3576">
      <formula>ROW()=CELL("fila")</formula>
    </cfRule>
  </conditionalFormatting>
  <conditionalFormatting sqref="C1242:R1242">
    <cfRule type="expression" dxfId="4034" priority="3575">
      <formula>ROW()=CELL("fila")</formula>
    </cfRule>
  </conditionalFormatting>
  <conditionalFormatting sqref="C1241:R1241">
    <cfRule type="expression" dxfId="4033" priority="3574">
      <formula>ROW()=CELL("fila")</formula>
    </cfRule>
  </conditionalFormatting>
  <conditionalFormatting sqref="C1240:R1240">
    <cfRule type="expression" dxfId="4032" priority="3573">
      <formula>ROW()=CELL("fila")</formula>
    </cfRule>
  </conditionalFormatting>
  <conditionalFormatting sqref="C1239:R1239">
    <cfRule type="expression" dxfId="4031" priority="3572">
      <formula>ROW()=CELL("fila")</formula>
    </cfRule>
  </conditionalFormatting>
  <conditionalFormatting sqref="C1238:R1238">
    <cfRule type="expression" dxfId="4030" priority="3571">
      <formula>ROW()=CELL("fila")</formula>
    </cfRule>
  </conditionalFormatting>
  <conditionalFormatting sqref="C1237:R1237">
    <cfRule type="expression" dxfId="4029" priority="3570">
      <formula>ROW()=CELL("fila")</formula>
    </cfRule>
  </conditionalFormatting>
  <conditionalFormatting sqref="C1236:R1236">
    <cfRule type="expression" dxfId="4028" priority="3569">
      <formula>ROW()=CELL("fila")</formula>
    </cfRule>
  </conditionalFormatting>
  <conditionalFormatting sqref="C1235:R1235">
    <cfRule type="expression" dxfId="4027" priority="3568">
      <formula>ROW()=CELL("fila")</formula>
    </cfRule>
  </conditionalFormatting>
  <conditionalFormatting sqref="C1234:R1234">
    <cfRule type="expression" dxfId="4026" priority="3567">
      <formula>ROW()=CELL("fila")</formula>
    </cfRule>
  </conditionalFormatting>
  <conditionalFormatting sqref="C1233:R1233">
    <cfRule type="expression" dxfId="4025" priority="3566">
      <formula>ROW()=CELL("fila")</formula>
    </cfRule>
  </conditionalFormatting>
  <conditionalFormatting sqref="C1232:R1232">
    <cfRule type="expression" dxfId="4024" priority="3565">
      <formula>ROW()=CELL("fila")</formula>
    </cfRule>
  </conditionalFormatting>
  <conditionalFormatting sqref="C1231:R1231">
    <cfRule type="expression" dxfId="4023" priority="3564">
      <formula>ROW()=CELL("fila")</formula>
    </cfRule>
  </conditionalFormatting>
  <conditionalFormatting sqref="C1230:R1230">
    <cfRule type="expression" dxfId="4022" priority="3563">
      <formula>ROW()=CELL("fila")</formula>
    </cfRule>
  </conditionalFormatting>
  <conditionalFormatting sqref="C1229:R1229">
    <cfRule type="expression" dxfId="4021" priority="3562">
      <formula>ROW()=CELL("fila")</formula>
    </cfRule>
  </conditionalFormatting>
  <conditionalFormatting sqref="C1228:R1228">
    <cfRule type="expression" dxfId="4020" priority="3561">
      <formula>ROW()=CELL("fila")</formula>
    </cfRule>
  </conditionalFormatting>
  <conditionalFormatting sqref="C1227:R1227">
    <cfRule type="expression" dxfId="4019" priority="3560">
      <formula>ROW()=CELL("fila")</formula>
    </cfRule>
  </conditionalFormatting>
  <conditionalFormatting sqref="C1226:R1226">
    <cfRule type="expression" dxfId="4018" priority="3559">
      <formula>ROW()=CELL("fila")</formula>
    </cfRule>
  </conditionalFormatting>
  <conditionalFormatting sqref="C1225:R1225">
    <cfRule type="expression" dxfId="4017" priority="3558">
      <formula>ROW()=CELL("fila")</formula>
    </cfRule>
  </conditionalFormatting>
  <conditionalFormatting sqref="C1224:R1224">
    <cfRule type="expression" dxfId="4016" priority="3557">
      <formula>ROW()=CELL("fila")</formula>
    </cfRule>
  </conditionalFormatting>
  <conditionalFormatting sqref="C1223:R1223">
    <cfRule type="expression" dxfId="4015" priority="3556">
      <formula>ROW()=CELL("fila")</formula>
    </cfRule>
  </conditionalFormatting>
  <conditionalFormatting sqref="C1222:R1222">
    <cfRule type="expression" dxfId="4014" priority="3555">
      <formula>ROW()=CELL("fila")</formula>
    </cfRule>
  </conditionalFormatting>
  <conditionalFormatting sqref="C1221:R1221">
    <cfRule type="expression" dxfId="4013" priority="3554">
      <formula>ROW()=CELL("fila")</formula>
    </cfRule>
  </conditionalFormatting>
  <conditionalFormatting sqref="C1220:R1220">
    <cfRule type="expression" dxfId="4012" priority="3553">
      <formula>ROW()=CELL("fila")</formula>
    </cfRule>
  </conditionalFormatting>
  <conditionalFormatting sqref="C1219:R1219">
    <cfRule type="expression" dxfId="4011" priority="3552">
      <formula>ROW()=CELL("fila")</formula>
    </cfRule>
  </conditionalFormatting>
  <conditionalFormatting sqref="C1218:R1218">
    <cfRule type="expression" dxfId="4010" priority="3551">
      <formula>ROW()=CELL("fila")</formula>
    </cfRule>
  </conditionalFormatting>
  <conditionalFormatting sqref="C1217:R1217">
    <cfRule type="expression" dxfId="4009" priority="3550">
      <formula>ROW()=CELL("fila")</formula>
    </cfRule>
  </conditionalFormatting>
  <conditionalFormatting sqref="C1216:R1216">
    <cfRule type="expression" dxfId="4008" priority="3549">
      <formula>ROW()=CELL("fila")</formula>
    </cfRule>
  </conditionalFormatting>
  <conditionalFormatting sqref="C1215:R1215">
    <cfRule type="expression" dxfId="4007" priority="3548">
      <formula>ROW()=CELL("fila")</formula>
    </cfRule>
  </conditionalFormatting>
  <conditionalFormatting sqref="C1214:R1214">
    <cfRule type="expression" dxfId="4006" priority="3547">
      <formula>ROW()=CELL("fila")</formula>
    </cfRule>
  </conditionalFormatting>
  <conditionalFormatting sqref="C1213:R1213">
    <cfRule type="expression" dxfId="4005" priority="3546">
      <formula>ROW()=CELL("fila")</formula>
    </cfRule>
  </conditionalFormatting>
  <conditionalFormatting sqref="C1212:R1212">
    <cfRule type="expression" dxfId="4004" priority="3545">
      <formula>ROW()=CELL("fila")</formula>
    </cfRule>
  </conditionalFormatting>
  <conditionalFormatting sqref="C1211:R1211">
    <cfRule type="expression" dxfId="4003" priority="3544">
      <formula>ROW()=CELL("fila")</formula>
    </cfRule>
  </conditionalFormatting>
  <conditionalFormatting sqref="C1210:R1210">
    <cfRule type="expression" dxfId="4002" priority="3543">
      <formula>ROW()=CELL("fila")</formula>
    </cfRule>
  </conditionalFormatting>
  <conditionalFormatting sqref="C1209:R1209">
    <cfRule type="expression" dxfId="4001" priority="3542">
      <formula>ROW()=CELL("fila")</formula>
    </cfRule>
  </conditionalFormatting>
  <conditionalFormatting sqref="C1208:R1208">
    <cfRule type="expression" dxfId="4000" priority="3541">
      <formula>ROW()=CELL("fila")</formula>
    </cfRule>
  </conditionalFormatting>
  <conditionalFormatting sqref="C1207:R1207">
    <cfRule type="expression" dxfId="3999" priority="3540">
      <formula>ROW()=CELL("fila")</formula>
    </cfRule>
  </conditionalFormatting>
  <conditionalFormatting sqref="C1206:R1206">
    <cfRule type="expression" dxfId="3998" priority="3539">
      <formula>ROW()=CELL("fila")</formula>
    </cfRule>
  </conditionalFormatting>
  <conditionalFormatting sqref="C1205:R1205">
    <cfRule type="expression" dxfId="3997" priority="3538">
      <formula>ROW()=CELL("fila")</formula>
    </cfRule>
  </conditionalFormatting>
  <conditionalFormatting sqref="C1204:R1204">
    <cfRule type="expression" dxfId="3996" priority="3537">
      <formula>ROW()=CELL("fila")</formula>
    </cfRule>
  </conditionalFormatting>
  <conditionalFormatting sqref="C1203:R1203">
    <cfRule type="expression" dxfId="3995" priority="3536">
      <formula>ROW()=CELL("fila")</formula>
    </cfRule>
  </conditionalFormatting>
  <conditionalFormatting sqref="C1202:R1202">
    <cfRule type="expression" dxfId="3994" priority="3535">
      <formula>ROW()=CELL("fila")</formula>
    </cfRule>
  </conditionalFormatting>
  <conditionalFormatting sqref="C1201:R1201">
    <cfRule type="expression" dxfId="3993" priority="3534">
      <formula>ROW()=CELL("fila")</formula>
    </cfRule>
  </conditionalFormatting>
  <conditionalFormatting sqref="C1200:R1200">
    <cfRule type="expression" dxfId="3992" priority="3533">
      <formula>ROW()=CELL("fila")</formula>
    </cfRule>
  </conditionalFormatting>
  <conditionalFormatting sqref="C1199:R1199">
    <cfRule type="expression" dxfId="3991" priority="3532">
      <formula>ROW()=CELL("fila")</formula>
    </cfRule>
  </conditionalFormatting>
  <conditionalFormatting sqref="C1198:R1198">
    <cfRule type="expression" dxfId="3990" priority="3531">
      <formula>ROW()=CELL("fila")</formula>
    </cfRule>
  </conditionalFormatting>
  <conditionalFormatting sqref="C1197:R1197">
    <cfRule type="expression" dxfId="3989" priority="3530">
      <formula>ROW()=CELL("fila")</formula>
    </cfRule>
  </conditionalFormatting>
  <conditionalFormatting sqref="C1196:R1196">
    <cfRule type="expression" dxfId="3988" priority="3529">
      <formula>ROW()=CELL("fila")</formula>
    </cfRule>
  </conditionalFormatting>
  <conditionalFormatting sqref="C1195:R1195">
    <cfRule type="expression" dxfId="3987" priority="3528">
      <formula>ROW()=CELL("fila")</formula>
    </cfRule>
  </conditionalFormatting>
  <conditionalFormatting sqref="C1194:R1194">
    <cfRule type="expression" dxfId="3986" priority="3527">
      <formula>ROW()=CELL("fila")</formula>
    </cfRule>
  </conditionalFormatting>
  <conditionalFormatting sqref="C1193:R1193">
    <cfRule type="expression" dxfId="3985" priority="3526">
      <formula>ROW()=CELL("fila")</formula>
    </cfRule>
  </conditionalFormatting>
  <conditionalFormatting sqref="C1192:R1192">
    <cfRule type="expression" dxfId="3984" priority="3525">
      <formula>ROW()=CELL("fila")</formula>
    </cfRule>
  </conditionalFormatting>
  <conditionalFormatting sqref="C1191:R1191">
    <cfRule type="expression" dxfId="3983" priority="3524">
      <formula>ROW()=CELL("fila")</formula>
    </cfRule>
  </conditionalFormatting>
  <conditionalFormatting sqref="C1190:R1190">
    <cfRule type="expression" dxfId="3982" priority="3523">
      <formula>ROW()=CELL("fila")</formula>
    </cfRule>
  </conditionalFormatting>
  <conditionalFormatting sqref="C1189:R1189">
    <cfRule type="expression" dxfId="3981" priority="3522">
      <formula>ROW()=CELL("fila")</formula>
    </cfRule>
  </conditionalFormatting>
  <conditionalFormatting sqref="C1188:R1188">
    <cfRule type="expression" dxfId="3980" priority="3521">
      <formula>ROW()=CELL("fila")</formula>
    </cfRule>
  </conditionalFormatting>
  <conditionalFormatting sqref="C1187:L1187 N1187:R1187">
    <cfRule type="expression" dxfId="3979" priority="3520">
      <formula>ROW()=CELL("fila")</formula>
    </cfRule>
  </conditionalFormatting>
  <conditionalFormatting sqref="C1186:R1186">
    <cfRule type="expression" dxfId="3978" priority="3519">
      <formula>ROW()=CELL("fila")</formula>
    </cfRule>
  </conditionalFormatting>
  <conditionalFormatting sqref="C1185:R1185">
    <cfRule type="expression" dxfId="3977" priority="3518">
      <formula>ROW()=CELL("fila")</formula>
    </cfRule>
  </conditionalFormatting>
  <conditionalFormatting sqref="C1184:R1184">
    <cfRule type="expression" dxfId="3976" priority="3517">
      <formula>ROW()=CELL("fila")</formula>
    </cfRule>
  </conditionalFormatting>
  <conditionalFormatting sqref="C1183:R1183">
    <cfRule type="expression" dxfId="3975" priority="3516">
      <formula>ROW()=CELL("fila")</formula>
    </cfRule>
  </conditionalFormatting>
  <conditionalFormatting sqref="C1182:R1182">
    <cfRule type="expression" dxfId="3974" priority="3515">
      <formula>ROW()=CELL("fila")</formula>
    </cfRule>
  </conditionalFormatting>
  <conditionalFormatting sqref="C1181:R1181">
    <cfRule type="expression" dxfId="3973" priority="3514">
      <formula>ROW()=CELL("fila")</formula>
    </cfRule>
  </conditionalFormatting>
  <conditionalFormatting sqref="C1180:R1180">
    <cfRule type="expression" dxfId="3972" priority="3513">
      <formula>ROW()=CELL("fila")</formula>
    </cfRule>
  </conditionalFormatting>
  <conditionalFormatting sqref="C1179:R1179">
    <cfRule type="expression" dxfId="3971" priority="3512">
      <formula>ROW()=CELL("fila")</formula>
    </cfRule>
  </conditionalFormatting>
  <conditionalFormatting sqref="C1178:R1178">
    <cfRule type="expression" dxfId="3970" priority="3511">
      <formula>ROW()=CELL("fila")</formula>
    </cfRule>
  </conditionalFormatting>
  <conditionalFormatting sqref="C1177:R1177">
    <cfRule type="expression" dxfId="3969" priority="3510">
      <formula>ROW()=CELL("fila")</formula>
    </cfRule>
  </conditionalFormatting>
  <conditionalFormatting sqref="C1176:R1176">
    <cfRule type="expression" dxfId="3968" priority="3509">
      <formula>ROW()=CELL("fila")</formula>
    </cfRule>
  </conditionalFormatting>
  <conditionalFormatting sqref="C1175:R1175">
    <cfRule type="expression" dxfId="3967" priority="3508">
      <formula>ROW()=CELL("fila")</formula>
    </cfRule>
  </conditionalFormatting>
  <conditionalFormatting sqref="C1174:R1174">
    <cfRule type="expression" dxfId="3966" priority="3507">
      <formula>ROW()=CELL("fila")</formula>
    </cfRule>
  </conditionalFormatting>
  <conditionalFormatting sqref="C1173:R1173">
    <cfRule type="expression" dxfId="3965" priority="3506">
      <formula>ROW()=CELL("fila")</formula>
    </cfRule>
  </conditionalFormatting>
  <conditionalFormatting sqref="C1172:R1172">
    <cfRule type="expression" dxfId="3964" priority="3505">
      <formula>ROW()=CELL("fila")</formula>
    </cfRule>
  </conditionalFormatting>
  <conditionalFormatting sqref="C1171:R1171">
    <cfRule type="expression" dxfId="3963" priority="3504">
      <formula>ROW()=CELL("fila")</formula>
    </cfRule>
  </conditionalFormatting>
  <conditionalFormatting sqref="C1170:R1170">
    <cfRule type="expression" dxfId="3962" priority="3503">
      <formula>ROW()=CELL("fila")</formula>
    </cfRule>
  </conditionalFormatting>
  <conditionalFormatting sqref="C1169:R1169">
    <cfRule type="expression" dxfId="3961" priority="3502">
      <formula>ROW()=CELL("fila")</formula>
    </cfRule>
  </conditionalFormatting>
  <conditionalFormatting sqref="C1168:R1168">
    <cfRule type="expression" dxfId="3960" priority="3501">
      <formula>ROW()=CELL("fila")</formula>
    </cfRule>
  </conditionalFormatting>
  <conditionalFormatting sqref="C1167:R1167">
    <cfRule type="expression" dxfId="3959" priority="3500">
      <formula>ROW()=CELL("fila")</formula>
    </cfRule>
  </conditionalFormatting>
  <conditionalFormatting sqref="C1166:R1166">
    <cfRule type="expression" dxfId="3958" priority="3499">
      <formula>ROW()=CELL("fila")</formula>
    </cfRule>
  </conditionalFormatting>
  <conditionalFormatting sqref="C1165:R1165">
    <cfRule type="expression" dxfId="3957" priority="3498">
      <formula>ROW()=CELL("fila")</formula>
    </cfRule>
  </conditionalFormatting>
  <conditionalFormatting sqref="C1164:R1164">
    <cfRule type="expression" dxfId="3956" priority="3497">
      <formula>ROW()=CELL("fila")</formula>
    </cfRule>
  </conditionalFormatting>
  <conditionalFormatting sqref="C1163:R1163">
    <cfRule type="expression" dxfId="3955" priority="3496">
      <formula>ROW()=CELL("fila")</formula>
    </cfRule>
  </conditionalFormatting>
  <conditionalFormatting sqref="C1162:R1162">
    <cfRule type="expression" dxfId="3954" priority="3495">
      <formula>ROW()=CELL("fila")</formula>
    </cfRule>
  </conditionalFormatting>
  <conditionalFormatting sqref="C1161:R1161">
    <cfRule type="expression" dxfId="3953" priority="3494">
      <formula>ROW()=CELL("fila")</formula>
    </cfRule>
  </conditionalFormatting>
  <conditionalFormatting sqref="C1160:R1160">
    <cfRule type="expression" dxfId="3952" priority="3493">
      <formula>ROW()=CELL("fila")</formula>
    </cfRule>
  </conditionalFormatting>
  <conditionalFormatting sqref="C1159:R1159">
    <cfRule type="expression" dxfId="3951" priority="3492">
      <formula>ROW()=CELL("fila")</formula>
    </cfRule>
  </conditionalFormatting>
  <conditionalFormatting sqref="C1158:R1158">
    <cfRule type="expression" dxfId="3950" priority="3491">
      <formula>ROW()=CELL("fila")</formula>
    </cfRule>
  </conditionalFormatting>
  <conditionalFormatting sqref="C1157:R1157">
    <cfRule type="expression" dxfId="3949" priority="3490">
      <formula>ROW()=CELL("fila")</formula>
    </cfRule>
  </conditionalFormatting>
  <conditionalFormatting sqref="C1156:R1156">
    <cfRule type="expression" dxfId="3948" priority="3489">
      <formula>ROW()=CELL("fila")</formula>
    </cfRule>
  </conditionalFormatting>
  <conditionalFormatting sqref="C1155:R1155">
    <cfRule type="expression" dxfId="3947" priority="3488">
      <formula>ROW()=CELL("fila")</formula>
    </cfRule>
  </conditionalFormatting>
  <conditionalFormatting sqref="C1154:R1154">
    <cfRule type="expression" dxfId="3946" priority="3487">
      <formula>ROW()=CELL("fila")</formula>
    </cfRule>
  </conditionalFormatting>
  <conditionalFormatting sqref="C1153:R1153">
    <cfRule type="expression" dxfId="3945" priority="3486">
      <formula>ROW()=CELL("fila")</formula>
    </cfRule>
  </conditionalFormatting>
  <conditionalFormatting sqref="C1152:R1152">
    <cfRule type="expression" dxfId="3944" priority="3485">
      <formula>ROW()=CELL("fila")</formula>
    </cfRule>
  </conditionalFormatting>
  <conditionalFormatting sqref="C1151:R1151">
    <cfRule type="expression" dxfId="3943" priority="3484">
      <formula>ROW()=CELL("fila")</formula>
    </cfRule>
  </conditionalFormatting>
  <conditionalFormatting sqref="C1150:R1150">
    <cfRule type="expression" dxfId="3942" priority="3483">
      <formula>ROW()=CELL("fila")</formula>
    </cfRule>
  </conditionalFormatting>
  <conditionalFormatting sqref="C1149:R1149">
    <cfRule type="expression" dxfId="3941" priority="3482">
      <formula>ROW()=CELL("fila")</formula>
    </cfRule>
  </conditionalFormatting>
  <conditionalFormatting sqref="C1148:R1148">
    <cfRule type="expression" dxfId="3940" priority="3481">
      <formula>ROW()=CELL("fila")</formula>
    </cfRule>
  </conditionalFormatting>
  <conditionalFormatting sqref="C1147:R1147">
    <cfRule type="expression" dxfId="3939" priority="3480">
      <formula>ROW()=CELL("fila")</formula>
    </cfRule>
  </conditionalFormatting>
  <conditionalFormatting sqref="C1146:R1146">
    <cfRule type="expression" dxfId="3938" priority="3479">
      <formula>ROW()=CELL("fila")</formula>
    </cfRule>
  </conditionalFormatting>
  <conditionalFormatting sqref="C1145:R1145">
    <cfRule type="expression" dxfId="3937" priority="3478">
      <formula>ROW()=CELL("fila")</formula>
    </cfRule>
  </conditionalFormatting>
  <conditionalFormatting sqref="C1144:R1144">
    <cfRule type="expression" dxfId="3936" priority="3477">
      <formula>ROW()=CELL("fila")</formula>
    </cfRule>
  </conditionalFormatting>
  <conditionalFormatting sqref="C1143:R1143">
    <cfRule type="expression" dxfId="3935" priority="3476">
      <formula>ROW()=CELL("fila")</formula>
    </cfRule>
  </conditionalFormatting>
  <conditionalFormatting sqref="C1142:R1142">
    <cfRule type="expression" dxfId="3934" priority="3475">
      <formula>ROW()=CELL("fila")</formula>
    </cfRule>
  </conditionalFormatting>
  <conditionalFormatting sqref="C1141:R1141">
    <cfRule type="expression" dxfId="3933" priority="3474">
      <formula>ROW()=CELL("fila")</formula>
    </cfRule>
  </conditionalFormatting>
  <conditionalFormatting sqref="C1140:R1140">
    <cfRule type="expression" dxfId="3932" priority="3473">
      <formula>ROW()=CELL("fila")</formula>
    </cfRule>
  </conditionalFormatting>
  <conditionalFormatting sqref="C1139:R1139">
    <cfRule type="expression" dxfId="3931" priority="3472">
      <formula>ROW()=CELL("fila")</formula>
    </cfRule>
  </conditionalFormatting>
  <conditionalFormatting sqref="C1138:R1138">
    <cfRule type="expression" dxfId="3930" priority="3471">
      <formula>ROW()=CELL("fila")</formula>
    </cfRule>
  </conditionalFormatting>
  <conditionalFormatting sqref="C1137:R1137">
    <cfRule type="expression" dxfId="3929" priority="3470">
      <formula>ROW()=CELL("fila")</formula>
    </cfRule>
  </conditionalFormatting>
  <conditionalFormatting sqref="C1136:R1136">
    <cfRule type="expression" dxfId="3928" priority="3469">
      <formula>ROW()=CELL("fila")</formula>
    </cfRule>
  </conditionalFormatting>
  <conditionalFormatting sqref="C1135:R1135">
    <cfRule type="expression" dxfId="3927" priority="3468">
      <formula>ROW()=CELL("fila")</formula>
    </cfRule>
  </conditionalFormatting>
  <conditionalFormatting sqref="C1134:R1134">
    <cfRule type="expression" dxfId="3926" priority="3467">
      <formula>ROW()=CELL("fila")</formula>
    </cfRule>
  </conditionalFormatting>
  <conditionalFormatting sqref="C1133:R1133">
    <cfRule type="expression" dxfId="3925" priority="3466">
      <formula>ROW()=CELL("fila")</formula>
    </cfRule>
  </conditionalFormatting>
  <conditionalFormatting sqref="C1132:R1132">
    <cfRule type="expression" dxfId="3924" priority="3465">
      <formula>ROW()=CELL("fila")</formula>
    </cfRule>
  </conditionalFormatting>
  <conditionalFormatting sqref="C1131:R1131">
    <cfRule type="expression" dxfId="3923" priority="3464">
      <formula>ROW()=CELL("fila")</formula>
    </cfRule>
  </conditionalFormatting>
  <conditionalFormatting sqref="C1130:R1130">
    <cfRule type="expression" dxfId="3922" priority="3463">
      <formula>ROW()=CELL("fila")</formula>
    </cfRule>
  </conditionalFormatting>
  <conditionalFormatting sqref="C1129:R1129">
    <cfRule type="expression" dxfId="3921" priority="3462">
      <formula>ROW()=CELL("fila")</formula>
    </cfRule>
  </conditionalFormatting>
  <conditionalFormatting sqref="C1128:R1128">
    <cfRule type="expression" dxfId="3920" priority="3461">
      <formula>ROW()=CELL("fila")</formula>
    </cfRule>
  </conditionalFormatting>
  <conditionalFormatting sqref="C1127:R1127">
    <cfRule type="expression" dxfId="3919" priority="3460">
      <formula>ROW()=CELL("fila")</formula>
    </cfRule>
  </conditionalFormatting>
  <conditionalFormatting sqref="C1126:R1126">
    <cfRule type="expression" dxfId="3918" priority="3459">
      <formula>ROW()=CELL("fila")</formula>
    </cfRule>
  </conditionalFormatting>
  <conditionalFormatting sqref="C1125:R1125">
    <cfRule type="expression" dxfId="3917" priority="3458">
      <formula>ROW()=CELL("fila")</formula>
    </cfRule>
  </conditionalFormatting>
  <conditionalFormatting sqref="C1124:R1124">
    <cfRule type="expression" dxfId="3916" priority="3457">
      <formula>ROW()=CELL("fila")</formula>
    </cfRule>
  </conditionalFormatting>
  <conditionalFormatting sqref="C1123:R1123">
    <cfRule type="expression" dxfId="3915" priority="3456">
      <formula>ROW()=CELL("fila")</formula>
    </cfRule>
  </conditionalFormatting>
  <conditionalFormatting sqref="C1122:R1122">
    <cfRule type="expression" dxfId="3914" priority="3455">
      <formula>ROW()=CELL("fila")</formula>
    </cfRule>
  </conditionalFormatting>
  <conditionalFormatting sqref="C1121:R1121">
    <cfRule type="expression" dxfId="3913" priority="3454">
      <formula>ROW()=CELL("fila")</formula>
    </cfRule>
  </conditionalFormatting>
  <conditionalFormatting sqref="C1120:R1120">
    <cfRule type="expression" dxfId="3912" priority="3453">
      <formula>ROW()=CELL("fila")</formula>
    </cfRule>
  </conditionalFormatting>
  <conditionalFormatting sqref="C1119:R1119">
    <cfRule type="expression" dxfId="3911" priority="3452">
      <formula>ROW()=CELL("fila")</formula>
    </cfRule>
  </conditionalFormatting>
  <conditionalFormatting sqref="C1118:R1118">
    <cfRule type="expression" dxfId="3910" priority="3451">
      <formula>ROW()=CELL("fila")</formula>
    </cfRule>
  </conditionalFormatting>
  <conditionalFormatting sqref="C1117:R1117">
    <cfRule type="expression" dxfId="3909" priority="3450">
      <formula>ROW()=CELL("fila")</formula>
    </cfRule>
  </conditionalFormatting>
  <conditionalFormatting sqref="C1116:R1116">
    <cfRule type="expression" dxfId="3908" priority="3449">
      <formula>ROW()=CELL("fila")</formula>
    </cfRule>
  </conditionalFormatting>
  <conditionalFormatting sqref="C1115:R1115">
    <cfRule type="expression" dxfId="3907" priority="3448">
      <formula>ROW()=CELL("fila")</formula>
    </cfRule>
  </conditionalFormatting>
  <conditionalFormatting sqref="C1114:R1114">
    <cfRule type="expression" dxfId="3906" priority="3447">
      <formula>ROW()=CELL("fila")</formula>
    </cfRule>
  </conditionalFormatting>
  <conditionalFormatting sqref="C1113:R1113">
    <cfRule type="expression" dxfId="3905" priority="3446">
      <formula>ROW()=CELL("fila")</formula>
    </cfRule>
  </conditionalFormatting>
  <conditionalFormatting sqref="C1112:R1112">
    <cfRule type="expression" dxfId="3904" priority="3445">
      <formula>ROW()=CELL("fila")</formula>
    </cfRule>
  </conditionalFormatting>
  <conditionalFormatting sqref="C1111:R1111">
    <cfRule type="expression" dxfId="3903" priority="3444">
      <formula>ROW()=CELL("fila")</formula>
    </cfRule>
  </conditionalFormatting>
  <conditionalFormatting sqref="C1110:R1110">
    <cfRule type="expression" dxfId="3902" priority="3443">
      <formula>ROW()=CELL("fila")</formula>
    </cfRule>
  </conditionalFormatting>
  <conditionalFormatting sqref="C1109:R1109">
    <cfRule type="expression" dxfId="3901" priority="3440">
      <formula>ROW()=CELL("fila")</formula>
    </cfRule>
  </conditionalFormatting>
  <conditionalFormatting sqref="C1108:R1108">
    <cfRule type="expression" dxfId="3900" priority="3439">
      <formula>ROW()=CELL("fila")</formula>
    </cfRule>
  </conditionalFormatting>
  <conditionalFormatting sqref="C1107:R1107">
    <cfRule type="expression" dxfId="3899" priority="3438">
      <formula>ROW()=CELL("fila")</formula>
    </cfRule>
  </conditionalFormatting>
  <conditionalFormatting sqref="C1106:R1106">
    <cfRule type="expression" dxfId="3898" priority="3437">
      <formula>ROW()=CELL("fila")</formula>
    </cfRule>
  </conditionalFormatting>
  <conditionalFormatting sqref="C1105:R1105">
    <cfRule type="expression" dxfId="3897" priority="3436">
      <formula>ROW()=CELL("fila")</formula>
    </cfRule>
  </conditionalFormatting>
  <conditionalFormatting sqref="C1104:R1104">
    <cfRule type="expression" dxfId="3896" priority="3435">
      <formula>ROW()=CELL("fila")</formula>
    </cfRule>
  </conditionalFormatting>
  <conditionalFormatting sqref="C1103:R1103">
    <cfRule type="expression" dxfId="3895" priority="3434">
      <formula>ROW()=CELL("fila")</formula>
    </cfRule>
  </conditionalFormatting>
  <conditionalFormatting sqref="C1102:R1102">
    <cfRule type="expression" dxfId="3894" priority="3433">
      <formula>ROW()=CELL("fila")</formula>
    </cfRule>
  </conditionalFormatting>
  <conditionalFormatting sqref="C1101:R1101">
    <cfRule type="expression" dxfId="3893" priority="3432">
      <formula>ROW()=CELL("fila")</formula>
    </cfRule>
  </conditionalFormatting>
  <conditionalFormatting sqref="C1100:R1100">
    <cfRule type="expression" dxfId="3892" priority="3431">
      <formula>ROW()=CELL("fila")</formula>
    </cfRule>
  </conditionalFormatting>
  <conditionalFormatting sqref="C1099:R1099">
    <cfRule type="expression" dxfId="3891" priority="3430">
      <formula>ROW()=CELL("fila")</formula>
    </cfRule>
  </conditionalFormatting>
  <conditionalFormatting sqref="C1098:R1098">
    <cfRule type="expression" dxfId="3890" priority="3429">
      <formula>ROW()=CELL("fila")</formula>
    </cfRule>
  </conditionalFormatting>
  <conditionalFormatting sqref="C1097:R1097">
    <cfRule type="expression" dxfId="3889" priority="3428">
      <formula>ROW()=CELL("fila")</formula>
    </cfRule>
  </conditionalFormatting>
  <conditionalFormatting sqref="C1096:R1096">
    <cfRule type="expression" dxfId="3888" priority="3427">
      <formula>ROW()=CELL("fila")</formula>
    </cfRule>
  </conditionalFormatting>
  <conditionalFormatting sqref="C1095:R1095">
    <cfRule type="expression" dxfId="3887" priority="3426">
      <formula>ROW()=CELL("fila")</formula>
    </cfRule>
  </conditionalFormatting>
  <conditionalFormatting sqref="C1094:R1094">
    <cfRule type="expression" dxfId="3886" priority="3425">
      <formula>ROW()=CELL("fila")</formula>
    </cfRule>
  </conditionalFormatting>
  <conditionalFormatting sqref="C1093:R1093">
    <cfRule type="expression" dxfId="3885" priority="3424">
      <formula>ROW()=CELL("fila")</formula>
    </cfRule>
  </conditionalFormatting>
  <conditionalFormatting sqref="C1092:R1092">
    <cfRule type="expression" dxfId="3884" priority="3423">
      <formula>ROW()=CELL("fila")</formula>
    </cfRule>
  </conditionalFormatting>
  <conditionalFormatting sqref="C1091:R1091">
    <cfRule type="expression" dxfId="3883" priority="3422">
      <formula>ROW()=CELL("fila")</formula>
    </cfRule>
  </conditionalFormatting>
  <conditionalFormatting sqref="C1090:R1090">
    <cfRule type="expression" dxfId="3882" priority="3421">
      <formula>ROW()=CELL("fila")</formula>
    </cfRule>
  </conditionalFormatting>
  <conditionalFormatting sqref="C1089:R1089">
    <cfRule type="expression" dxfId="3881" priority="3420">
      <formula>ROW()=CELL("fila")</formula>
    </cfRule>
  </conditionalFormatting>
  <conditionalFormatting sqref="C1088:R1088">
    <cfRule type="expression" dxfId="3880" priority="3419">
      <formula>ROW()=CELL("fila")</formula>
    </cfRule>
  </conditionalFormatting>
  <conditionalFormatting sqref="C1087:R1087">
    <cfRule type="expression" dxfId="3879" priority="3418">
      <formula>ROW()=CELL("fila")</formula>
    </cfRule>
  </conditionalFormatting>
  <conditionalFormatting sqref="C1086:R1086">
    <cfRule type="expression" dxfId="3878" priority="3417">
      <formula>ROW()=CELL("fila")</formula>
    </cfRule>
  </conditionalFormatting>
  <conditionalFormatting sqref="C1085:R1085">
    <cfRule type="expression" dxfId="3877" priority="3416">
      <formula>ROW()=CELL("fila")</formula>
    </cfRule>
  </conditionalFormatting>
  <conditionalFormatting sqref="C1084:R1084">
    <cfRule type="expression" dxfId="3876" priority="3415">
      <formula>ROW()=CELL("fila")</formula>
    </cfRule>
  </conditionalFormatting>
  <conditionalFormatting sqref="C1083:R1083">
    <cfRule type="expression" dxfId="3875" priority="3414">
      <formula>ROW()=CELL("fila")</formula>
    </cfRule>
  </conditionalFormatting>
  <conditionalFormatting sqref="C1082:R1082">
    <cfRule type="expression" dxfId="3874" priority="3413">
      <formula>ROW()=CELL("fila")</formula>
    </cfRule>
  </conditionalFormatting>
  <conditionalFormatting sqref="C1081:R1081">
    <cfRule type="expression" dxfId="3873" priority="3412">
      <formula>ROW()=CELL("fila")</formula>
    </cfRule>
  </conditionalFormatting>
  <conditionalFormatting sqref="C1080:R1080">
    <cfRule type="expression" dxfId="3872" priority="3411">
      <formula>ROW()=CELL("fila")</formula>
    </cfRule>
  </conditionalFormatting>
  <conditionalFormatting sqref="C1079:R1079">
    <cfRule type="expression" dxfId="3871" priority="3410">
      <formula>ROW()=CELL("fila")</formula>
    </cfRule>
  </conditionalFormatting>
  <conditionalFormatting sqref="C1078:L1078 N1078:R1078">
    <cfRule type="expression" dxfId="3870" priority="3409">
      <formula>ROW()=CELL("fila")</formula>
    </cfRule>
  </conditionalFormatting>
  <conditionalFormatting sqref="C1077:L1077 N1077:R1077">
    <cfRule type="expression" dxfId="3869" priority="3408">
      <formula>ROW()=CELL("fila")</formula>
    </cfRule>
  </conditionalFormatting>
  <conditionalFormatting sqref="C1076:L1076 N1076:R1076">
    <cfRule type="expression" dxfId="3868" priority="3407">
      <formula>ROW()=CELL("fila")</formula>
    </cfRule>
  </conditionalFormatting>
  <conditionalFormatting sqref="C1075:R1075">
    <cfRule type="expression" dxfId="3867" priority="3406">
      <formula>ROW()=CELL("fila")</formula>
    </cfRule>
  </conditionalFormatting>
  <conditionalFormatting sqref="C1074:R1074">
    <cfRule type="expression" dxfId="3866" priority="3405">
      <formula>ROW()=CELL("fila")</formula>
    </cfRule>
  </conditionalFormatting>
  <conditionalFormatting sqref="C1073:R1073">
    <cfRule type="expression" dxfId="3865" priority="3404">
      <formula>ROW()=CELL("fila")</formula>
    </cfRule>
  </conditionalFormatting>
  <conditionalFormatting sqref="C1072:R1072">
    <cfRule type="expression" dxfId="3864" priority="3403">
      <formula>ROW()=CELL("fila")</formula>
    </cfRule>
  </conditionalFormatting>
  <conditionalFormatting sqref="C1071:R1071">
    <cfRule type="expression" dxfId="3863" priority="3402">
      <formula>ROW()=CELL("fila")</formula>
    </cfRule>
  </conditionalFormatting>
  <conditionalFormatting sqref="C1070:R1070">
    <cfRule type="expression" dxfId="3862" priority="3401">
      <formula>ROW()=CELL("fila")</formula>
    </cfRule>
  </conditionalFormatting>
  <conditionalFormatting sqref="C1069:R1069">
    <cfRule type="expression" dxfId="3861" priority="3400">
      <formula>ROW()=CELL("fila")</formula>
    </cfRule>
  </conditionalFormatting>
  <conditionalFormatting sqref="C1068:R1068">
    <cfRule type="expression" dxfId="3860" priority="3399">
      <formula>ROW()=CELL("fila")</formula>
    </cfRule>
  </conditionalFormatting>
  <conditionalFormatting sqref="C1067:R1067">
    <cfRule type="expression" dxfId="3859" priority="3398">
      <formula>ROW()=CELL("fila")</formula>
    </cfRule>
  </conditionalFormatting>
  <conditionalFormatting sqref="C1066:R1066">
    <cfRule type="expression" dxfId="3858" priority="3397">
      <formula>ROW()=CELL("fila")</formula>
    </cfRule>
  </conditionalFormatting>
  <conditionalFormatting sqref="C1065:R1065">
    <cfRule type="expression" dxfId="3857" priority="3396">
      <formula>ROW()=CELL("fila")</formula>
    </cfRule>
  </conditionalFormatting>
  <conditionalFormatting sqref="C1064:R1064">
    <cfRule type="expression" dxfId="3856" priority="3395">
      <formula>ROW()=CELL("fila")</formula>
    </cfRule>
  </conditionalFormatting>
  <conditionalFormatting sqref="C1063:R1063">
    <cfRule type="expression" dxfId="3855" priority="3394">
      <formula>ROW()=CELL("fila")</formula>
    </cfRule>
  </conditionalFormatting>
  <conditionalFormatting sqref="C1062:R1062">
    <cfRule type="expression" dxfId="3854" priority="3393">
      <formula>ROW()=CELL("fila")</formula>
    </cfRule>
  </conditionalFormatting>
  <conditionalFormatting sqref="C1061:R1061">
    <cfRule type="expression" dxfId="3853" priority="3392">
      <formula>ROW()=CELL("fila")</formula>
    </cfRule>
  </conditionalFormatting>
  <conditionalFormatting sqref="C1060:R1060">
    <cfRule type="expression" dxfId="3852" priority="3391">
      <formula>ROW()=CELL("fila")</formula>
    </cfRule>
  </conditionalFormatting>
  <conditionalFormatting sqref="C1059:R1059">
    <cfRule type="expression" dxfId="3851" priority="3390">
      <formula>ROW()=CELL("fila")</formula>
    </cfRule>
  </conditionalFormatting>
  <conditionalFormatting sqref="C1058:R1058">
    <cfRule type="expression" dxfId="3850" priority="3389">
      <formula>ROW()=CELL("fila")</formula>
    </cfRule>
  </conditionalFormatting>
  <conditionalFormatting sqref="C1057:R1057">
    <cfRule type="expression" dxfId="3849" priority="3388">
      <formula>ROW()=CELL("fila")</formula>
    </cfRule>
  </conditionalFormatting>
  <conditionalFormatting sqref="C1056:R1056">
    <cfRule type="expression" dxfId="3848" priority="3387">
      <formula>ROW()=CELL("fila")</formula>
    </cfRule>
  </conditionalFormatting>
  <conditionalFormatting sqref="C1055:R1055">
    <cfRule type="expression" dxfId="3847" priority="3386">
      <formula>ROW()=CELL("fila")</formula>
    </cfRule>
  </conditionalFormatting>
  <conditionalFormatting sqref="C1054:R1054">
    <cfRule type="expression" dxfId="3846" priority="3385">
      <formula>ROW()=CELL("fila")</formula>
    </cfRule>
  </conditionalFormatting>
  <conditionalFormatting sqref="C1053:R1053">
    <cfRule type="expression" dxfId="3845" priority="3384">
      <formula>ROW()=CELL("fila")</formula>
    </cfRule>
  </conditionalFormatting>
  <conditionalFormatting sqref="C1052:R1052">
    <cfRule type="expression" dxfId="3844" priority="3383">
      <formula>ROW()=CELL("fila")</formula>
    </cfRule>
  </conditionalFormatting>
  <conditionalFormatting sqref="C1051:R1051">
    <cfRule type="expression" dxfId="3843" priority="3382">
      <formula>ROW()=CELL("fila")</formula>
    </cfRule>
  </conditionalFormatting>
  <conditionalFormatting sqref="C1050:R1050">
    <cfRule type="expression" dxfId="3842" priority="3381">
      <formula>ROW()=CELL("fila")</formula>
    </cfRule>
  </conditionalFormatting>
  <conditionalFormatting sqref="C1049:R1049">
    <cfRule type="expression" dxfId="3841" priority="3380">
      <formula>ROW()=CELL("fila")</formula>
    </cfRule>
  </conditionalFormatting>
  <conditionalFormatting sqref="C1048:R1048">
    <cfRule type="expression" dxfId="3840" priority="3379">
      <formula>ROW()=CELL("fila")</formula>
    </cfRule>
  </conditionalFormatting>
  <conditionalFormatting sqref="C1047:R1047">
    <cfRule type="expression" dxfId="3839" priority="3378">
      <formula>ROW()=CELL("fila")</formula>
    </cfRule>
  </conditionalFormatting>
  <conditionalFormatting sqref="C1046:R1046">
    <cfRule type="expression" dxfId="3838" priority="3377">
      <formula>ROW()=CELL("fila")</formula>
    </cfRule>
  </conditionalFormatting>
  <conditionalFormatting sqref="C1045:R1045">
    <cfRule type="expression" dxfId="3837" priority="3376">
      <formula>ROW()=CELL("fila")</formula>
    </cfRule>
  </conditionalFormatting>
  <conditionalFormatting sqref="C1044:R1044">
    <cfRule type="expression" dxfId="3836" priority="3375">
      <formula>ROW()=CELL("fila")</formula>
    </cfRule>
  </conditionalFormatting>
  <conditionalFormatting sqref="C1043:R1043">
    <cfRule type="expression" dxfId="3835" priority="3374">
      <formula>ROW()=CELL("fila")</formula>
    </cfRule>
  </conditionalFormatting>
  <conditionalFormatting sqref="C1042:R1042">
    <cfRule type="expression" dxfId="3834" priority="3373">
      <formula>ROW()=CELL("fila")</formula>
    </cfRule>
  </conditionalFormatting>
  <conditionalFormatting sqref="C1041:R1041">
    <cfRule type="expression" dxfId="3833" priority="3372">
      <formula>ROW()=CELL("fila")</formula>
    </cfRule>
  </conditionalFormatting>
  <conditionalFormatting sqref="C1040:R1040">
    <cfRule type="expression" dxfId="3832" priority="3371">
      <formula>ROW()=CELL("fila")</formula>
    </cfRule>
  </conditionalFormatting>
  <conditionalFormatting sqref="C1039:R1039">
    <cfRule type="expression" dxfId="3831" priority="3370">
      <formula>ROW()=CELL("fila")</formula>
    </cfRule>
  </conditionalFormatting>
  <conditionalFormatting sqref="C1038:R1038">
    <cfRule type="expression" dxfId="3830" priority="3369">
      <formula>ROW()=CELL("fila")</formula>
    </cfRule>
  </conditionalFormatting>
  <conditionalFormatting sqref="C1037:R1037">
    <cfRule type="expression" dxfId="3829" priority="3368">
      <formula>ROW()=CELL("fila")</formula>
    </cfRule>
  </conditionalFormatting>
  <conditionalFormatting sqref="C1036:R1036">
    <cfRule type="expression" dxfId="3828" priority="3367">
      <formula>ROW()=CELL("fila")</formula>
    </cfRule>
  </conditionalFormatting>
  <conditionalFormatting sqref="C1035:R1035">
    <cfRule type="expression" dxfId="3827" priority="3366">
      <formula>ROW()=CELL("fila")</formula>
    </cfRule>
  </conditionalFormatting>
  <conditionalFormatting sqref="C1034:R1034">
    <cfRule type="expression" dxfId="3826" priority="3365">
      <formula>ROW()=CELL("fila")</formula>
    </cfRule>
  </conditionalFormatting>
  <conditionalFormatting sqref="C1033:R1033">
    <cfRule type="expression" dxfId="3825" priority="3364">
      <formula>ROW()=CELL("fila")</formula>
    </cfRule>
  </conditionalFormatting>
  <conditionalFormatting sqref="C1032:R1032">
    <cfRule type="expression" dxfId="3824" priority="3363">
      <formula>ROW()=CELL("fila")</formula>
    </cfRule>
  </conditionalFormatting>
  <conditionalFormatting sqref="C1031:R1031">
    <cfRule type="expression" dxfId="3823" priority="3362">
      <formula>ROW()=CELL("fila")</formula>
    </cfRule>
  </conditionalFormatting>
  <conditionalFormatting sqref="C1030:R1030">
    <cfRule type="expression" dxfId="3822" priority="3361">
      <formula>ROW()=CELL("fila")</formula>
    </cfRule>
  </conditionalFormatting>
  <conditionalFormatting sqref="C1029:R1029">
    <cfRule type="expression" dxfId="3821" priority="3360">
      <formula>ROW()=CELL("fila")</formula>
    </cfRule>
  </conditionalFormatting>
  <conditionalFormatting sqref="C1028:R1028">
    <cfRule type="expression" dxfId="3820" priority="3359">
      <formula>ROW()=CELL("fila")</formula>
    </cfRule>
  </conditionalFormatting>
  <conditionalFormatting sqref="C1027:R1027">
    <cfRule type="expression" dxfId="3819" priority="3358">
      <formula>ROW()=CELL("fila")</formula>
    </cfRule>
  </conditionalFormatting>
  <conditionalFormatting sqref="C1026:R1026">
    <cfRule type="expression" dxfId="3818" priority="3357">
      <formula>ROW()=CELL("fila")</formula>
    </cfRule>
  </conditionalFormatting>
  <conditionalFormatting sqref="C1025:R1025">
    <cfRule type="expression" dxfId="3817" priority="3356">
      <formula>ROW()=CELL("fila")</formula>
    </cfRule>
  </conditionalFormatting>
  <conditionalFormatting sqref="C1024:R1024">
    <cfRule type="expression" dxfId="3816" priority="3355">
      <formula>ROW()=CELL("fila")</formula>
    </cfRule>
  </conditionalFormatting>
  <conditionalFormatting sqref="C1023:R1023">
    <cfRule type="expression" dxfId="3815" priority="3354">
      <formula>ROW()=CELL("fila")</formula>
    </cfRule>
  </conditionalFormatting>
  <conditionalFormatting sqref="C1022:R1022">
    <cfRule type="expression" dxfId="3814" priority="3353">
      <formula>ROW()=CELL("fila")</formula>
    </cfRule>
  </conditionalFormatting>
  <conditionalFormatting sqref="C1021:R1021">
    <cfRule type="expression" dxfId="3813" priority="3352">
      <formula>ROW()=CELL("fila")</formula>
    </cfRule>
  </conditionalFormatting>
  <conditionalFormatting sqref="C1020:R1020">
    <cfRule type="expression" dxfId="3812" priority="3351">
      <formula>ROW()=CELL("fila")</formula>
    </cfRule>
  </conditionalFormatting>
  <conditionalFormatting sqref="C1019:R1019">
    <cfRule type="expression" dxfId="3811" priority="3350">
      <formula>ROW()=CELL("fila")</formula>
    </cfRule>
  </conditionalFormatting>
  <conditionalFormatting sqref="C1018:R1018">
    <cfRule type="expression" dxfId="3810" priority="3349">
      <formula>ROW()=CELL("fila")</formula>
    </cfRule>
  </conditionalFormatting>
  <conditionalFormatting sqref="C1017:R1017">
    <cfRule type="expression" dxfId="3809" priority="3348">
      <formula>ROW()=CELL("fila")</formula>
    </cfRule>
  </conditionalFormatting>
  <conditionalFormatting sqref="C1016:R1016">
    <cfRule type="expression" dxfId="3808" priority="3347">
      <formula>ROW()=CELL("fila")</formula>
    </cfRule>
  </conditionalFormatting>
  <conditionalFormatting sqref="C1015:R1015">
    <cfRule type="expression" dxfId="3807" priority="3346">
      <formula>ROW()=CELL("fila")</formula>
    </cfRule>
  </conditionalFormatting>
  <conditionalFormatting sqref="C1014:R1014">
    <cfRule type="expression" dxfId="3806" priority="3345">
      <formula>ROW()=CELL("fila")</formula>
    </cfRule>
  </conditionalFormatting>
  <conditionalFormatting sqref="C1013:R1013">
    <cfRule type="expression" dxfId="3805" priority="3344">
      <formula>ROW()=CELL("fila")</formula>
    </cfRule>
  </conditionalFormatting>
  <conditionalFormatting sqref="C1012:R1012">
    <cfRule type="expression" dxfId="3804" priority="3343">
      <formula>ROW()=CELL("fila")</formula>
    </cfRule>
  </conditionalFormatting>
  <conditionalFormatting sqref="C1011:R1011">
    <cfRule type="expression" dxfId="3803" priority="3342">
      <formula>ROW()=CELL("fila")</formula>
    </cfRule>
  </conditionalFormatting>
  <conditionalFormatting sqref="C1010:R1010">
    <cfRule type="expression" dxfId="3802" priority="3341">
      <formula>ROW()=CELL("fila")</formula>
    </cfRule>
  </conditionalFormatting>
  <conditionalFormatting sqref="C1009:R1009">
    <cfRule type="expression" dxfId="3801" priority="3340">
      <formula>ROW()=CELL("fila")</formula>
    </cfRule>
  </conditionalFormatting>
  <conditionalFormatting sqref="C1008:R1008">
    <cfRule type="expression" dxfId="3800" priority="3339">
      <formula>ROW()=CELL("fila")</formula>
    </cfRule>
  </conditionalFormatting>
  <conditionalFormatting sqref="C1007:R1007">
    <cfRule type="expression" dxfId="3799" priority="3338">
      <formula>ROW()=CELL("fila")</formula>
    </cfRule>
  </conditionalFormatting>
  <conditionalFormatting sqref="C1006:R1006">
    <cfRule type="expression" dxfId="3798" priority="3337">
      <formula>ROW()=CELL("fila")</formula>
    </cfRule>
  </conditionalFormatting>
  <conditionalFormatting sqref="C1005:R1005">
    <cfRule type="expression" dxfId="3797" priority="3336">
      <formula>ROW()=CELL("fila")</formula>
    </cfRule>
  </conditionalFormatting>
  <conditionalFormatting sqref="C1004:R1004">
    <cfRule type="expression" dxfId="3796" priority="3335">
      <formula>ROW()=CELL("fila")</formula>
    </cfRule>
  </conditionalFormatting>
  <conditionalFormatting sqref="C1003:R1003">
    <cfRule type="expression" dxfId="3795" priority="3334">
      <formula>ROW()=CELL("fila")</formula>
    </cfRule>
  </conditionalFormatting>
  <conditionalFormatting sqref="C1002:R1002">
    <cfRule type="expression" dxfId="3794" priority="3333">
      <formula>ROW()=CELL("fila")</formula>
    </cfRule>
  </conditionalFormatting>
  <conditionalFormatting sqref="C1001:R1001">
    <cfRule type="expression" dxfId="3793" priority="3332">
      <formula>ROW()=CELL("fila")</formula>
    </cfRule>
  </conditionalFormatting>
  <conditionalFormatting sqref="C1000:F1000 H1000:R1000">
    <cfRule type="expression" dxfId="3792" priority="3331">
      <formula>ROW()=CELL("fila")</formula>
    </cfRule>
  </conditionalFormatting>
  <conditionalFormatting sqref="C999:R999">
    <cfRule type="expression" dxfId="3791" priority="3330">
      <formula>ROW()=CELL("fila")</formula>
    </cfRule>
  </conditionalFormatting>
  <conditionalFormatting sqref="C998:R998">
    <cfRule type="expression" dxfId="3790" priority="3329">
      <formula>ROW()=CELL("fila")</formula>
    </cfRule>
  </conditionalFormatting>
  <conditionalFormatting sqref="C997:R997">
    <cfRule type="expression" dxfId="3789" priority="3328">
      <formula>ROW()=CELL("fila")</formula>
    </cfRule>
  </conditionalFormatting>
  <conditionalFormatting sqref="C996:R996">
    <cfRule type="expression" dxfId="3788" priority="3327">
      <formula>ROW()=CELL("fila")</formula>
    </cfRule>
  </conditionalFormatting>
  <conditionalFormatting sqref="C995:R995">
    <cfRule type="expression" dxfId="3787" priority="3326">
      <formula>ROW()=CELL("fila")</formula>
    </cfRule>
  </conditionalFormatting>
  <conditionalFormatting sqref="C994:R994">
    <cfRule type="expression" dxfId="3786" priority="3325">
      <formula>ROW()=CELL("fila")</formula>
    </cfRule>
  </conditionalFormatting>
  <conditionalFormatting sqref="M1187">
    <cfRule type="expression" dxfId="3785" priority="3323">
      <formula>ROW()=CELL("fila")</formula>
    </cfRule>
  </conditionalFormatting>
  <conditionalFormatting sqref="C993:R993">
    <cfRule type="expression" dxfId="3784" priority="3322">
      <formula>ROW()=CELL("fila")</formula>
    </cfRule>
  </conditionalFormatting>
  <conditionalFormatting sqref="C992:R992">
    <cfRule type="expression" dxfId="3783" priority="3321">
      <formula>ROW()=CELL("fila")</formula>
    </cfRule>
  </conditionalFormatting>
  <conditionalFormatting sqref="C991:R991">
    <cfRule type="expression" dxfId="3782" priority="3320">
      <formula>ROW()=CELL("fila")</formula>
    </cfRule>
  </conditionalFormatting>
  <conditionalFormatting sqref="C990:R990">
    <cfRule type="expression" dxfId="3781" priority="3319">
      <formula>ROW()=CELL("fila")</formula>
    </cfRule>
  </conditionalFormatting>
  <conditionalFormatting sqref="C989:R989">
    <cfRule type="expression" dxfId="3780" priority="3318">
      <formula>ROW()=CELL("fila")</formula>
    </cfRule>
  </conditionalFormatting>
  <conditionalFormatting sqref="C988:R988">
    <cfRule type="expression" dxfId="3779" priority="3317">
      <formula>ROW()=CELL("fila")</formula>
    </cfRule>
  </conditionalFormatting>
  <conditionalFormatting sqref="C987:R987">
    <cfRule type="expression" dxfId="3778" priority="3316">
      <formula>ROW()=CELL("fila")</formula>
    </cfRule>
  </conditionalFormatting>
  <conditionalFormatting sqref="C986:R986">
    <cfRule type="expression" dxfId="3777" priority="3315">
      <formula>ROW()=CELL("fila")</formula>
    </cfRule>
  </conditionalFormatting>
  <conditionalFormatting sqref="C985:R985">
    <cfRule type="expression" dxfId="3776" priority="3314">
      <formula>ROW()=CELL("fila")</formula>
    </cfRule>
  </conditionalFormatting>
  <conditionalFormatting sqref="C984:R984">
    <cfRule type="expression" dxfId="3775" priority="3313">
      <formula>ROW()=CELL("fila")</formula>
    </cfRule>
  </conditionalFormatting>
  <conditionalFormatting sqref="C983:R983">
    <cfRule type="expression" dxfId="3774" priority="3312">
      <formula>ROW()=CELL("fila")</formula>
    </cfRule>
  </conditionalFormatting>
  <conditionalFormatting sqref="C982:R982">
    <cfRule type="expression" dxfId="3773" priority="3311">
      <formula>ROW()=CELL("fila")</formula>
    </cfRule>
  </conditionalFormatting>
  <conditionalFormatting sqref="C981:R981">
    <cfRule type="expression" dxfId="3772" priority="3310">
      <formula>ROW()=CELL("fila")</formula>
    </cfRule>
  </conditionalFormatting>
  <conditionalFormatting sqref="C980:R980">
    <cfRule type="expression" dxfId="3771" priority="3309">
      <formula>ROW()=CELL("fila")</formula>
    </cfRule>
  </conditionalFormatting>
  <conditionalFormatting sqref="C979:R979">
    <cfRule type="expression" dxfId="3770" priority="3308">
      <formula>ROW()=CELL("fila")</formula>
    </cfRule>
  </conditionalFormatting>
  <conditionalFormatting sqref="C978:R978">
    <cfRule type="expression" dxfId="3769" priority="3307">
      <formula>ROW()=CELL("fila")</formula>
    </cfRule>
  </conditionalFormatting>
  <conditionalFormatting sqref="C977:R977">
    <cfRule type="expression" dxfId="3768" priority="3306">
      <formula>ROW()=CELL("fila")</formula>
    </cfRule>
  </conditionalFormatting>
  <conditionalFormatting sqref="C976:R976">
    <cfRule type="expression" dxfId="3767" priority="3305">
      <formula>ROW()=CELL("fila")</formula>
    </cfRule>
  </conditionalFormatting>
  <conditionalFormatting sqref="C975:R975">
    <cfRule type="expression" dxfId="3766" priority="3304">
      <formula>ROW()=CELL("fila")</formula>
    </cfRule>
  </conditionalFormatting>
  <conditionalFormatting sqref="C974:R974">
    <cfRule type="expression" dxfId="3765" priority="3303">
      <formula>ROW()=CELL("fila")</formula>
    </cfRule>
  </conditionalFormatting>
  <conditionalFormatting sqref="C973:R973">
    <cfRule type="expression" dxfId="3764" priority="3302">
      <formula>ROW()=CELL("fila")</formula>
    </cfRule>
  </conditionalFormatting>
  <conditionalFormatting sqref="C972:R972">
    <cfRule type="expression" dxfId="3763" priority="3301">
      <formula>ROW()=CELL("fila")</formula>
    </cfRule>
  </conditionalFormatting>
  <conditionalFormatting sqref="C971:R971">
    <cfRule type="expression" dxfId="3762" priority="3300">
      <formula>ROW()=CELL("fila")</formula>
    </cfRule>
  </conditionalFormatting>
  <conditionalFormatting sqref="C970:R970">
    <cfRule type="expression" dxfId="3761" priority="3299">
      <formula>ROW()=CELL("fila")</formula>
    </cfRule>
  </conditionalFormatting>
  <conditionalFormatting sqref="C969:R969">
    <cfRule type="expression" dxfId="3760" priority="3298">
      <formula>ROW()=CELL("fila")</formula>
    </cfRule>
  </conditionalFormatting>
  <conditionalFormatting sqref="C968:R968">
    <cfRule type="expression" dxfId="3759" priority="3295">
      <formula>ROW()=CELL("fila")</formula>
    </cfRule>
  </conditionalFormatting>
  <conditionalFormatting sqref="C967:R967">
    <cfRule type="expression" dxfId="3758" priority="3294">
      <formula>ROW()=CELL("fila")</formula>
    </cfRule>
  </conditionalFormatting>
  <conditionalFormatting sqref="C966:R966">
    <cfRule type="expression" dxfId="3757" priority="3293">
      <formula>ROW()=CELL("fila")</formula>
    </cfRule>
  </conditionalFormatting>
  <conditionalFormatting sqref="C965:R965">
    <cfRule type="expression" dxfId="3756" priority="3292">
      <formula>ROW()=CELL("fila")</formula>
    </cfRule>
  </conditionalFormatting>
  <conditionalFormatting sqref="C964:R964">
    <cfRule type="expression" dxfId="3755" priority="3291">
      <formula>ROW()=CELL("fila")</formula>
    </cfRule>
  </conditionalFormatting>
  <conditionalFormatting sqref="C963:R963">
    <cfRule type="expression" dxfId="3754" priority="3290">
      <formula>ROW()=CELL("fila")</formula>
    </cfRule>
  </conditionalFormatting>
  <conditionalFormatting sqref="C962:R962">
    <cfRule type="expression" dxfId="3753" priority="3289">
      <formula>ROW()=CELL("fila")</formula>
    </cfRule>
  </conditionalFormatting>
  <conditionalFormatting sqref="C961:R961">
    <cfRule type="expression" dxfId="3752" priority="3288">
      <formula>ROW()=CELL("fila")</formula>
    </cfRule>
  </conditionalFormatting>
  <conditionalFormatting sqref="C960:R960">
    <cfRule type="expression" dxfId="3751" priority="3287">
      <formula>ROW()=CELL("fila")</formula>
    </cfRule>
  </conditionalFormatting>
  <conditionalFormatting sqref="C959:R959">
    <cfRule type="expression" dxfId="3750" priority="3286">
      <formula>ROW()=CELL("fila")</formula>
    </cfRule>
  </conditionalFormatting>
  <conditionalFormatting sqref="C958:R958">
    <cfRule type="expression" dxfId="3749" priority="3285">
      <formula>ROW()=CELL("fila")</formula>
    </cfRule>
  </conditionalFormatting>
  <conditionalFormatting sqref="C957:R957">
    <cfRule type="expression" dxfId="3748" priority="3284">
      <formula>ROW()=CELL("fila")</formula>
    </cfRule>
  </conditionalFormatting>
  <conditionalFormatting sqref="C956:R956">
    <cfRule type="expression" dxfId="3747" priority="3283">
      <formula>ROW()=CELL("fila")</formula>
    </cfRule>
  </conditionalFormatting>
  <conditionalFormatting sqref="C955:R955">
    <cfRule type="expression" dxfId="3746" priority="3282">
      <formula>ROW()=CELL("fila")</formula>
    </cfRule>
  </conditionalFormatting>
  <conditionalFormatting sqref="C954:R954">
    <cfRule type="expression" dxfId="3745" priority="3281">
      <formula>ROW()=CELL("fila")</formula>
    </cfRule>
  </conditionalFormatting>
  <conditionalFormatting sqref="C953:R953">
    <cfRule type="expression" dxfId="3744" priority="3280">
      <formula>ROW()=CELL("fila")</formula>
    </cfRule>
  </conditionalFormatting>
  <conditionalFormatting sqref="C952:R952">
    <cfRule type="expression" dxfId="3743" priority="3279">
      <formula>ROW()=CELL("fila")</formula>
    </cfRule>
  </conditionalFormatting>
  <conditionalFormatting sqref="C951:R951">
    <cfRule type="expression" dxfId="3742" priority="3278">
      <formula>ROW()=CELL("fila")</formula>
    </cfRule>
  </conditionalFormatting>
  <conditionalFormatting sqref="C950:R950">
    <cfRule type="expression" dxfId="3741" priority="3277">
      <formula>ROW()=CELL("fila")</formula>
    </cfRule>
  </conditionalFormatting>
  <conditionalFormatting sqref="C949:R949">
    <cfRule type="expression" dxfId="3740" priority="3276">
      <formula>ROW()=CELL("fila")</formula>
    </cfRule>
  </conditionalFormatting>
  <conditionalFormatting sqref="C948:R948">
    <cfRule type="expression" dxfId="3739" priority="3275">
      <formula>ROW()=CELL("fila")</formula>
    </cfRule>
  </conditionalFormatting>
  <conditionalFormatting sqref="C947:R947">
    <cfRule type="expression" dxfId="3738" priority="3274">
      <formula>ROW()=CELL("fila")</formula>
    </cfRule>
  </conditionalFormatting>
  <conditionalFormatting sqref="C946:R946">
    <cfRule type="expression" dxfId="3737" priority="3273">
      <formula>ROW()=CELL("fila")</formula>
    </cfRule>
  </conditionalFormatting>
  <conditionalFormatting sqref="C945:F945 H945:R945">
    <cfRule type="expression" dxfId="3736" priority="3272">
      <formula>ROW()=CELL("fila")</formula>
    </cfRule>
  </conditionalFormatting>
  <conditionalFormatting sqref="C944:R944">
    <cfRule type="expression" dxfId="3735" priority="3271">
      <formula>ROW()=CELL("fila")</formula>
    </cfRule>
  </conditionalFormatting>
  <conditionalFormatting sqref="C943:R943">
    <cfRule type="expression" dxfId="3734" priority="3270">
      <formula>ROW()=CELL("fila")</formula>
    </cfRule>
  </conditionalFormatting>
  <conditionalFormatting sqref="C942:R942">
    <cfRule type="expression" dxfId="3733" priority="3269">
      <formula>ROW()=CELL("fila")</formula>
    </cfRule>
  </conditionalFormatting>
  <conditionalFormatting sqref="C941:F941 H941:R941">
    <cfRule type="expression" dxfId="3732" priority="3268">
      <formula>ROW()=CELL("fila")</formula>
    </cfRule>
  </conditionalFormatting>
  <conditionalFormatting sqref="C940:R940">
    <cfRule type="expression" dxfId="3731" priority="3267">
      <formula>ROW()=CELL("fila")</formula>
    </cfRule>
  </conditionalFormatting>
  <conditionalFormatting sqref="C939:R939">
    <cfRule type="expression" dxfId="3730" priority="3266">
      <formula>ROW()=CELL("fila")</formula>
    </cfRule>
  </conditionalFormatting>
  <conditionalFormatting sqref="C938:R938">
    <cfRule type="expression" dxfId="3729" priority="3265">
      <formula>ROW()=CELL("fila")</formula>
    </cfRule>
  </conditionalFormatting>
  <conditionalFormatting sqref="C937:R937">
    <cfRule type="expression" dxfId="3728" priority="3264">
      <formula>ROW()=CELL("fila")</formula>
    </cfRule>
  </conditionalFormatting>
  <conditionalFormatting sqref="C936:R936">
    <cfRule type="expression" dxfId="3727" priority="3263">
      <formula>ROW()=CELL("fila")</formula>
    </cfRule>
  </conditionalFormatting>
  <conditionalFormatting sqref="C935:R935">
    <cfRule type="expression" dxfId="3726" priority="3262">
      <formula>ROW()=CELL("fila")</formula>
    </cfRule>
  </conditionalFormatting>
  <conditionalFormatting sqref="C934:R934">
    <cfRule type="expression" dxfId="3725" priority="3261">
      <formula>ROW()=CELL("fila")</formula>
    </cfRule>
  </conditionalFormatting>
  <conditionalFormatting sqref="C933:R933">
    <cfRule type="expression" dxfId="3724" priority="3260">
      <formula>ROW()=CELL("fila")</formula>
    </cfRule>
  </conditionalFormatting>
  <conditionalFormatting sqref="C932:R932">
    <cfRule type="expression" dxfId="3723" priority="3259">
      <formula>ROW()=CELL("fila")</formula>
    </cfRule>
  </conditionalFormatting>
  <conditionalFormatting sqref="C931:R931">
    <cfRule type="expression" dxfId="3722" priority="3258">
      <formula>ROW()=CELL("fila")</formula>
    </cfRule>
  </conditionalFormatting>
  <conditionalFormatting sqref="C930:R930">
    <cfRule type="expression" dxfId="3721" priority="3257">
      <formula>ROW()=CELL("fila")</formula>
    </cfRule>
  </conditionalFormatting>
  <conditionalFormatting sqref="C929:R929">
    <cfRule type="expression" dxfId="3720" priority="3256">
      <formula>ROW()=CELL("fila")</formula>
    </cfRule>
  </conditionalFormatting>
  <conditionalFormatting sqref="C928:R928">
    <cfRule type="expression" dxfId="3719" priority="3255">
      <formula>ROW()=CELL("fila")</formula>
    </cfRule>
  </conditionalFormatting>
  <conditionalFormatting sqref="C927:R927">
    <cfRule type="expression" dxfId="3718" priority="3254">
      <formula>ROW()=CELL("fila")</formula>
    </cfRule>
  </conditionalFormatting>
  <conditionalFormatting sqref="C926:R926">
    <cfRule type="expression" dxfId="3717" priority="3253">
      <formula>ROW()=CELL("fila")</formula>
    </cfRule>
  </conditionalFormatting>
  <conditionalFormatting sqref="C925:R925">
    <cfRule type="expression" dxfId="3716" priority="3252">
      <formula>ROW()=CELL("fila")</formula>
    </cfRule>
  </conditionalFormatting>
  <conditionalFormatting sqref="C924:R924">
    <cfRule type="expression" dxfId="3715" priority="3251">
      <formula>ROW()=CELL("fila")</formula>
    </cfRule>
  </conditionalFormatting>
  <conditionalFormatting sqref="C923:R923">
    <cfRule type="expression" dxfId="3714" priority="3250">
      <formula>ROW()=CELL("fila")</formula>
    </cfRule>
  </conditionalFormatting>
  <conditionalFormatting sqref="C922:R922">
    <cfRule type="expression" dxfId="3713" priority="3249">
      <formula>ROW()=CELL("fila")</formula>
    </cfRule>
  </conditionalFormatting>
  <conditionalFormatting sqref="C921:R921">
    <cfRule type="expression" dxfId="3712" priority="3248">
      <formula>ROW()=CELL("fila")</formula>
    </cfRule>
  </conditionalFormatting>
  <conditionalFormatting sqref="C920:R920">
    <cfRule type="expression" dxfId="3711" priority="3247">
      <formula>ROW()=CELL("fila")</formula>
    </cfRule>
  </conditionalFormatting>
  <conditionalFormatting sqref="C919:R919">
    <cfRule type="expression" dxfId="3710" priority="3246">
      <formula>ROW()=CELL("fila")</formula>
    </cfRule>
  </conditionalFormatting>
  <conditionalFormatting sqref="C918:R918">
    <cfRule type="expression" dxfId="3709" priority="3245">
      <formula>ROW()=CELL("fila")</formula>
    </cfRule>
  </conditionalFormatting>
  <conditionalFormatting sqref="C917:R917">
    <cfRule type="expression" dxfId="3708" priority="3244">
      <formula>ROW()=CELL("fila")</formula>
    </cfRule>
  </conditionalFormatting>
  <conditionalFormatting sqref="C916:R916">
    <cfRule type="expression" dxfId="3707" priority="3243">
      <formula>ROW()=CELL("fila")</formula>
    </cfRule>
  </conditionalFormatting>
  <conditionalFormatting sqref="C915:R915">
    <cfRule type="expression" dxfId="3706" priority="3242">
      <formula>ROW()=CELL("fila")</formula>
    </cfRule>
  </conditionalFormatting>
  <conditionalFormatting sqref="C914:R914">
    <cfRule type="expression" dxfId="3705" priority="3241">
      <formula>ROW()=CELL("fila")</formula>
    </cfRule>
  </conditionalFormatting>
  <conditionalFormatting sqref="C913:F913 H913:R913">
    <cfRule type="expression" dxfId="3704" priority="3240">
      <formula>ROW()=CELL("fila")</formula>
    </cfRule>
  </conditionalFormatting>
  <conditionalFormatting sqref="C912:F912 H912:R912">
    <cfRule type="expression" dxfId="3703" priority="3239">
      <formula>ROW()=CELL("fila")</formula>
    </cfRule>
  </conditionalFormatting>
  <conditionalFormatting sqref="C911:R911">
    <cfRule type="expression" dxfId="3702" priority="3238">
      <formula>ROW()=CELL("fila")</formula>
    </cfRule>
  </conditionalFormatting>
  <conditionalFormatting sqref="C910:R910">
    <cfRule type="expression" dxfId="3701" priority="3237">
      <formula>ROW()=CELL("fila")</formula>
    </cfRule>
  </conditionalFormatting>
  <conditionalFormatting sqref="C909:R909">
    <cfRule type="expression" dxfId="3700" priority="3236">
      <formula>ROW()=CELL("fila")</formula>
    </cfRule>
  </conditionalFormatting>
  <conditionalFormatting sqref="C908:R908">
    <cfRule type="expression" dxfId="3699" priority="3235">
      <formula>ROW()=CELL("fila")</formula>
    </cfRule>
  </conditionalFormatting>
  <conditionalFormatting sqref="C907:R907">
    <cfRule type="expression" dxfId="3698" priority="3234">
      <formula>ROW()=CELL("fila")</formula>
    </cfRule>
  </conditionalFormatting>
  <conditionalFormatting sqref="C906:R906">
    <cfRule type="expression" dxfId="3697" priority="3233">
      <formula>ROW()=CELL("fila")</formula>
    </cfRule>
  </conditionalFormatting>
  <conditionalFormatting sqref="C905:R905">
    <cfRule type="expression" dxfId="3696" priority="3232">
      <formula>ROW()=CELL("fila")</formula>
    </cfRule>
  </conditionalFormatting>
  <conditionalFormatting sqref="C904:R904">
    <cfRule type="expression" dxfId="3695" priority="3231">
      <formula>ROW()=CELL("fila")</formula>
    </cfRule>
  </conditionalFormatting>
  <conditionalFormatting sqref="C903:F903 H903:R903">
    <cfRule type="expression" dxfId="3694" priority="3230">
      <formula>ROW()=CELL("fila")</formula>
    </cfRule>
  </conditionalFormatting>
  <conditionalFormatting sqref="C902:F902 H902:R902">
    <cfRule type="expression" dxfId="3693" priority="3229">
      <formula>ROW()=CELL("fila")</formula>
    </cfRule>
  </conditionalFormatting>
  <conditionalFormatting sqref="C901:R901">
    <cfRule type="expression" dxfId="3692" priority="3228">
      <formula>ROW()=CELL("fila")</formula>
    </cfRule>
  </conditionalFormatting>
  <conditionalFormatting sqref="C900:R900">
    <cfRule type="expression" dxfId="3691" priority="3227">
      <formula>ROW()=CELL("fila")</formula>
    </cfRule>
  </conditionalFormatting>
  <conditionalFormatting sqref="C899:R899">
    <cfRule type="expression" dxfId="3690" priority="3226">
      <formula>ROW()=CELL("fila")</formula>
    </cfRule>
  </conditionalFormatting>
  <conditionalFormatting sqref="C898:R898">
    <cfRule type="expression" dxfId="3689" priority="3225">
      <formula>ROW()=CELL("fila")</formula>
    </cfRule>
  </conditionalFormatting>
  <conditionalFormatting sqref="C897:R897">
    <cfRule type="expression" dxfId="3688" priority="3224">
      <formula>ROW()=CELL("fila")</formula>
    </cfRule>
  </conditionalFormatting>
  <conditionalFormatting sqref="C896:R896">
    <cfRule type="expression" dxfId="3687" priority="3223">
      <formula>ROW()=CELL("fila")</formula>
    </cfRule>
  </conditionalFormatting>
  <conditionalFormatting sqref="C895:R895">
    <cfRule type="expression" dxfId="3686" priority="3222">
      <formula>ROW()=CELL("fila")</formula>
    </cfRule>
  </conditionalFormatting>
  <conditionalFormatting sqref="C894:R894">
    <cfRule type="expression" dxfId="3685" priority="3221">
      <formula>ROW()=CELL("fila")</formula>
    </cfRule>
  </conditionalFormatting>
  <conditionalFormatting sqref="C893:R893">
    <cfRule type="expression" dxfId="3684" priority="3220">
      <formula>ROW()=CELL("fila")</formula>
    </cfRule>
  </conditionalFormatting>
  <conditionalFormatting sqref="C892:R892">
    <cfRule type="expression" dxfId="3683" priority="3219">
      <formula>ROW()=CELL("fila")</formula>
    </cfRule>
  </conditionalFormatting>
  <conditionalFormatting sqref="C891:R891">
    <cfRule type="expression" dxfId="3682" priority="3218">
      <formula>ROW()=CELL("fila")</formula>
    </cfRule>
  </conditionalFormatting>
  <conditionalFormatting sqref="C890:R890">
    <cfRule type="expression" dxfId="3681" priority="3217">
      <formula>ROW()=CELL("fila")</formula>
    </cfRule>
  </conditionalFormatting>
  <conditionalFormatting sqref="C889:R889">
    <cfRule type="expression" dxfId="3680" priority="3216">
      <formula>ROW()=CELL("fila")</formula>
    </cfRule>
  </conditionalFormatting>
  <conditionalFormatting sqref="C888:R888">
    <cfRule type="expression" dxfId="3679" priority="3215">
      <formula>ROW()=CELL("fila")</formula>
    </cfRule>
  </conditionalFormatting>
  <conditionalFormatting sqref="C887:R887">
    <cfRule type="expression" dxfId="3678" priority="3214">
      <formula>ROW()=CELL("fila")</formula>
    </cfRule>
  </conditionalFormatting>
  <conditionalFormatting sqref="C886:R886">
    <cfRule type="expression" dxfId="3677" priority="3213">
      <formula>ROW()=CELL("fila")</formula>
    </cfRule>
  </conditionalFormatting>
  <conditionalFormatting sqref="C885:R885">
    <cfRule type="expression" dxfId="3676" priority="3212">
      <formula>ROW()=CELL("fila")</formula>
    </cfRule>
  </conditionalFormatting>
  <conditionalFormatting sqref="C884:R884">
    <cfRule type="expression" dxfId="3675" priority="3211">
      <formula>ROW()=CELL("fila")</formula>
    </cfRule>
  </conditionalFormatting>
  <conditionalFormatting sqref="C883:R883">
    <cfRule type="expression" dxfId="3674" priority="3210">
      <formula>ROW()=CELL("fila")</formula>
    </cfRule>
  </conditionalFormatting>
  <conditionalFormatting sqref="C882:R882">
    <cfRule type="expression" dxfId="3673" priority="3209">
      <formula>ROW()=CELL("fila")</formula>
    </cfRule>
  </conditionalFormatting>
  <conditionalFormatting sqref="C881:R881">
    <cfRule type="expression" dxfId="3672" priority="3208">
      <formula>ROW()=CELL("fila")</formula>
    </cfRule>
  </conditionalFormatting>
  <conditionalFormatting sqref="C880:R880">
    <cfRule type="expression" dxfId="3671" priority="3207">
      <formula>ROW()=CELL("fila")</formula>
    </cfRule>
  </conditionalFormatting>
  <conditionalFormatting sqref="C879:R879">
    <cfRule type="expression" dxfId="3670" priority="3206">
      <formula>ROW()=CELL("fila")</formula>
    </cfRule>
  </conditionalFormatting>
  <conditionalFormatting sqref="C878:R878">
    <cfRule type="expression" dxfId="3669" priority="3205">
      <formula>ROW()=CELL("fila")</formula>
    </cfRule>
  </conditionalFormatting>
  <conditionalFormatting sqref="C877:R877">
    <cfRule type="expression" dxfId="3668" priority="3204">
      <formula>ROW()=CELL("fila")</formula>
    </cfRule>
  </conditionalFormatting>
  <conditionalFormatting sqref="C876:R876">
    <cfRule type="expression" dxfId="3667" priority="3203">
      <formula>ROW()=CELL("fila")</formula>
    </cfRule>
  </conditionalFormatting>
  <conditionalFormatting sqref="C875:R875">
    <cfRule type="expression" dxfId="3666" priority="3202">
      <formula>ROW()=CELL("fila")</formula>
    </cfRule>
  </conditionalFormatting>
  <conditionalFormatting sqref="C874:R874">
    <cfRule type="expression" dxfId="3665" priority="3201">
      <formula>ROW()=CELL("fila")</formula>
    </cfRule>
  </conditionalFormatting>
  <conditionalFormatting sqref="C873:R873">
    <cfRule type="expression" dxfId="3664" priority="3200">
      <formula>ROW()=CELL("fila")</formula>
    </cfRule>
  </conditionalFormatting>
  <conditionalFormatting sqref="C872:R872">
    <cfRule type="expression" dxfId="3663" priority="3199">
      <formula>ROW()=CELL("fila")</formula>
    </cfRule>
  </conditionalFormatting>
  <conditionalFormatting sqref="C871:R871">
    <cfRule type="expression" dxfId="3662" priority="3198">
      <formula>ROW()=CELL("fila")</formula>
    </cfRule>
  </conditionalFormatting>
  <conditionalFormatting sqref="C870:R870">
    <cfRule type="expression" dxfId="3661" priority="3197">
      <formula>ROW()=CELL("fila")</formula>
    </cfRule>
  </conditionalFormatting>
  <conditionalFormatting sqref="C869:R869">
    <cfRule type="expression" dxfId="3660" priority="3196">
      <formula>ROW()=CELL("fila")</formula>
    </cfRule>
  </conditionalFormatting>
  <conditionalFormatting sqref="C868:R868">
    <cfRule type="expression" dxfId="3659" priority="3195">
      <formula>ROW()=CELL("fila")</formula>
    </cfRule>
  </conditionalFormatting>
  <conditionalFormatting sqref="C867:R867">
    <cfRule type="expression" dxfId="3658" priority="3194">
      <formula>ROW()=CELL("fila")</formula>
    </cfRule>
  </conditionalFormatting>
  <conditionalFormatting sqref="C866:R866">
    <cfRule type="expression" dxfId="3657" priority="3193">
      <formula>ROW()=CELL("fila")</formula>
    </cfRule>
  </conditionalFormatting>
  <conditionalFormatting sqref="C865:R865">
    <cfRule type="expression" dxfId="3656" priority="3192">
      <formula>ROW()=CELL("fila")</formula>
    </cfRule>
  </conditionalFormatting>
  <conditionalFormatting sqref="C864:R864">
    <cfRule type="expression" dxfId="3655" priority="3191">
      <formula>ROW()=CELL("fila")</formula>
    </cfRule>
  </conditionalFormatting>
  <conditionalFormatting sqref="C863:R863">
    <cfRule type="expression" dxfId="3654" priority="3190">
      <formula>ROW()=CELL("fila")</formula>
    </cfRule>
  </conditionalFormatting>
  <conditionalFormatting sqref="C862:R862">
    <cfRule type="expression" dxfId="3653" priority="3189">
      <formula>ROW()=CELL("fila")</formula>
    </cfRule>
  </conditionalFormatting>
  <conditionalFormatting sqref="C861:R861">
    <cfRule type="expression" dxfId="3652" priority="3188">
      <formula>ROW()=CELL("fila")</formula>
    </cfRule>
  </conditionalFormatting>
  <conditionalFormatting sqref="C860:R860">
    <cfRule type="expression" dxfId="3651" priority="3187">
      <formula>ROW()=CELL("fila")</formula>
    </cfRule>
  </conditionalFormatting>
  <conditionalFormatting sqref="C859:F859 H859:R859">
    <cfRule type="expression" dxfId="3650" priority="3186">
      <formula>ROW()=CELL("fila")</formula>
    </cfRule>
  </conditionalFormatting>
  <conditionalFormatting sqref="C858:R858 G859 G902:G903 G912:G913 G941 G945 G1000">
    <cfRule type="expression" dxfId="3649" priority="3185">
      <formula>ROW()=CELL("fila")</formula>
    </cfRule>
  </conditionalFormatting>
  <conditionalFormatting sqref="C857:R857">
    <cfRule type="expression" dxfId="3648" priority="3184">
      <formula>ROW()=CELL("fila")</formula>
    </cfRule>
  </conditionalFormatting>
  <conditionalFormatting sqref="C856:R856">
    <cfRule type="expression" dxfId="3647" priority="3183">
      <formula>ROW()=CELL("fila")</formula>
    </cfRule>
  </conditionalFormatting>
  <conditionalFormatting sqref="C855:R855">
    <cfRule type="expression" dxfId="3646" priority="3182">
      <formula>ROW()=CELL("fila")</formula>
    </cfRule>
  </conditionalFormatting>
  <conditionalFormatting sqref="C854:R854">
    <cfRule type="expression" dxfId="3645" priority="3181">
      <formula>ROW()=CELL("fila")</formula>
    </cfRule>
  </conditionalFormatting>
  <conditionalFormatting sqref="C853:R853">
    <cfRule type="expression" dxfId="3644" priority="3180">
      <formula>ROW()=CELL("fila")</formula>
    </cfRule>
  </conditionalFormatting>
  <conditionalFormatting sqref="C852:R852">
    <cfRule type="expression" dxfId="3643" priority="3179">
      <formula>ROW()=CELL("fila")</formula>
    </cfRule>
  </conditionalFormatting>
  <conditionalFormatting sqref="C851:R851">
    <cfRule type="expression" dxfId="3642" priority="3178">
      <formula>ROW()=CELL("fila")</formula>
    </cfRule>
  </conditionalFormatting>
  <conditionalFormatting sqref="C850:R850">
    <cfRule type="expression" dxfId="3641" priority="3177">
      <formula>ROW()=CELL("fila")</formula>
    </cfRule>
  </conditionalFormatting>
  <conditionalFormatting sqref="C849:R849">
    <cfRule type="expression" dxfId="3640" priority="3176">
      <formula>ROW()=CELL("fila")</formula>
    </cfRule>
  </conditionalFormatting>
  <conditionalFormatting sqref="C848:R848">
    <cfRule type="expression" dxfId="3639" priority="3175">
      <formula>ROW()=CELL("fila")</formula>
    </cfRule>
  </conditionalFormatting>
  <conditionalFormatting sqref="C847:R847">
    <cfRule type="expression" dxfId="3638" priority="3174">
      <formula>ROW()=CELL("fila")</formula>
    </cfRule>
  </conditionalFormatting>
  <conditionalFormatting sqref="C846:R846">
    <cfRule type="expression" dxfId="3637" priority="3173">
      <formula>ROW()=CELL("fila")</formula>
    </cfRule>
  </conditionalFormatting>
  <conditionalFormatting sqref="C845:R845">
    <cfRule type="expression" dxfId="3636" priority="3172">
      <formula>ROW()=CELL("fila")</formula>
    </cfRule>
  </conditionalFormatting>
  <conditionalFormatting sqref="C844:R844">
    <cfRule type="expression" dxfId="3635" priority="3171">
      <formula>ROW()=CELL("fila")</formula>
    </cfRule>
  </conditionalFormatting>
  <conditionalFormatting sqref="C843:R843">
    <cfRule type="expression" dxfId="3634" priority="3170">
      <formula>ROW()=CELL("fila")</formula>
    </cfRule>
  </conditionalFormatting>
  <conditionalFormatting sqref="C842:R842">
    <cfRule type="expression" dxfId="3633" priority="3169">
      <formula>ROW()=CELL("fila")</formula>
    </cfRule>
  </conditionalFormatting>
  <conditionalFormatting sqref="C841:R841">
    <cfRule type="expression" dxfId="3632" priority="3168">
      <formula>ROW()=CELL("fila")</formula>
    </cfRule>
  </conditionalFormatting>
  <conditionalFormatting sqref="C840:R840">
    <cfRule type="expression" dxfId="3631" priority="3167">
      <formula>ROW()=CELL("fila")</formula>
    </cfRule>
  </conditionalFormatting>
  <conditionalFormatting sqref="C839:R839">
    <cfRule type="expression" dxfId="3630" priority="3166">
      <formula>ROW()=CELL("fila")</formula>
    </cfRule>
  </conditionalFormatting>
  <conditionalFormatting sqref="C838:R838">
    <cfRule type="expression" dxfId="3629" priority="3165">
      <formula>ROW()=CELL("fila")</formula>
    </cfRule>
  </conditionalFormatting>
  <conditionalFormatting sqref="C837:R837">
    <cfRule type="expression" dxfId="3628" priority="3164">
      <formula>ROW()=CELL("fila")</formula>
    </cfRule>
  </conditionalFormatting>
  <conditionalFormatting sqref="C836:R836">
    <cfRule type="expression" dxfId="3627" priority="3163">
      <formula>ROW()=CELL("fila")</formula>
    </cfRule>
  </conditionalFormatting>
  <conditionalFormatting sqref="C835:R835">
    <cfRule type="expression" dxfId="3626" priority="3162">
      <formula>ROW()=CELL("fila")</formula>
    </cfRule>
  </conditionalFormatting>
  <conditionalFormatting sqref="C834:R834">
    <cfRule type="expression" dxfId="3625" priority="3161">
      <formula>ROW()=CELL("fila")</formula>
    </cfRule>
  </conditionalFormatting>
  <conditionalFormatting sqref="C833:R833">
    <cfRule type="expression" dxfId="3624" priority="3160">
      <formula>ROW()=CELL("fila")</formula>
    </cfRule>
  </conditionalFormatting>
  <conditionalFormatting sqref="C832:R832">
    <cfRule type="expression" dxfId="3623" priority="3159">
      <formula>ROW()=CELL("fila")</formula>
    </cfRule>
  </conditionalFormatting>
  <conditionalFormatting sqref="C831:R831">
    <cfRule type="expression" dxfId="3622" priority="3158">
      <formula>ROW()=CELL("fila")</formula>
    </cfRule>
  </conditionalFormatting>
  <conditionalFormatting sqref="C830:R830">
    <cfRule type="expression" dxfId="3621" priority="3157">
      <formula>ROW()=CELL("fila")</formula>
    </cfRule>
  </conditionalFormatting>
  <conditionalFormatting sqref="C829:R829">
    <cfRule type="expression" dxfId="3620" priority="3156">
      <formula>ROW()=CELL("fila")</formula>
    </cfRule>
  </conditionalFormatting>
  <conditionalFormatting sqref="C828:R828">
    <cfRule type="expression" dxfId="3619" priority="3155">
      <formula>ROW()=CELL("fila")</formula>
    </cfRule>
  </conditionalFormatting>
  <conditionalFormatting sqref="C827:R827">
    <cfRule type="expression" dxfId="3618" priority="3154">
      <formula>ROW()=CELL("fila")</formula>
    </cfRule>
  </conditionalFormatting>
  <conditionalFormatting sqref="C826:R826">
    <cfRule type="expression" dxfId="3617" priority="3153">
      <formula>ROW()=CELL("fila")</formula>
    </cfRule>
  </conditionalFormatting>
  <conditionalFormatting sqref="C825:R825">
    <cfRule type="expression" dxfId="3616" priority="3152">
      <formula>ROW()=CELL("fila")</formula>
    </cfRule>
  </conditionalFormatting>
  <conditionalFormatting sqref="C824:R824">
    <cfRule type="expression" dxfId="3615" priority="3151">
      <formula>ROW()=CELL("fila")</formula>
    </cfRule>
  </conditionalFormatting>
  <conditionalFormatting sqref="C823:R823">
    <cfRule type="expression" dxfId="3614" priority="3150">
      <formula>ROW()=CELL("fila")</formula>
    </cfRule>
  </conditionalFormatting>
  <conditionalFormatting sqref="C822:R822">
    <cfRule type="expression" dxfId="3613" priority="3149">
      <formula>ROW()=CELL("fila")</formula>
    </cfRule>
  </conditionalFormatting>
  <conditionalFormatting sqref="C821:R821">
    <cfRule type="expression" dxfId="3612" priority="3148">
      <formula>ROW()=CELL("fila")</formula>
    </cfRule>
  </conditionalFormatting>
  <conditionalFormatting sqref="C820:R820">
    <cfRule type="expression" dxfId="3611" priority="3147">
      <formula>ROW()=CELL("fila")</formula>
    </cfRule>
  </conditionalFormatting>
  <conditionalFormatting sqref="C819:R819">
    <cfRule type="expression" dxfId="3610" priority="3146">
      <formula>ROW()=CELL("fila")</formula>
    </cfRule>
  </conditionalFormatting>
  <conditionalFormatting sqref="C818:R818">
    <cfRule type="expression" dxfId="3609" priority="3145">
      <formula>ROW()=CELL("fila")</formula>
    </cfRule>
  </conditionalFormatting>
  <conditionalFormatting sqref="C817:R817">
    <cfRule type="expression" dxfId="3608" priority="3144">
      <formula>ROW()=CELL("fila")</formula>
    </cfRule>
  </conditionalFormatting>
  <conditionalFormatting sqref="C816:R816">
    <cfRule type="expression" dxfId="3607" priority="3143">
      <formula>ROW()=CELL("fila")</formula>
    </cfRule>
  </conditionalFormatting>
  <conditionalFormatting sqref="C815:R815">
    <cfRule type="expression" dxfId="3606" priority="3142">
      <formula>ROW()=CELL("fila")</formula>
    </cfRule>
  </conditionalFormatting>
  <conditionalFormatting sqref="C814:R814">
    <cfRule type="expression" dxfId="3605" priority="3141">
      <formula>ROW()=CELL("fila")</formula>
    </cfRule>
  </conditionalFormatting>
  <conditionalFormatting sqref="C813:R813">
    <cfRule type="expression" dxfId="3604" priority="3140">
      <formula>ROW()=CELL("fila")</formula>
    </cfRule>
  </conditionalFormatting>
  <conditionalFormatting sqref="C812:R812">
    <cfRule type="expression" dxfId="3603" priority="3139">
      <formula>ROW()=CELL("fila")</formula>
    </cfRule>
  </conditionalFormatting>
  <conditionalFormatting sqref="C811:R811">
    <cfRule type="expression" dxfId="3602" priority="3138">
      <formula>ROW()=CELL("fila")</formula>
    </cfRule>
  </conditionalFormatting>
  <conditionalFormatting sqref="C810:R810">
    <cfRule type="expression" dxfId="3601" priority="3137">
      <formula>ROW()=CELL("fila")</formula>
    </cfRule>
  </conditionalFormatting>
  <conditionalFormatting sqref="C809:R809">
    <cfRule type="expression" dxfId="3600" priority="3136">
      <formula>ROW()=CELL("fila")</formula>
    </cfRule>
  </conditionalFormatting>
  <conditionalFormatting sqref="C808:R808">
    <cfRule type="expression" dxfId="3599" priority="3135">
      <formula>ROW()=CELL("fila")</formula>
    </cfRule>
  </conditionalFormatting>
  <conditionalFormatting sqref="C807:R807">
    <cfRule type="expression" dxfId="3598" priority="3134">
      <formula>ROW()=CELL("fila")</formula>
    </cfRule>
  </conditionalFormatting>
  <conditionalFormatting sqref="C806:R806">
    <cfRule type="expression" dxfId="3597" priority="3133">
      <formula>ROW()=CELL("fila")</formula>
    </cfRule>
  </conditionalFormatting>
  <conditionalFormatting sqref="C805:R805">
    <cfRule type="expression" dxfId="3596" priority="3132">
      <formula>ROW()=CELL("fila")</formula>
    </cfRule>
  </conditionalFormatting>
  <conditionalFormatting sqref="C804:R804">
    <cfRule type="expression" dxfId="3595" priority="3131">
      <formula>ROW()=CELL("fila")</formula>
    </cfRule>
  </conditionalFormatting>
  <conditionalFormatting sqref="C803:R803">
    <cfRule type="expression" dxfId="3594" priority="3130">
      <formula>ROW()=CELL("fila")</formula>
    </cfRule>
  </conditionalFormatting>
  <conditionalFormatting sqref="C802:R802">
    <cfRule type="expression" dxfId="3593" priority="3129">
      <formula>ROW()=CELL("fila")</formula>
    </cfRule>
  </conditionalFormatting>
  <conditionalFormatting sqref="C801:R801">
    <cfRule type="expression" dxfId="3592" priority="3128">
      <formula>ROW()=CELL("fila")</formula>
    </cfRule>
  </conditionalFormatting>
  <conditionalFormatting sqref="C800:R800">
    <cfRule type="expression" dxfId="3591" priority="3127">
      <formula>ROW()=CELL("fila")</formula>
    </cfRule>
  </conditionalFormatting>
  <conditionalFormatting sqref="C799:R799">
    <cfRule type="expression" dxfId="3590" priority="3126">
      <formula>ROW()=CELL("fila")</formula>
    </cfRule>
  </conditionalFormatting>
  <conditionalFormatting sqref="C798:R798">
    <cfRule type="expression" dxfId="3589" priority="3125">
      <formula>ROW()=CELL("fila")</formula>
    </cfRule>
  </conditionalFormatting>
  <conditionalFormatting sqref="C797:R797">
    <cfRule type="expression" dxfId="3588" priority="3124">
      <formula>ROW()=CELL("fila")</formula>
    </cfRule>
  </conditionalFormatting>
  <conditionalFormatting sqref="C796:R796">
    <cfRule type="expression" dxfId="3587" priority="3123">
      <formula>ROW()=CELL("fila")</formula>
    </cfRule>
  </conditionalFormatting>
  <conditionalFormatting sqref="C795:R795">
    <cfRule type="expression" dxfId="3586" priority="3122">
      <formula>ROW()=CELL("fila")</formula>
    </cfRule>
  </conditionalFormatting>
  <conditionalFormatting sqref="C794:R794">
    <cfRule type="expression" dxfId="3585" priority="3121">
      <formula>ROW()=CELL("fila")</formula>
    </cfRule>
  </conditionalFormatting>
  <conditionalFormatting sqref="C793:R793">
    <cfRule type="expression" dxfId="3584" priority="3120">
      <formula>ROW()=CELL("fila")</formula>
    </cfRule>
  </conditionalFormatting>
  <conditionalFormatting sqref="C792:R792">
    <cfRule type="expression" dxfId="3583" priority="3119">
      <formula>ROW()=CELL("fila")</formula>
    </cfRule>
  </conditionalFormatting>
  <conditionalFormatting sqref="C791:R791">
    <cfRule type="expression" dxfId="3582" priority="3118">
      <formula>ROW()=CELL("fila")</formula>
    </cfRule>
  </conditionalFormatting>
  <conditionalFormatting sqref="C790:R790">
    <cfRule type="expression" dxfId="3581" priority="3117">
      <formula>ROW()=CELL("fila")</formula>
    </cfRule>
  </conditionalFormatting>
  <conditionalFormatting sqref="C789:R789">
    <cfRule type="expression" dxfId="3580" priority="3116">
      <formula>ROW()=CELL("fila")</formula>
    </cfRule>
  </conditionalFormatting>
  <conditionalFormatting sqref="C788:R788">
    <cfRule type="expression" dxfId="3579" priority="3115">
      <formula>ROW()=CELL("fila")</formula>
    </cfRule>
  </conditionalFormatting>
  <conditionalFormatting sqref="C787:R787">
    <cfRule type="expression" dxfId="3578" priority="3114">
      <formula>ROW()=CELL("fila")</formula>
    </cfRule>
  </conditionalFormatting>
  <conditionalFormatting sqref="C786:R786">
    <cfRule type="expression" dxfId="3577" priority="3113">
      <formula>ROW()=CELL("fila")</formula>
    </cfRule>
  </conditionalFormatting>
  <conditionalFormatting sqref="C785:R785">
    <cfRule type="expression" dxfId="3576" priority="3112">
      <formula>ROW()=CELL("fila")</formula>
    </cfRule>
  </conditionalFormatting>
  <conditionalFormatting sqref="C784:R784">
    <cfRule type="expression" dxfId="3575" priority="3111">
      <formula>ROW()=CELL("fila")</formula>
    </cfRule>
  </conditionalFormatting>
  <conditionalFormatting sqref="C783:R783">
    <cfRule type="expression" dxfId="3574" priority="3110">
      <formula>ROW()=CELL("fila")</formula>
    </cfRule>
  </conditionalFormatting>
  <conditionalFormatting sqref="C782:R782">
    <cfRule type="expression" dxfId="3573" priority="3109">
      <formula>ROW()=CELL("fila")</formula>
    </cfRule>
  </conditionalFormatting>
  <conditionalFormatting sqref="C781:R781">
    <cfRule type="expression" dxfId="3572" priority="3108">
      <formula>ROW()=CELL("fila")</formula>
    </cfRule>
  </conditionalFormatting>
  <conditionalFormatting sqref="C780:R780">
    <cfRule type="expression" dxfId="3571" priority="3107">
      <formula>ROW()=CELL("fila")</formula>
    </cfRule>
  </conditionalFormatting>
  <conditionalFormatting sqref="C779:R779">
    <cfRule type="expression" dxfId="3570" priority="3106">
      <formula>ROW()=CELL("fila")</formula>
    </cfRule>
  </conditionalFormatting>
  <conditionalFormatting sqref="C778:R778">
    <cfRule type="expression" dxfId="3569" priority="3105">
      <formula>ROW()=CELL("fila")</formula>
    </cfRule>
  </conditionalFormatting>
  <conditionalFormatting sqref="C777:R777">
    <cfRule type="expression" dxfId="3568" priority="3104">
      <formula>ROW()=CELL("fila")</formula>
    </cfRule>
  </conditionalFormatting>
  <conditionalFormatting sqref="C776:R776">
    <cfRule type="expression" dxfId="3567" priority="3103">
      <formula>ROW()=CELL("fila")</formula>
    </cfRule>
  </conditionalFormatting>
  <conditionalFormatting sqref="C775:R775">
    <cfRule type="expression" dxfId="3566" priority="3102">
      <formula>ROW()=CELL("fila")</formula>
    </cfRule>
  </conditionalFormatting>
  <conditionalFormatting sqref="C774:R774">
    <cfRule type="expression" dxfId="3565" priority="3101">
      <formula>ROW()=CELL("fila")</formula>
    </cfRule>
  </conditionalFormatting>
  <conditionalFormatting sqref="C773:L773 N773:R773">
    <cfRule type="expression" dxfId="3564" priority="3100">
      <formula>ROW()=CELL("fila")</formula>
    </cfRule>
  </conditionalFormatting>
  <conditionalFormatting sqref="C772:R772">
    <cfRule type="expression" dxfId="3563" priority="3099">
      <formula>ROW()=CELL("fila")</formula>
    </cfRule>
  </conditionalFormatting>
  <conditionalFormatting sqref="C771:R771">
    <cfRule type="expression" dxfId="3562" priority="3098">
      <formula>ROW()=CELL("fila")</formula>
    </cfRule>
  </conditionalFormatting>
  <conditionalFormatting sqref="C770:R770">
    <cfRule type="expression" dxfId="3561" priority="3097">
      <formula>ROW()=CELL("fila")</formula>
    </cfRule>
  </conditionalFormatting>
  <conditionalFormatting sqref="C769:R769">
    <cfRule type="expression" dxfId="3560" priority="3096">
      <formula>ROW()=CELL("fila")</formula>
    </cfRule>
  </conditionalFormatting>
  <conditionalFormatting sqref="C768:R768">
    <cfRule type="expression" dxfId="3559" priority="3095">
      <formula>ROW()=CELL("fila")</formula>
    </cfRule>
  </conditionalFormatting>
  <conditionalFormatting sqref="C767:R767">
    <cfRule type="expression" dxfId="3558" priority="3094">
      <formula>ROW()=CELL("fila")</formula>
    </cfRule>
  </conditionalFormatting>
  <conditionalFormatting sqref="C766:R766">
    <cfRule type="expression" dxfId="3557" priority="3093">
      <formula>ROW()=CELL("fila")</formula>
    </cfRule>
  </conditionalFormatting>
  <conditionalFormatting sqref="C765:R765">
    <cfRule type="expression" dxfId="3556" priority="3092">
      <formula>ROW()=CELL("fila")</formula>
    </cfRule>
  </conditionalFormatting>
  <conditionalFormatting sqref="C764:R764">
    <cfRule type="expression" dxfId="3555" priority="3091">
      <formula>ROW()=CELL("fila")</formula>
    </cfRule>
  </conditionalFormatting>
  <conditionalFormatting sqref="C763:R763">
    <cfRule type="expression" dxfId="3554" priority="3090">
      <formula>ROW()=CELL("fila")</formula>
    </cfRule>
  </conditionalFormatting>
  <conditionalFormatting sqref="C762:R762">
    <cfRule type="expression" dxfId="3553" priority="3089">
      <formula>ROW()=CELL("fila")</formula>
    </cfRule>
  </conditionalFormatting>
  <conditionalFormatting sqref="C761:R761">
    <cfRule type="expression" dxfId="3552" priority="3088">
      <formula>ROW()=CELL("fila")</formula>
    </cfRule>
  </conditionalFormatting>
  <conditionalFormatting sqref="C760:R760">
    <cfRule type="expression" dxfId="3551" priority="3087">
      <formula>ROW()=CELL("fila")</formula>
    </cfRule>
  </conditionalFormatting>
  <conditionalFormatting sqref="C759:R759">
    <cfRule type="expression" dxfId="3550" priority="3086">
      <formula>ROW()=CELL("fila")</formula>
    </cfRule>
  </conditionalFormatting>
  <conditionalFormatting sqref="C758:R758">
    <cfRule type="expression" dxfId="3549" priority="3085">
      <formula>ROW()=CELL("fila")</formula>
    </cfRule>
  </conditionalFormatting>
  <conditionalFormatting sqref="C757:R757">
    <cfRule type="expression" dxfId="3548" priority="3084">
      <formula>ROW()=CELL("fila")</formula>
    </cfRule>
  </conditionalFormatting>
  <conditionalFormatting sqref="C756:R756">
    <cfRule type="expression" dxfId="3547" priority="3083">
      <formula>ROW()=CELL("fila")</formula>
    </cfRule>
  </conditionalFormatting>
  <conditionalFormatting sqref="C755:R755">
    <cfRule type="expression" dxfId="3546" priority="3082">
      <formula>ROW()=CELL("fila")</formula>
    </cfRule>
  </conditionalFormatting>
  <conditionalFormatting sqref="C754:R754">
    <cfRule type="expression" dxfId="3545" priority="3081">
      <formula>ROW()=CELL("fila")</formula>
    </cfRule>
  </conditionalFormatting>
  <conditionalFormatting sqref="M773">
    <cfRule type="expression" dxfId="3544" priority="3079">
      <formula>ROW()=CELL("fila")</formula>
    </cfRule>
  </conditionalFormatting>
  <conditionalFormatting sqref="C753:R753">
    <cfRule type="expression" dxfId="3543" priority="3078">
      <formula>ROW()=CELL("fila")</formula>
    </cfRule>
  </conditionalFormatting>
  <conditionalFormatting sqref="C752:R752">
    <cfRule type="expression" dxfId="3542" priority="3077">
      <formula>ROW()=CELL("fila")</formula>
    </cfRule>
  </conditionalFormatting>
  <conditionalFormatting sqref="C751:R751">
    <cfRule type="expression" dxfId="3541" priority="3076">
      <formula>ROW()=CELL("fila")</formula>
    </cfRule>
  </conditionalFormatting>
  <conditionalFormatting sqref="C750:R750">
    <cfRule type="expression" dxfId="3540" priority="3075">
      <formula>ROW()=CELL("fila")</formula>
    </cfRule>
  </conditionalFormatting>
  <conditionalFormatting sqref="C749:R749">
    <cfRule type="expression" dxfId="3539" priority="3074">
      <formula>ROW()=CELL("fila")</formula>
    </cfRule>
  </conditionalFormatting>
  <conditionalFormatting sqref="C748:R748">
    <cfRule type="expression" dxfId="3538" priority="3073">
      <formula>ROW()=CELL("fila")</formula>
    </cfRule>
  </conditionalFormatting>
  <conditionalFormatting sqref="C747:R747">
    <cfRule type="expression" dxfId="3537" priority="3072">
      <formula>ROW()=CELL("fila")</formula>
    </cfRule>
  </conditionalFormatting>
  <conditionalFormatting sqref="C746:R746">
    <cfRule type="expression" dxfId="3536" priority="3071">
      <formula>ROW()=CELL("fila")</formula>
    </cfRule>
  </conditionalFormatting>
  <conditionalFormatting sqref="C745:R745">
    <cfRule type="expression" dxfId="3535" priority="3070">
      <formula>ROW()=CELL("fila")</formula>
    </cfRule>
  </conditionalFormatting>
  <conditionalFormatting sqref="C744:R744">
    <cfRule type="expression" dxfId="3534" priority="3069">
      <formula>ROW()=CELL("fila")</formula>
    </cfRule>
  </conditionalFormatting>
  <conditionalFormatting sqref="C743:R743">
    <cfRule type="expression" dxfId="3533" priority="3068">
      <formula>ROW()=CELL("fila")</formula>
    </cfRule>
  </conditionalFormatting>
  <conditionalFormatting sqref="C742:R742">
    <cfRule type="expression" dxfId="3532" priority="3067">
      <formula>ROW()=CELL("fila")</formula>
    </cfRule>
  </conditionalFormatting>
  <conditionalFormatting sqref="C741:R741">
    <cfRule type="expression" dxfId="3531" priority="3066">
      <formula>ROW()=CELL("fila")</formula>
    </cfRule>
  </conditionalFormatting>
  <conditionalFormatting sqref="C740:R740">
    <cfRule type="expression" dxfId="3530" priority="3065">
      <formula>ROW()=CELL("fila")</formula>
    </cfRule>
  </conditionalFormatting>
  <conditionalFormatting sqref="C739:R739">
    <cfRule type="expression" dxfId="3529" priority="3064">
      <formula>ROW()=CELL("fila")</formula>
    </cfRule>
  </conditionalFormatting>
  <conditionalFormatting sqref="C738:R738">
    <cfRule type="expression" dxfId="3528" priority="3063">
      <formula>ROW()=CELL("fila")</formula>
    </cfRule>
  </conditionalFormatting>
  <conditionalFormatting sqref="C737:R737">
    <cfRule type="expression" dxfId="3527" priority="3062">
      <formula>ROW()=CELL("fila")</formula>
    </cfRule>
  </conditionalFormatting>
  <conditionalFormatting sqref="C736:R736">
    <cfRule type="expression" dxfId="3526" priority="3061">
      <formula>ROW()=CELL("fila")</formula>
    </cfRule>
  </conditionalFormatting>
  <conditionalFormatting sqref="C735:R735">
    <cfRule type="expression" dxfId="3525" priority="3060">
      <formula>ROW()=CELL("fila")</formula>
    </cfRule>
  </conditionalFormatting>
  <conditionalFormatting sqref="C734:R734">
    <cfRule type="expression" dxfId="3524" priority="3059">
      <formula>ROW()=CELL("fila")</formula>
    </cfRule>
  </conditionalFormatting>
  <conditionalFormatting sqref="C733:R733">
    <cfRule type="expression" dxfId="3523" priority="3058">
      <formula>ROW()=CELL("fila")</formula>
    </cfRule>
  </conditionalFormatting>
  <conditionalFormatting sqref="C732:R732">
    <cfRule type="expression" dxfId="3522" priority="3057">
      <formula>ROW()=CELL("fila")</formula>
    </cfRule>
  </conditionalFormatting>
  <conditionalFormatting sqref="C731:R731">
    <cfRule type="expression" dxfId="3521" priority="3056">
      <formula>ROW()=CELL("fila")</formula>
    </cfRule>
  </conditionalFormatting>
  <conditionalFormatting sqref="C730:R730">
    <cfRule type="expression" dxfId="3520" priority="3055">
      <formula>ROW()=CELL("fila")</formula>
    </cfRule>
  </conditionalFormatting>
  <conditionalFormatting sqref="C729:R729">
    <cfRule type="expression" dxfId="3519" priority="3054">
      <formula>ROW()=CELL("fila")</formula>
    </cfRule>
  </conditionalFormatting>
  <conditionalFormatting sqref="C728:R728">
    <cfRule type="expression" dxfId="3518" priority="3053">
      <formula>ROW()=CELL("fila")</formula>
    </cfRule>
  </conditionalFormatting>
  <conditionalFormatting sqref="C727:R727">
    <cfRule type="expression" dxfId="3517" priority="3052">
      <formula>ROW()=CELL("fila")</formula>
    </cfRule>
  </conditionalFormatting>
  <conditionalFormatting sqref="C726:R726">
    <cfRule type="expression" dxfId="3516" priority="3051">
      <formula>ROW()=CELL("fila")</formula>
    </cfRule>
  </conditionalFormatting>
  <conditionalFormatting sqref="C725:R725">
    <cfRule type="expression" dxfId="3515" priority="3050">
      <formula>ROW()=CELL("fila")</formula>
    </cfRule>
  </conditionalFormatting>
  <conditionalFormatting sqref="C724:R724">
    <cfRule type="expression" dxfId="3514" priority="3049">
      <formula>ROW()=CELL("fila")</formula>
    </cfRule>
  </conditionalFormatting>
  <conditionalFormatting sqref="C723:R723">
    <cfRule type="expression" dxfId="3513" priority="3048">
      <formula>ROW()=CELL("fila")</formula>
    </cfRule>
  </conditionalFormatting>
  <conditionalFormatting sqref="C722:R722">
    <cfRule type="expression" dxfId="3512" priority="3047">
      <formula>ROW()=CELL("fila")</formula>
    </cfRule>
  </conditionalFormatting>
  <conditionalFormatting sqref="C721:R721">
    <cfRule type="expression" dxfId="3511" priority="3046">
      <formula>ROW()=CELL("fila")</formula>
    </cfRule>
  </conditionalFormatting>
  <conditionalFormatting sqref="C720:R720">
    <cfRule type="expression" dxfId="3510" priority="3045">
      <formula>ROW()=CELL("fila")</formula>
    </cfRule>
  </conditionalFormatting>
  <conditionalFormatting sqref="C719:R719">
    <cfRule type="expression" dxfId="3509" priority="3044">
      <formula>ROW()=CELL("fila")</formula>
    </cfRule>
  </conditionalFormatting>
  <conditionalFormatting sqref="C718:R718">
    <cfRule type="expression" dxfId="3508" priority="3043">
      <formula>ROW()=CELL("fila")</formula>
    </cfRule>
  </conditionalFormatting>
  <conditionalFormatting sqref="C717:R717">
    <cfRule type="expression" dxfId="3507" priority="3042">
      <formula>ROW()=CELL("fila")</formula>
    </cfRule>
  </conditionalFormatting>
  <conditionalFormatting sqref="C716:R716">
    <cfRule type="expression" dxfId="3506" priority="3041">
      <formula>ROW()=CELL("fila")</formula>
    </cfRule>
  </conditionalFormatting>
  <conditionalFormatting sqref="C715:R715">
    <cfRule type="expression" dxfId="3505" priority="3040">
      <formula>ROW()=CELL("fila")</formula>
    </cfRule>
  </conditionalFormatting>
  <conditionalFormatting sqref="C714:R714">
    <cfRule type="expression" dxfId="3504" priority="3039">
      <formula>ROW()=CELL("fila")</formula>
    </cfRule>
  </conditionalFormatting>
  <conditionalFormatting sqref="C713:R713">
    <cfRule type="expression" dxfId="3503" priority="3038">
      <formula>ROW()=CELL("fila")</formula>
    </cfRule>
  </conditionalFormatting>
  <conditionalFormatting sqref="C712:R712">
    <cfRule type="expression" dxfId="3502" priority="3037">
      <formula>ROW()=CELL("fila")</formula>
    </cfRule>
  </conditionalFormatting>
  <conditionalFormatting sqref="C711:R711">
    <cfRule type="expression" dxfId="3501" priority="3036">
      <formula>ROW()=CELL("fila")</formula>
    </cfRule>
  </conditionalFormatting>
  <conditionalFormatting sqref="C710:R710">
    <cfRule type="expression" dxfId="3500" priority="3035">
      <formula>ROW()=CELL("fila")</formula>
    </cfRule>
  </conditionalFormatting>
  <conditionalFormatting sqref="C709:R709">
    <cfRule type="expression" dxfId="3499" priority="3034">
      <formula>ROW()=CELL("fila")</formula>
    </cfRule>
  </conditionalFormatting>
  <conditionalFormatting sqref="C708:R708">
    <cfRule type="expression" dxfId="3498" priority="3033">
      <formula>ROW()=CELL("fila")</formula>
    </cfRule>
  </conditionalFormatting>
  <conditionalFormatting sqref="C707:R707">
    <cfRule type="expression" dxfId="3497" priority="3032">
      <formula>ROW()=CELL("fila")</formula>
    </cfRule>
  </conditionalFormatting>
  <conditionalFormatting sqref="C706:F706 H706:R706">
    <cfRule type="expression" dxfId="3496" priority="3031">
      <formula>ROW()=CELL("fila")</formula>
    </cfRule>
  </conditionalFormatting>
  <conditionalFormatting sqref="C705:F705 H705:R705">
    <cfRule type="expression" dxfId="3495" priority="3030">
      <formula>ROW()=CELL("fila")</formula>
    </cfRule>
  </conditionalFormatting>
  <conditionalFormatting sqref="C704:F704 H704:R704">
    <cfRule type="expression" dxfId="3494" priority="3029">
      <formula>ROW()=CELL("fila")</formula>
    </cfRule>
  </conditionalFormatting>
  <conditionalFormatting sqref="C703:F703 H703:R703">
    <cfRule type="expression" dxfId="3493" priority="3028">
      <formula>ROW()=CELL("fila")</formula>
    </cfRule>
  </conditionalFormatting>
  <conditionalFormatting sqref="C702:R702">
    <cfRule type="expression" dxfId="3492" priority="3027">
      <formula>ROW()=CELL("fila")</formula>
    </cfRule>
  </conditionalFormatting>
  <conditionalFormatting sqref="C701:F701 H701:R701">
    <cfRule type="expression" dxfId="3491" priority="3026">
      <formula>ROW()=CELL("fila")</formula>
    </cfRule>
  </conditionalFormatting>
  <conditionalFormatting sqref="C700:F700 H700:R700">
    <cfRule type="expression" dxfId="3490" priority="3025">
      <formula>ROW()=CELL("fila")</formula>
    </cfRule>
  </conditionalFormatting>
  <conditionalFormatting sqref="C699:R699">
    <cfRule type="expression" dxfId="3489" priority="3024">
      <formula>ROW()=CELL("fila")</formula>
    </cfRule>
  </conditionalFormatting>
  <conditionalFormatting sqref="C698:F698 H698:R698">
    <cfRule type="expression" dxfId="3488" priority="3023">
      <formula>ROW()=CELL("fila")</formula>
    </cfRule>
  </conditionalFormatting>
  <conditionalFormatting sqref="G698 G700:G701 G703:G706 C697:R697">
    <cfRule type="expression" dxfId="3487" priority="3022">
      <formula>ROW()=CELL("fila")</formula>
    </cfRule>
  </conditionalFormatting>
  <conditionalFormatting sqref="C696:R696">
    <cfRule type="expression" dxfId="3486" priority="3021">
      <formula>ROW()=CELL("fila")</formula>
    </cfRule>
  </conditionalFormatting>
  <conditionalFormatting sqref="C695:R695">
    <cfRule type="expression" dxfId="3485" priority="3020">
      <formula>ROW()=CELL("fila")</formula>
    </cfRule>
  </conditionalFormatting>
  <conditionalFormatting sqref="C694:R694">
    <cfRule type="expression" dxfId="3484" priority="3019">
      <formula>ROW()=CELL("fila")</formula>
    </cfRule>
  </conditionalFormatting>
  <conditionalFormatting sqref="C693:R693">
    <cfRule type="expression" dxfId="3483" priority="3018">
      <formula>ROW()=CELL("fila")</formula>
    </cfRule>
  </conditionalFormatting>
  <conditionalFormatting sqref="C692:R692">
    <cfRule type="expression" dxfId="3482" priority="3017">
      <formula>ROW()=CELL("fila")</formula>
    </cfRule>
  </conditionalFormatting>
  <conditionalFormatting sqref="C691:R691">
    <cfRule type="expression" dxfId="3481" priority="3016">
      <formula>ROW()=CELL("fila")</formula>
    </cfRule>
  </conditionalFormatting>
  <conditionalFormatting sqref="C690:R690">
    <cfRule type="expression" dxfId="3480" priority="3015">
      <formula>ROW()=CELL("fila")</formula>
    </cfRule>
  </conditionalFormatting>
  <conditionalFormatting sqref="C689:R689">
    <cfRule type="expression" dxfId="3479" priority="3014">
      <formula>ROW()=CELL("fila")</formula>
    </cfRule>
  </conditionalFormatting>
  <conditionalFormatting sqref="C688:R688">
    <cfRule type="expression" dxfId="3478" priority="3013">
      <formula>ROW()=CELL("fila")</formula>
    </cfRule>
  </conditionalFormatting>
  <conditionalFormatting sqref="C687:R687">
    <cfRule type="expression" dxfId="3477" priority="3012">
      <formula>ROW()=CELL("fila")</formula>
    </cfRule>
  </conditionalFormatting>
  <conditionalFormatting sqref="C686:R686">
    <cfRule type="expression" dxfId="3476" priority="3011">
      <formula>ROW()=CELL("fila")</formula>
    </cfRule>
  </conditionalFormatting>
  <conditionalFormatting sqref="C685:R685">
    <cfRule type="expression" dxfId="3475" priority="3010">
      <formula>ROW()=CELL("fila")</formula>
    </cfRule>
  </conditionalFormatting>
  <conditionalFormatting sqref="C684:R684">
    <cfRule type="expression" dxfId="3474" priority="3009">
      <formula>ROW()=CELL("fila")</formula>
    </cfRule>
  </conditionalFormatting>
  <conditionalFormatting sqref="C683:R683">
    <cfRule type="expression" dxfId="3473" priority="3008">
      <formula>ROW()=CELL("fila")</formula>
    </cfRule>
  </conditionalFormatting>
  <conditionalFormatting sqref="C682:R682">
    <cfRule type="expression" dxfId="3472" priority="3007">
      <formula>ROW()=CELL("fila")</formula>
    </cfRule>
  </conditionalFormatting>
  <conditionalFormatting sqref="C681:R681">
    <cfRule type="expression" dxfId="3471" priority="3006">
      <formula>ROW()=CELL("fila")</formula>
    </cfRule>
  </conditionalFormatting>
  <conditionalFormatting sqref="C680:R680">
    <cfRule type="expression" dxfId="3470" priority="3005">
      <formula>ROW()=CELL("fila")</formula>
    </cfRule>
  </conditionalFormatting>
  <conditionalFormatting sqref="C679:R679">
    <cfRule type="expression" dxfId="3469" priority="3004">
      <formula>ROW()=CELL("fila")</formula>
    </cfRule>
  </conditionalFormatting>
  <conditionalFormatting sqref="C678:R678">
    <cfRule type="expression" dxfId="3468" priority="3003">
      <formula>ROW()=CELL("fila")</formula>
    </cfRule>
  </conditionalFormatting>
  <conditionalFormatting sqref="C677:R677">
    <cfRule type="expression" dxfId="3467" priority="3002">
      <formula>ROW()=CELL("fila")</formula>
    </cfRule>
  </conditionalFormatting>
  <conditionalFormatting sqref="C676:R676">
    <cfRule type="expression" dxfId="3466" priority="3001">
      <formula>ROW()=CELL("fila")</formula>
    </cfRule>
  </conditionalFormatting>
  <conditionalFormatting sqref="C675:R675">
    <cfRule type="expression" dxfId="3465" priority="3000">
      <formula>ROW()=CELL("fila")</formula>
    </cfRule>
  </conditionalFormatting>
  <conditionalFormatting sqref="C674:R674">
    <cfRule type="expression" dxfId="3464" priority="2999">
      <formula>ROW()=CELL("fila")</formula>
    </cfRule>
  </conditionalFormatting>
  <conditionalFormatting sqref="C673:R673">
    <cfRule type="expression" dxfId="3463" priority="2998">
      <formula>ROW()=CELL("fila")</formula>
    </cfRule>
  </conditionalFormatting>
  <conditionalFormatting sqref="C672:R672">
    <cfRule type="expression" dxfId="3462" priority="2997">
      <formula>ROW()=CELL("fila")</formula>
    </cfRule>
  </conditionalFormatting>
  <conditionalFormatting sqref="C671:R671">
    <cfRule type="expression" dxfId="3461" priority="2996">
      <formula>ROW()=CELL("fila")</formula>
    </cfRule>
  </conditionalFormatting>
  <conditionalFormatting sqref="C670:R670">
    <cfRule type="expression" dxfId="3460" priority="2995">
      <formula>ROW()=CELL("fila")</formula>
    </cfRule>
  </conditionalFormatting>
  <conditionalFormatting sqref="C669:R669">
    <cfRule type="expression" dxfId="3459" priority="2994">
      <formula>ROW()=CELL("fila")</formula>
    </cfRule>
  </conditionalFormatting>
  <conditionalFormatting sqref="C668:R668">
    <cfRule type="expression" dxfId="3458" priority="2993">
      <formula>ROW()=CELL("fila")</formula>
    </cfRule>
  </conditionalFormatting>
  <conditionalFormatting sqref="C667:R667">
    <cfRule type="expression" dxfId="3457" priority="2992">
      <formula>ROW()=CELL("fila")</formula>
    </cfRule>
  </conditionalFormatting>
  <conditionalFormatting sqref="C666:R666">
    <cfRule type="expression" dxfId="3456" priority="2991">
      <formula>ROW()=CELL("fila")</formula>
    </cfRule>
  </conditionalFormatting>
  <conditionalFormatting sqref="C665:R665">
    <cfRule type="expression" dxfId="3455" priority="2990">
      <formula>ROW()=CELL("fila")</formula>
    </cfRule>
  </conditionalFormatting>
  <conditionalFormatting sqref="C664:R664">
    <cfRule type="expression" dxfId="3454" priority="2989">
      <formula>ROW()=CELL("fila")</formula>
    </cfRule>
  </conditionalFormatting>
  <conditionalFormatting sqref="C663:R663">
    <cfRule type="expression" dxfId="3453" priority="2988">
      <formula>ROW()=CELL("fila")</formula>
    </cfRule>
  </conditionalFormatting>
  <conditionalFormatting sqref="C662:L662 N662:R662">
    <cfRule type="expression" dxfId="3452" priority="2987">
      <formula>ROW()=CELL("fila")</formula>
    </cfRule>
  </conditionalFormatting>
  <conditionalFormatting sqref="C661:R661">
    <cfRule type="expression" dxfId="3451" priority="2986">
      <formula>ROW()=CELL("fila")</formula>
    </cfRule>
  </conditionalFormatting>
  <conditionalFormatting sqref="C660:R660">
    <cfRule type="expression" dxfId="3450" priority="2985">
      <formula>ROW()=CELL("fila")</formula>
    </cfRule>
  </conditionalFormatting>
  <conditionalFormatting sqref="C659:R659">
    <cfRule type="expression" dxfId="3449" priority="2984">
      <formula>ROW()=CELL("fila")</formula>
    </cfRule>
  </conditionalFormatting>
  <conditionalFormatting sqref="C658:R658">
    <cfRule type="expression" dxfId="3448" priority="2983">
      <formula>ROW()=CELL("fila")</formula>
    </cfRule>
  </conditionalFormatting>
  <conditionalFormatting sqref="C657:R657">
    <cfRule type="expression" dxfId="3447" priority="2982">
      <formula>ROW()=CELL("fila")</formula>
    </cfRule>
  </conditionalFormatting>
  <conditionalFormatting sqref="C656:R656">
    <cfRule type="expression" dxfId="3446" priority="2981">
      <formula>ROW()=CELL("fila")</formula>
    </cfRule>
  </conditionalFormatting>
  <conditionalFormatting sqref="C655:R655">
    <cfRule type="expression" dxfId="3445" priority="2980">
      <formula>ROW()=CELL("fila")</formula>
    </cfRule>
  </conditionalFormatting>
  <conditionalFormatting sqref="C654:R654">
    <cfRule type="expression" dxfId="3444" priority="2979">
      <formula>ROW()=CELL("fila")</formula>
    </cfRule>
  </conditionalFormatting>
  <conditionalFormatting sqref="C653:R653">
    <cfRule type="expression" dxfId="3443" priority="2978">
      <formula>ROW()=CELL("fila")</formula>
    </cfRule>
  </conditionalFormatting>
  <conditionalFormatting sqref="C652:R652">
    <cfRule type="expression" dxfId="3442" priority="2977">
      <formula>ROW()=CELL("fila")</formula>
    </cfRule>
  </conditionalFormatting>
  <conditionalFormatting sqref="C651:R651">
    <cfRule type="expression" dxfId="3441" priority="2976">
      <formula>ROW()=CELL("fila")</formula>
    </cfRule>
  </conditionalFormatting>
  <conditionalFormatting sqref="C650:R650">
    <cfRule type="expression" dxfId="3440" priority="2975">
      <formula>ROW()=CELL("fila")</formula>
    </cfRule>
  </conditionalFormatting>
  <conditionalFormatting sqref="C649:R649">
    <cfRule type="expression" dxfId="3439" priority="2974">
      <formula>ROW()=CELL("fila")</formula>
    </cfRule>
  </conditionalFormatting>
  <conditionalFormatting sqref="C648:R648">
    <cfRule type="expression" dxfId="3438" priority="2973">
      <formula>ROW()=CELL("fila")</formula>
    </cfRule>
  </conditionalFormatting>
  <conditionalFormatting sqref="C647:R647">
    <cfRule type="expression" dxfId="3437" priority="2972">
      <formula>ROW()=CELL("fila")</formula>
    </cfRule>
  </conditionalFormatting>
  <conditionalFormatting sqref="C646:R646">
    <cfRule type="expression" dxfId="3436" priority="2971">
      <formula>ROW()=CELL("fila")</formula>
    </cfRule>
  </conditionalFormatting>
  <conditionalFormatting sqref="C645:R645">
    <cfRule type="expression" dxfId="3435" priority="2970">
      <formula>ROW()=CELL("fila")</formula>
    </cfRule>
  </conditionalFormatting>
  <conditionalFormatting sqref="C644:R644">
    <cfRule type="expression" dxfId="3434" priority="2969">
      <formula>ROW()=CELL("fila")</formula>
    </cfRule>
  </conditionalFormatting>
  <conditionalFormatting sqref="C643:R643">
    <cfRule type="expression" dxfId="3433" priority="2968">
      <formula>ROW()=CELL("fila")</formula>
    </cfRule>
  </conditionalFormatting>
  <conditionalFormatting sqref="C642:R642">
    <cfRule type="expression" dxfId="3432" priority="2967">
      <formula>ROW()=CELL("fila")</formula>
    </cfRule>
  </conditionalFormatting>
  <conditionalFormatting sqref="C641:R641">
    <cfRule type="expression" dxfId="3431" priority="2966">
      <formula>ROW()=CELL("fila")</formula>
    </cfRule>
  </conditionalFormatting>
  <conditionalFormatting sqref="C640:R640">
    <cfRule type="expression" dxfId="3430" priority="2965">
      <formula>ROW()=CELL("fila")</formula>
    </cfRule>
  </conditionalFormatting>
  <conditionalFormatting sqref="C639:R639">
    <cfRule type="expression" dxfId="3429" priority="2964">
      <formula>ROW()=CELL("fila")</formula>
    </cfRule>
  </conditionalFormatting>
  <conditionalFormatting sqref="C638:R638">
    <cfRule type="expression" dxfId="3428" priority="2963">
      <formula>ROW()=CELL("fila")</formula>
    </cfRule>
  </conditionalFormatting>
  <conditionalFormatting sqref="C637:R637">
    <cfRule type="expression" dxfId="3427" priority="2962">
      <formula>ROW()=CELL("fila")</formula>
    </cfRule>
  </conditionalFormatting>
  <conditionalFormatting sqref="C636:R636">
    <cfRule type="expression" dxfId="3426" priority="2961">
      <formula>ROW()=CELL("fila")</formula>
    </cfRule>
  </conditionalFormatting>
  <conditionalFormatting sqref="C635:R635">
    <cfRule type="expression" dxfId="3425" priority="2960">
      <formula>ROW()=CELL("fila")</formula>
    </cfRule>
  </conditionalFormatting>
  <conditionalFormatting sqref="C634:R634">
    <cfRule type="expression" dxfId="3424" priority="2959">
      <formula>ROW()=CELL("fila")</formula>
    </cfRule>
  </conditionalFormatting>
  <conditionalFormatting sqref="C633:R633">
    <cfRule type="expression" dxfId="3423" priority="2958">
      <formula>ROW()=CELL("fila")</formula>
    </cfRule>
  </conditionalFormatting>
  <conditionalFormatting sqref="C632:R632">
    <cfRule type="expression" dxfId="3422" priority="2957">
      <formula>ROW()=CELL("fila")</formula>
    </cfRule>
  </conditionalFormatting>
  <conditionalFormatting sqref="C631:R631">
    <cfRule type="expression" dxfId="3421" priority="2956">
      <formula>ROW()=CELL("fila")</formula>
    </cfRule>
  </conditionalFormatting>
  <conditionalFormatting sqref="C630:R630">
    <cfRule type="expression" dxfId="3420" priority="2955">
      <formula>ROW()=CELL("fila")</formula>
    </cfRule>
  </conditionalFormatting>
  <conditionalFormatting sqref="C629:R629">
    <cfRule type="expression" dxfId="3419" priority="2954">
      <formula>ROW()=CELL("fila")</formula>
    </cfRule>
  </conditionalFormatting>
  <conditionalFormatting sqref="C628:R628">
    <cfRule type="expression" dxfId="3418" priority="2953">
      <formula>ROW()=CELL("fila")</formula>
    </cfRule>
  </conditionalFormatting>
  <conditionalFormatting sqref="C627:R627">
    <cfRule type="expression" dxfId="3417" priority="2952">
      <formula>ROW()=CELL("fila")</formula>
    </cfRule>
  </conditionalFormatting>
  <conditionalFormatting sqref="C626:R626">
    <cfRule type="expression" dxfId="3416" priority="2951">
      <formula>ROW()=CELL("fila")</formula>
    </cfRule>
  </conditionalFormatting>
  <conditionalFormatting sqref="C625:R625">
    <cfRule type="expression" dxfId="3415" priority="2950">
      <formula>ROW()=CELL("fila")</formula>
    </cfRule>
  </conditionalFormatting>
  <conditionalFormatting sqref="C624:R624">
    <cfRule type="expression" dxfId="3414" priority="2949">
      <formula>ROW()=CELL("fila")</formula>
    </cfRule>
  </conditionalFormatting>
  <conditionalFormatting sqref="C623:R623">
    <cfRule type="expression" dxfId="3413" priority="2948">
      <formula>ROW()=CELL("fila")</formula>
    </cfRule>
  </conditionalFormatting>
  <conditionalFormatting sqref="C622:R622">
    <cfRule type="expression" dxfId="3412" priority="2947">
      <formula>ROW()=CELL("fila")</formula>
    </cfRule>
  </conditionalFormatting>
  <conditionalFormatting sqref="C621:R621">
    <cfRule type="expression" dxfId="3411" priority="2946">
      <formula>ROW()=CELL("fila")</formula>
    </cfRule>
  </conditionalFormatting>
  <conditionalFormatting sqref="C620:R620">
    <cfRule type="expression" dxfId="3410" priority="2945">
      <formula>ROW()=CELL("fila")</formula>
    </cfRule>
  </conditionalFormatting>
  <conditionalFormatting sqref="C619:R619">
    <cfRule type="expression" dxfId="3409" priority="2944">
      <formula>ROW()=CELL("fila")</formula>
    </cfRule>
  </conditionalFormatting>
  <conditionalFormatting sqref="M662">
    <cfRule type="expression" dxfId="3408" priority="2942">
      <formula>ROW()=CELL("fila")</formula>
    </cfRule>
  </conditionalFormatting>
  <conditionalFormatting sqref="C618:R618">
    <cfRule type="expression" dxfId="3407" priority="2941">
      <formula>ROW()=CELL("fila")</formula>
    </cfRule>
  </conditionalFormatting>
  <conditionalFormatting sqref="C617:R617">
    <cfRule type="expression" dxfId="3406" priority="2940">
      <formula>ROW()=CELL("fila")</formula>
    </cfRule>
  </conditionalFormatting>
  <conditionalFormatting sqref="C616:R616">
    <cfRule type="expression" dxfId="3405" priority="2939">
      <formula>ROW()=CELL("fila")</formula>
    </cfRule>
  </conditionalFormatting>
  <conditionalFormatting sqref="C615:R615">
    <cfRule type="expression" dxfId="3404" priority="2938">
      <formula>ROW()=CELL("fila")</formula>
    </cfRule>
  </conditionalFormatting>
  <conditionalFormatting sqref="C614:R614">
    <cfRule type="expression" dxfId="3403" priority="2937">
      <formula>ROW()=CELL("fila")</formula>
    </cfRule>
  </conditionalFormatting>
  <conditionalFormatting sqref="C613:R613">
    <cfRule type="expression" dxfId="3402" priority="2936">
      <formula>ROW()=CELL("fila")</formula>
    </cfRule>
  </conditionalFormatting>
  <conditionalFormatting sqref="C612:R612">
    <cfRule type="expression" dxfId="3401" priority="2935">
      <formula>ROW()=CELL("fila")</formula>
    </cfRule>
  </conditionalFormatting>
  <conditionalFormatting sqref="C611:R611">
    <cfRule type="expression" dxfId="3400" priority="2934">
      <formula>ROW()=CELL("fila")</formula>
    </cfRule>
  </conditionalFormatting>
  <conditionalFormatting sqref="C610:R610">
    <cfRule type="expression" dxfId="3399" priority="2933">
      <formula>ROW()=CELL("fila")</formula>
    </cfRule>
  </conditionalFormatting>
  <conditionalFormatting sqref="C609 E609:R609">
    <cfRule type="expression" dxfId="3398" priority="2932">
      <formula>ROW()=CELL("fila")</formula>
    </cfRule>
  </conditionalFormatting>
  <conditionalFormatting sqref="C608 E608:R608">
    <cfRule type="expression" dxfId="3397" priority="2931">
      <formula>ROW()=CELL("fila")</formula>
    </cfRule>
  </conditionalFormatting>
  <conditionalFormatting sqref="C607:R607 D608:D609">
    <cfRule type="expression" dxfId="3396" priority="2930">
      <formula>ROW()=CELL("fila")</formula>
    </cfRule>
  </conditionalFormatting>
  <conditionalFormatting sqref="C606:R606">
    <cfRule type="expression" dxfId="3395" priority="2929">
      <formula>ROW()=CELL("fila")</formula>
    </cfRule>
  </conditionalFormatting>
  <conditionalFormatting sqref="C605:R605">
    <cfRule type="expression" dxfId="3394" priority="2928">
      <formula>ROW()=CELL("fila")</formula>
    </cfRule>
  </conditionalFormatting>
  <conditionalFormatting sqref="C604:R604">
    <cfRule type="expression" dxfId="3393" priority="2927">
      <formula>ROW()=CELL("fila")</formula>
    </cfRule>
  </conditionalFormatting>
  <conditionalFormatting sqref="C603:R603">
    <cfRule type="expression" dxfId="3392" priority="2926">
      <formula>ROW()=CELL("fila")</formula>
    </cfRule>
  </conditionalFormatting>
  <conditionalFormatting sqref="C602:R602">
    <cfRule type="expression" dxfId="3391" priority="2925">
      <formula>ROW()=CELL("fila")</formula>
    </cfRule>
  </conditionalFormatting>
  <conditionalFormatting sqref="C601:R601">
    <cfRule type="expression" dxfId="3390" priority="2924">
      <formula>ROW()=CELL("fila")</formula>
    </cfRule>
  </conditionalFormatting>
  <conditionalFormatting sqref="C600:R600">
    <cfRule type="expression" dxfId="3389" priority="2923">
      <formula>ROW()=CELL("fila")</formula>
    </cfRule>
  </conditionalFormatting>
  <conditionalFormatting sqref="C599:R599">
    <cfRule type="expression" dxfId="3388" priority="2922">
      <formula>ROW()=CELL("fila")</formula>
    </cfRule>
  </conditionalFormatting>
  <conditionalFormatting sqref="C598:R598">
    <cfRule type="expression" dxfId="3387" priority="2921">
      <formula>ROW()=CELL("fila")</formula>
    </cfRule>
  </conditionalFormatting>
  <conditionalFormatting sqref="C597:R597">
    <cfRule type="expression" dxfId="3386" priority="2920">
      <formula>ROW()=CELL("fila")</formula>
    </cfRule>
  </conditionalFormatting>
  <conditionalFormatting sqref="C596:R596">
    <cfRule type="expression" dxfId="3385" priority="2919">
      <formula>ROW()=CELL("fila")</formula>
    </cfRule>
  </conditionalFormatting>
  <conditionalFormatting sqref="C595:R595">
    <cfRule type="expression" dxfId="3384" priority="2918">
      <formula>ROW()=CELL("fila")</formula>
    </cfRule>
  </conditionalFormatting>
  <conditionalFormatting sqref="C594:R594">
    <cfRule type="expression" dxfId="3383" priority="2917">
      <formula>ROW()=CELL("fila")</formula>
    </cfRule>
  </conditionalFormatting>
  <conditionalFormatting sqref="C593:R593">
    <cfRule type="expression" dxfId="3382" priority="2916">
      <formula>ROW()=CELL("fila")</formula>
    </cfRule>
  </conditionalFormatting>
  <conditionalFormatting sqref="C592:R592">
    <cfRule type="expression" dxfId="3381" priority="2915">
      <formula>ROW()=CELL("fila")</formula>
    </cfRule>
  </conditionalFormatting>
  <conditionalFormatting sqref="C591:R591">
    <cfRule type="expression" dxfId="3380" priority="2914">
      <formula>ROW()=CELL("fila")</formula>
    </cfRule>
  </conditionalFormatting>
  <conditionalFormatting sqref="C590:R590">
    <cfRule type="expression" dxfId="3379" priority="2913">
      <formula>ROW()=CELL("fila")</formula>
    </cfRule>
  </conditionalFormatting>
  <conditionalFormatting sqref="C589:R589">
    <cfRule type="expression" dxfId="3378" priority="2912">
      <formula>ROW()=CELL("fila")</formula>
    </cfRule>
  </conditionalFormatting>
  <conditionalFormatting sqref="C588:R588">
    <cfRule type="expression" dxfId="3377" priority="2911">
      <formula>ROW()=CELL("fila")</formula>
    </cfRule>
  </conditionalFormatting>
  <conditionalFormatting sqref="C587:R587">
    <cfRule type="expression" dxfId="3376" priority="2910">
      <formula>ROW()=CELL("fila")</formula>
    </cfRule>
  </conditionalFormatting>
  <conditionalFormatting sqref="C586:R586">
    <cfRule type="expression" dxfId="3375" priority="2909">
      <formula>ROW()=CELL("fila")</formula>
    </cfRule>
  </conditionalFormatting>
  <conditionalFormatting sqref="C585:R585">
    <cfRule type="expression" dxfId="3374" priority="2908">
      <formula>ROW()=CELL("fila")</formula>
    </cfRule>
  </conditionalFormatting>
  <conditionalFormatting sqref="C584:R584">
    <cfRule type="expression" dxfId="3373" priority="2907">
      <formula>ROW()=CELL("fila")</formula>
    </cfRule>
  </conditionalFormatting>
  <conditionalFormatting sqref="C583:R583">
    <cfRule type="expression" dxfId="3372" priority="2906">
      <formula>ROW()=CELL("fila")</formula>
    </cfRule>
  </conditionalFormatting>
  <conditionalFormatting sqref="C582:R582">
    <cfRule type="expression" dxfId="3371" priority="2905">
      <formula>ROW()=CELL("fila")</formula>
    </cfRule>
  </conditionalFormatting>
  <conditionalFormatting sqref="C581:R581">
    <cfRule type="expression" dxfId="3370" priority="2904">
      <formula>ROW()=CELL("fila")</formula>
    </cfRule>
  </conditionalFormatting>
  <conditionalFormatting sqref="C580:R580">
    <cfRule type="expression" dxfId="3369" priority="2903">
      <formula>ROW()=CELL("fila")</formula>
    </cfRule>
  </conditionalFormatting>
  <conditionalFormatting sqref="C579:R579">
    <cfRule type="expression" dxfId="3368" priority="2902">
      <formula>ROW()=CELL("fila")</formula>
    </cfRule>
  </conditionalFormatting>
  <conditionalFormatting sqref="C578:R578">
    <cfRule type="expression" dxfId="3367" priority="2901">
      <formula>ROW()=CELL("fila")</formula>
    </cfRule>
  </conditionalFormatting>
  <conditionalFormatting sqref="C577:R577">
    <cfRule type="expression" dxfId="3366" priority="2900">
      <formula>ROW()=CELL("fila")</formula>
    </cfRule>
  </conditionalFormatting>
  <conditionalFormatting sqref="C576:R576">
    <cfRule type="expression" dxfId="3365" priority="2899">
      <formula>ROW()=CELL("fila")</formula>
    </cfRule>
  </conditionalFormatting>
  <conditionalFormatting sqref="C575:R575">
    <cfRule type="expression" dxfId="3364" priority="2898">
      <formula>ROW()=CELL("fila")</formula>
    </cfRule>
  </conditionalFormatting>
  <conditionalFormatting sqref="C574:R574">
    <cfRule type="expression" dxfId="3363" priority="2897">
      <formula>ROW()=CELL("fila")</formula>
    </cfRule>
  </conditionalFormatting>
  <conditionalFormatting sqref="C573:R573">
    <cfRule type="expression" dxfId="3362" priority="2896">
      <formula>ROW()=CELL("fila")</formula>
    </cfRule>
  </conditionalFormatting>
  <conditionalFormatting sqref="C572:R572">
    <cfRule type="expression" dxfId="3361" priority="2895">
      <formula>ROW()=CELL("fila")</formula>
    </cfRule>
  </conditionalFormatting>
  <conditionalFormatting sqref="C571:R571">
    <cfRule type="expression" dxfId="3360" priority="2894">
      <formula>ROW()=CELL("fila")</formula>
    </cfRule>
  </conditionalFormatting>
  <conditionalFormatting sqref="C570:R570">
    <cfRule type="expression" dxfId="3359" priority="2893">
      <formula>ROW()=CELL("fila")</formula>
    </cfRule>
  </conditionalFormatting>
  <conditionalFormatting sqref="C569:R569">
    <cfRule type="expression" dxfId="3358" priority="2892">
      <formula>ROW()=CELL("fila")</formula>
    </cfRule>
  </conditionalFormatting>
  <conditionalFormatting sqref="C568:R568">
    <cfRule type="expression" dxfId="3357" priority="2891">
      <formula>ROW()=CELL("fila")</formula>
    </cfRule>
  </conditionalFormatting>
  <conditionalFormatting sqref="C567:R567">
    <cfRule type="expression" dxfId="3356" priority="2890">
      <formula>ROW()=CELL("fila")</formula>
    </cfRule>
  </conditionalFormatting>
  <conditionalFormatting sqref="C566:R566">
    <cfRule type="expression" dxfId="3355" priority="2889">
      <formula>ROW()=CELL("fila")</formula>
    </cfRule>
  </conditionalFormatting>
  <conditionalFormatting sqref="C565:R565">
    <cfRule type="expression" dxfId="3354" priority="2888">
      <formula>ROW()=CELL("fila")</formula>
    </cfRule>
  </conditionalFormatting>
  <conditionalFormatting sqref="C564:R564">
    <cfRule type="expression" dxfId="3353" priority="2887">
      <formula>ROW()=CELL("fila")</formula>
    </cfRule>
  </conditionalFormatting>
  <conditionalFormatting sqref="C563:R563">
    <cfRule type="expression" dxfId="3352" priority="2886">
      <formula>ROW()=CELL("fila")</formula>
    </cfRule>
  </conditionalFormatting>
  <conditionalFormatting sqref="C562:R562">
    <cfRule type="expression" dxfId="3351" priority="2885">
      <formula>ROW()=CELL("fila")</formula>
    </cfRule>
  </conditionalFormatting>
  <conditionalFormatting sqref="C561:R561">
    <cfRule type="expression" dxfId="3350" priority="2884">
      <formula>ROW()=CELL("fila")</formula>
    </cfRule>
  </conditionalFormatting>
  <conditionalFormatting sqref="C560:R560">
    <cfRule type="expression" dxfId="3349" priority="2883">
      <formula>ROW()=CELL("fila")</formula>
    </cfRule>
  </conditionalFormatting>
  <conditionalFormatting sqref="C559:R559">
    <cfRule type="expression" dxfId="3348" priority="2882">
      <formula>ROW()=CELL("fila")</formula>
    </cfRule>
  </conditionalFormatting>
  <conditionalFormatting sqref="C558:R558">
    <cfRule type="expression" dxfId="3347" priority="2881">
      <formula>ROW()=CELL("fila")</formula>
    </cfRule>
  </conditionalFormatting>
  <conditionalFormatting sqref="C557:R557">
    <cfRule type="expression" dxfId="3346" priority="2880">
      <formula>ROW()=CELL("fila")</formula>
    </cfRule>
  </conditionalFormatting>
  <conditionalFormatting sqref="C556:R556">
    <cfRule type="expression" dxfId="3345" priority="2879">
      <formula>ROW()=CELL("fila")</formula>
    </cfRule>
  </conditionalFormatting>
  <conditionalFormatting sqref="C555:R555">
    <cfRule type="expression" dxfId="3344" priority="2878">
      <formula>ROW()=CELL("fila")</formula>
    </cfRule>
  </conditionalFormatting>
  <conditionalFormatting sqref="C554:R554">
    <cfRule type="expression" dxfId="3343" priority="2877">
      <formula>ROW()=CELL("fila")</formula>
    </cfRule>
  </conditionalFormatting>
  <conditionalFormatting sqref="C553:R553">
    <cfRule type="expression" dxfId="3342" priority="2876">
      <formula>ROW()=CELL("fila")</formula>
    </cfRule>
  </conditionalFormatting>
  <conditionalFormatting sqref="C552:R552">
    <cfRule type="expression" dxfId="3341" priority="2875">
      <formula>ROW()=CELL("fila")</formula>
    </cfRule>
  </conditionalFormatting>
  <conditionalFormatting sqref="C551:R551">
    <cfRule type="expression" dxfId="3340" priority="2874">
      <formula>ROW()=CELL("fila")</formula>
    </cfRule>
  </conditionalFormatting>
  <conditionalFormatting sqref="C550:R550">
    <cfRule type="expression" dxfId="3339" priority="2873">
      <formula>ROW()=CELL("fila")</formula>
    </cfRule>
  </conditionalFormatting>
  <conditionalFormatting sqref="C549:R549">
    <cfRule type="expression" dxfId="3338" priority="2872">
      <formula>ROW()=CELL("fila")</formula>
    </cfRule>
  </conditionalFormatting>
  <conditionalFormatting sqref="C548:R548">
    <cfRule type="expression" dxfId="3337" priority="2871">
      <formula>ROW()=CELL("fila")</formula>
    </cfRule>
  </conditionalFormatting>
  <conditionalFormatting sqref="C547:R547">
    <cfRule type="expression" dxfId="3336" priority="2870">
      <formula>ROW()=CELL("fila")</formula>
    </cfRule>
  </conditionalFormatting>
  <conditionalFormatting sqref="C546:R546">
    <cfRule type="expression" dxfId="3335" priority="2869">
      <formula>ROW()=CELL("fila")</formula>
    </cfRule>
  </conditionalFormatting>
  <conditionalFormatting sqref="C545:R545">
    <cfRule type="expression" dxfId="3334" priority="2868">
      <formula>ROW()=CELL("fila")</formula>
    </cfRule>
  </conditionalFormatting>
  <conditionalFormatting sqref="C544:R544">
    <cfRule type="expression" dxfId="3333" priority="2867">
      <formula>ROW()=CELL("fila")</formula>
    </cfRule>
  </conditionalFormatting>
  <conditionalFormatting sqref="C543:R543">
    <cfRule type="expression" dxfId="3332" priority="2866">
      <formula>ROW()=CELL("fila")</formula>
    </cfRule>
  </conditionalFormatting>
  <conditionalFormatting sqref="C542:R542">
    <cfRule type="expression" dxfId="3331" priority="2865">
      <formula>ROW()=CELL("fila")</formula>
    </cfRule>
  </conditionalFormatting>
  <conditionalFormatting sqref="C541:R541">
    <cfRule type="expression" dxfId="3330" priority="2864">
      <formula>ROW()=CELL("fila")</formula>
    </cfRule>
  </conditionalFormatting>
  <conditionalFormatting sqref="C540:R540">
    <cfRule type="expression" dxfId="3329" priority="2863">
      <formula>ROW()=CELL("fila")</formula>
    </cfRule>
  </conditionalFormatting>
  <conditionalFormatting sqref="C539:R539">
    <cfRule type="expression" dxfId="3328" priority="2862">
      <formula>ROW()=CELL("fila")</formula>
    </cfRule>
  </conditionalFormatting>
  <conditionalFormatting sqref="C538:R538">
    <cfRule type="expression" dxfId="3327" priority="2861">
      <formula>ROW()=CELL("fila")</formula>
    </cfRule>
  </conditionalFormatting>
  <conditionalFormatting sqref="C537:R537">
    <cfRule type="expression" dxfId="3326" priority="2860">
      <formula>ROW()=CELL("fila")</formula>
    </cfRule>
  </conditionalFormatting>
  <conditionalFormatting sqref="C536:R536">
    <cfRule type="expression" dxfId="3325" priority="2859">
      <formula>ROW()=CELL("fila")</formula>
    </cfRule>
  </conditionalFormatting>
  <conditionalFormatting sqref="C535:R535">
    <cfRule type="expression" dxfId="3324" priority="2858">
      <formula>ROW()=CELL("fila")</formula>
    </cfRule>
  </conditionalFormatting>
  <conditionalFormatting sqref="C534:R534">
    <cfRule type="expression" dxfId="3323" priority="2857">
      <formula>ROW()=CELL("fila")</formula>
    </cfRule>
  </conditionalFormatting>
  <conditionalFormatting sqref="C533:R533">
    <cfRule type="expression" dxfId="3322" priority="2856">
      <formula>ROW()=CELL("fila")</formula>
    </cfRule>
  </conditionalFormatting>
  <conditionalFormatting sqref="C532:R532">
    <cfRule type="expression" dxfId="3321" priority="2855">
      <formula>ROW()=CELL("fila")</formula>
    </cfRule>
  </conditionalFormatting>
  <conditionalFormatting sqref="C531:L531 N531:R531">
    <cfRule type="expression" dxfId="3320" priority="2854">
      <formula>ROW()=CELL("fila")</formula>
    </cfRule>
  </conditionalFormatting>
  <conditionalFormatting sqref="C530:L530 N530:R530">
    <cfRule type="expression" dxfId="3319" priority="2853">
      <formula>ROW()=CELL("fila")</formula>
    </cfRule>
  </conditionalFormatting>
  <conditionalFormatting sqref="C529:L529 N529:R529">
    <cfRule type="expression" dxfId="3318" priority="2852">
      <formula>ROW()=CELL("fila")</formula>
    </cfRule>
  </conditionalFormatting>
  <conditionalFormatting sqref="C528:R528">
    <cfRule type="expression" dxfId="3317" priority="2851">
      <formula>ROW()=CELL("fila")</formula>
    </cfRule>
  </conditionalFormatting>
  <conditionalFormatting sqref="C527:R527">
    <cfRule type="expression" dxfId="3316" priority="2850">
      <formula>ROW()=CELL("fila")</formula>
    </cfRule>
  </conditionalFormatting>
  <conditionalFormatting sqref="C526:R526">
    <cfRule type="expression" dxfId="3315" priority="2849">
      <formula>ROW()=CELL("fila")</formula>
    </cfRule>
  </conditionalFormatting>
  <conditionalFormatting sqref="C525:R525">
    <cfRule type="expression" dxfId="3314" priority="2848">
      <formula>ROW()=CELL("fila")</formula>
    </cfRule>
  </conditionalFormatting>
  <conditionalFormatting sqref="C524:R524">
    <cfRule type="expression" dxfId="3313" priority="2847">
      <formula>ROW()=CELL("fila")</formula>
    </cfRule>
  </conditionalFormatting>
  <conditionalFormatting sqref="C523:R523">
    <cfRule type="expression" dxfId="3312" priority="2846">
      <formula>ROW()=CELL("fila")</formula>
    </cfRule>
  </conditionalFormatting>
  <conditionalFormatting sqref="C522:R522">
    <cfRule type="expression" dxfId="3311" priority="2845">
      <formula>ROW()=CELL("fila")</formula>
    </cfRule>
  </conditionalFormatting>
  <conditionalFormatting sqref="C521:R521">
    <cfRule type="expression" dxfId="3310" priority="2844">
      <formula>ROW()=CELL("fila")</formula>
    </cfRule>
  </conditionalFormatting>
  <conditionalFormatting sqref="C520:R520">
    <cfRule type="expression" dxfId="3309" priority="2843">
      <formula>ROW()=CELL("fila")</formula>
    </cfRule>
  </conditionalFormatting>
  <conditionalFormatting sqref="C519:R519">
    <cfRule type="expression" dxfId="3308" priority="2842">
      <formula>ROW()=CELL("fila")</formula>
    </cfRule>
  </conditionalFormatting>
  <conditionalFormatting sqref="C518:R518">
    <cfRule type="expression" dxfId="3307" priority="2841">
      <formula>ROW()=CELL("fila")</formula>
    </cfRule>
  </conditionalFormatting>
  <conditionalFormatting sqref="C517:R517">
    <cfRule type="expression" dxfId="3306" priority="2840">
      <formula>ROW()=CELL("fila")</formula>
    </cfRule>
  </conditionalFormatting>
  <conditionalFormatting sqref="C516:R516">
    <cfRule type="expression" dxfId="3305" priority="2839">
      <formula>ROW()=CELL("fila")</formula>
    </cfRule>
  </conditionalFormatting>
  <conditionalFormatting sqref="C515:R515">
    <cfRule type="expression" dxfId="3304" priority="2838">
      <formula>ROW()=CELL("fila")</formula>
    </cfRule>
  </conditionalFormatting>
  <conditionalFormatting sqref="C514:R514">
    <cfRule type="expression" dxfId="3303" priority="2837">
      <formula>ROW()=CELL("fila")</formula>
    </cfRule>
  </conditionalFormatting>
  <conditionalFormatting sqref="C513:R513">
    <cfRule type="expression" dxfId="3302" priority="2836">
      <formula>ROW()=CELL("fila")</formula>
    </cfRule>
  </conditionalFormatting>
  <conditionalFormatting sqref="C512:R512">
    <cfRule type="expression" dxfId="3301" priority="2835">
      <formula>ROW()=CELL("fila")</formula>
    </cfRule>
  </conditionalFormatting>
  <conditionalFormatting sqref="C511:R511">
    <cfRule type="expression" dxfId="3300" priority="2834">
      <formula>ROW()=CELL("fila")</formula>
    </cfRule>
  </conditionalFormatting>
  <conditionalFormatting sqref="C510:R510">
    <cfRule type="expression" dxfId="3299" priority="2833">
      <formula>ROW()=CELL("fila")</formula>
    </cfRule>
  </conditionalFormatting>
  <conditionalFormatting sqref="C509:R509">
    <cfRule type="expression" dxfId="3298" priority="2832">
      <formula>ROW()=CELL("fila")</formula>
    </cfRule>
  </conditionalFormatting>
  <conditionalFormatting sqref="C508:R508">
    <cfRule type="expression" dxfId="3297" priority="2831">
      <formula>ROW()=CELL("fila")</formula>
    </cfRule>
  </conditionalFormatting>
  <conditionalFormatting sqref="C507:R507">
    <cfRule type="expression" dxfId="3296" priority="2830">
      <formula>ROW()=CELL("fila")</formula>
    </cfRule>
  </conditionalFormatting>
  <conditionalFormatting sqref="C506:R506">
    <cfRule type="expression" dxfId="3295" priority="2829">
      <formula>ROW()=CELL("fila")</formula>
    </cfRule>
  </conditionalFormatting>
  <conditionalFormatting sqref="C505:R505">
    <cfRule type="expression" dxfId="3294" priority="2828">
      <formula>ROW()=CELL("fila")</formula>
    </cfRule>
  </conditionalFormatting>
  <conditionalFormatting sqref="C504:R504">
    <cfRule type="expression" dxfId="3293" priority="2827">
      <formula>ROW()=CELL("fila")</formula>
    </cfRule>
  </conditionalFormatting>
  <conditionalFormatting sqref="C503:R503">
    <cfRule type="expression" dxfId="3292" priority="2826">
      <formula>ROW()=CELL("fila")</formula>
    </cfRule>
  </conditionalFormatting>
  <conditionalFormatting sqref="C502:L502 N502:R502">
    <cfRule type="expression" dxfId="3291" priority="2825">
      <formula>ROW()=CELL("fila")</formula>
    </cfRule>
  </conditionalFormatting>
  <conditionalFormatting sqref="C501:L501 N501:R501">
    <cfRule type="expression" dxfId="3290" priority="2824">
      <formula>ROW()=CELL("fila")</formula>
    </cfRule>
  </conditionalFormatting>
  <conditionalFormatting sqref="C500:L500 N500:R500">
    <cfRule type="expression" dxfId="3289" priority="2823">
      <formula>ROW()=CELL("fila")</formula>
    </cfRule>
  </conditionalFormatting>
  <conditionalFormatting sqref="C499:R499">
    <cfRule type="expression" dxfId="3288" priority="2822">
      <formula>ROW()=CELL("fila")</formula>
    </cfRule>
  </conditionalFormatting>
  <conditionalFormatting sqref="C498:R498">
    <cfRule type="expression" dxfId="3287" priority="2821">
      <formula>ROW()=CELL("fila")</formula>
    </cfRule>
  </conditionalFormatting>
  <conditionalFormatting sqref="C497:R497">
    <cfRule type="expression" dxfId="3286" priority="2820">
      <formula>ROW()=CELL("fila")</formula>
    </cfRule>
  </conditionalFormatting>
  <conditionalFormatting sqref="C496:R496">
    <cfRule type="expression" dxfId="3285" priority="2819">
      <formula>ROW()=CELL("fila")</formula>
    </cfRule>
  </conditionalFormatting>
  <conditionalFormatting sqref="C495:R495">
    <cfRule type="expression" dxfId="3284" priority="2818">
      <formula>ROW()=CELL("fila")</formula>
    </cfRule>
  </conditionalFormatting>
  <conditionalFormatting sqref="C494:R494">
    <cfRule type="expression" dxfId="3283" priority="2817">
      <formula>ROW()=CELL("fila")</formula>
    </cfRule>
  </conditionalFormatting>
  <conditionalFormatting sqref="C493:L493 N493:R493">
    <cfRule type="expression" dxfId="3282" priority="2816">
      <formula>ROW()=CELL("fila")</formula>
    </cfRule>
  </conditionalFormatting>
  <conditionalFormatting sqref="C492:L492 N492:R492">
    <cfRule type="expression" dxfId="3281" priority="2815">
      <formula>ROW()=CELL("fila")</formula>
    </cfRule>
  </conditionalFormatting>
  <conditionalFormatting sqref="C491:R491">
    <cfRule type="expression" dxfId="3280" priority="2814">
      <formula>ROW()=CELL("fila")</formula>
    </cfRule>
  </conditionalFormatting>
  <conditionalFormatting sqref="C490:R490">
    <cfRule type="expression" dxfId="3279" priority="2813">
      <formula>ROW()=CELL("fila")</formula>
    </cfRule>
  </conditionalFormatting>
  <conditionalFormatting sqref="C489:R489">
    <cfRule type="expression" dxfId="3278" priority="2812">
      <formula>ROW()=CELL("fila")</formula>
    </cfRule>
  </conditionalFormatting>
  <conditionalFormatting sqref="C488:R488">
    <cfRule type="expression" dxfId="3277" priority="2811">
      <formula>ROW()=CELL("fila")</formula>
    </cfRule>
  </conditionalFormatting>
  <conditionalFormatting sqref="C487:R487">
    <cfRule type="expression" dxfId="3276" priority="2810">
      <formula>ROW()=CELL("fila")</formula>
    </cfRule>
  </conditionalFormatting>
  <conditionalFormatting sqref="C486:L486 N486:R486">
    <cfRule type="expression" dxfId="3275" priority="2809">
      <formula>ROW()=CELL("fila")</formula>
    </cfRule>
  </conditionalFormatting>
  <conditionalFormatting sqref="C485:L485 N485:R485">
    <cfRule type="expression" dxfId="3274" priority="2808">
      <formula>ROW()=CELL("fila")</formula>
    </cfRule>
  </conditionalFormatting>
  <conditionalFormatting sqref="C484:R484">
    <cfRule type="expression" dxfId="3273" priority="2807">
      <formula>ROW()=CELL("fila")</formula>
    </cfRule>
  </conditionalFormatting>
  <conditionalFormatting sqref="C483:R483">
    <cfRule type="expression" dxfId="3272" priority="2806">
      <formula>ROW()=CELL("fila")</formula>
    </cfRule>
  </conditionalFormatting>
  <conditionalFormatting sqref="C482:R482">
    <cfRule type="expression" dxfId="3271" priority="2805">
      <formula>ROW()=CELL("fila")</formula>
    </cfRule>
  </conditionalFormatting>
  <conditionalFormatting sqref="C481:R481">
    <cfRule type="expression" dxfId="3270" priority="2804">
      <formula>ROW()=CELL("fila")</formula>
    </cfRule>
  </conditionalFormatting>
  <conditionalFormatting sqref="C480:R480">
    <cfRule type="expression" dxfId="3269" priority="2803">
      <formula>ROW()=CELL("fila")</formula>
    </cfRule>
  </conditionalFormatting>
  <conditionalFormatting sqref="C479:L479 N479:R479">
    <cfRule type="expression" dxfId="3268" priority="2802">
      <formula>ROW()=CELL("fila")</formula>
    </cfRule>
  </conditionalFormatting>
  <conditionalFormatting sqref="C478:L478 N478:R478">
    <cfRule type="expression" dxfId="3267" priority="2801">
      <formula>ROW()=CELL("fila")</formula>
    </cfRule>
  </conditionalFormatting>
  <conditionalFormatting sqref="C477:L477 N477:R477">
    <cfRule type="expression" dxfId="3266" priority="2800">
      <formula>ROW()=CELL("fila")</formula>
    </cfRule>
  </conditionalFormatting>
  <conditionalFormatting sqref="C476:R476">
    <cfRule type="expression" dxfId="3265" priority="2799">
      <formula>ROW()=CELL("fila")</formula>
    </cfRule>
  </conditionalFormatting>
  <conditionalFormatting sqref="C475:R475">
    <cfRule type="expression" dxfId="3264" priority="2798">
      <formula>ROW()=CELL("fila")</formula>
    </cfRule>
  </conditionalFormatting>
  <conditionalFormatting sqref="C474:R474">
    <cfRule type="expression" dxfId="3263" priority="2797">
      <formula>ROW()=CELL("fila")</formula>
    </cfRule>
  </conditionalFormatting>
  <conditionalFormatting sqref="C473:R473">
    <cfRule type="expression" dxfId="3262" priority="2796">
      <formula>ROW()=CELL("fila")</formula>
    </cfRule>
  </conditionalFormatting>
  <conditionalFormatting sqref="C472:L472 N472:R472">
    <cfRule type="expression" dxfId="3261" priority="2795">
      <formula>ROW()=CELL("fila")</formula>
    </cfRule>
  </conditionalFormatting>
  <conditionalFormatting sqref="C471:L471 N471:R471">
    <cfRule type="expression" dxfId="3260" priority="2794">
      <formula>ROW()=CELL("fila")</formula>
    </cfRule>
  </conditionalFormatting>
  <conditionalFormatting sqref="C470:R470">
    <cfRule type="expression" dxfId="3259" priority="2793">
      <formula>ROW()=CELL("fila")</formula>
    </cfRule>
  </conditionalFormatting>
  <conditionalFormatting sqref="C469:R469">
    <cfRule type="expression" dxfId="3258" priority="2792">
      <formula>ROW()=CELL("fila")</formula>
    </cfRule>
  </conditionalFormatting>
  <conditionalFormatting sqref="C468:L468 N468:R468">
    <cfRule type="expression" dxfId="3257" priority="2791">
      <formula>ROW()=CELL("fila")</formula>
    </cfRule>
  </conditionalFormatting>
  <conditionalFormatting sqref="C467:L467 N467:R467">
    <cfRule type="expression" dxfId="3256" priority="2790">
      <formula>ROW()=CELL("fila")</formula>
    </cfRule>
  </conditionalFormatting>
  <conditionalFormatting sqref="C466:R466">
    <cfRule type="expression" dxfId="3255" priority="2789">
      <formula>ROW()=CELL("fila")</formula>
    </cfRule>
  </conditionalFormatting>
  <conditionalFormatting sqref="C465:R465">
    <cfRule type="expression" dxfId="3254" priority="2788">
      <formula>ROW()=CELL("fila")</formula>
    </cfRule>
  </conditionalFormatting>
  <conditionalFormatting sqref="C464:R464">
    <cfRule type="expression" dxfId="3253" priority="2787">
      <formula>ROW()=CELL("fila")</formula>
    </cfRule>
  </conditionalFormatting>
  <conditionalFormatting sqref="C463:R463">
    <cfRule type="expression" dxfId="3252" priority="2786">
      <formula>ROW()=CELL("fila")</formula>
    </cfRule>
  </conditionalFormatting>
  <conditionalFormatting sqref="C462:R462">
    <cfRule type="expression" dxfId="3251" priority="2785">
      <formula>ROW()=CELL("fila")</formula>
    </cfRule>
  </conditionalFormatting>
  <conditionalFormatting sqref="C461:R461">
    <cfRule type="expression" dxfId="3250" priority="2784">
      <formula>ROW()=CELL("fila")</formula>
    </cfRule>
  </conditionalFormatting>
  <conditionalFormatting sqref="C460:R460">
    <cfRule type="expression" dxfId="3249" priority="2783">
      <formula>ROW()=CELL("fila")</formula>
    </cfRule>
  </conditionalFormatting>
  <conditionalFormatting sqref="C459:R459">
    <cfRule type="expression" dxfId="3248" priority="2782">
      <formula>ROW()=CELL("fila")</formula>
    </cfRule>
  </conditionalFormatting>
  <conditionalFormatting sqref="C458:R458">
    <cfRule type="expression" dxfId="3247" priority="2781">
      <formula>ROW()=CELL("fila")</formula>
    </cfRule>
  </conditionalFormatting>
  <conditionalFormatting sqref="C457:R457">
    <cfRule type="expression" dxfId="3246" priority="2780">
      <formula>ROW()=CELL("fila")</formula>
    </cfRule>
  </conditionalFormatting>
  <conditionalFormatting sqref="C456:R456">
    <cfRule type="expression" dxfId="3245" priority="2779">
      <formula>ROW()=CELL("fila")</formula>
    </cfRule>
  </conditionalFormatting>
  <conditionalFormatting sqref="C455:R455">
    <cfRule type="expression" dxfId="3244" priority="2778">
      <formula>ROW()=CELL("fila")</formula>
    </cfRule>
  </conditionalFormatting>
  <conditionalFormatting sqref="C454:R454">
    <cfRule type="expression" dxfId="3243" priority="2777">
      <formula>ROW()=CELL("fila")</formula>
    </cfRule>
  </conditionalFormatting>
  <conditionalFormatting sqref="C453:R453">
    <cfRule type="expression" dxfId="3242" priority="2776">
      <formula>ROW()=CELL("fila")</formula>
    </cfRule>
  </conditionalFormatting>
  <conditionalFormatting sqref="C452:R452">
    <cfRule type="expression" dxfId="3241" priority="2775">
      <formula>ROW()=CELL("fila")</formula>
    </cfRule>
  </conditionalFormatting>
  <conditionalFormatting sqref="C451:R451">
    <cfRule type="expression" dxfId="3240" priority="2774">
      <formula>ROW()=CELL("fila")</formula>
    </cfRule>
  </conditionalFormatting>
  <conditionalFormatting sqref="C450:R450">
    <cfRule type="expression" dxfId="3239" priority="2773">
      <formula>ROW()=CELL("fila")</formula>
    </cfRule>
  </conditionalFormatting>
  <conditionalFormatting sqref="C449:R449">
    <cfRule type="expression" dxfId="3238" priority="2772">
      <formula>ROW()=CELL("fila")</formula>
    </cfRule>
  </conditionalFormatting>
  <conditionalFormatting sqref="C448:R448">
    <cfRule type="expression" dxfId="3237" priority="2771">
      <formula>ROW()=CELL("fila")</formula>
    </cfRule>
  </conditionalFormatting>
  <conditionalFormatting sqref="C447:L447 N447:R447">
    <cfRule type="expression" dxfId="3236" priority="2770">
      <formula>ROW()=CELL("fila")</formula>
    </cfRule>
  </conditionalFormatting>
  <conditionalFormatting sqref="C446:L446 N446:R446">
    <cfRule type="expression" dxfId="3235" priority="2769">
      <formula>ROW()=CELL("fila")</formula>
    </cfRule>
  </conditionalFormatting>
  <conditionalFormatting sqref="C445:L445 N445:R445">
    <cfRule type="expression" dxfId="3234" priority="2768">
      <formula>ROW()=CELL("fila")</formula>
    </cfRule>
  </conditionalFormatting>
  <conditionalFormatting sqref="C444:L444 N444:R444">
    <cfRule type="expression" dxfId="3233" priority="2767">
      <formula>ROW()=CELL("fila")</formula>
    </cfRule>
  </conditionalFormatting>
  <conditionalFormatting sqref="C443:L443 N443:R443">
    <cfRule type="expression" dxfId="3232" priority="2766">
      <formula>ROW()=CELL("fila")</formula>
    </cfRule>
  </conditionalFormatting>
  <conditionalFormatting sqref="C442:R442">
    <cfRule type="expression" dxfId="3231" priority="2765">
      <formula>ROW()=CELL("fila")</formula>
    </cfRule>
  </conditionalFormatting>
  <conditionalFormatting sqref="C441:R441">
    <cfRule type="expression" dxfId="3230" priority="2764">
      <formula>ROW()=CELL("fila")</formula>
    </cfRule>
  </conditionalFormatting>
  <conditionalFormatting sqref="C440:R440">
    <cfRule type="expression" dxfId="3229" priority="2763">
      <formula>ROW()=CELL("fila")</formula>
    </cfRule>
  </conditionalFormatting>
  <conditionalFormatting sqref="C439:R439">
    <cfRule type="expression" dxfId="3228" priority="2762">
      <formula>ROW()=CELL("fila")</formula>
    </cfRule>
  </conditionalFormatting>
  <conditionalFormatting sqref="C438:R438">
    <cfRule type="expression" dxfId="3227" priority="2761">
      <formula>ROW()=CELL("fila")</formula>
    </cfRule>
  </conditionalFormatting>
  <conditionalFormatting sqref="C437:R437">
    <cfRule type="expression" dxfId="3226" priority="2760">
      <formula>ROW()=CELL("fila")</formula>
    </cfRule>
  </conditionalFormatting>
  <conditionalFormatting sqref="C436:R436">
    <cfRule type="expression" dxfId="3225" priority="2759">
      <formula>ROW()=CELL("fila")</formula>
    </cfRule>
  </conditionalFormatting>
  <conditionalFormatting sqref="C435:R435">
    <cfRule type="expression" dxfId="3224" priority="2758">
      <formula>ROW()=CELL("fila")</formula>
    </cfRule>
  </conditionalFormatting>
  <conditionalFormatting sqref="C434:R434">
    <cfRule type="expression" dxfId="3223" priority="2757">
      <formula>ROW()=CELL("fila")</formula>
    </cfRule>
  </conditionalFormatting>
  <conditionalFormatting sqref="C433:L433 N433:R433">
    <cfRule type="expression" dxfId="3222" priority="2756">
      <formula>ROW()=CELL("fila")</formula>
    </cfRule>
  </conditionalFormatting>
  <conditionalFormatting sqref="C432:L432 N432:R432">
    <cfRule type="expression" dxfId="3221" priority="2755">
      <formula>ROW()=CELL("fila")</formula>
    </cfRule>
  </conditionalFormatting>
  <conditionalFormatting sqref="C431:L431 N431:R431">
    <cfRule type="expression" dxfId="3220" priority="2754">
      <formula>ROW()=CELL("fila")</formula>
    </cfRule>
  </conditionalFormatting>
  <conditionalFormatting sqref="C430:L430 N430:R430">
    <cfRule type="expression" dxfId="3219" priority="2753">
      <formula>ROW()=CELL("fila")</formula>
    </cfRule>
  </conditionalFormatting>
  <conditionalFormatting sqref="C429:L429 N429:R429">
    <cfRule type="expression" dxfId="3218" priority="2752">
      <formula>ROW()=CELL("fila")</formula>
    </cfRule>
  </conditionalFormatting>
  <conditionalFormatting sqref="C428:R428">
    <cfRule type="expression" dxfId="3217" priority="2751">
      <formula>ROW()=CELL("fila")</formula>
    </cfRule>
  </conditionalFormatting>
  <conditionalFormatting sqref="C427:R427">
    <cfRule type="expression" dxfId="3216" priority="2750">
      <formula>ROW()=CELL("fila")</formula>
    </cfRule>
  </conditionalFormatting>
  <conditionalFormatting sqref="C426:R426">
    <cfRule type="expression" dxfId="3215" priority="2749">
      <formula>ROW()=CELL("fila")</formula>
    </cfRule>
  </conditionalFormatting>
  <conditionalFormatting sqref="C425:R425">
    <cfRule type="expression" dxfId="3214" priority="2748">
      <formula>ROW()=CELL("fila")</formula>
    </cfRule>
  </conditionalFormatting>
  <conditionalFormatting sqref="C424:R424">
    <cfRule type="expression" dxfId="3213" priority="2747">
      <formula>ROW()=CELL("fila")</formula>
    </cfRule>
  </conditionalFormatting>
  <conditionalFormatting sqref="C423:R423">
    <cfRule type="expression" dxfId="3212" priority="2746">
      <formula>ROW()=CELL("fila")</formula>
    </cfRule>
  </conditionalFormatting>
  <conditionalFormatting sqref="C422:R422">
    <cfRule type="expression" dxfId="3211" priority="2745">
      <formula>ROW()=CELL("fila")</formula>
    </cfRule>
  </conditionalFormatting>
  <conditionalFormatting sqref="C421:R421">
    <cfRule type="expression" dxfId="3210" priority="2744">
      <formula>ROW()=CELL("fila")</formula>
    </cfRule>
  </conditionalFormatting>
  <conditionalFormatting sqref="C420:R420">
    <cfRule type="expression" dxfId="3209" priority="2743">
      <formula>ROW()=CELL("fila")</formula>
    </cfRule>
  </conditionalFormatting>
  <conditionalFormatting sqref="C419:R419">
    <cfRule type="expression" dxfId="3208" priority="2742">
      <formula>ROW()=CELL("fila")</formula>
    </cfRule>
  </conditionalFormatting>
  <conditionalFormatting sqref="C418:R418">
    <cfRule type="expression" dxfId="3207" priority="2741">
      <formula>ROW()=CELL("fila")</formula>
    </cfRule>
  </conditionalFormatting>
  <conditionalFormatting sqref="C417:R417">
    <cfRule type="expression" dxfId="3206" priority="2740">
      <formula>ROW()=CELL("fila")</formula>
    </cfRule>
  </conditionalFormatting>
  <conditionalFormatting sqref="C416:R416">
    <cfRule type="expression" dxfId="3205" priority="2739">
      <formula>ROW()=CELL("fila")</formula>
    </cfRule>
  </conditionalFormatting>
  <conditionalFormatting sqref="C415:L415 N415:R415">
    <cfRule type="expression" dxfId="3204" priority="2738">
      <formula>ROW()=CELL("fila")</formula>
    </cfRule>
  </conditionalFormatting>
  <conditionalFormatting sqref="C414:L414 N414:R414">
    <cfRule type="expression" dxfId="3203" priority="2737">
      <formula>ROW()=CELL("fila")</formula>
    </cfRule>
  </conditionalFormatting>
  <conditionalFormatting sqref="C413:L413 N413:R413">
    <cfRule type="expression" dxfId="3202" priority="2736">
      <formula>ROW()=CELL("fila")</formula>
    </cfRule>
  </conditionalFormatting>
  <conditionalFormatting sqref="C412:L412 N412:R412">
    <cfRule type="expression" dxfId="3201" priority="2735">
      <formula>ROW()=CELL("fila")</formula>
    </cfRule>
  </conditionalFormatting>
  <conditionalFormatting sqref="C411:L411 N411:R411">
    <cfRule type="expression" dxfId="3200" priority="2734">
      <formula>ROW()=CELL("fila")</formula>
    </cfRule>
  </conditionalFormatting>
  <conditionalFormatting sqref="C410:R410">
    <cfRule type="expression" dxfId="3199" priority="2733">
      <formula>ROW()=CELL("fila")</formula>
    </cfRule>
  </conditionalFormatting>
  <conditionalFormatting sqref="C409:R409">
    <cfRule type="expression" dxfId="3198" priority="2732">
      <formula>ROW()=CELL("fila")</formula>
    </cfRule>
  </conditionalFormatting>
  <conditionalFormatting sqref="C408:R408">
    <cfRule type="expression" dxfId="3197" priority="2731">
      <formula>ROW()=CELL("fila")</formula>
    </cfRule>
  </conditionalFormatting>
  <conditionalFormatting sqref="C407:R407">
    <cfRule type="expression" dxfId="3196" priority="2730">
      <formula>ROW()=CELL("fila")</formula>
    </cfRule>
  </conditionalFormatting>
  <conditionalFormatting sqref="C406:R406">
    <cfRule type="expression" dxfId="3195" priority="2729">
      <formula>ROW()=CELL("fila")</formula>
    </cfRule>
  </conditionalFormatting>
  <conditionalFormatting sqref="C405:R405">
    <cfRule type="expression" dxfId="3194" priority="2728">
      <formula>ROW()=CELL("fila")</formula>
    </cfRule>
  </conditionalFormatting>
  <conditionalFormatting sqref="C404:L404 N404:R404">
    <cfRule type="expression" dxfId="3193" priority="2727">
      <formula>ROW()=CELL("fila")</formula>
    </cfRule>
  </conditionalFormatting>
  <conditionalFormatting sqref="C403:L403 N403:R403">
    <cfRule type="expression" dxfId="3192" priority="2726">
      <formula>ROW()=CELL("fila")</formula>
    </cfRule>
  </conditionalFormatting>
  <conditionalFormatting sqref="C402:L402 N402:R402">
    <cfRule type="expression" dxfId="3191" priority="2725">
      <formula>ROW()=CELL("fila")</formula>
    </cfRule>
  </conditionalFormatting>
  <conditionalFormatting sqref="C401:L401 N401:R401">
    <cfRule type="expression" dxfId="3190" priority="2724">
      <formula>ROW()=CELL("fila")</formula>
    </cfRule>
  </conditionalFormatting>
  <conditionalFormatting sqref="C400:L400 N400:R400">
    <cfRule type="expression" dxfId="3189" priority="2723">
      <formula>ROW()=CELL("fila")</formula>
    </cfRule>
  </conditionalFormatting>
  <conditionalFormatting sqref="C399:L399 N399:R399">
    <cfRule type="expression" dxfId="3188" priority="2722">
      <formula>ROW()=CELL("fila")</formula>
    </cfRule>
  </conditionalFormatting>
  <conditionalFormatting sqref="C398:L398 N398:R398">
    <cfRule type="expression" dxfId="3187" priority="2721">
      <formula>ROW()=CELL("fila")</formula>
    </cfRule>
  </conditionalFormatting>
  <conditionalFormatting sqref="C397:R397">
    <cfRule type="expression" dxfId="3186" priority="2720">
      <formula>ROW()=CELL("fila")</formula>
    </cfRule>
  </conditionalFormatting>
  <conditionalFormatting sqref="C396:R396">
    <cfRule type="expression" dxfId="3185" priority="2719">
      <formula>ROW()=CELL("fila")</formula>
    </cfRule>
  </conditionalFormatting>
  <conditionalFormatting sqref="C395:R395">
    <cfRule type="expression" dxfId="3184" priority="2718">
      <formula>ROW()=CELL("fila")</formula>
    </cfRule>
  </conditionalFormatting>
  <conditionalFormatting sqref="C394:R394">
    <cfRule type="expression" dxfId="3183" priority="2717">
      <formula>ROW()=CELL("fila")</formula>
    </cfRule>
  </conditionalFormatting>
  <conditionalFormatting sqref="C393:R393">
    <cfRule type="expression" dxfId="3182" priority="2716">
      <formula>ROW()=CELL("fila")</formula>
    </cfRule>
  </conditionalFormatting>
  <conditionalFormatting sqref="C392:R392">
    <cfRule type="expression" dxfId="3181" priority="2715">
      <formula>ROW()=CELL("fila")</formula>
    </cfRule>
  </conditionalFormatting>
  <conditionalFormatting sqref="C391:L391 N391:R391">
    <cfRule type="expression" dxfId="3180" priority="2714">
      <formula>ROW()=CELL("fila")</formula>
    </cfRule>
  </conditionalFormatting>
  <conditionalFormatting sqref="C390:L390 N390:R390">
    <cfRule type="expression" dxfId="3179" priority="2713">
      <formula>ROW()=CELL("fila")</formula>
    </cfRule>
  </conditionalFormatting>
  <conditionalFormatting sqref="C389:L389 N389:R389">
    <cfRule type="expression" dxfId="3178" priority="2712">
      <formula>ROW()=CELL("fila")</formula>
    </cfRule>
  </conditionalFormatting>
  <conditionalFormatting sqref="C388:L388 N388:R388">
    <cfRule type="expression" dxfId="3177" priority="2711">
      <formula>ROW()=CELL("fila")</formula>
    </cfRule>
  </conditionalFormatting>
  <conditionalFormatting sqref="C387:L387 N387:R387">
    <cfRule type="expression" dxfId="3176" priority="2710">
      <formula>ROW()=CELL("fila")</formula>
    </cfRule>
  </conditionalFormatting>
  <conditionalFormatting sqref="C386:L386 N386:R386">
    <cfRule type="expression" dxfId="3175" priority="2709">
      <formula>ROW()=CELL("fila")</formula>
    </cfRule>
  </conditionalFormatting>
  <conditionalFormatting sqref="C385:L385 N385:R385">
    <cfRule type="expression" dxfId="3174" priority="2708">
      <formula>ROW()=CELL("fila")</formula>
    </cfRule>
  </conditionalFormatting>
  <conditionalFormatting sqref="C384:R384">
    <cfRule type="expression" dxfId="3173" priority="2707">
      <formula>ROW()=CELL("fila")</formula>
    </cfRule>
  </conditionalFormatting>
  <conditionalFormatting sqref="C383:R383">
    <cfRule type="expression" dxfId="3172" priority="2706">
      <formula>ROW()=CELL("fila")</formula>
    </cfRule>
  </conditionalFormatting>
  <conditionalFormatting sqref="C382:R382">
    <cfRule type="expression" dxfId="3171" priority="2705">
      <formula>ROW()=CELL("fila")</formula>
    </cfRule>
  </conditionalFormatting>
  <conditionalFormatting sqref="C381:L381 N381:R381">
    <cfRule type="expression" dxfId="3170" priority="2704">
      <formula>ROW()=CELL("fila")</formula>
    </cfRule>
  </conditionalFormatting>
  <conditionalFormatting sqref="C380:L380 N380:R380">
    <cfRule type="expression" dxfId="3169" priority="2703">
      <formula>ROW()=CELL("fila")</formula>
    </cfRule>
  </conditionalFormatting>
  <conditionalFormatting sqref="C379:L379 N379:R379">
    <cfRule type="expression" dxfId="3168" priority="2702">
      <formula>ROW()=CELL("fila")</formula>
    </cfRule>
  </conditionalFormatting>
  <conditionalFormatting sqref="C378:L378 N378:R378">
    <cfRule type="expression" dxfId="3167" priority="2701">
      <formula>ROW()=CELL("fila")</formula>
    </cfRule>
  </conditionalFormatting>
  <conditionalFormatting sqref="C377:L377 N377:R377">
    <cfRule type="expression" dxfId="3166" priority="2700">
      <formula>ROW()=CELL("fila")</formula>
    </cfRule>
  </conditionalFormatting>
  <conditionalFormatting sqref="C376:L376 N376:R376">
    <cfRule type="expression" dxfId="3165" priority="2699">
      <formula>ROW()=CELL("fila")</formula>
    </cfRule>
  </conditionalFormatting>
  <conditionalFormatting sqref="C375:L375 N375:R375">
    <cfRule type="expression" dxfId="3164" priority="2698">
      <formula>ROW()=CELL("fila")</formula>
    </cfRule>
  </conditionalFormatting>
  <conditionalFormatting sqref="C374:L374 N374:R374">
    <cfRule type="expression" dxfId="3163" priority="2697">
      <formula>ROW()=CELL("fila")</formula>
    </cfRule>
  </conditionalFormatting>
  <conditionalFormatting sqref="C373:L373 N373:R373">
    <cfRule type="expression" dxfId="3162" priority="2696">
      <formula>ROW()=CELL("fila")</formula>
    </cfRule>
  </conditionalFormatting>
  <conditionalFormatting sqref="C372:L372 N372:R372">
    <cfRule type="expression" dxfId="3161" priority="2695">
      <formula>ROW()=CELL("fila")</formula>
    </cfRule>
  </conditionalFormatting>
  <conditionalFormatting sqref="N371">
    <cfRule type="cellIs" dxfId="3160" priority="2694" operator="equal">
      <formula>0</formula>
    </cfRule>
  </conditionalFormatting>
  <conditionalFormatting sqref="O371">
    <cfRule type="cellIs" dxfId="3159" priority="2693" operator="equal">
      <formula>"PAGADO"</formula>
    </cfRule>
  </conditionalFormatting>
  <conditionalFormatting sqref="Q371">
    <cfRule type="cellIs" dxfId="3158" priority="2692" operator="equal">
      <formula>"VENCIDO"</formula>
    </cfRule>
  </conditionalFormatting>
  <conditionalFormatting sqref="O371">
    <cfRule type="cellIs" dxfId="3157" priority="2691" operator="equal">
      <formula>"A Favor"</formula>
    </cfRule>
  </conditionalFormatting>
  <conditionalFormatting sqref="C371:L371 N371:R371">
    <cfRule type="expression" dxfId="3156" priority="2690">
      <formula>ROW()=CELL("fila")</formula>
    </cfRule>
  </conditionalFormatting>
  <conditionalFormatting sqref="N370">
    <cfRule type="cellIs" dxfId="3155" priority="2689" operator="equal">
      <formula>0</formula>
    </cfRule>
  </conditionalFormatting>
  <conditionalFormatting sqref="O370">
    <cfRule type="cellIs" dxfId="3154" priority="2688" operator="equal">
      <formula>"PAGADO"</formula>
    </cfRule>
  </conditionalFormatting>
  <conditionalFormatting sqref="Q370">
    <cfRule type="cellIs" dxfId="3153" priority="2687" operator="equal">
      <formula>"VENCIDO"</formula>
    </cfRule>
  </conditionalFormatting>
  <conditionalFormatting sqref="O370">
    <cfRule type="cellIs" dxfId="3152" priority="2686" operator="equal">
      <formula>"A Favor"</formula>
    </cfRule>
  </conditionalFormatting>
  <conditionalFormatting sqref="C370:L370 N370:R370">
    <cfRule type="expression" dxfId="3151" priority="2685">
      <formula>ROW()=CELL("fila")</formula>
    </cfRule>
  </conditionalFormatting>
  <conditionalFormatting sqref="N369">
    <cfRule type="cellIs" dxfId="3150" priority="2684" operator="equal">
      <formula>0</formula>
    </cfRule>
  </conditionalFormatting>
  <conditionalFormatting sqref="O369">
    <cfRule type="cellIs" dxfId="3149" priority="2683" operator="equal">
      <formula>"PAGADO"</formula>
    </cfRule>
  </conditionalFormatting>
  <conditionalFormatting sqref="Q369">
    <cfRule type="cellIs" dxfId="3148" priority="2682" operator="equal">
      <formula>"VENCIDO"</formula>
    </cfRule>
  </conditionalFormatting>
  <conditionalFormatting sqref="O369">
    <cfRule type="cellIs" dxfId="3147" priority="2681" operator="equal">
      <formula>"A Favor"</formula>
    </cfRule>
  </conditionalFormatting>
  <conditionalFormatting sqref="C369:R369">
    <cfRule type="expression" dxfId="3146" priority="2680">
      <formula>ROW()=CELL("fila")</formula>
    </cfRule>
  </conditionalFormatting>
  <conditionalFormatting sqref="N368">
    <cfRule type="cellIs" dxfId="3145" priority="2679" operator="equal">
      <formula>0</formula>
    </cfRule>
  </conditionalFormatting>
  <conditionalFormatting sqref="O368">
    <cfRule type="cellIs" dxfId="3144" priority="2678" operator="equal">
      <formula>"PAGADO"</formula>
    </cfRule>
  </conditionalFormatting>
  <conditionalFormatting sqref="Q368">
    <cfRule type="cellIs" dxfId="3143" priority="2677" operator="equal">
      <formula>"VENCIDO"</formula>
    </cfRule>
  </conditionalFormatting>
  <conditionalFormatting sqref="O368">
    <cfRule type="cellIs" dxfId="3142" priority="2676" operator="equal">
      <formula>"A Favor"</formula>
    </cfRule>
  </conditionalFormatting>
  <conditionalFormatting sqref="C368:L368 N368:R368">
    <cfRule type="expression" dxfId="3141" priority="2675">
      <formula>ROW()=CELL("fila")</formula>
    </cfRule>
  </conditionalFormatting>
  <conditionalFormatting sqref="N367">
    <cfRule type="cellIs" dxfId="3140" priority="2674" operator="equal">
      <formula>0</formula>
    </cfRule>
  </conditionalFormatting>
  <conditionalFormatting sqref="O367">
    <cfRule type="cellIs" dxfId="3139" priority="2673" operator="equal">
      <formula>"PAGADO"</formula>
    </cfRule>
  </conditionalFormatting>
  <conditionalFormatting sqref="Q367">
    <cfRule type="cellIs" dxfId="3138" priority="2672" operator="equal">
      <formula>"VENCIDO"</formula>
    </cfRule>
  </conditionalFormatting>
  <conditionalFormatting sqref="O367">
    <cfRule type="cellIs" dxfId="3137" priority="2671" operator="equal">
      <formula>"A Favor"</formula>
    </cfRule>
  </conditionalFormatting>
  <conditionalFormatting sqref="C367:L367 N367:R367">
    <cfRule type="expression" dxfId="3136" priority="2670">
      <formula>ROW()=CELL("fila")</formula>
    </cfRule>
  </conditionalFormatting>
  <conditionalFormatting sqref="N366">
    <cfRule type="cellIs" dxfId="3135" priority="2669" operator="equal">
      <formula>0</formula>
    </cfRule>
  </conditionalFormatting>
  <conditionalFormatting sqref="O366">
    <cfRule type="cellIs" dxfId="3134" priority="2668" operator="equal">
      <formula>"PAGADO"</formula>
    </cfRule>
  </conditionalFormatting>
  <conditionalFormatting sqref="Q366">
    <cfRule type="cellIs" dxfId="3133" priority="2667" operator="equal">
      <formula>"VENCIDO"</formula>
    </cfRule>
  </conditionalFormatting>
  <conditionalFormatting sqref="O366">
    <cfRule type="cellIs" dxfId="3132" priority="2666" operator="equal">
      <formula>"A Favor"</formula>
    </cfRule>
  </conditionalFormatting>
  <conditionalFormatting sqref="C366:R366">
    <cfRule type="expression" dxfId="3131" priority="2665">
      <formula>ROW()=CELL("fila")</formula>
    </cfRule>
  </conditionalFormatting>
  <conditionalFormatting sqref="N365">
    <cfRule type="cellIs" dxfId="3130" priority="2664" operator="equal">
      <formula>0</formula>
    </cfRule>
  </conditionalFormatting>
  <conditionalFormatting sqref="O365">
    <cfRule type="cellIs" dxfId="3129" priority="2663" operator="equal">
      <formula>"PAGADO"</formula>
    </cfRule>
  </conditionalFormatting>
  <conditionalFormatting sqref="Q365">
    <cfRule type="cellIs" dxfId="3128" priority="2662" operator="equal">
      <formula>"VENCIDO"</formula>
    </cfRule>
  </conditionalFormatting>
  <conditionalFormatting sqref="O365">
    <cfRule type="cellIs" dxfId="3127" priority="2661" operator="equal">
      <formula>"A Favor"</formula>
    </cfRule>
  </conditionalFormatting>
  <conditionalFormatting sqref="C365:R365">
    <cfRule type="expression" dxfId="3126" priority="2660">
      <formula>ROW()=CELL("fila")</formula>
    </cfRule>
  </conditionalFormatting>
  <conditionalFormatting sqref="N364">
    <cfRule type="cellIs" dxfId="3125" priority="2659" operator="equal">
      <formula>0</formula>
    </cfRule>
  </conditionalFormatting>
  <conditionalFormatting sqref="O364">
    <cfRule type="cellIs" dxfId="3124" priority="2658" operator="equal">
      <formula>"PAGADO"</formula>
    </cfRule>
  </conditionalFormatting>
  <conditionalFormatting sqref="Q364">
    <cfRule type="cellIs" dxfId="3123" priority="2657" operator="equal">
      <formula>"VENCIDO"</formula>
    </cfRule>
  </conditionalFormatting>
  <conditionalFormatting sqref="O364">
    <cfRule type="cellIs" dxfId="3122" priority="2656" operator="equal">
      <formula>"A Favor"</formula>
    </cfRule>
  </conditionalFormatting>
  <conditionalFormatting sqref="C364:R364">
    <cfRule type="expression" dxfId="3121" priority="2655">
      <formula>ROW()=CELL("fila")</formula>
    </cfRule>
  </conditionalFormatting>
  <conditionalFormatting sqref="N363">
    <cfRule type="cellIs" dxfId="3120" priority="2654" operator="equal">
      <formula>0</formula>
    </cfRule>
  </conditionalFormatting>
  <conditionalFormatting sqref="O363">
    <cfRule type="cellIs" dxfId="3119" priority="2653" operator="equal">
      <formula>"PAGADO"</formula>
    </cfRule>
  </conditionalFormatting>
  <conditionalFormatting sqref="Q363">
    <cfRule type="cellIs" dxfId="3118" priority="2652" operator="equal">
      <formula>"VENCIDO"</formula>
    </cfRule>
  </conditionalFormatting>
  <conditionalFormatting sqref="O363">
    <cfRule type="cellIs" dxfId="3117" priority="2651" operator="equal">
      <formula>"A Favor"</formula>
    </cfRule>
  </conditionalFormatting>
  <conditionalFormatting sqref="C363:R363">
    <cfRule type="expression" dxfId="3116" priority="2650">
      <formula>ROW()=CELL("fila")</formula>
    </cfRule>
  </conditionalFormatting>
  <conditionalFormatting sqref="N362">
    <cfRule type="cellIs" dxfId="3115" priority="2649" operator="equal">
      <formula>0</formula>
    </cfRule>
  </conditionalFormatting>
  <conditionalFormatting sqref="O362">
    <cfRule type="cellIs" dxfId="3114" priority="2648" operator="equal">
      <formula>"PAGADO"</formula>
    </cfRule>
  </conditionalFormatting>
  <conditionalFormatting sqref="Q362">
    <cfRule type="cellIs" dxfId="3113" priority="2647" operator="equal">
      <formula>"VENCIDO"</formula>
    </cfRule>
  </conditionalFormatting>
  <conditionalFormatting sqref="O362">
    <cfRule type="cellIs" dxfId="3112" priority="2646" operator="equal">
      <formula>"A Favor"</formula>
    </cfRule>
  </conditionalFormatting>
  <conditionalFormatting sqref="C362:R362">
    <cfRule type="expression" dxfId="3111" priority="2645">
      <formula>ROW()=CELL("fila")</formula>
    </cfRule>
  </conditionalFormatting>
  <conditionalFormatting sqref="M368">
    <cfRule type="expression" dxfId="3110" priority="2602">
      <formula>ROW()=CELL("fila")</formula>
    </cfRule>
  </conditionalFormatting>
  <conditionalFormatting sqref="M367">
    <cfRule type="expression" dxfId="3109" priority="2601">
      <formula>ROW()=CELL("fila")</formula>
    </cfRule>
  </conditionalFormatting>
  <conditionalFormatting sqref="M502">
    <cfRule type="expression" dxfId="3108" priority="2641">
      <formula>ROW()=CELL("fila")</formula>
    </cfRule>
  </conditionalFormatting>
  <conditionalFormatting sqref="M501">
    <cfRule type="expression" dxfId="3107" priority="2640">
      <formula>ROW()=CELL("fila")</formula>
    </cfRule>
  </conditionalFormatting>
  <conditionalFormatting sqref="M500">
    <cfRule type="expression" dxfId="3106" priority="2639">
      <formula>ROW()=CELL("fila")</formula>
    </cfRule>
  </conditionalFormatting>
  <conditionalFormatting sqref="C361:R361">
    <cfRule type="expression" dxfId="3105" priority="2596">
      <formula>ROW()=CELL("fila")</formula>
    </cfRule>
  </conditionalFormatting>
  <conditionalFormatting sqref="M531">
    <cfRule type="expression" dxfId="3104" priority="2635">
      <formula>ROW()=CELL("fila")</formula>
    </cfRule>
  </conditionalFormatting>
  <conditionalFormatting sqref="M530">
    <cfRule type="expression" dxfId="3103" priority="2634">
      <formula>ROW()=CELL("fila")</formula>
    </cfRule>
  </conditionalFormatting>
  <conditionalFormatting sqref="M529">
    <cfRule type="expression" dxfId="3102" priority="2633">
      <formula>ROW()=CELL("fila")</formula>
    </cfRule>
  </conditionalFormatting>
  <conditionalFormatting sqref="C360:L360 N360:R360">
    <cfRule type="expression" dxfId="3101" priority="2591">
      <formula>ROW()=CELL("fila")</formula>
    </cfRule>
  </conditionalFormatting>
  <conditionalFormatting sqref="M447">
    <cfRule type="expression" dxfId="3100" priority="2630">
      <formula>ROW()=CELL("fila")</formula>
    </cfRule>
  </conditionalFormatting>
  <conditionalFormatting sqref="M446">
    <cfRule type="expression" dxfId="3099" priority="2629">
      <formula>ROW()=CELL("fila")</formula>
    </cfRule>
  </conditionalFormatting>
  <conditionalFormatting sqref="C359:L359 N359:R359">
    <cfRule type="expression" dxfId="3098" priority="2586">
      <formula>ROW()=CELL("fila")</formula>
    </cfRule>
  </conditionalFormatting>
  <conditionalFormatting sqref="M431">
    <cfRule type="expression" dxfId="3097" priority="2625">
      <formula>ROW()=CELL("fila")</formula>
    </cfRule>
  </conditionalFormatting>
  <conditionalFormatting sqref="M430">
    <cfRule type="expression" dxfId="3096" priority="2624">
      <formula>ROW()=CELL("fila")</formula>
    </cfRule>
  </conditionalFormatting>
  <conditionalFormatting sqref="M429">
    <cfRule type="expression" dxfId="3095" priority="2623">
      <formula>ROW()=CELL("fila")</formula>
    </cfRule>
  </conditionalFormatting>
  <conditionalFormatting sqref="C358:R358">
    <cfRule type="expression" dxfId="3094" priority="2581">
      <formula>ROW()=CELL("fila")</formula>
    </cfRule>
  </conditionalFormatting>
  <conditionalFormatting sqref="M433">
    <cfRule type="expression" dxfId="3093" priority="2620">
      <formula>ROW()=CELL("fila")</formula>
    </cfRule>
  </conditionalFormatting>
  <conditionalFormatting sqref="M432">
    <cfRule type="expression" dxfId="3092" priority="2619">
      <formula>ROW()=CELL("fila")</formula>
    </cfRule>
  </conditionalFormatting>
  <conditionalFormatting sqref="C357:L357 N357:R357">
    <cfRule type="expression" dxfId="3091" priority="2576">
      <formula>ROW()=CELL("fila")</formula>
    </cfRule>
  </conditionalFormatting>
  <conditionalFormatting sqref="M379">
    <cfRule type="expression" dxfId="3090" priority="2616">
      <formula>ROW()=CELL("fila")</formula>
    </cfRule>
  </conditionalFormatting>
  <conditionalFormatting sqref="M378">
    <cfRule type="expression" dxfId="3089" priority="2615">
      <formula>ROW()=CELL("fila")</formula>
    </cfRule>
  </conditionalFormatting>
  <conditionalFormatting sqref="C356:L356 N356:R356">
    <cfRule type="expression" dxfId="3088" priority="2571">
      <formula>ROW()=CELL("fila")</formula>
    </cfRule>
  </conditionalFormatting>
  <conditionalFormatting sqref="M413">
    <cfRule type="expression" dxfId="3087" priority="2611">
      <formula>ROW()=CELL("fila")</formula>
    </cfRule>
  </conditionalFormatting>
  <conditionalFormatting sqref="M412">
    <cfRule type="expression" dxfId="3086" priority="2610">
      <formula>ROW()=CELL("fila")</formula>
    </cfRule>
  </conditionalFormatting>
  <conditionalFormatting sqref="M411">
    <cfRule type="expression" dxfId="3085" priority="2609">
      <formula>ROW()=CELL("fila")</formula>
    </cfRule>
  </conditionalFormatting>
  <conditionalFormatting sqref="M415">
    <cfRule type="expression" dxfId="3084" priority="2606">
      <formula>ROW()=CELL("fila")</formula>
    </cfRule>
  </conditionalFormatting>
  <conditionalFormatting sqref="M414">
    <cfRule type="expression" dxfId="3083" priority="2605">
      <formula>ROW()=CELL("fila")</formula>
    </cfRule>
  </conditionalFormatting>
  <conditionalFormatting sqref="N361">
    <cfRule type="cellIs" dxfId="3082" priority="2600" operator="equal">
      <formula>0</formula>
    </cfRule>
  </conditionalFormatting>
  <conditionalFormatting sqref="O361">
    <cfRule type="cellIs" dxfId="3081" priority="2599" operator="equal">
      <formula>"PAGADO"</formula>
    </cfRule>
  </conditionalFormatting>
  <conditionalFormatting sqref="Q361">
    <cfRule type="cellIs" dxfId="3080" priority="2598" operator="equal">
      <formula>"VENCIDO"</formula>
    </cfRule>
  </conditionalFormatting>
  <conditionalFormatting sqref="O361">
    <cfRule type="cellIs" dxfId="3079" priority="2597" operator="equal">
      <formula>"A Favor"</formula>
    </cfRule>
  </conditionalFormatting>
  <conditionalFormatting sqref="N360">
    <cfRule type="cellIs" dxfId="3078" priority="2595" operator="equal">
      <formula>0</formula>
    </cfRule>
  </conditionalFormatting>
  <conditionalFormatting sqref="O360">
    <cfRule type="cellIs" dxfId="3077" priority="2594" operator="equal">
      <formula>"PAGADO"</formula>
    </cfRule>
  </conditionalFormatting>
  <conditionalFormatting sqref="Q360">
    <cfRule type="cellIs" dxfId="3076" priority="2593" operator="equal">
      <formula>"VENCIDO"</formula>
    </cfRule>
  </conditionalFormatting>
  <conditionalFormatting sqref="O360">
    <cfRule type="cellIs" dxfId="3075" priority="2592" operator="equal">
      <formula>"A Favor"</formula>
    </cfRule>
  </conditionalFormatting>
  <conditionalFormatting sqref="N359">
    <cfRule type="cellIs" dxfId="3074" priority="2590" operator="equal">
      <formula>0</formula>
    </cfRule>
  </conditionalFormatting>
  <conditionalFormatting sqref="O359">
    <cfRule type="cellIs" dxfId="3073" priority="2589" operator="equal">
      <formula>"PAGADO"</formula>
    </cfRule>
  </conditionalFormatting>
  <conditionalFormatting sqref="Q359">
    <cfRule type="cellIs" dxfId="3072" priority="2588" operator="equal">
      <formula>"VENCIDO"</formula>
    </cfRule>
  </conditionalFormatting>
  <conditionalFormatting sqref="O359">
    <cfRule type="cellIs" dxfId="3071" priority="2587" operator="equal">
      <formula>"A Favor"</formula>
    </cfRule>
  </conditionalFormatting>
  <conditionalFormatting sqref="N358">
    <cfRule type="cellIs" dxfId="3070" priority="2585" operator="equal">
      <formula>0</formula>
    </cfRule>
  </conditionalFormatting>
  <conditionalFormatting sqref="O358">
    <cfRule type="cellIs" dxfId="3069" priority="2584" operator="equal">
      <formula>"PAGADO"</formula>
    </cfRule>
  </conditionalFormatting>
  <conditionalFormatting sqref="Q358">
    <cfRule type="cellIs" dxfId="3068" priority="2583" operator="equal">
      <formula>"VENCIDO"</formula>
    </cfRule>
  </conditionalFormatting>
  <conditionalFormatting sqref="O358">
    <cfRule type="cellIs" dxfId="3067" priority="2582" operator="equal">
      <formula>"A Favor"</formula>
    </cfRule>
  </conditionalFormatting>
  <conditionalFormatting sqref="N357">
    <cfRule type="cellIs" dxfId="3066" priority="2580" operator="equal">
      <formula>0</formula>
    </cfRule>
  </conditionalFormatting>
  <conditionalFormatting sqref="O357">
    <cfRule type="cellIs" dxfId="3065" priority="2579" operator="equal">
      <formula>"PAGADO"</formula>
    </cfRule>
  </conditionalFormatting>
  <conditionalFormatting sqref="Q357">
    <cfRule type="cellIs" dxfId="3064" priority="2578" operator="equal">
      <formula>"VENCIDO"</formula>
    </cfRule>
  </conditionalFormatting>
  <conditionalFormatting sqref="O357">
    <cfRule type="cellIs" dxfId="3063" priority="2577" operator="equal">
      <formula>"A Favor"</formula>
    </cfRule>
  </conditionalFormatting>
  <conditionalFormatting sqref="N356">
    <cfRule type="cellIs" dxfId="3062" priority="2575" operator="equal">
      <formula>0</formula>
    </cfRule>
  </conditionalFormatting>
  <conditionalFormatting sqref="O356">
    <cfRule type="cellIs" dxfId="3061" priority="2574" operator="equal">
      <formula>"PAGADO"</formula>
    </cfRule>
  </conditionalFormatting>
  <conditionalFormatting sqref="Q356">
    <cfRule type="cellIs" dxfId="3060" priority="2573" operator="equal">
      <formula>"VENCIDO"</formula>
    </cfRule>
  </conditionalFormatting>
  <conditionalFormatting sqref="O356">
    <cfRule type="cellIs" dxfId="3059" priority="2572" operator="equal">
      <formula>"A Favor"</formula>
    </cfRule>
  </conditionalFormatting>
  <conditionalFormatting sqref="C355:R355">
    <cfRule type="expression" dxfId="3058" priority="2566">
      <formula>ROW()=CELL("fila")</formula>
    </cfRule>
  </conditionalFormatting>
  <conditionalFormatting sqref="N355">
    <cfRule type="cellIs" dxfId="3057" priority="2570" operator="equal">
      <formula>0</formula>
    </cfRule>
  </conditionalFormatting>
  <conditionalFormatting sqref="O355">
    <cfRule type="cellIs" dxfId="3056" priority="2569" operator="equal">
      <formula>"PAGADO"</formula>
    </cfRule>
  </conditionalFormatting>
  <conditionalFormatting sqref="Q355">
    <cfRule type="cellIs" dxfId="3055" priority="2568" operator="equal">
      <formula>"VENCIDO"</formula>
    </cfRule>
  </conditionalFormatting>
  <conditionalFormatting sqref="O355">
    <cfRule type="cellIs" dxfId="3054" priority="2567" operator="equal">
      <formula>"A Favor"</formula>
    </cfRule>
  </conditionalFormatting>
  <conditionalFormatting sqref="M486">
    <cfRule type="expression" dxfId="3053" priority="2555">
      <formula>ROW()=CELL("fila")</formula>
    </cfRule>
  </conditionalFormatting>
  <conditionalFormatting sqref="M485">
    <cfRule type="expression" dxfId="3052" priority="2554">
      <formula>ROW()=CELL("fila")</formula>
    </cfRule>
  </conditionalFormatting>
  <conditionalFormatting sqref="M493">
    <cfRule type="expression" dxfId="3051" priority="2563">
      <formula>ROW()=CELL("fila")</formula>
    </cfRule>
  </conditionalFormatting>
  <conditionalFormatting sqref="M492">
    <cfRule type="expression" dxfId="3050" priority="2562">
      <formula>ROW()=CELL("fila")</formula>
    </cfRule>
  </conditionalFormatting>
  <conditionalFormatting sqref="C354:R354">
    <cfRule type="expression" dxfId="3049" priority="2549">
      <formula>ROW()=CELL("fila")</formula>
    </cfRule>
  </conditionalFormatting>
  <conditionalFormatting sqref="M389">
    <cfRule type="expression" dxfId="3048" priority="2559">
      <formula>ROW()=CELL("fila")</formula>
    </cfRule>
  </conditionalFormatting>
  <conditionalFormatting sqref="M388">
    <cfRule type="expression" dxfId="3047" priority="2558">
      <formula>ROW()=CELL("fila")</formula>
    </cfRule>
  </conditionalFormatting>
  <conditionalFormatting sqref="C353:R353">
    <cfRule type="expression" dxfId="3046" priority="2544">
      <formula>ROW()=CELL("fila")</formula>
    </cfRule>
  </conditionalFormatting>
  <conditionalFormatting sqref="C352:L352 N352:R352">
    <cfRule type="expression" dxfId="3045" priority="2539">
      <formula>ROW()=CELL("fila")</formula>
    </cfRule>
  </conditionalFormatting>
  <conditionalFormatting sqref="C351:L351 N351:R351">
    <cfRule type="expression" dxfId="3044" priority="2534">
      <formula>ROW()=CELL("fila")</formula>
    </cfRule>
  </conditionalFormatting>
  <conditionalFormatting sqref="N354">
    <cfRule type="cellIs" dxfId="3043" priority="2553" operator="equal">
      <formula>0</formula>
    </cfRule>
  </conditionalFormatting>
  <conditionalFormatting sqref="O354">
    <cfRule type="cellIs" dxfId="3042" priority="2552" operator="equal">
      <formula>"PAGADO"</formula>
    </cfRule>
  </conditionalFormatting>
  <conditionalFormatting sqref="Q354">
    <cfRule type="cellIs" dxfId="3041" priority="2551" operator="equal">
      <formula>"VENCIDO"</formula>
    </cfRule>
  </conditionalFormatting>
  <conditionalFormatting sqref="O354">
    <cfRule type="cellIs" dxfId="3040" priority="2550" operator="equal">
      <formula>"A Favor"</formula>
    </cfRule>
  </conditionalFormatting>
  <conditionalFormatting sqref="C350:L350 N350:R350">
    <cfRule type="expression" dxfId="3039" priority="2529">
      <formula>ROW()=CELL("fila")</formula>
    </cfRule>
  </conditionalFormatting>
  <conditionalFormatting sqref="N353">
    <cfRule type="cellIs" dxfId="3038" priority="2548" operator="equal">
      <formula>0</formula>
    </cfRule>
  </conditionalFormatting>
  <conditionalFormatting sqref="O353">
    <cfRule type="cellIs" dxfId="3037" priority="2547" operator="equal">
      <formula>"PAGADO"</formula>
    </cfRule>
  </conditionalFormatting>
  <conditionalFormatting sqref="Q353">
    <cfRule type="cellIs" dxfId="3036" priority="2546" operator="equal">
      <formula>"VENCIDO"</formula>
    </cfRule>
  </conditionalFormatting>
  <conditionalFormatting sqref="O353">
    <cfRule type="cellIs" dxfId="3035" priority="2545" operator="equal">
      <formula>"A Favor"</formula>
    </cfRule>
  </conditionalFormatting>
  <conditionalFormatting sqref="C349:L349 N349:R349">
    <cfRule type="expression" dxfId="3034" priority="2524">
      <formula>ROW()=CELL("fila")</formula>
    </cfRule>
  </conditionalFormatting>
  <conditionalFormatting sqref="N352">
    <cfRule type="cellIs" dxfId="3033" priority="2543" operator="equal">
      <formula>0</formula>
    </cfRule>
  </conditionalFormatting>
  <conditionalFormatting sqref="O352">
    <cfRule type="cellIs" dxfId="3032" priority="2542" operator="equal">
      <formula>"PAGADO"</formula>
    </cfRule>
  </conditionalFormatting>
  <conditionalFormatting sqref="Q352">
    <cfRule type="cellIs" dxfId="3031" priority="2541" operator="equal">
      <formula>"VENCIDO"</formula>
    </cfRule>
  </conditionalFormatting>
  <conditionalFormatting sqref="O352">
    <cfRule type="cellIs" dxfId="3030" priority="2540" operator="equal">
      <formula>"A Favor"</formula>
    </cfRule>
  </conditionalFormatting>
  <conditionalFormatting sqref="C348:L348 N348:R348">
    <cfRule type="expression" dxfId="3029" priority="2519">
      <formula>ROW()=CELL("fila")</formula>
    </cfRule>
  </conditionalFormatting>
  <conditionalFormatting sqref="N351">
    <cfRule type="cellIs" dxfId="3028" priority="2538" operator="equal">
      <formula>0</formula>
    </cfRule>
  </conditionalFormatting>
  <conditionalFormatting sqref="O351">
    <cfRule type="cellIs" dxfId="3027" priority="2537" operator="equal">
      <formula>"PAGADO"</formula>
    </cfRule>
  </conditionalFormatting>
  <conditionalFormatting sqref="Q351">
    <cfRule type="cellIs" dxfId="3026" priority="2536" operator="equal">
      <formula>"VENCIDO"</formula>
    </cfRule>
  </conditionalFormatting>
  <conditionalFormatting sqref="O351">
    <cfRule type="cellIs" dxfId="3025" priority="2535" operator="equal">
      <formula>"A Favor"</formula>
    </cfRule>
  </conditionalFormatting>
  <conditionalFormatting sqref="C347:L347 N347:R347">
    <cfRule type="expression" dxfId="3024" priority="2514">
      <formula>ROW()=CELL("fila")</formula>
    </cfRule>
  </conditionalFormatting>
  <conditionalFormatting sqref="N350">
    <cfRule type="cellIs" dxfId="3023" priority="2533" operator="equal">
      <formula>0</formula>
    </cfRule>
  </conditionalFormatting>
  <conditionalFormatting sqref="O350">
    <cfRule type="cellIs" dxfId="3022" priority="2532" operator="equal">
      <formula>"PAGADO"</formula>
    </cfRule>
  </conditionalFormatting>
  <conditionalFormatting sqref="Q350">
    <cfRule type="cellIs" dxfId="3021" priority="2531" operator="equal">
      <formula>"VENCIDO"</formula>
    </cfRule>
  </conditionalFormatting>
  <conditionalFormatting sqref="O350">
    <cfRule type="cellIs" dxfId="3020" priority="2530" operator="equal">
      <formula>"A Favor"</formula>
    </cfRule>
  </conditionalFormatting>
  <conditionalFormatting sqref="C346:R346">
    <cfRule type="expression" dxfId="3019" priority="2509">
      <formula>ROW()=CELL("fila")</formula>
    </cfRule>
  </conditionalFormatting>
  <conditionalFormatting sqref="N349">
    <cfRule type="cellIs" dxfId="3018" priority="2528" operator="equal">
      <formula>0</formula>
    </cfRule>
  </conditionalFormatting>
  <conditionalFormatting sqref="O349">
    <cfRule type="cellIs" dxfId="3017" priority="2527" operator="equal">
      <formula>"PAGADO"</formula>
    </cfRule>
  </conditionalFormatting>
  <conditionalFormatting sqref="Q349">
    <cfRule type="cellIs" dxfId="3016" priority="2526" operator="equal">
      <formula>"VENCIDO"</formula>
    </cfRule>
  </conditionalFormatting>
  <conditionalFormatting sqref="O349">
    <cfRule type="cellIs" dxfId="3015" priority="2525" operator="equal">
      <formula>"A Favor"</formula>
    </cfRule>
  </conditionalFormatting>
  <conditionalFormatting sqref="C345:R345">
    <cfRule type="expression" dxfId="3014" priority="2504">
      <formula>ROW()=CELL("fila")</formula>
    </cfRule>
  </conditionalFormatting>
  <conditionalFormatting sqref="N348">
    <cfRule type="cellIs" dxfId="3013" priority="2523" operator="equal">
      <formula>0</formula>
    </cfRule>
  </conditionalFormatting>
  <conditionalFormatting sqref="O348">
    <cfRule type="cellIs" dxfId="3012" priority="2522" operator="equal">
      <formula>"PAGADO"</formula>
    </cfRule>
  </conditionalFormatting>
  <conditionalFormatting sqref="Q348">
    <cfRule type="cellIs" dxfId="3011" priority="2521" operator="equal">
      <formula>"VENCIDO"</formula>
    </cfRule>
  </conditionalFormatting>
  <conditionalFormatting sqref="O348">
    <cfRule type="cellIs" dxfId="3010" priority="2520" operator="equal">
      <formula>"A Favor"</formula>
    </cfRule>
  </conditionalFormatting>
  <conditionalFormatting sqref="C344:L344 N344:R344">
    <cfRule type="expression" dxfId="3009" priority="2499">
      <formula>ROW()=CELL("fila")</formula>
    </cfRule>
  </conditionalFormatting>
  <conditionalFormatting sqref="N347">
    <cfRule type="cellIs" dxfId="3008" priority="2518" operator="equal">
      <formula>0</formula>
    </cfRule>
  </conditionalFormatting>
  <conditionalFormatting sqref="O347">
    <cfRule type="cellIs" dxfId="3007" priority="2517" operator="equal">
      <formula>"PAGADO"</formula>
    </cfRule>
  </conditionalFormatting>
  <conditionalFormatting sqref="Q347">
    <cfRule type="cellIs" dxfId="3006" priority="2516" operator="equal">
      <formula>"VENCIDO"</formula>
    </cfRule>
  </conditionalFormatting>
  <conditionalFormatting sqref="O347">
    <cfRule type="cellIs" dxfId="3005" priority="2515" operator="equal">
      <formula>"A Favor"</formula>
    </cfRule>
  </conditionalFormatting>
  <conditionalFormatting sqref="C343:L343 N343:R343">
    <cfRule type="expression" dxfId="3004" priority="2494">
      <formula>ROW()=CELL("fila")</formula>
    </cfRule>
  </conditionalFormatting>
  <conditionalFormatting sqref="N346">
    <cfRule type="cellIs" dxfId="3003" priority="2513" operator="equal">
      <formula>0</formula>
    </cfRule>
  </conditionalFormatting>
  <conditionalFormatting sqref="O346">
    <cfRule type="cellIs" dxfId="3002" priority="2512" operator="equal">
      <formula>"PAGADO"</formula>
    </cfRule>
  </conditionalFormatting>
  <conditionalFormatting sqref="Q346">
    <cfRule type="cellIs" dxfId="3001" priority="2511" operator="equal">
      <formula>"VENCIDO"</formula>
    </cfRule>
  </conditionalFormatting>
  <conditionalFormatting sqref="O346">
    <cfRule type="cellIs" dxfId="3000" priority="2510" operator="equal">
      <formula>"A Favor"</formula>
    </cfRule>
  </conditionalFormatting>
  <conditionalFormatting sqref="C342:L342 N342:R342">
    <cfRule type="expression" dxfId="2999" priority="2489">
      <formula>ROW()=CELL("fila")</formula>
    </cfRule>
  </conditionalFormatting>
  <conditionalFormatting sqref="N345">
    <cfRule type="cellIs" dxfId="2998" priority="2508" operator="equal">
      <formula>0</formula>
    </cfRule>
  </conditionalFormatting>
  <conditionalFormatting sqref="O345">
    <cfRule type="cellIs" dxfId="2997" priority="2507" operator="equal">
      <formula>"PAGADO"</formula>
    </cfRule>
  </conditionalFormatting>
  <conditionalFormatting sqref="Q345">
    <cfRule type="cellIs" dxfId="2996" priority="2506" operator="equal">
      <formula>"VENCIDO"</formula>
    </cfRule>
  </conditionalFormatting>
  <conditionalFormatting sqref="O345">
    <cfRule type="cellIs" dxfId="2995" priority="2505" operator="equal">
      <formula>"A Favor"</formula>
    </cfRule>
  </conditionalFormatting>
  <conditionalFormatting sqref="C341:L341 N341:R341">
    <cfRule type="expression" dxfId="2994" priority="2484">
      <formula>ROW()=CELL("fila")</formula>
    </cfRule>
  </conditionalFormatting>
  <conditionalFormatting sqref="N344">
    <cfRule type="cellIs" dxfId="2993" priority="2503" operator="equal">
      <formula>0</formula>
    </cfRule>
  </conditionalFormatting>
  <conditionalFormatting sqref="O344">
    <cfRule type="cellIs" dxfId="2992" priority="2502" operator="equal">
      <formula>"PAGADO"</formula>
    </cfRule>
  </conditionalFormatting>
  <conditionalFormatting sqref="Q344">
    <cfRule type="cellIs" dxfId="2991" priority="2501" operator="equal">
      <formula>"VENCIDO"</formula>
    </cfRule>
  </conditionalFormatting>
  <conditionalFormatting sqref="O344">
    <cfRule type="cellIs" dxfId="2990" priority="2500" operator="equal">
      <formula>"A Favor"</formula>
    </cfRule>
  </conditionalFormatting>
  <conditionalFormatting sqref="C340:L340 N340:R340">
    <cfRule type="expression" dxfId="2989" priority="2479">
      <formula>ROW()=CELL("fila")</formula>
    </cfRule>
  </conditionalFormatting>
  <conditionalFormatting sqref="N343">
    <cfRule type="cellIs" dxfId="2988" priority="2498" operator="equal">
      <formula>0</formula>
    </cfRule>
  </conditionalFormatting>
  <conditionalFormatting sqref="O343">
    <cfRule type="cellIs" dxfId="2987" priority="2497" operator="equal">
      <formula>"PAGADO"</formula>
    </cfRule>
  </conditionalFormatting>
  <conditionalFormatting sqref="Q343">
    <cfRule type="cellIs" dxfId="2986" priority="2496" operator="equal">
      <formula>"VENCIDO"</formula>
    </cfRule>
  </conditionalFormatting>
  <conditionalFormatting sqref="O343">
    <cfRule type="cellIs" dxfId="2985" priority="2495" operator="equal">
      <formula>"A Favor"</formula>
    </cfRule>
  </conditionalFormatting>
  <conditionalFormatting sqref="C339:L339 N339:R339">
    <cfRule type="expression" dxfId="2984" priority="2474">
      <formula>ROW()=CELL("fila")</formula>
    </cfRule>
  </conditionalFormatting>
  <conditionalFormatting sqref="N342">
    <cfRule type="cellIs" dxfId="2983" priority="2493" operator="equal">
      <formula>0</formula>
    </cfRule>
  </conditionalFormatting>
  <conditionalFormatting sqref="O342">
    <cfRule type="cellIs" dxfId="2982" priority="2492" operator="equal">
      <formula>"PAGADO"</formula>
    </cfRule>
  </conditionalFormatting>
  <conditionalFormatting sqref="Q342">
    <cfRule type="cellIs" dxfId="2981" priority="2491" operator="equal">
      <formula>"VENCIDO"</formula>
    </cfRule>
  </conditionalFormatting>
  <conditionalFormatting sqref="O342">
    <cfRule type="cellIs" dxfId="2980" priority="2490" operator="equal">
      <formula>"A Favor"</formula>
    </cfRule>
  </conditionalFormatting>
  <conditionalFormatting sqref="C338:L338 N338:R338">
    <cfRule type="expression" dxfId="2979" priority="2469">
      <formula>ROW()=CELL("fila")</formula>
    </cfRule>
  </conditionalFormatting>
  <conditionalFormatting sqref="N341">
    <cfRule type="cellIs" dxfId="2978" priority="2488" operator="equal">
      <formula>0</formula>
    </cfRule>
  </conditionalFormatting>
  <conditionalFormatting sqref="O341">
    <cfRule type="cellIs" dxfId="2977" priority="2487" operator="equal">
      <formula>"PAGADO"</formula>
    </cfRule>
  </conditionalFormatting>
  <conditionalFormatting sqref="Q341">
    <cfRule type="cellIs" dxfId="2976" priority="2486" operator="equal">
      <formula>"VENCIDO"</formula>
    </cfRule>
  </conditionalFormatting>
  <conditionalFormatting sqref="O341">
    <cfRule type="cellIs" dxfId="2975" priority="2485" operator="equal">
      <formula>"A Favor"</formula>
    </cfRule>
  </conditionalFormatting>
  <conditionalFormatting sqref="C337:R337">
    <cfRule type="expression" dxfId="2974" priority="2464">
      <formula>ROW()=CELL("fila")</formula>
    </cfRule>
  </conditionalFormatting>
  <conditionalFormatting sqref="N340">
    <cfRule type="cellIs" dxfId="2973" priority="2483" operator="equal">
      <formula>0</formula>
    </cfRule>
  </conditionalFormatting>
  <conditionalFormatting sqref="O340">
    <cfRule type="cellIs" dxfId="2972" priority="2482" operator="equal">
      <formula>"PAGADO"</formula>
    </cfRule>
  </conditionalFormatting>
  <conditionalFormatting sqref="Q340">
    <cfRule type="cellIs" dxfId="2971" priority="2481" operator="equal">
      <formula>"VENCIDO"</formula>
    </cfRule>
  </conditionalFormatting>
  <conditionalFormatting sqref="O340">
    <cfRule type="cellIs" dxfId="2970" priority="2480" operator="equal">
      <formula>"A Favor"</formula>
    </cfRule>
  </conditionalFormatting>
  <conditionalFormatting sqref="C336:R336">
    <cfRule type="expression" dxfId="2969" priority="2459">
      <formula>ROW()=CELL("fila")</formula>
    </cfRule>
  </conditionalFormatting>
  <conditionalFormatting sqref="N339">
    <cfRule type="cellIs" dxfId="2968" priority="2478" operator="equal">
      <formula>0</formula>
    </cfRule>
  </conditionalFormatting>
  <conditionalFormatting sqref="O339">
    <cfRule type="cellIs" dxfId="2967" priority="2477" operator="equal">
      <formula>"PAGADO"</formula>
    </cfRule>
  </conditionalFormatting>
  <conditionalFormatting sqref="Q339">
    <cfRule type="cellIs" dxfId="2966" priority="2476" operator="equal">
      <formula>"VENCIDO"</formula>
    </cfRule>
  </conditionalFormatting>
  <conditionalFormatting sqref="O339">
    <cfRule type="cellIs" dxfId="2965" priority="2475" operator="equal">
      <formula>"A Favor"</formula>
    </cfRule>
  </conditionalFormatting>
  <conditionalFormatting sqref="N338">
    <cfRule type="cellIs" dxfId="2964" priority="2473" operator="equal">
      <formula>0</formula>
    </cfRule>
  </conditionalFormatting>
  <conditionalFormatting sqref="O338">
    <cfRule type="cellIs" dxfId="2963" priority="2472" operator="equal">
      <formula>"PAGADO"</formula>
    </cfRule>
  </conditionalFormatting>
  <conditionalFormatting sqref="Q338">
    <cfRule type="cellIs" dxfId="2962" priority="2471" operator="equal">
      <formula>"VENCIDO"</formula>
    </cfRule>
  </conditionalFormatting>
  <conditionalFormatting sqref="O338">
    <cfRule type="cellIs" dxfId="2961" priority="2470" operator="equal">
      <formula>"A Favor"</formula>
    </cfRule>
  </conditionalFormatting>
  <conditionalFormatting sqref="N337">
    <cfRule type="cellIs" dxfId="2960" priority="2468" operator="equal">
      <formula>0</formula>
    </cfRule>
  </conditionalFormatting>
  <conditionalFormatting sqref="O337">
    <cfRule type="cellIs" dxfId="2959" priority="2467" operator="equal">
      <formula>"PAGADO"</formula>
    </cfRule>
  </conditionalFormatting>
  <conditionalFormatting sqref="Q337">
    <cfRule type="cellIs" dxfId="2958" priority="2466" operator="equal">
      <formula>"VENCIDO"</formula>
    </cfRule>
  </conditionalFormatting>
  <conditionalFormatting sqref="O337">
    <cfRule type="cellIs" dxfId="2957" priority="2465" operator="equal">
      <formula>"A Favor"</formula>
    </cfRule>
  </conditionalFormatting>
  <conditionalFormatting sqref="N336">
    <cfRule type="cellIs" dxfId="2956" priority="2463" operator="equal">
      <formula>0</formula>
    </cfRule>
  </conditionalFormatting>
  <conditionalFormatting sqref="O336">
    <cfRule type="cellIs" dxfId="2955" priority="2462" operator="equal">
      <formula>"PAGADO"</formula>
    </cfRule>
  </conditionalFormatting>
  <conditionalFormatting sqref="Q336">
    <cfRule type="cellIs" dxfId="2954" priority="2461" operator="equal">
      <formula>"VENCIDO"</formula>
    </cfRule>
  </conditionalFormatting>
  <conditionalFormatting sqref="O336">
    <cfRule type="cellIs" dxfId="2953" priority="2460" operator="equal">
      <formula>"A Favor"</formula>
    </cfRule>
  </conditionalFormatting>
  <conditionalFormatting sqref="C335:R335">
    <cfRule type="expression" dxfId="2952" priority="2454">
      <formula>ROW()=CELL("fila")</formula>
    </cfRule>
  </conditionalFormatting>
  <conditionalFormatting sqref="N335">
    <cfRule type="cellIs" dxfId="2951" priority="2458" operator="equal">
      <formula>0</formula>
    </cfRule>
  </conditionalFormatting>
  <conditionalFormatting sqref="O335">
    <cfRule type="cellIs" dxfId="2950" priority="2457" operator="equal">
      <formula>"PAGADO"</formula>
    </cfRule>
  </conditionalFormatting>
  <conditionalFormatting sqref="Q335">
    <cfRule type="cellIs" dxfId="2949" priority="2456" operator="equal">
      <formula>"VENCIDO"</formula>
    </cfRule>
  </conditionalFormatting>
  <conditionalFormatting sqref="O335">
    <cfRule type="cellIs" dxfId="2948" priority="2455" operator="equal">
      <formula>"A Favor"</formula>
    </cfRule>
  </conditionalFormatting>
  <conditionalFormatting sqref="M371">
    <cfRule type="expression" dxfId="2947" priority="2451">
      <formula>ROW()=CELL("fila")</formula>
    </cfRule>
  </conditionalFormatting>
  <conditionalFormatting sqref="M370">
    <cfRule type="expression" dxfId="2946" priority="2450">
      <formula>ROW()=CELL("fila")</formula>
    </cfRule>
  </conditionalFormatting>
  <conditionalFormatting sqref="M1386">
    <cfRule type="expression" dxfId="2945" priority="2444">
      <formula>ROW()=CELL("fila")</formula>
    </cfRule>
  </conditionalFormatting>
  <conditionalFormatting sqref="M401">
    <cfRule type="expression" dxfId="2944" priority="2439">
      <formula>ROW()=CELL("fila")</formula>
    </cfRule>
  </conditionalFormatting>
  <conditionalFormatting sqref="M374">
    <cfRule type="expression" dxfId="2943" priority="2409">
      <formula>ROW()=CELL("fila")</formula>
    </cfRule>
  </conditionalFormatting>
  <conditionalFormatting sqref="M381">
    <cfRule type="expression" dxfId="2942" priority="2433">
      <formula>ROW()=CELL("fila")</formula>
    </cfRule>
  </conditionalFormatting>
  <conditionalFormatting sqref="M380">
    <cfRule type="expression" dxfId="2941" priority="2432">
      <formula>ROW()=CELL("fila")</formula>
    </cfRule>
  </conditionalFormatting>
  <conditionalFormatting sqref="M468">
    <cfRule type="expression" dxfId="2940" priority="2424">
      <formula>ROW()=CELL("fila")</formula>
    </cfRule>
  </conditionalFormatting>
  <conditionalFormatting sqref="M400">
    <cfRule type="expression" dxfId="2939" priority="2438">
      <formula>ROW()=CELL("fila")</formula>
    </cfRule>
  </conditionalFormatting>
  <conditionalFormatting sqref="M399">
    <cfRule type="expression" dxfId="2938" priority="2437">
      <formula>ROW()=CELL("fila")</formula>
    </cfRule>
  </conditionalFormatting>
  <conditionalFormatting sqref="M398">
    <cfRule type="expression" dxfId="2937" priority="2436">
      <formula>ROW()=CELL("fila")</formula>
    </cfRule>
  </conditionalFormatting>
  <conditionalFormatting sqref="M373">
    <cfRule type="expression" dxfId="2936" priority="2408">
      <formula>ROW()=CELL("fila")</formula>
    </cfRule>
  </conditionalFormatting>
  <conditionalFormatting sqref="M372">
    <cfRule type="expression" dxfId="2935" priority="2407">
      <formula>ROW()=CELL("fila")</formula>
    </cfRule>
  </conditionalFormatting>
  <conditionalFormatting sqref="C333:L333 N333:R333">
    <cfRule type="expression" dxfId="2934" priority="2402">
      <formula>ROW()=CELL("fila")</formula>
    </cfRule>
  </conditionalFormatting>
  <conditionalFormatting sqref="C334:R334">
    <cfRule type="expression" dxfId="2933" priority="2427">
      <formula>ROW()=CELL("fila")</formula>
    </cfRule>
  </conditionalFormatting>
  <conditionalFormatting sqref="N334">
    <cfRule type="cellIs" dxfId="2932" priority="2431" operator="equal">
      <formula>0</formula>
    </cfRule>
  </conditionalFormatting>
  <conditionalFormatting sqref="O334">
    <cfRule type="cellIs" dxfId="2931" priority="2430" operator="equal">
      <formula>"PAGADO"</formula>
    </cfRule>
  </conditionalFormatting>
  <conditionalFormatting sqref="Q334">
    <cfRule type="cellIs" dxfId="2930" priority="2429" operator="equal">
      <formula>"VENCIDO"</formula>
    </cfRule>
  </conditionalFormatting>
  <conditionalFormatting sqref="O334">
    <cfRule type="cellIs" dxfId="2929" priority="2428" operator="equal">
      <formula>"A Favor"</formula>
    </cfRule>
  </conditionalFormatting>
  <conditionalFormatting sqref="C332:L332 N332:R332">
    <cfRule type="expression" dxfId="2928" priority="2397">
      <formula>ROW()=CELL("fila")</formula>
    </cfRule>
  </conditionalFormatting>
  <conditionalFormatting sqref="M387">
    <cfRule type="expression" dxfId="2927" priority="2419">
      <formula>ROW()=CELL("fila")</formula>
    </cfRule>
  </conditionalFormatting>
  <conditionalFormatting sqref="M467">
    <cfRule type="expression" dxfId="2926" priority="2423">
      <formula>ROW()=CELL("fila")</formula>
    </cfRule>
  </conditionalFormatting>
  <conditionalFormatting sqref="C331:L331 N331:R331">
    <cfRule type="expression" dxfId="2925" priority="2392">
      <formula>ROW()=CELL("fila")</formula>
    </cfRule>
  </conditionalFormatting>
  <conditionalFormatting sqref="M386">
    <cfRule type="expression" dxfId="2924" priority="2418">
      <formula>ROW()=CELL("fila")</formula>
    </cfRule>
  </conditionalFormatting>
  <conditionalFormatting sqref="M385">
    <cfRule type="expression" dxfId="2923" priority="2417">
      <formula>ROW()=CELL("fila")</formula>
    </cfRule>
  </conditionalFormatting>
  <conditionalFormatting sqref="C330:L330 N330:R330">
    <cfRule type="expression" dxfId="2922" priority="2387">
      <formula>ROW()=CELL("fila")</formula>
    </cfRule>
  </conditionalFormatting>
  <conditionalFormatting sqref="M339">
    <cfRule type="expression" dxfId="2921" priority="2414">
      <formula>ROW()=CELL("fila")</formula>
    </cfRule>
  </conditionalFormatting>
  <conditionalFormatting sqref="M338">
    <cfRule type="expression" dxfId="2920" priority="2413">
      <formula>ROW()=CELL("fila")</formula>
    </cfRule>
  </conditionalFormatting>
  <conditionalFormatting sqref="C329:L329 N329:R329">
    <cfRule type="expression" dxfId="2919" priority="2382">
      <formula>ROW()=CELL("fila")</formula>
    </cfRule>
  </conditionalFormatting>
  <conditionalFormatting sqref="C328:L328 N328:R328">
    <cfRule type="expression" dxfId="2918" priority="2377">
      <formula>ROW()=CELL("fila")</formula>
    </cfRule>
  </conditionalFormatting>
  <conditionalFormatting sqref="C327:R327">
    <cfRule type="expression" dxfId="2917" priority="2372">
      <formula>ROW()=CELL("fila")</formula>
    </cfRule>
  </conditionalFormatting>
  <conditionalFormatting sqref="N333">
    <cfRule type="cellIs" dxfId="2916" priority="2406" operator="equal">
      <formula>0</formula>
    </cfRule>
  </conditionalFormatting>
  <conditionalFormatting sqref="O333">
    <cfRule type="cellIs" dxfId="2915" priority="2405" operator="equal">
      <formula>"PAGADO"</formula>
    </cfRule>
  </conditionalFormatting>
  <conditionalFormatting sqref="Q333">
    <cfRule type="cellIs" dxfId="2914" priority="2404" operator="equal">
      <formula>"VENCIDO"</formula>
    </cfRule>
  </conditionalFormatting>
  <conditionalFormatting sqref="O333">
    <cfRule type="cellIs" dxfId="2913" priority="2403" operator="equal">
      <formula>"A Favor"</formula>
    </cfRule>
  </conditionalFormatting>
  <conditionalFormatting sqref="C326:L326 N326:R326">
    <cfRule type="expression" dxfId="2912" priority="2367">
      <formula>ROW()=CELL("fila")</formula>
    </cfRule>
  </conditionalFormatting>
  <conditionalFormatting sqref="N332">
    <cfRule type="cellIs" dxfId="2911" priority="2401" operator="equal">
      <formula>0</formula>
    </cfRule>
  </conditionalFormatting>
  <conditionalFormatting sqref="O332">
    <cfRule type="cellIs" dxfId="2910" priority="2400" operator="equal">
      <formula>"PAGADO"</formula>
    </cfRule>
  </conditionalFormatting>
  <conditionalFormatting sqref="Q332">
    <cfRule type="cellIs" dxfId="2909" priority="2399" operator="equal">
      <formula>"VENCIDO"</formula>
    </cfRule>
  </conditionalFormatting>
  <conditionalFormatting sqref="O332">
    <cfRule type="cellIs" dxfId="2908" priority="2398" operator="equal">
      <formula>"A Favor"</formula>
    </cfRule>
  </conditionalFormatting>
  <conditionalFormatting sqref="C325:L325 N325:R325">
    <cfRule type="expression" dxfId="2907" priority="2362">
      <formula>ROW()=CELL("fila")</formula>
    </cfRule>
  </conditionalFormatting>
  <conditionalFormatting sqref="N331">
    <cfRule type="cellIs" dxfId="2906" priority="2396" operator="equal">
      <formula>0</formula>
    </cfRule>
  </conditionalFormatting>
  <conditionalFormatting sqref="O331">
    <cfRule type="cellIs" dxfId="2905" priority="2395" operator="equal">
      <formula>"PAGADO"</formula>
    </cfRule>
  </conditionalFormatting>
  <conditionalFormatting sqref="Q331">
    <cfRule type="cellIs" dxfId="2904" priority="2394" operator="equal">
      <formula>"VENCIDO"</formula>
    </cfRule>
  </conditionalFormatting>
  <conditionalFormatting sqref="O331">
    <cfRule type="cellIs" dxfId="2903" priority="2393" operator="equal">
      <formula>"A Favor"</formula>
    </cfRule>
  </conditionalFormatting>
  <conditionalFormatting sqref="C324:L324 N324:R324">
    <cfRule type="expression" dxfId="2902" priority="2357">
      <formula>ROW()=CELL("fila")</formula>
    </cfRule>
  </conditionalFormatting>
  <conditionalFormatting sqref="N330">
    <cfRule type="cellIs" dxfId="2901" priority="2391" operator="equal">
      <formula>0</formula>
    </cfRule>
  </conditionalFormatting>
  <conditionalFormatting sqref="O330">
    <cfRule type="cellIs" dxfId="2900" priority="2390" operator="equal">
      <formula>"PAGADO"</formula>
    </cfRule>
  </conditionalFormatting>
  <conditionalFormatting sqref="Q330">
    <cfRule type="cellIs" dxfId="2899" priority="2389" operator="equal">
      <formula>"VENCIDO"</formula>
    </cfRule>
  </conditionalFormatting>
  <conditionalFormatting sqref="O330">
    <cfRule type="cellIs" dxfId="2898" priority="2388" operator="equal">
      <formula>"A Favor"</formula>
    </cfRule>
  </conditionalFormatting>
  <conditionalFormatting sqref="C323:R323">
    <cfRule type="expression" dxfId="2897" priority="2352">
      <formula>ROW()=CELL("fila")</formula>
    </cfRule>
  </conditionalFormatting>
  <conditionalFormatting sqref="N329">
    <cfRule type="cellIs" dxfId="2896" priority="2386" operator="equal">
      <formula>0</formula>
    </cfRule>
  </conditionalFormatting>
  <conditionalFormatting sqref="O329">
    <cfRule type="cellIs" dxfId="2895" priority="2385" operator="equal">
      <formula>"PAGADO"</formula>
    </cfRule>
  </conditionalFormatting>
  <conditionalFormatting sqref="Q329">
    <cfRule type="cellIs" dxfId="2894" priority="2384" operator="equal">
      <formula>"VENCIDO"</formula>
    </cfRule>
  </conditionalFormatting>
  <conditionalFormatting sqref="O329">
    <cfRule type="cellIs" dxfId="2893" priority="2383" operator="equal">
      <formula>"A Favor"</formula>
    </cfRule>
  </conditionalFormatting>
  <conditionalFormatting sqref="C322:L322 N322:R322">
    <cfRule type="expression" dxfId="2892" priority="2347">
      <formula>ROW()=CELL("fila")</formula>
    </cfRule>
  </conditionalFormatting>
  <conditionalFormatting sqref="N328">
    <cfRule type="cellIs" dxfId="2891" priority="2381" operator="equal">
      <formula>0</formula>
    </cfRule>
  </conditionalFormatting>
  <conditionalFormatting sqref="O328">
    <cfRule type="cellIs" dxfId="2890" priority="2380" operator="equal">
      <formula>"PAGADO"</formula>
    </cfRule>
  </conditionalFormatting>
  <conditionalFormatting sqref="Q328">
    <cfRule type="cellIs" dxfId="2889" priority="2379" operator="equal">
      <formula>"VENCIDO"</formula>
    </cfRule>
  </conditionalFormatting>
  <conditionalFormatting sqref="O328">
    <cfRule type="cellIs" dxfId="2888" priority="2378" operator="equal">
      <formula>"A Favor"</formula>
    </cfRule>
  </conditionalFormatting>
  <conditionalFormatting sqref="C321:L321 N321:R321">
    <cfRule type="expression" dxfId="2887" priority="2342">
      <formula>ROW()=CELL("fila")</formula>
    </cfRule>
  </conditionalFormatting>
  <conditionalFormatting sqref="N327">
    <cfRule type="cellIs" dxfId="2886" priority="2376" operator="equal">
      <formula>0</formula>
    </cfRule>
  </conditionalFormatting>
  <conditionalFormatting sqref="O327">
    <cfRule type="cellIs" dxfId="2885" priority="2375" operator="equal">
      <formula>"PAGADO"</formula>
    </cfRule>
  </conditionalFormatting>
  <conditionalFormatting sqref="Q327">
    <cfRule type="cellIs" dxfId="2884" priority="2374" operator="equal">
      <formula>"VENCIDO"</formula>
    </cfRule>
  </conditionalFormatting>
  <conditionalFormatting sqref="O327">
    <cfRule type="cellIs" dxfId="2883" priority="2373" operator="equal">
      <formula>"A Favor"</formula>
    </cfRule>
  </conditionalFormatting>
  <conditionalFormatting sqref="C320:L320 N320:R320">
    <cfRule type="expression" dxfId="2882" priority="2337">
      <formula>ROW()=CELL("fila")</formula>
    </cfRule>
  </conditionalFormatting>
  <conditionalFormatting sqref="N326">
    <cfRule type="cellIs" dxfId="2881" priority="2371" operator="equal">
      <formula>0</formula>
    </cfRule>
  </conditionalFormatting>
  <conditionalFormatting sqref="O326">
    <cfRule type="cellIs" dxfId="2880" priority="2370" operator="equal">
      <formula>"PAGADO"</formula>
    </cfRule>
  </conditionalFormatting>
  <conditionalFormatting sqref="Q326">
    <cfRule type="cellIs" dxfId="2879" priority="2369" operator="equal">
      <formula>"VENCIDO"</formula>
    </cfRule>
  </conditionalFormatting>
  <conditionalFormatting sqref="O326">
    <cfRule type="cellIs" dxfId="2878" priority="2368" operator="equal">
      <formula>"A Favor"</formula>
    </cfRule>
  </conditionalFormatting>
  <conditionalFormatting sqref="C319:L319 N319:R319">
    <cfRule type="expression" dxfId="2877" priority="2332">
      <formula>ROW()=CELL("fila")</formula>
    </cfRule>
  </conditionalFormatting>
  <conditionalFormatting sqref="N325">
    <cfRule type="cellIs" dxfId="2876" priority="2366" operator="equal">
      <formula>0</formula>
    </cfRule>
  </conditionalFormatting>
  <conditionalFormatting sqref="O325">
    <cfRule type="cellIs" dxfId="2875" priority="2365" operator="equal">
      <formula>"PAGADO"</formula>
    </cfRule>
  </conditionalFormatting>
  <conditionalFormatting sqref="Q325">
    <cfRule type="cellIs" dxfId="2874" priority="2364" operator="equal">
      <formula>"VENCIDO"</formula>
    </cfRule>
  </conditionalFormatting>
  <conditionalFormatting sqref="O325">
    <cfRule type="cellIs" dxfId="2873" priority="2363" operator="equal">
      <formula>"A Favor"</formula>
    </cfRule>
  </conditionalFormatting>
  <conditionalFormatting sqref="C318:L318 N318:R318">
    <cfRule type="expression" dxfId="2872" priority="2327">
      <formula>ROW()=CELL("fila")</formula>
    </cfRule>
  </conditionalFormatting>
  <conditionalFormatting sqref="N324">
    <cfRule type="cellIs" dxfId="2871" priority="2361" operator="equal">
      <formula>0</formula>
    </cfRule>
  </conditionalFormatting>
  <conditionalFormatting sqref="O324">
    <cfRule type="cellIs" dxfId="2870" priority="2360" operator="equal">
      <formula>"PAGADO"</formula>
    </cfRule>
  </conditionalFormatting>
  <conditionalFormatting sqref="Q324">
    <cfRule type="cellIs" dxfId="2869" priority="2359" operator="equal">
      <formula>"VENCIDO"</formula>
    </cfRule>
  </conditionalFormatting>
  <conditionalFormatting sqref="O324">
    <cfRule type="cellIs" dxfId="2868" priority="2358" operator="equal">
      <formula>"A Favor"</formula>
    </cfRule>
  </conditionalFormatting>
  <conditionalFormatting sqref="C317:L317 N317:R317">
    <cfRule type="expression" dxfId="2867" priority="2322">
      <formula>ROW()=CELL("fila")</formula>
    </cfRule>
  </conditionalFormatting>
  <conditionalFormatting sqref="N323">
    <cfRule type="cellIs" dxfId="2866" priority="2356" operator="equal">
      <formula>0</formula>
    </cfRule>
  </conditionalFormatting>
  <conditionalFormatting sqref="O323">
    <cfRule type="cellIs" dxfId="2865" priority="2355" operator="equal">
      <formula>"PAGADO"</formula>
    </cfRule>
  </conditionalFormatting>
  <conditionalFormatting sqref="Q323">
    <cfRule type="cellIs" dxfId="2864" priority="2354" operator="equal">
      <formula>"VENCIDO"</formula>
    </cfRule>
  </conditionalFormatting>
  <conditionalFormatting sqref="O323">
    <cfRule type="cellIs" dxfId="2863" priority="2353" operator="equal">
      <formula>"A Favor"</formula>
    </cfRule>
  </conditionalFormatting>
  <conditionalFormatting sqref="N322">
    <cfRule type="cellIs" dxfId="2862" priority="2351" operator="equal">
      <formula>0</formula>
    </cfRule>
  </conditionalFormatting>
  <conditionalFormatting sqref="O322">
    <cfRule type="cellIs" dxfId="2861" priority="2350" operator="equal">
      <formula>"PAGADO"</formula>
    </cfRule>
  </conditionalFormatting>
  <conditionalFormatting sqref="Q322">
    <cfRule type="cellIs" dxfId="2860" priority="2349" operator="equal">
      <formula>"VENCIDO"</formula>
    </cfRule>
  </conditionalFormatting>
  <conditionalFormatting sqref="O322">
    <cfRule type="cellIs" dxfId="2859" priority="2348" operator="equal">
      <formula>"A Favor"</formula>
    </cfRule>
  </conditionalFormatting>
  <conditionalFormatting sqref="N321">
    <cfRule type="cellIs" dxfId="2858" priority="2346" operator="equal">
      <formula>0</formula>
    </cfRule>
  </conditionalFormatting>
  <conditionalFormatting sqref="O321">
    <cfRule type="cellIs" dxfId="2857" priority="2345" operator="equal">
      <formula>"PAGADO"</formula>
    </cfRule>
  </conditionalFormatting>
  <conditionalFormatting sqref="Q321">
    <cfRule type="cellIs" dxfId="2856" priority="2344" operator="equal">
      <formula>"VENCIDO"</formula>
    </cfRule>
  </conditionalFormatting>
  <conditionalFormatting sqref="O321">
    <cfRule type="cellIs" dxfId="2855" priority="2343" operator="equal">
      <formula>"A Favor"</formula>
    </cfRule>
  </conditionalFormatting>
  <conditionalFormatting sqref="N320">
    <cfRule type="cellIs" dxfId="2854" priority="2341" operator="equal">
      <formula>0</formula>
    </cfRule>
  </conditionalFormatting>
  <conditionalFormatting sqref="O320">
    <cfRule type="cellIs" dxfId="2853" priority="2340" operator="equal">
      <formula>"PAGADO"</formula>
    </cfRule>
  </conditionalFormatting>
  <conditionalFormatting sqref="Q320">
    <cfRule type="cellIs" dxfId="2852" priority="2339" operator="equal">
      <formula>"VENCIDO"</formula>
    </cfRule>
  </conditionalFormatting>
  <conditionalFormatting sqref="O320">
    <cfRule type="cellIs" dxfId="2851" priority="2338" operator="equal">
      <formula>"A Favor"</formula>
    </cfRule>
  </conditionalFormatting>
  <conditionalFormatting sqref="N319">
    <cfRule type="cellIs" dxfId="2850" priority="2336" operator="equal">
      <formula>0</formula>
    </cfRule>
  </conditionalFormatting>
  <conditionalFormatting sqref="O319">
    <cfRule type="cellIs" dxfId="2849" priority="2335" operator="equal">
      <formula>"PAGADO"</formula>
    </cfRule>
  </conditionalFormatting>
  <conditionalFormatting sqref="Q319">
    <cfRule type="cellIs" dxfId="2848" priority="2334" operator="equal">
      <formula>"VENCIDO"</formula>
    </cfRule>
  </conditionalFormatting>
  <conditionalFormatting sqref="O319">
    <cfRule type="cellIs" dxfId="2847" priority="2333" operator="equal">
      <formula>"A Favor"</formula>
    </cfRule>
  </conditionalFormatting>
  <conditionalFormatting sqref="N318">
    <cfRule type="cellIs" dxfId="2846" priority="2331" operator="equal">
      <formula>0</formula>
    </cfRule>
  </conditionalFormatting>
  <conditionalFormatting sqref="O318">
    <cfRule type="cellIs" dxfId="2845" priority="2330" operator="equal">
      <formula>"PAGADO"</formula>
    </cfRule>
  </conditionalFormatting>
  <conditionalFormatting sqref="Q318">
    <cfRule type="cellIs" dxfId="2844" priority="2329" operator="equal">
      <formula>"VENCIDO"</formula>
    </cfRule>
  </conditionalFormatting>
  <conditionalFormatting sqref="O318">
    <cfRule type="cellIs" dxfId="2843" priority="2328" operator="equal">
      <formula>"A Favor"</formula>
    </cfRule>
  </conditionalFormatting>
  <conditionalFormatting sqref="N317">
    <cfRule type="cellIs" dxfId="2842" priority="2326" operator="equal">
      <formula>0</formula>
    </cfRule>
  </conditionalFormatting>
  <conditionalFormatting sqref="O317">
    <cfRule type="cellIs" dxfId="2841" priority="2325" operator="equal">
      <formula>"PAGADO"</formula>
    </cfRule>
  </conditionalFormatting>
  <conditionalFormatting sqref="Q317">
    <cfRule type="cellIs" dxfId="2840" priority="2324" operator="equal">
      <formula>"VENCIDO"</formula>
    </cfRule>
  </conditionalFormatting>
  <conditionalFormatting sqref="O317">
    <cfRule type="cellIs" dxfId="2839" priority="2323" operator="equal">
      <formula>"A Favor"</formula>
    </cfRule>
  </conditionalFormatting>
  <conditionalFormatting sqref="C316:R316">
    <cfRule type="expression" dxfId="2838" priority="2317">
      <formula>ROW()=CELL("fila")</formula>
    </cfRule>
  </conditionalFormatting>
  <conditionalFormatting sqref="N316">
    <cfRule type="cellIs" dxfId="2837" priority="2321" operator="equal">
      <formula>0</formula>
    </cfRule>
  </conditionalFormatting>
  <conditionalFormatting sqref="O316">
    <cfRule type="cellIs" dxfId="2836" priority="2320" operator="equal">
      <formula>"PAGADO"</formula>
    </cfRule>
  </conditionalFormatting>
  <conditionalFormatting sqref="Q316">
    <cfRule type="cellIs" dxfId="2835" priority="2319" operator="equal">
      <formula>"VENCIDO"</formula>
    </cfRule>
  </conditionalFormatting>
  <conditionalFormatting sqref="O316">
    <cfRule type="cellIs" dxfId="2834" priority="2318" operator="equal">
      <formula>"A Favor"</formula>
    </cfRule>
  </conditionalFormatting>
  <conditionalFormatting sqref="C315:L315 N315:R315">
    <cfRule type="expression" dxfId="2833" priority="2312">
      <formula>ROW()=CELL("fila")</formula>
    </cfRule>
  </conditionalFormatting>
  <conditionalFormatting sqref="N315">
    <cfRule type="cellIs" dxfId="2832" priority="2316" operator="equal">
      <formula>0</formula>
    </cfRule>
  </conditionalFormatting>
  <conditionalFormatting sqref="O315">
    <cfRule type="cellIs" dxfId="2831" priority="2315" operator="equal">
      <formula>"PAGADO"</formula>
    </cfRule>
  </conditionalFormatting>
  <conditionalFormatting sqref="Q315">
    <cfRule type="cellIs" dxfId="2830" priority="2314" operator="equal">
      <formula>"VENCIDO"</formula>
    </cfRule>
  </conditionalFormatting>
  <conditionalFormatting sqref="O315">
    <cfRule type="cellIs" dxfId="2829" priority="2313" operator="equal">
      <formula>"A Favor"</formula>
    </cfRule>
  </conditionalFormatting>
  <conditionalFormatting sqref="C314:L314 N314:R314">
    <cfRule type="expression" dxfId="2828" priority="2307">
      <formula>ROW()=CELL("fila")</formula>
    </cfRule>
  </conditionalFormatting>
  <conditionalFormatting sqref="N314">
    <cfRule type="cellIs" dxfId="2827" priority="2311" operator="equal">
      <formula>0</formula>
    </cfRule>
  </conditionalFormatting>
  <conditionalFormatting sqref="O314">
    <cfRule type="cellIs" dxfId="2826" priority="2310" operator="equal">
      <formula>"PAGADO"</formula>
    </cfRule>
  </conditionalFormatting>
  <conditionalFormatting sqref="Q314">
    <cfRule type="cellIs" dxfId="2825" priority="2309" operator="equal">
      <formula>"VENCIDO"</formula>
    </cfRule>
  </conditionalFormatting>
  <conditionalFormatting sqref="O314">
    <cfRule type="cellIs" dxfId="2824" priority="2308" operator="equal">
      <formula>"A Favor"</formula>
    </cfRule>
  </conditionalFormatting>
  <conditionalFormatting sqref="C313:R313">
    <cfRule type="expression" dxfId="2823" priority="2302">
      <formula>ROW()=CELL("fila")</formula>
    </cfRule>
  </conditionalFormatting>
  <conditionalFormatting sqref="N313">
    <cfRule type="cellIs" dxfId="2822" priority="2306" operator="equal">
      <formula>0</formula>
    </cfRule>
  </conditionalFormatting>
  <conditionalFormatting sqref="O313">
    <cfRule type="cellIs" dxfId="2821" priority="2305" operator="equal">
      <formula>"PAGADO"</formula>
    </cfRule>
  </conditionalFormatting>
  <conditionalFormatting sqref="Q313">
    <cfRule type="cellIs" dxfId="2820" priority="2304" operator="equal">
      <formula>"VENCIDO"</formula>
    </cfRule>
  </conditionalFormatting>
  <conditionalFormatting sqref="O313">
    <cfRule type="cellIs" dxfId="2819" priority="2303" operator="equal">
      <formula>"A Favor"</formula>
    </cfRule>
  </conditionalFormatting>
  <conditionalFormatting sqref="C312:R312">
    <cfRule type="expression" dxfId="2818" priority="2297">
      <formula>ROW()=CELL("fila")</formula>
    </cfRule>
  </conditionalFormatting>
  <conditionalFormatting sqref="N312">
    <cfRule type="cellIs" dxfId="2817" priority="2301" operator="equal">
      <formula>0</formula>
    </cfRule>
  </conditionalFormatting>
  <conditionalFormatting sqref="O312">
    <cfRule type="cellIs" dxfId="2816" priority="2300" operator="equal">
      <formula>"PAGADO"</formula>
    </cfRule>
  </conditionalFormatting>
  <conditionalFormatting sqref="Q312">
    <cfRule type="cellIs" dxfId="2815" priority="2299" operator="equal">
      <formula>"VENCIDO"</formula>
    </cfRule>
  </conditionalFormatting>
  <conditionalFormatting sqref="O312">
    <cfRule type="cellIs" dxfId="2814" priority="2298" operator="equal">
      <formula>"A Favor"</formula>
    </cfRule>
  </conditionalFormatting>
  <conditionalFormatting sqref="C311:R311">
    <cfRule type="expression" dxfId="2813" priority="2292">
      <formula>ROW()=CELL("fila")</formula>
    </cfRule>
  </conditionalFormatting>
  <conditionalFormatting sqref="N311">
    <cfRule type="cellIs" dxfId="2812" priority="2296" operator="equal">
      <formula>0</formula>
    </cfRule>
  </conditionalFormatting>
  <conditionalFormatting sqref="O311">
    <cfRule type="cellIs" dxfId="2811" priority="2295" operator="equal">
      <formula>"PAGADO"</formula>
    </cfRule>
  </conditionalFormatting>
  <conditionalFormatting sqref="Q311">
    <cfRule type="cellIs" dxfId="2810" priority="2294" operator="equal">
      <formula>"VENCIDO"</formula>
    </cfRule>
  </conditionalFormatting>
  <conditionalFormatting sqref="O311">
    <cfRule type="cellIs" dxfId="2809" priority="2293" operator="equal">
      <formula>"A Favor"</formula>
    </cfRule>
  </conditionalFormatting>
  <conditionalFormatting sqref="M1385">
    <cfRule type="expression" dxfId="2808" priority="2290">
      <formula>ROW()=CELL("fila")</formula>
    </cfRule>
  </conditionalFormatting>
  <conditionalFormatting sqref="C310:R310">
    <cfRule type="expression" dxfId="2807" priority="2285">
      <formula>ROW()=CELL("fila")</formula>
    </cfRule>
  </conditionalFormatting>
  <conditionalFormatting sqref="C309:R309">
    <cfRule type="expression" dxfId="2806" priority="2280">
      <formula>ROW()=CELL("fila")</formula>
    </cfRule>
  </conditionalFormatting>
  <conditionalFormatting sqref="N310">
    <cfRule type="cellIs" dxfId="2805" priority="2289" operator="equal">
      <formula>0</formula>
    </cfRule>
  </conditionalFormatting>
  <conditionalFormatting sqref="O310">
    <cfRule type="cellIs" dxfId="2804" priority="2288" operator="equal">
      <formula>"PAGADO"</formula>
    </cfRule>
  </conditionalFormatting>
  <conditionalFormatting sqref="Q310">
    <cfRule type="cellIs" dxfId="2803" priority="2287" operator="equal">
      <formula>"VENCIDO"</formula>
    </cfRule>
  </conditionalFormatting>
  <conditionalFormatting sqref="O310">
    <cfRule type="cellIs" dxfId="2802" priority="2286" operator="equal">
      <formula>"A Favor"</formula>
    </cfRule>
  </conditionalFormatting>
  <conditionalFormatting sqref="C308:R308">
    <cfRule type="expression" dxfId="2801" priority="2275">
      <formula>ROW()=CELL("fila")</formula>
    </cfRule>
  </conditionalFormatting>
  <conditionalFormatting sqref="N309">
    <cfRule type="cellIs" dxfId="2800" priority="2284" operator="equal">
      <formula>0</formula>
    </cfRule>
  </conditionalFormatting>
  <conditionalFormatting sqref="O309">
    <cfRule type="cellIs" dxfId="2799" priority="2283" operator="equal">
      <formula>"PAGADO"</formula>
    </cfRule>
  </conditionalFormatting>
  <conditionalFormatting sqref="Q309">
    <cfRule type="cellIs" dxfId="2798" priority="2282" operator="equal">
      <formula>"VENCIDO"</formula>
    </cfRule>
  </conditionalFormatting>
  <conditionalFormatting sqref="O309">
    <cfRule type="cellIs" dxfId="2797" priority="2281" operator="equal">
      <formula>"A Favor"</formula>
    </cfRule>
  </conditionalFormatting>
  <conditionalFormatting sqref="C307:L307 N307:R307">
    <cfRule type="expression" dxfId="2796" priority="2270">
      <formula>ROW()=CELL("fila")</formula>
    </cfRule>
  </conditionalFormatting>
  <conditionalFormatting sqref="N308">
    <cfRule type="cellIs" dxfId="2795" priority="2279" operator="equal">
      <formula>0</formula>
    </cfRule>
  </conditionalFormatting>
  <conditionalFormatting sqref="O308">
    <cfRule type="cellIs" dxfId="2794" priority="2278" operator="equal">
      <formula>"PAGADO"</formula>
    </cfRule>
  </conditionalFormatting>
  <conditionalFormatting sqref="Q308">
    <cfRule type="cellIs" dxfId="2793" priority="2277" operator="equal">
      <formula>"VENCIDO"</formula>
    </cfRule>
  </conditionalFormatting>
  <conditionalFormatting sqref="O308">
    <cfRule type="cellIs" dxfId="2792" priority="2276" operator="equal">
      <formula>"A Favor"</formula>
    </cfRule>
  </conditionalFormatting>
  <conditionalFormatting sqref="C306:L306 N306:R306">
    <cfRule type="expression" dxfId="2791" priority="2265">
      <formula>ROW()=CELL("fila")</formula>
    </cfRule>
  </conditionalFormatting>
  <conditionalFormatting sqref="N307">
    <cfRule type="cellIs" dxfId="2790" priority="2274" operator="equal">
      <formula>0</formula>
    </cfRule>
  </conditionalFormatting>
  <conditionalFormatting sqref="O307">
    <cfRule type="cellIs" dxfId="2789" priority="2273" operator="equal">
      <formula>"PAGADO"</formula>
    </cfRule>
  </conditionalFormatting>
  <conditionalFormatting sqref="Q307">
    <cfRule type="cellIs" dxfId="2788" priority="2272" operator="equal">
      <formula>"VENCIDO"</formula>
    </cfRule>
  </conditionalFormatting>
  <conditionalFormatting sqref="O307">
    <cfRule type="cellIs" dxfId="2787" priority="2271" operator="equal">
      <formula>"A Favor"</formula>
    </cfRule>
  </conditionalFormatting>
  <conditionalFormatting sqref="N306">
    <cfRule type="cellIs" dxfId="2786" priority="2269" operator="equal">
      <formula>0</formula>
    </cfRule>
  </conditionalFormatting>
  <conditionalFormatting sqref="O306">
    <cfRule type="cellIs" dxfId="2785" priority="2268" operator="equal">
      <formula>"PAGADO"</formula>
    </cfRule>
  </conditionalFormatting>
  <conditionalFormatting sqref="Q306">
    <cfRule type="cellIs" dxfId="2784" priority="2267" operator="equal">
      <formula>"VENCIDO"</formula>
    </cfRule>
  </conditionalFormatting>
  <conditionalFormatting sqref="O306">
    <cfRule type="cellIs" dxfId="2783" priority="2266" operator="equal">
      <formula>"A Favor"</formula>
    </cfRule>
  </conditionalFormatting>
  <conditionalFormatting sqref="C305:R305">
    <cfRule type="expression" dxfId="2782" priority="2260">
      <formula>ROW()=CELL("fila")</formula>
    </cfRule>
  </conditionalFormatting>
  <conditionalFormatting sqref="N305">
    <cfRule type="cellIs" dxfId="2781" priority="2264" operator="equal">
      <formula>0</formula>
    </cfRule>
  </conditionalFormatting>
  <conditionalFormatting sqref="O305">
    <cfRule type="cellIs" dxfId="2780" priority="2263" operator="equal">
      <formula>"PAGADO"</formula>
    </cfRule>
  </conditionalFormatting>
  <conditionalFormatting sqref="Q305">
    <cfRule type="cellIs" dxfId="2779" priority="2262" operator="equal">
      <formula>"VENCIDO"</formula>
    </cfRule>
  </conditionalFormatting>
  <conditionalFormatting sqref="O305">
    <cfRule type="cellIs" dxfId="2778" priority="2261" operator="equal">
      <formula>"A Favor"</formula>
    </cfRule>
  </conditionalFormatting>
  <conditionalFormatting sqref="M333">
    <cfRule type="expression" dxfId="2777" priority="2256">
      <formula>ROW()=CELL("fila")</formula>
    </cfRule>
  </conditionalFormatting>
  <conditionalFormatting sqref="M332">
    <cfRule type="expression" dxfId="2776" priority="2255">
      <formula>ROW()=CELL("fila")</formula>
    </cfRule>
  </conditionalFormatting>
  <conditionalFormatting sqref="M331">
    <cfRule type="expression" dxfId="2775" priority="2254">
      <formula>ROW()=CELL("fila")</formula>
    </cfRule>
  </conditionalFormatting>
  <conditionalFormatting sqref="C303:R303">
    <cfRule type="expression" dxfId="2774" priority="2236">
      <formula>ROW()=CELL("fila")</formula>
    </cfRule>
  </conditionalFormatting>
  <conditionalFormatting sqref="M314">
    <cfRule type="expression" dxfId="2773" priority="2250">
      <formula>ROW()=CELL("fila")</formula>
    </cfRule>
  </conditionalFormatting>
  <conditionalFormatting sqref="M341">
    <cfRule type="expression" dxfId="2772" priority="2247">
      <formula>ROW()=CELL("fila")</formula>
    </cfRule>
  </conditionalFormatting>
  <conditionalFormatting sqref="M340">
    <cfRule type="expression" dxfId="2771" priority="2246">
      <formula>ROW()=CELL("fila")</formula>
    </cfRule>
  </conditionalFormatting>
  <conditionalFormatting sqref="C304:R304">
    <cfRule type="expression" dxfId="2770" priority="2241">
      <formula>ROW()=CELL("fila")</formula>
    </cfRule>
  </conditionalFormatting>
  <conditionalFormatting sqref="N304">
    <cfRule type="cellIs" dxfId="2769" priority="2245" operator="equal">
      <formula>0</formula>
    </cfRule>
  </conditionalFormatting>
  <conditionalFormatting sqref="O304">
    <cfRule type="cellIs" dxfId="2768" priority="2244" operator="equal">
      <formula>"PAGADO"</formula>
    </cfRule>
  </conditionalFormatting>
  <conditionalFormatting sqref="Q304">
    <cfRule type="cellIs" dxfId="2767" priority="2243" operator="equal">
      <formula>"VENCIDO"</formula>
    </cfRule>
  </conditionalFormatting>
  <conditionalFormatting sqref="O304">
    <cfRule type="cellIs" dxfId="2766" priority="2242" operator="equal">
      <formula>"A Favor"</formula>
    </cfRule>
  </conditionalFormatting>
  <conditionalFormatting sqref="M307">
    <cfRule type="expression" dxfId="2765" priority="2206">
      <formula>ROW()=CELL("fila")</formula>
    </cfRule>
  </conditionalFormatting>
  <conditionalFormatting sqref="N303">
    <cfRule type="cellIs" dxfId="2764" priority="2240" operator="equal">
      <formula>0</formula>
    </cfRule>
  </conditionalFormatting>
  <conditionalFormatting sqref="O303">
    <cfRule type="cellIs" dxfId="2763" priority="2239" operator="equal">
      <formula>"PAGADO"</formula>
    </cfRule>
  </conditionalFormatting>
  <conditionalFormatting sqref="Q303">
    <cfRule type="cellIs" dxfId="2762" priority="2238" operator="equal">
      <formula>"VENCIDO"</formula>
    </cfRule>
  </conditionalFormatting>
  <conditionalFormatting sqref="O303">
    <cfRule type="cellIs" dxfId="2761" priority="2237" operator="equal">
      <formula>"A Favor"</formula>
    </cfRule>
  </conditionalFormatting>
  <conditionalFormatting sqref="C302:R302">
    <cfRule type="expression" dxfId="2760" priority="2231">
      <formula>ROW()=CELL("fila")</formula>
    </cfRule>
  </conditionalFormatting>
  <conditionalFormatting sqref="N302">
    <cfRule type="cellIs" dxfId="2759" priority="2235" operator="equal">
      <formula>0</formula>
    </cfRule>
  </conditionalFormatting>
  <conditionalFormatting sqref="O302">
    <cfRule type="cellIs" dxfId="2758" priority="2234" operator="equal">
      <formula>"PAGADO"</formula>
    </cfRule>
  </conditionalFormatting>
  <conditionalFormatting sqref="Q302">
    <cfRule type="cellIs" dxfId="2757" priority="2233" operator="equal">
      <formula>"VENCIDO"</formula>
    </cfRule>
  </conditionalFormatting>
  <conditionalFormatting sqref="O302">
    <cfRule type="cellIs" dxfId="2756" priority="2232" operator="equal">
      <formula>"A Favor"</formula>
    </cfRule>
  </conditionalFormatting>
  <conditionalFormatting sqref="C301:R301">
    <cfRule type="expression" dxfId="2755" priority="2226">
      <formula>ROW()=CELL("fila")</formula>
    </cfRule>
  </conditionalFormatting>
  <conditionalFormatting sqref="N301">
    <cfRule type="cellIs" dxfId="2754" priority="2230" operator="equal">
      <formula>0</formula>
    </cfRule>
  </conditionalFormatting>
  <conditionalFormatting sqref="O301">
    <cfRule type="cellIs" dxfId="2753" priority="2229" operator="equal">
      <formula>"PAGADO"</formula>
    </cfRule>
  </conditionalFormatting>
  <conditionalFormatting sqref="Q301">
    <cfRule type="cellIs" dxfId="2752" priority="2228" operator="equal">
      <formula>"VENCIDO"</formula>
    </cfRule>
  </conditionalFormatting>
  <conditionalFormatting sqref="O301">
    <cfRule type="cellIs" dxfId="2751" priority="2227" operator="equal">
      <formula>"A Favor"</formula>
    </cfRule>
  </conditionalFormatting>
  <conditionalFormatting sqref="C300:R300">
    <cfRule type="expression" dxfId="2750" priority="2221">
      <formula>ROW()=CELL("fila")</formula>
    </cfRule>
  </conditionalFormatting>
  <conditionalFormatting sqref="N300">
    <cfRule type="cellIs" dxfId="2749" priority="2225" operator="equal">
      <formula>0</formula>
    </cfRule>
  </conditionalFormatting>
  <conditionalFormatting sqref="O300">
    <cfRule type="cellIs" dxfId="2748" priority="2224" operator="equal">
      <formula>"PAGADO"</formula>
    </cfRule>
  </conditionalFormatting>
  <conditionalFormatting sqref="Q300">
    <cfRule type="cellIs" dxfId="2747" priority="2223" operator="equal">
      <formula>"VENCIDO"</formula>
    </cfRule>
  </conditionalFormatting>
  <conditionalFormatting sqref="O300">
    <cfRule type="cellIs" dxfId="2746" priority="2222" operator="equal">
      <formula>"A Favor"</formula>
    </cfRule>
  </conditionalFormatting>
  <conditionalFormatting sqref="M349">
    <cfRule type="expression" dxfId="2745" priority="2201">
      <formula>ROW()=CELL("fila")</formula>
    </cfRule>
  </conditionalFormatting>
  <conditionalFormatting sqref="M348">
    <cfRule type="expression" dxfId="2744" priority="2200">
      <formula>ROW()=CELL("fila")</formula>
    </cfRule>
  </conditionalFormatting>
  <conditionalFormatting sqref="M347">
    <cfRule type="expression" dxfId="2743" priority="2199">
      <formula>ROW()=CELL("fila")</formula>
    </cfRule>
  </conditionalFormatting>
  <conditionalFormatting sqref="M404">
    <cfRule type="expression" dxfId="2742" priority="2217">
      <formula>ROW()=CELL("fila")</formula>
    </cfRule>
  </conditionalFormatting>
  <conditionalFormatting sqref="M403">
    <cfRule type="expression" dxfId="2741" priority="2216">
      <formula>ROW()=CELL("fila")</formula>
    </cfRule>
  </conditionalFormatting>
  <conditionalFormatting sqref="M402">
    <cfRule type="expression" dxfId="2740" priority="2215">
      <formula>ROW()=CELL("fila")</formula>
    </cfRule>
  </conditionalFormatting>
  <conditionalFormatting sqref="C299:R299">
    <cfRule type="expression" dxfId="2739" priority="2194">
      <formula>ROW()=CELL("fila")</formula>
    </cfRule>
  </conditionalFormatting>
  <conditionalFormatting sqref="M352">
    <cfRule type="expression" dxfId="2738" priority="2211">
      <formula>ROW()=CELL("fila")</formula>
    </cfRule>
  </conditionalFormatting>
  <conditionalFormatting sqref="M351">
    <cfRule type="expression" dxfId="2737" priority="2210">
      <formula>ROW()=CELL("fila")</formula>
    </cfRule>
  </conditionalFormatting>
  <conditionalFormatting sqref="M350">
    <cfRule type="expression" dxfId="2736" priority="2209">
      <formula>ROW()=CELL("fila")</formula>
    </cfRule>
  </conditionalFormatting>
  <conditionalFormatting sqref="C298:R298">
    <cfRule type="expression" dxfId="2735" priority="2189">
      <formula>ROW()=CELL("fila")</formula>
    </cfRule>
  </conditionalFormatting>
  <conditionalFormatting sqref="M306">
    <cfRule type="expression" dxfId="2734" priority="2205">
      <formula>ROW()=CELL("fila")</formula>
    </cfRule>
  </conditionalFormatting>
  <conditionalFormatting sqref="C297:R297">
    <cfRule type="expression" dxfId="2733" priority="2184">
      <formula>ROW()=CELL("fila")</formula>
    </cfRule>
  </conditionalFormatting>
  <conditionalFormatting sqref="N299">
    <cfRule type="cellIs" dxfId="2732" priority="2198" operator="equal">
      <formula>0</formula>
    </cfRule>
  </conditionalFormatting>
  <conditionalFormatting sqref="O299">
    <cfRule type="cellIs" dxfId="2731" priority="2197" operator="equal">
      <formula>"PAGADO"</formula>
    </cfRule>
  </conditionalFormatting>
  <conditionalFormatting sqref="Q299">
    <cfRule type="cellIs" dxfId="2730" priority="2196" operator="equal">
      <formula>"VENCIDO"</formula>
    </cfRule>
  </conditionalFormatting>
  <conditionalFormatting sqref="O299">
    <cfRule type="cellIs" dxfId="2729" priority="2195" operator="equal">
      <formula>"A Favor"</formula>
    </cfRule>
  </conditionalFormatting>
  <conditionalFormatting sqref="N298">
    <cfRule type="cellIs" dxfId="2728" priority="2193" operator="equal">
      <formula>0</formula>
    </cfRule>
  </conditionalFormatting>
  <conditionalFormatting sqref="O298">
    <cfRule type="cellIs" dxfId="2727" priority="2192" operator="equal">
      <formula>"PAGADO"</formula>
    </cfRule>
  </conditionalFormatting>
  <conditionalFormatting sqref="Q298">
    <cfRule type="cellIs" dxfId="2726" priority="2191" operator="equal">
      <formula>"VENCIDO"</formula>
    </cfRule>
  </conditionalFormatting>
  <conditionalFormatting sqref="O298">
    <cfRule type="cellIs" dxfId="2725" priority="2190" operator="equal">
      <formula>"A Favor"</formula>
    </cfRule>
  </conditionalFormatting>
  <conditionalFormatting sqref="N297">
    <cfRule type="cellIs" dxfId="2724" priority="2188" operator="equal">
      <formula>0</formula>
    </cfRule>
  </conditionalFormatting>
  <conditionalFormatting sqref="O297">
    <cfRule type="cellIs" dxfId="2723" priority="2187" operator="equal">
      <formula>"PAGADO"</formula>
    </cfRule>
  </conditionalFormatting>
  <conditionalFormatting sqref="Q297">
    <cfRule type="cellIs" dxfId="2722" priority="2186" operator="equal">
      <formula>"VENCIDO"</formula>
    </cfRule>
  </conditionalFormatting>
  <conditionalFormatting sqref="O297">
    <cfRule type="cellIs" dxfId="2721" priority="2185" operator="equal">
      <formula>"A Favor"</formula>
    </cfRule>
  </conditionalFormatting>
  <conditionalFormatting sqref="C296:R296">
    <cfRule type="expression" dxfId="2720" priority="2179">
      <formula>ROW()=CELL("fila")</formula>
    </cfRule>
  </conditionalFormatting>
  <conditionalFormatting sqref="N296">
    <cfRule type="cellIs" dxfId="2719" priority="2183" operator="equal">
      <formula>0</formula>
    </cfRule>
  </conditionalFormatting>
  <conditionalFormatting sqref="O296">
    <cfRule type="cellIs" dxfId="2718" priority="2182" operator="equal">
      <formula>"PAGADO"</formula>
    </cfRule>
  </conditionalFormatting>
  <conditionalFormatting sqref="Q296">
    <cfRule type="cellIs" dxfId="2717" priority="2181" operator="equal">
      <formula>"VENCIDO"</formula>
    </cfRule>
  </conditionalFormatting>
  <conditionalFormatting sqref="O296">
    <cfRule type="cellIs" dxfId="2716" priority="2180" operator="equal">
      <formula>"A Favor"</formula>
    </cfRule>
  </conditionalFormatting>
  <conditionalFormatting sqref="C295:L295 N295:R295">
    <cfRule type="expression" dxfId="2715" priority="2174">
      <formula>ROW()=CELL("fila")</formula>
    </cfRule>
  </conditionalFormatting>
  <conditionalFormatting sqref="N295">
    <cfRule type="cellIs" dxfId="2714" priority="2178" operator="equal">
      <formula>0</formula>
    </cfRule>
  </conditionalFormatting>
  <conditionalFormatting sqref="O295">
    <cfRule type="cellIs" dxfId="2713" priority="2177" operator="equal">
      <formula>"PAGADO"</formula>
    </cfRule>
  </conditionalFormatting>
  <conditionalFormatting sqref="Q295">
    <cfRule type="cellIs" dxfId="2712" priority="2176" operator="equal">
      <formula>"VENCIDO"</formula>
    </cfRule>
  </conditionalFormatting>
  <conditionalFormatting sqref="O295">
    <cfRule type="cellIs" dxfId="2711" priority="2175" operator="equal">
      <formula>"A Favor"</formula>
    </cfRule>
  </conditionalFormatting>
  <conditionalFormatting sqref="C294:L294 N294:R294">
    <cfRule type="expression" dxfId="2710" priority="2169">
      <formula>ROW()=CELL("fila")</formula>
    </cfRule>
  </conditionalFormatting>
  <conditionalFormatting sqref="N294">
    <cfRule type="cellIs" dxfId="2709" priority="2173" operator="equal">
      <formula>0</formula>
    </cfRule>
  </conditionalFormatting>
  <conditionalFormatting sqref="O294">
    <cfRule type="cellIs" dxfId="2708" priority="2172" operator="equal">
      <formula>"PAGADO"</formula>
    </cfRule>
  </conditionalFormatting>
  <conditionalFormatting sqref="Q294">
    <cfRule type="cellIs" dxfId="2707" priority="2171" operator="equal">
      <formula>"VENCIDO"</formula>
    </cfRule>
  </conditionalFormatting>
  <conditionalFormatting sqref="O294">
    <cfRule type="cellIs" dxfId="2706" priority="2170" operator="equal">
      <formula>"A Favor"</formula>
    </cfRule>
  </conditionalFormatting>
  <conditionalFormatting sqref="C293:R293">
    <cfRule type="expression" dxfId="2705" priority="2164">
      <formula>ROW()=CELL("fila")</formula>
    </cfRule>
  </conditionalFormatting>
  <conditionalFormatting sqref="N293">
    <cfRule type="cellIs" dxfId="2704" priority="2168" operator="equal">
      <formula>0</formula>
    </cfRule>
  </conditionalFormatting>
  <conditionalFormatting sqref="O293">
    <cfRule type="cellIs" dxfId="2703" priority="2167" operator="equal">
      <formula>"PAGADO"</formula>
    </cfRule>
  </conditionalFormatting>
  <conditionalFormatting sqref="Q293">
    <cfRule type="cellIs" dxfId="2702" priority="2166" operator="equal">
      <formula>"VENCIDO"</formula>
    </cfRule>
  </conditionalFormatting>
  <conditionalFormatting sqref="O293">
    <cfRule type="cellIs" dxfId="2701" priority="2165" operator="equal">
      <formula>"A Favor"</formula>
    </cfRule>
  </conditionalFormatting>
  <conditionalFormatting sqref="C292:L292 N292:R292">
    <cfRule type="expression" dxfId="2700" priority="2159">
      <formula>ROW()=CELL("fila")</formula>
    </cfRule>
  </conditionalFormatting>
  <conditionalFormatting sqref="N292">
    <cfRule type="cellIs" dxfId="2699" priority="2163" operator="equal">
      <formula>0</formula>
    </cfRule>
  </conditionalFormatting>
  <conditionalFormatting sqref="O292">
    <cfRule type="cellIs" dxfId="2698" priority="2162" operator="equal">
      <formula>"PAGADO"</formula>
    </cfRule>
  </conditionalFormatting>
  <conditionalFormatting sqref="Q292">
    <cfRule type="cellIs" dxfId="2697" priority="2161" operator="equal">
      <formula>"VENCIDO"</formula>
    </cfRule>
  </conditionalFormatting>
  <conditionalFormatting sqref="O292">
    <cfRule type="cellIs" dxfId="2696" priority="2160" operator="equal">
      <formula>"A Favor"</formula>
    </cfRule>
  </conditionalFormatting>
  <conditionalFormatting sqref="C291:L291 N291:R291">
    <cfRule type="expression" dxfId="2695" priority="2154">
      <formula>ROW()=CELL("fila")</formula>
    </cfRule>
  </conditionalFormatting>
  <conditionalFormatting sqref="N291">
    <cfRule type="cellIs" dxfId="2694" priority="2158" operator="equal">
      <formula>0</formula>
    </cfRule>
  </conditionalFormatting>
  <conditionalFormatting sqref="O291">
    <cfRule type="cellIs" dxfId="2693" priority="2157" operator="equal">
      <formula>"PAGADO"</formula>
    </cfRule>
  </conditionalFormatting>
  <conditionalFormatting sqref="Q291">
    <cfRule type="cellIs" dxfId="2692" priority="2156" operator="equal">
      <formula>"VENCIDO"</formula>
    </cfRule>
  </conditionalFormatting>
  <conditionalFormatting sqref="O291">
    <cfRule type="cellIs" dxfId="2691" priority="2155" operator="equal">
      <formula>"A Favor"</formula>
    </cfRule>
  </conditionalFormatting>
  <conditionalFormatting sqref="C290:L290 N290:R290">
    <cfRule type="expression" dxfId="2690" priority="2149">
      <formula>ROW()=CELL("fila")</formula>
    </cfRule>
  </conditionalFormatting>
  <conditionalFormatting sqref="N290">
    <cfRule type="cellIs" dxfId="2689" priority="2153" operator="equal">
      <formula>0</formula>
    </cfRule>
  </conditionalFormatting>
  <conditionalFormatting sqref="O290">
    <cfRule type="cellIs" dxfId="2688" priority="2152" operator="equal">
      <formula>"PAGADO"</formula>
    </cfRule>
  </conditionalFormatting>
  <conditionalFormatting sqref="Q290">
    <cfRule type="cellIs" dxfId="2687" priority="2151" operator="equal">
      <formula>"VENCIDO"</formula>
    </cfRule>
  </conditionalFormatting>
  <conditionalFormatting sqref="O290">
    <cfRule type="cellIs" dxfId="2686" priority="2150" operator="equal">
      <formula>"A Favor"</formula>
    </cfRule>
  </conditionalFormatting>
  <conditionalFormatting sqref="C289:R289">
    <cfRule type="expression" dxfId="2685" priority="2144">
      <formula>ROW()=CELL("fila")</formula>
    </cfRule>
  </conditionalFormatting>
  <conditionalFormatting sqref="N289">
    <cfRule type="cellIs" dxfId="2684" priority="2148" operator="equal">
      <formula>0</formula>
    </cfRule>
  </conditionalFormatting>
  <conditionalFormatting sqref="O289">
    <cfRule type="cellIs" dxfId="2683" priority="2147" operator="equal">
      <formula>"PAGADO"</formula>
    </cfRule>
  </conditionalFormatting>
  <conditionalFormatting sqref="Q289">
    <cfRule type="cellIs" dxfId="2682" priority="2146" operator="equal">
      <formula>"VENCIDO"</formula>
    </cfRule>
  </conditionalFormatting>
  <conditionalFormatting sqref="O289">
    <cfRule type="cellIs" dxfId="2681" priority="2145" operator="equal">
      <formula>"A Favor"</formula>
    </cfRule>
  </conditionalFormatting>
  <conditionalFormatting sqref="C288:L288 N288:R288">
    <cfRule type="expression" dxfId="2680" priority="2139">
      <formula>ROW()=CELL("fila")</formula>
    </cfRule>
  </conditionalFormatting>
  <conditionalFormatting sqref="N288">
    <cfRule type="cellIs" dxfId="2679" priority="2143" operator="equal">
      <formula>0</formula>
    </cfRule>
  </conditionalFormatting>
  <conditionalFormatting sqref="O288">
    <cfRule type="cellIs" dxfId="2678" priority="2142" operator="equal">
      <formula>"PAGADO"</formula>
    </cfRule>
  </conditionalFormatting>
  <conditionalFormatting sqref="Q288">
    <cfRule type="cellIs" dxfId="2677" priority="2141" operator="equal">
      <formula>"VENCIDO"</formula>
    </cfRule>
  </conditionalFormatting>
  <conditionalFormatting sqref="O288">
    <cfRule type="cellIs" dxfId="2676" priority="2140" operator="equal">
      <formula>"A Favor"</formula>
    </cfRule>
  </conditionalFormatting>
  <conditionalFormatting sqref="C287:L287 N287:R287">
    <cfRule type="expression" dxfId="2675" priority="2134">
      <formula>ROW()=CELL("fila")</formula>
    </cfRule>
  </conditionalFormatting>
  <conditionalFormatting sqref="N287">
    <cfRule type="cellIs" dxfId="2674" priority="2138" operator="equal">
      <formula>0</formula>
    </cfRule>
  </conditionalFormatting>
  <conditionalFormatting sqref="O287">
    <cfRule type="cellIs" dxfId="2673" priority="2137" operator="equal">
      <formula>"PAGADO"</formula>
    </cfRule>
  </conditionalFormatting>
  <conditionalFormatting sqref="Q287">
    <cfRule type="cellIs" dxfId="2672" priority="2136" operator="equal">
      <formula>"VENCIDO"</formula>
    </cfRule>
  </conditionalFormatting>
  <conditionalFormatting sqref="O287">
    <cfRule type="cellIs" dxfId="2671" priority="2135" operator="equal">
      <formula>"A Favor"</formula>
    </cfRule>
  </conditionalFormatting>
  <conditionalFormatting sqref="C286:L286 N286:R286">
    <cfRule type="expression" dxfId="2670" priority="2129">
      <formula>ROW()=CELL("fila")</formula>
    </cfRule>
  </conditionalFormatting>
  <conditionalFormatting sqref="N286">
    <cfRule type="cellIs" dxfId="2669" priority="2133" operator="equal">
      <formula>0</formula>
    </cfRule>
  </conditionalFormatting>
  <conditionalFormatting sqref="O286">
    <cfRule type="cellIs" dxfId="2668" priority="2132" operator="equal">
      <formula>"PAGADO"</formula>
    </cfRule>
  </conditionalFormatting>
  <conditionalFormatting sqref="Q286">
    <cfRule type="cellIs" dxfId="2667" priority="2131" operator="equal">
      <formula>"VENCIDO"</formula>
    </cfRule>
  </conditionalFormatting>
  <conditionalFormatting sqref="O286">
    <cfRule type="cellIs" dxfId="2666" priority="2130" operator="equal">
      <formula>"A Favor"</formula>
    </cfRule>
  </conditionalFormatting>
  <conditionalFormatting sqref="C285:L285 N285:R285">
    <cfRule type="expression" dxfId="2665" priority="2124">
      <formula>ROW()=CELL("fila")</formula>
    </cfRule>
  </conditionalFormatting>
  <conditionalFormatting sqref="N285">
    <cfRule type="cellIs" dxfId="2664" priority="2128" operator="equal">
      <formula>0</formula>
    </cfRule>
  </conditionalFormatting>
  <conditionalFormatting sqref="O285">
    <cfRule type="cellIs" dxfId="2663" priority="2127" operator="equal">
      <formula>"PAGADO"</formula>
    </cfRule>
  </conditionalFormatting>
  <conditionalFormatting sqref="Q285">
    <cfRule type="cellIs" dxfId="2662" priority="2126" operator="equal">
      <formula>"VENCIDO"</formula>
    </cfRule>
  </conditionalFormatting>
  <conditionalFormatting sqref="O285">
    <cfRule type="cellIs" dxfId="2661" priority="2125" operator="equal">
      <formula>"A Favor"</formula>
    </cfRule>
  </conditionalFormatting>
  <conditionalFormatting sqref="C284:L284 N284:R284">
    <cfRule type="expression" dxfId="2660" priority="2119">
      <formula>ROW()=CELL("fila")</formula>
    </cfRule>
  </conditionalFormatting>
  <conditionalFormatting sqref="N284">
    <cfRule type="cellIs" dxfId="2659" priority="2123" operator="equal">
      <formula>0</formula>
    </cfRule>
  </conditionalFormatting>
  <conditionalFormatting sqref="O284">
    <cfRule type="cellIs" dxfId="2658" priority="2122" operator="equal">
      <formula>"PAGADO"</formula>
    </cfRule>
  </conditionalFormatting>
  <conditionalFormatting sqref="Q284">
    <cfRule type="cellIs" dxfId="2657" priority="2121" operator="equal">
      <formula>"VENCIDO"</formula>
    </cfRule>
  </conditionalFormatting>
  <conditionalFormatting sqref="O284">
    <cfRule type="cellIs" dxfId="2656" priority="2120" operator="equal">
      <formula>"A Favor"</formula>
    </cfRule>
  </conditionalFormatting>
  <conditionalFormatting sqref="C283:L283 N283:R283">
    <cfRule type="expression" dxfId="2655" priority="2114">
      <formula>ROW()=CELL("fila")</formula>
    </cfRule>
  </conditionalFormatting>
  <conditionalFormatting sqref="N283">
    <cfRule type="cellIs" dxfId="2654" priority="2118" operator="equal">
      <formula>0</formula>
    </cfRule>
  </conditionalFormatting>
  <conditionalFormatting sqref="O283">
    <cfRule type="cellIs" dxfId="2653" priority="2117" operator="equal">
      <formula>"PAGADO"</formula>
    </cfRule>
  </conditionalFormatting>
  <conditionalFormatting sqref="Q283">
    <cfRule type="cellIs" dxfId="2652" priority="2116" operator="equal">
      <formula>"VENCIDO"</formula>
    </cfRule>
  </conditionalFormatting>
  <conditionalFormatting sqref="O283">
    <cfRule type="cellIs" dxfId="2651" priority="2115" operator="equal">
      <formula>"A Favor"</formula>
    </cfRule>
  </conditionalFormatting>
  <conditionalFormatting sqref="C282:R282">
    <cfRule type="expression" dxfId="2650" priority="2109">
      <formula>ROW()=CELL("fila")</formula>
    </cfRule>
  </conditionalFormatting>
  <conditionalFormatting sqref="N282">
    <cfRule type="cellIs" dxfId="2649" priority="2113" operator="equal">
      <formula>0</formula>
    </cfRule>
  </conditionalFormatting>
  <conditionalFormatting sqref="O282">
    <cfRule type="cellIs" dxfId="2648" priority="2112" operator="equal">
      <formula>"PAGADO"</formula>
    </cfRule>
  </conditionalFormatting>
  <conditionalFormatting sqref="Q282">
    <cfRule type="cellIs" dxfId="2647" priority="2111" operator="equal">
      <formula>"VENCIDO"</formula>
    </cfRule>
  </conditionalFormatting>
  <conditionalFormatting sqref="O282">
    <cfRule type="cellIs" dxfId="2646" priority="2110" operator="equal">
      <formula>"A Favor"</formula>
    </cfRule>
  </conditionalFormatting>
  <conditionalFormatting sqref="C281:L281 N281:R281">
    <cfRule type="expression" dxfId="2645" priority="2104">
      <formula>ROW()=CELL("fila")</formula>
    </cfRule>
  </conditionalFormatting>
  <conditionalFormatting sqref="N281">
    <cfRule type="cellIs" dxfId="2644" priority="2108" operator="equal">
      <formula>0</formula>
    </cfRule>
  </conditionalFormatting>
  <conditionalFormatting sqref="O281">
    <cfRule type="cellIs" dxfId="2643" priority="2107" operator="equal">
      <formula>"PAGADO"</formula>
    </cfRule>
  </conditionalFormatting>
  <conditionalFormatting sqref="Q281">
    <cfRule type="cellIs" dxfId="2642" priority="2106" operator="equal">
      <formula>"VENCIDO"</formula>
    </cfRule>
  </conditionalFormatting>
  <conditionalFormatting sqref="O281">
    <cfRule type="cellIs" dxfId="2641" priority="2105" operator="equal">
      <formula>"A Favor"</formula>
    </cfRule>
  </conditionalFormatting>
  <conditionalFormatting sqref="C280:L280 N280:R280">
    <cfRule type="expression" dxfId="2640" priority="2099">
      <formula>ROW()=CELL("fila")</formula>
    </cfRule>
  </conditionalFormatting>
  <conditionalFormatting sqref="N280">
    <cfRule type="cellIs" dxfId="2639" priority="2103" operator="equal">
      <formula>0</formula>
    </cfRule>
  </conditionalFormatting>
  <conditionalFormatting sqref="O280">
    <cfRule type="cellIs" dxfId="2638" priority="2102" operator="equal">
      <formula>"PAGADO"</formula>
    </cfRule>
  </conditionalFormatting>
  <conditionalFormatting sqref="Q280">
    <cfRule type="cellIs" dxfId="2637" priority="2101" operator="equal">
      <formula>"VENCIDO"</formula>
    </cfRule>
  </conditionalFormatting>
  <conditionalFormatting sqref="O280">
    <cfRule type="cellIs" dxfId="2636" priority="2100" operator="equal">
      <formula>"A Favor"</formula>
    </cfRule>
  </conditionalFormatting>
  <conditionalFormatting sqref="C279:L279 N279:R279">
    <cfRule type="expression" dxfId="2635" priority="2094">
      <formula>ROW()=CELL("fila")</formula>
    </cfRule>
  </conditionalFormatting>
  <conditionalFormatting sqref="N279">
    <cfRule type="cellIs" dxfId="2634" priority="2098" operator="equal">
      <formula>0</formula>
    </cfRule>
  </conditionalFormatting>
  <conditionalFormatting sqref="O279">
    <cfRule type="cellIs" dxfId="2633" priority="2097" operator="equal">
      <formula>"PAGADO"</formula>
    </cfRule>
  </conditionalFormatting>
  <conditionalFormatting sqref="Q279">
    <cfRule type="cellIs" dxfId="2632" priority="2096" operator="equal">
      <formula>"VENCIDO"</formula>
    </cfRule>
  </conditionalFormatting>
  <conditionalFormatting sqref="O279">
    <cfRule type="cellIs" dxfId="2631" priority="2095" operator="equal">
      <formula>"A Favor"</formula>
    </cfRule>
  </conditionalFormatting>
  <conditionalFormatting sqref="C272:L272 N272:R272">
    <cfRule type="expression" dxfId="2630" priority="2049">
      <formula>ROW()=CELL("fila")</formula>
    </cfRule>
  </conditionalFormatting>
  <conditionalFormatting sqref="M271">
    <cfRule type="expression" dxfId="2629" priority="2042">
      <formula>ROW()=CELL("fila")</formula>
    </cfRule>
  </conditionalFormatting>
  <conditionalFormatting sqref="C278:L278 N278:R278">
    <cfRule type="expression" dxfId="2628" priority="2085">
      <formula>ROW()=CELL("fila")</formula>
    </cfRule>
  </conditionalFormatting>
  <conditionalFormatting sqref="C277:L277 N277:R277">
    <cfRule type="expression" dxfId="2627" priority="2079">
      <formula>ROW()=CELL("fila")</formula>
    </cfRule>
  </conditionalFormatting>
  <conditionalFormatting sqref="N278">
    <cfRule type="cellIs" dxfId="2626" priority="2089" operator="equal">
      <formula>0</formula>
    </cfRule>
  </conditionalFormatting>
  <conditionalFormatting sqref="O278">
    <cfRule type="cellIs" dxfId="2625" priority="2088" operator="equal">
      <formula>"PAGADO"</formula>
    </cfRule>
  </conditionalFormatting>
  <conditionalFormatting sqref="Q278">
    <cfRule type="cellIs" dxfId="2624" priority="2087" operator="equal">
      <formula>"VENCIDO"</formula>
    </cfRule>
  </conditionalFormatting>
  <conditionalFormatting sqref="O278">
    <cfRule type="cellIs" dxfId="2623" priority="2086" operator="equal">
      <formula>"A Favor"</formula>
    </cfRule>
  </conditionalFormatting>
  <conditionalFormatting sqref="M277">
    <cfRule type="expression" dxfId="2622" priority="2078">
      <formula>ROW()=CELL("fila")</formula>
    </cfRule>
  </conditionalFormatting>
  <conditionalFormatting sqref="C276:L276 N276:R276">
    <cfRule type="expression" dxfId="2621" priority="2073">
      <formula>ROW()=CELL("fila")</formula>
    </cfRule>
  </conditionalFormatting>
  <conditionalFormatting sqref="M276">
    <cfRule type="expression" dxfId="2620" priority="2072">
      <formula>ROW()=CELL("fila")</formula>
    </cfRule>
  </conditionalFormatting>
  <conditionalFormatting sqref="N277">
    <cfRule type="cellIs" dxfId="2619" priority="2083" operator="equal">
      <formula>0</formula>
    </cfRule>
  </conditionalFormatting>
  <conditionalFormatting sqref="O277">
    <cfRule type="cellIs" dxfId="2618" priority="2082" operator="equal">
      <formula>"PAGADO"</formula>
    </cfRule>
  </conditionalFormatting>
  <conditionalFormatting sqref="Q277">
    <cfRule type="cellIs" dxfId="2617" priority="2081" operator="equal">
      <formula>"VENCIDO"</formula>
    </cfRule>
  </conditionalFormatting>
  <conditionalFormatting sqref="O277">
    <cfRule type="cellIs" dxfId="2616" priority="2080" operator="equal">
      <formula>"A Favor"</formula>
    </cfRule>
  </conditionalFormatting>
  <conditionalFormatting sqref="C275:L275 N275:R275">
    <cfRule type="expression" dxfId="2615" priority="2067">
      <formula>ROW()=CELL("fila")</formula>
    </cfRule>
  </conditionalFormatting>
  <conditionalFormatting sqref="N276">
    <cfRule type="cellIs" dxfId="2614" priority="2077" operator="equal">
      <formula>0</formula>
    </cfRule>
  </conditionalFormatting>
  <conditionalFormatting sqref="O276">
    <cfRule type="cellIs" dxfId="2613" priority="2076" operator="equal">
      <formula>"PAGADO"</formula>
    </cfRule>
  </conditionalFormatting>
  <conditionalFormatting sqref="Q276">
    <cfRule type="cellIs" dxfId="2612" priority="2075" operator="equal">
      <formula>"VENCIDO"</formula>
    </cfRule>
  </conditionalFormatting>
  <conditionalFormatting sqref="O276">
    <cfRule type="cellIs" dxfId="2611" priority="2074" operator="equal">
      <formula>"A Favor"</formula>
    </cfRule>
  </conditionalFormatting>
  <conditionalFormatting sqref="C274:L274 N274:R274">
    <cfRule type="expression" dxfId="2610" priority="2061">
      <formula>ROW()=CELL("fila")</formula>
    </cfRule>
  </conditionalFormatting>
  <conditionalFormatting sqref="N275">
    <cfRule type="cellIs" dxfId="2609" priority="2071" operator="equal">
      <formula>0</formula>
    </cfRule>
  </conditionalFormatting>
  <conditionalFormatting sqref="O275">
    <cfRule type="cellIs" dxfId="2608" priority="2070" operator="equal">
      <formula>"PAGADO"</formula>
    </cfRule>
  </conditionalFormatting>
  <conditionalFormatting sqref="Q275">
    <cfRule type="cellIs" dxfId="2607" priority="2069" operator="equal">
      <formula>"VENCIDO"</formula>
    </cfRule>
  </conditionalFormatting>
  <conditionalFormatting sqref="O275">
    <cfRule type="cellIs" dxfId="2606" priority="2068" operator="equal">
      <formula>"A Favor"</formula>
    </cfRule>
  </conditionalFormatting>
  <conditionalFormatting sqref="C273:L273 N273:R273">
    <cfRule type="expression" dxfId="2605" priority="2055">
      <formula>ROW()=CELL("fila")</formula>
    </cfRule>
  </conditionalFormatting>
  <conditionalFormatting sqref="N274">
    <cfRule type="cellIs" dxfId="2604" priority="2065" operator="equal">
      <formula>0</formula>
    </cfRule>
  </conditionalFormatting>
  <conditionalFormatting sqref="O274">
    <cfRule type="cellIs" dxfId="2603" priority="2064" operator="equal">
      <formula>"PAGADO"</formula>
    </cfRule>
  </conditionalFormatting>
  <conditionalFormatting sqref="Q274">
    <cfRule type="cellIs" dxfId="2602" priority="2063" operator="equal">
      <formula>"VENCIDO"</formula>
    </cfRule>
  </conditionalFormatting>
  <conditionalFormatting sqref="O274">
    <cfRule type="cellIs" dxfId="2601" priority="2062" operator="equal">
      <formula>"A Favor"</formula>
    </cfRule>
  </conditionalFormatting>
  <conditionalFormatting sqref="C271:L271 N271:R271">
    <cfRule type="expression" dxfId="2600" priority="2043">
      <formula>ROW()=CELL("fila")</formula>
    </cfRule>
  </conditionalFormatting>
  <conditionalFormatting sqref="N273">
    <cfRule type="cellIs" dxfId="2599" priority="2059" operator="equal">
      <formula>0</formula>
    </cfRule>
  </conditionalFormatting>
  <conditionalFormatting sqref="O273">
    <cfRule type="cellIs" dxfId="2598" priority="2058" operator="equal">
      <formula>"PAGADO"</formula>
    </cfRule>
  </conditionalFormatting>
  <conditionalFormatting sqref="Q273">
    <cfRule type="cellIs" dxfId="2597" priority="2057" operator="equal">
      <formula>"VENCIDO"</formula>
    </cfRule>
  </conditionalFormatting>
  <conditionalFormatting sqref="O273">
    <cfRule type="cellIs" dxfId="2596" priority="2056" operator="equal">
      <formula>"A Favor"</formula>
    </cfRule>
  </conditionalFormatting>
  <conditionalFormatting sqref="M270">
    <cfRule type="expression" dxfId="2595" priority="2036">
      <formula>ROW()=CELL("fila")</formula>
    </cfRule>
  </conditionalFormatting>
  <conditionalFormatting sqref="N272">
    <cfRule type="cellIs" dxfId="2594" priority="2053" operator="equal">
      <formula>0</formula>
    </cfRule>
  </conditionalFormatting>
  <conditionalFormatting sqref="O272">
    <cfRule type="cellIs" dxfId="2593" priority="2052" operator="equal">
      <formula>"PAGADO"</formula>
    </cfRule>
  </conditionalFormatting>
  <conditionalFormatting sqref="Q272">
    <cfRule type="cellIs" dxfId="2592" priority="2051" operator="equal">
      <formula>"VENCIDO"</formula>
    </cfRule>
  </conditionalFormatting>
  <conditionalFormatting sqref="O272">
    <cfRule type="cellIs" dxfId="2591" priority="2050" operator="equal">
      <formula>"A Favor"</formula>
    </cfRule>
  </conditionalFormatting>
  <conditionalFormatting sqref="C270:L270 N270:R270">
    <cfRule type="expression" dxfId="2590" priority="2037">
      <formula>ROW()=CELL("fila")</formula>
    </cfRule>
  </conditionalFormatting>
  <conditionalFormatting sqref="N271">
    <cfRule type="cellIs" dxfId="2589" priority="2047" operator="equal">
      <formula>0</formula>
    </cfRule>
  </conditionalFormatting>
  <conditionalFormatting sqref="O271">
    <cfRule type="cellIs" dxfId="2588" priority="2046" operator="equal">
      <formula>"PAGADO"</formula>
    </cfRule>
  </conditionalFormatting>
  <conditionalFormatting sqref="Q271">
    <cfRule type="cellIs" dxfId="2587" priority="2045" operator="equal">
      <formula>"VENCIDO"</formula>
    </cfRule>
  </conditionalFormatting>
  <conditionalFormatting sqref="O271">
    <cfRule type="cellIs" dxfId="2586" priority="2044" operator="equal">
      <formula>"A Favor"</formula>
    </cfRule>
  </conditionalFormatting>
  <conditionalFormatting sqref="C269:L269 N269:R269">
    <cfRule type="expression" dxfId="2585" priority="2031">
      <formula>ROW()=CELL("fila")</formula>
    </cfRule>
  </conditionalFormatting>
  <conditionalFormatting sqref="M269">
    <cfRule type="expression" dxfId="2584" priority="2030">
      <formula>ROW()=CELL("fila")</formula>
    </cfRule>
  </conditionalFormatting>
  <conditionalFormatting sqref="N270">
    <cfRule type="cellIs" dxfId="2583" priority="2041" operator="equal">
      <formula>0</formula>
    </cfRule>
  </conditionalFormatting>
  <conditionalFormatting sqref="O270">
    <cfRule type="cellIs" dxfId="2582" priority="2040" operator="equal">
      <formula>"PAGADO"</formula>
    </cfRule>
  </conditionalFormatting>
  <conditionalFormatting sqref="Q270">
    <cfRule type="cellIs" dxfId="2581" priority="2039" operator="equal">
      <formula>"VENCIDO"</formula>
    </cfRule>
  </conditionalFormatting>
  <conditionalFormatting sqref="O270">
    <cfRule type="cellIs" dxfId="2580" priority="2038" operator="equal">
      <formula>"A Favor"</formula>
    </cfRule>
  </conditionalFormatting>
  <conditionalFormatting sqref="C268:L268 N268:R268">
    <cfRule type="expression" dxfId="2579" priority="2025">
      <formula>ROW()=CELL("fila")</formula>
    </cfRule>
  </conditionalFormatting>
  <conditionalFormatting sqref="M291">
    <cfRule type="expression" dxfId="2578" priority="1934">
      <formula>ROW()=CELL("fila")</formula>
    </cfRule>
  </conditionalFormatting>
  <conditionalFormatting sqref="N269">
    <cfRule type="cellIs" dxfId="2577" priority="2035" operator="equal">
      <formula>0</formula>
    </cfRule>
  </conditionalFormatting>
  <conditionalFormatting sqref="O269">
    <cfRule type="cellIs" dxfId="2576" priority="2034" operator="equal">
      <formula>"PAGADO"</formula>
    </cfRule>
  </conditionalFormatting>
  <conditionalFormatting sqref="Q269">
    <cfRule type="cellIs" dxfId="2575" priority="2033" operator="equal">
      <formula>"VENCIDO"</formula>
    </cfRule>
  </conditionalFormatting>
  <conditionalFormatting sqref="O269">
    <cfRule type="cellIs" dxfId="2574" priority="2032" operator="equal">
      <formula>"A Favor"</formula>
    </cfRule>
  </conditionalFormatting>
  <conditionalFormatting sqref="C267:L267 N267:R267">
    <cfRule type="expression" dxfId="2573" priority="2019">
      <formula>ROW()=CELL("fila")</formula>
    </cfRule>
  </conditionalFormatting>
  <conditionalFormatting sqref="M267">
    <cfRule type="expression" dxfId="2572" priority="2018">
      <formula>ROW()=CELL("fila")</formula>
    </cfRule>
  </conditionalFormatting>
  <conditionalFormatting sqref="N268">
    <cfRule type="cellIs" dxfId="2571" priority="2029" operator="equal">
      <formula>0</formula>
    </cfRule>
  </conditionalFormatting>
  <conditionalFormatting sqref="O268">
    <cfRule type="cellIs" dxfId="2570" priority="2028" operator="equal">
      <formula>"PAGADO"</formula>
    </cfRule>
  </conditionalFormatting>
  <conditionalFormatting sqref="Q268">
    <cfRule type="cellIs" dxfId="2569" priority="2027" operator="equal">
      <formula>"VENCIDO"</formula>
    </cfRule>
  </conditionalFormatting>
  <conditionalFormatting sqref="O268">
    <cfRule type="cellIs" dxfId="2568" priority="2026" operator="equal">
      <formula>"A Favor"</formula>
    </cfRule>
  </conditionalFormatting>
  <conditionalFormatting sqref="C266:L266 N266:R266">
    <cfRule type="expression" dxfId="2567" priority="2013">
      <formula>ROW()=CELL("fila")</formula>
    </cfRule>
  </conditionalFormatting>
  <conditionalFormatting sqref="N267">
    <cfRule type="cellIs" dxfId="2566" priority="2023" operator="equal">
      <formula>0</formula>
    </cfRule>
  </conditionalFormatting>
  <conditionalFormatting sqref="O267">
    <cfRule type="cellIs" dxfId="2565" priority="2022" operator="equal">
      <formula>"PAGADO"</formula>
    </cfRule>
  </conditionalFormatting>
  <conditionalFormatting sqref="Q267">
    <cfRule type="cellIs" dxfId="2564" priority="2021" operator="equal">
      <formula>"VENCIDO"</formula>
    </cfRule>
  </conditionalFormatting>
  <conditionalFormatting sqref="O267">
    <cfRule type="cellIs" dxfId="2563" priority="2020" operator="equal">
      <formula>"A Favor"</formula>
    </cfRule>
  </conditionalFormatting>
  <conditionalFormatting sqref="C265:L265 N265:R265">
    <cfRule type="expression" dxfId="2562" priority="2007">
      <formula>ROW()=CELL("fila")</formula>
    </cfRule>
  </conditionalFormatting>
  <conditionalFormatting sqref="N266">
    <cfRule type="cellIs" dxfId="2561" priority="2017" operator="equal">
      <formula>0</formula>
    </cfRule>
  </conditionalFormatting>
  <conditionalFormatting sqref="O266">
    <cfRule type="cellIs" dxfId="2560" priority="2016" operator="equal">
      <formula>"PAGADO"</formula>
    </cfRule>
  </conditionalFormatting>
  <conditionalFormatting sqref="Q266">
    <cfRule type="cellIs" dxfId="2559" priority="2015" operator="equal">
      <formula>"VENCIDO"</formula>
    </cfRule>
  </conditionalFormatting>
  <conditionalFormatting sqref="O266">
    <cfRule type="cellIs" dxfId="2558" priority="2014" operator="equal">
      <formula>"A Favor"</formula>
    </cfRule>
  </conditionalFormatting>
  <conditionalFormatting sqref="C264:L264 N264:R264">
    <cfRule type="expression" dxfId="2557" priority="2001">
      <formula>ROW()=CELL("fila")</formula>
    </cfRule>
  </conditionalFormatting>
  <conditionalFormatting sqref="N265">
    <cfRule type="cellIs" dxfId="2556" priority="2011" operator="equal">
      <formula>0</formula>
    </cfRule>
  </conditionalFormatting>
  <conditionalFormatting sqref="O265">
    <cfRule type="cellIs" dxfId="2555" priority="2010" operator="equal">
      <formula>"PAGADO"</formula>
    </cfRule>
  </conditionalFormatting>
  <conditionalFormatting sqref="Q265">
    <cfRule type="cellIs" dxfId="2554" priority="2009" operator="equal">
      <formula>"VENCIDO"</formula>
    </cfRule>
  </conditionalFormatting>
  <conditionalFormatting sqref="O265">
    <cfRule type="cellIs" dxfId="2553" priority="2008" operator="equal">
      <formula>"A Favor"</formula>
    </cfRule>
  </conditionalFormatting>
  <conditionalFormatting sqref="C263:L263 N263:R263">
    <cfRule type="expression" dxfId="2552" priority="1995">
      <formula>ROW()=CELL("fila")</formula>
    </cfRule>
  </conditionalFormatting>
  <conditionalFormatting sqref="N264">
    <cfRule type="cellIs" dxfId="2551" priority="2005" operator="equal">
      <formula>0</formula>
    </cfRule>
  </conditionalFormatting>
  <conditionalFormatting sqref="O264">
    <cfRule type="cellIs" dxfId="2550" priority="2004" operator="equal">
      <formula>"PAGADO"</formula>
    </cfRule>
  </conditionalFormatting>
  <conditionalFormatting sqref="Q264">
    <cfRule type="cellIs" dxfId="2549" priority="2003" operator="equal">
      <formula>"VENCIDO"</formula>
    </cfRule>
  </conditionalFormatting>
  <conditionalFormatting sqref="O264">
    <cfRule type="cellIs" dxfId="2548" priority="2002" operator="equal">
      <formula>"A Favor"</formula>
    </cfRule>
  </conditionalFormatting>
  <conditionalFormatting sqref="C262:L262 N262:R262">
    <cfRule type="expression" dxfId="2547" priority="1989">
      <formula>ROW()=CELL("fila")</formula>
    </cfRule>
  </conditionalFormatting>
  <conditionalFormatting sqref="N263">
    <cfRule type="cellIs" dxfId="2546" priority="1999" operator="equal">
      <formula>0</formula>
    </cfRule>
  </conditionalFormatting>
  <conditionalFormatting sqref="O263">
    <cfRule type="cellIs" dxfId="2545" priority="1998" operator="equal">
      <formula>"PAGADO"</formula>
    </cfRule>
  </conditionalFormatting>
  <conditionalFormatting sqref="Q263">
    <cfRule type="cellIs" dxfId="2544" priority="1997" operator="equal">
      <formula>"VENCIDO"</formula>
    </cfRule>
  </conditionalFormatting>
  <conditionalFormatting sqref="O263">
    <cfRule type="cellIs" dxfId="2543" priority="1996" operator="equal">
      <formula>"A Favor"</formula>
    </cfRule>
  </conditionalFormatting>
  <conditionalFormatting sqref="C261:L261 N261:R261">
    <cfRule type="expression" dxfId="2542" priority="1983">
      <formula>ROW()=CELL("fila")</formula>
    </cfRule>
  </conditionalFormatting>
  <conditionalFormatting sqref="N262">
    <cfRule type="cellIs" dxfId="2541" priority="1993" operator="equal">
      <formula>0</formula>
    </cfRule>
  </conditionalFormatting>
  <conditionalFormatting sqref="O262">
    <cfRule type="cellIs" dxfId="2540" priority="1992" operator="equal">
      <formula>"PAGADO"</formula>
    </cfRule>
  </conditionalFormatting>
  <conditionalFormatting sqref="Q262">
    <cfRule type="cellIs" dxfId="2539" priority="1991" operator="equal">
      <formula>"VENCIDO"</formula>
    </cfRule>
  </conditionalFormatting>
  <conditionalFormatting sqref="O262">
    <cfRule type="cellIs" dxfId="2538" priority="1990" operator="equal">
      <formula>"A Favor"</formula>
    </cfRule>
  </conditionalFormatting>
  <conditionalFormatting sqref="C260:L260 N260:R260">
    <cfRule type="expression" dxfId="2537" priority="1977">
      <formula>ROW()=CELL("fila")</formula>
    </cfRule>
  </conditionalFormatting>
  <conditionalFormatting sqref="M357">
    <cfRule type="expression" dxfId="2536" priority="1930">
      <formula>ROW()=CELL("fila")</formula>
    </cfRule>
  </conditionalFormatting>
  <conditionalFormatting sqref="N261">
    <cfRule type="cellIs" dxfId="2535" priority="1987" operator="equal">
      <formula>0</formula>
    </cfRule>
  </conditionalFormatting>
  <conditionalFormatting sqref="O261">
    <cfRule type="cellIs" dxfId="2534" priority="1986" operator="equal">
      <formula>"PAGADO"</formula>
    </cfRule>
  </conditionalFormatting>
  <conditionalFormatting sqref="Q261">
    <cfRule type="cellIs" dxfId="2533" priority="1985" operator="equal">
      <formula>"VENCIDO"</formula>
    </cfRule>
  </conditionalFormatting>
  <conditionalFormatting sqref="O261">
    <cfRule type="cellIs" dxfId="2532" priority="1984" operator="equal">
      <formula>"A Favor"</formula>
    </cfRule>
  </conditionalFormatting>
  <conditionalFormatting sqref="C259:L259 N259:R259">
    <cfRule type="expression" dxfId="2531" priority="1971">
      <formula>ROW()=CELL("fila")</formula>
    </cfRule>
  </conditionalFormatting>
  <conditionalFormatting sqref="N260">
    <cfRule type="cellIs" dxfId="2530" priority="1981" operator="equal">
      <formula>0</formula>
    </cfRule>
  </conditionalFormatting>
  <conditionalFormatting sqref="O260">
    <cfRule type="cellIs" dxfId="2529" priority="1980" operator="equal">
      <formula>"PAGADO"</formula>
    </cfRule>
  </conditionalFormatting>
  <conditionalFormatting sqref="Q260">
    <cfRule type="cellIs" dxfId="2528" priority="1979" operator="equal">
      <formula>"VENCIDO"</formula>
    </cfRule>
  </conditionalFormatting>
  <conditionalFormatting sqref="O260">
    <cfRule type="cellIs" dxfId="2527" priority="1978" operator="equal">
      <formula>"A Favor"</formula>
    </cfRule>
  </conditionalFormatting>
  <conditionalFormatting sqref="C258:L258 N258:R258">
    <cfRule type="expression" dxfId="2526" priority="1965">
      <formula>ROW()=CELL("fila")</formula>
    </cfRule>
  </conditionalFormatting>
  <conditionalFormatting sqref="M261">
    <cfRule type="expression" dxfId="2525" priority="1940">
      <formula>ROW()=CELL("fila")</formula>
    </cfRule>
  </conditionalFormatting>
  <conditionalFormatting sqref="N259">
    <cfRule type="cellIs" dxfId="2524" priority="1975" operator="equal">
      <formula>0</formula>
    </cfRule>
  </conditionalFormatting>
  <conditionalFormatting sqref="O259">
    <cfRule type="cellIs" dxfId="2523" priority="1974" operator="equal">
      <formula>"PAGADO"</formula>
    </cfRule>
  </conditionalFormatting>
  <conditionalFormatting sqref="Q259">
    <cfRule type="cellIs" dxfId="2522" priority="1973" operator="equal">
      <formula>"VENCIDO"</formula>
    </cfRule>
  </conditionalFormatting>
  <conditionalFormatting sqref="O259">
    <cfRule type="cellIs" dxfId="2521" priority="1972" operator="equal">
      <formula>"A Favor"</formula>
    </cfRule>
  </conditionalFormatting>
  <conditionalFormatting sqref="C257:L257 N257:R257">
    <cfRule type="expression" dxfId="2520" priority="1959">
      <formula>ROW()=CELL("fila")</formula>
    </cfRule>
  </conditionalFormatting>
  <conditionalFormatting sqref="C254:L254 N254:R254">
    <cfRule type="expression" dxfId="2519" priority="1906">
      <formula>ROW()=CELL("fila")</formula>
    </cfRule>
  </conditionalFormatting>
  <conditionalFormatting sqref="N258">
    <cfRule type="cellIs" dxfId="2518" priority="1969" operator="equal">
      <formula>0</formula>
    </cfRule>
  </conditionalFormatting>
  <conditionalFormatting sqref="O258">
    <cfRule type="cellIs" dxfId="2517" priority="1968" operator="equal">
      <formula>"PAGADO"</formula>
    </cfRule>
  </conditionalFormatting>
  <conditionalFormatting sqref="Q258">
    <cfRule type="cellIs" dxfId="2516" priority="1967" operator="equal">
      <formula>"VENCIDO"</formula>
    </cfRule>
  </conditionalFormatting>
  <conditionalFormatting sqref="O258">
    <cfRule type="cellIs" dxfId="2515" priority="1966" operator="equal">
      <formula>"A Favor"</formula>
    </cfRule>
  </conditionalFormatting>
  <conditionalFormatting sqref="C256:L256 N256:R256">
    <cfRule type="expression" dxfId="2514" priority="1953">
      <formula>ROW()=CELL("fila")</formula>
    </cfRule>
  </conditionalFormatting>
  <conditionalFormatting sqref="N257">
    <cfRule type="cellIs" dxfId="2513" priority="1963" operator="equal">
      <formula>0</formula>
    </cfRule>
  </conditionalFormatting>
  <conditionalFormatting sqref="O257">
    <cfRule type="cellIs" dxfId="2512" priority="1962" operator="equal">
      <formula>"PAGADO"</formula>
    </cfRule>
  </conditionalFormatting>
  <conditionalFormatting sqref="Q257">
    <cfRule type="cellIs" dxfId="2511" priority="1961" operator="equal">
      <formula>"VENCIDO"</formula>
    </cfRule>
  </conditionalFormatting>
  <conditionalFormatting sqref="O257">
    <cfRule type="cellIs" dxfId="2510" priority="1960" operator="equal">
      <formula>"A Favor"</formula>
    </cfRule>
  </conditionalFormatting>
  <conditionalFormatting sqref="N256">
    <cfRule type="cellIs" dxfId="2509" priority="1957" operator="equal">
      <formula>0</formula>
    </cfRule>
  </conditionalFormatting>
  <conditionalFormatting sqref="O256">
    <cfRule type="cellIs" dxfId="2508" priority="1956" operator="equal">
      <formula>"PAGADO"</formula>
    </cfRule>
  </conditionalFormatting>
  <conditionalFormatting sqref="Q256">
    <cfRule type="cellIs" dxfId="2507" priority="1955" operator="equal">
      <formula>"VENCIDO"</formula>
    </cfRule>
  </conditionalFormatting>
  <conditionalFormatting sqref="O256">
    <cfRule type="cellIs" dxfId="2506" priority="1954" operator="equal">
      <formula>"A Favor"</formula>
    </cfRule>
  </conditionalFormatting>
  <conditionalFormatting sqref="C255:L255 N255:R255">
    <cfRule type="expression" dxfId="2505" priority="1947">
      <formula>ROW()=CELL("fila")</formula>
    </cfRule>
  </conditionalFormatting>
  <conditionalFormatting sqref="C253:L253 N253:R253">
    <cfRule type="expression" dxfId="2504" priority="1900">
      <formula>ROW()=CELL("fila")</formula>
    </cfRule>
  </conditionalFormatting>
  <conditionalFormatting sqref="N255">
    <cfRule type="cellIs" dxfId="2503" priority="1951" operator="equal">
      <formula>0</formula>
    </cfRule>
  </conditionalFormatting>
  <conditionalFormatting sqref="O255">
    <cfRule type="cellIs" dxfId="2502" priority="1950" operator="equal">
      <formula>"PAGADO"</formula>
    </cfRule>
  </conditionalFormatting>
  <conditionalFormatting sqref="Q255">
    <cfRule type="cellIs" dxfId="2501" priority="1949" operator="equal">
      <formula>"VENCIDO"</formula>
    </cfRule>
  </conditionalFormatting>
  <conditionalFormatting sqref="O255">
    <cfRule type="cellIs" dxfId="2500" priority="1948" operator="equal">
      <formula>"A Favor"</formula>
    </cfRule>
  </conditionalFormatting>
  <conditionalFormatting sqref="C252:L252 N252:R252">
    <cfRule type="expression" dxfId="2499" priority="1894">
      <formula>ROW()=CELL("fila")</formula>
    </cfRule>
  </conditionalFormatting>
  <conditionalFormatting sqref="M443">
    <cfRule type="expression" dxfId="2498" priority="1917">
      <formula>ROW()=CELL("fila")</formula>
    </cfRule>
  </conditionalFormatting>
  <conditionalFormatting sqref="M290">
    <cfRule type="expression" dxfId="2497" priority="1933">
      <formula>ROW()=CELL("fila")</formula>
    </cfRule>
  </conditionalFormatting>
  <conditionalFormatting sqref="M292">
    <cfRule type="expression" dxfId="2496" priority="1935">
      <formula>ROW()=CELL("fila")</formula>
    </cfRule>
  </conditionalFormatting>
  <conditionalFormatting sqref="C251:L251 N251:R251">
    <cfRule type="expression" dxfId="2495" priority="1888">
      <formula>ROW()=CELL("fila")</formula>
    </cfRule>
  </conditionalFormatting>
  <conditionalFormatting sqref="M272">
    <cfRule type="expression" dxfId="2494" priority="1837">
      <formula>ROW()=CELL("fila")</formula>
    </cfRule>
  </conditionalFormatting>
  <conditionalFormatting sqref="M318">
    <cfRule type="expression" dxfId="2493" priority="1912">
      <formula>ROW()=CELL("fila")</formula>
    </cfRule>
  </conditionalFormatting>
  <conditionalFormatting sqref="M317">
    <cfRule type="expression" dxfId="2492" priority="1911">
      <formula>ROW()=CELL("fila")</formula>
    </cfRule>
  </conditionalFormatting>
  <conditionalFormatting sqref="M321">
    <cfRule type="expression" dxfId="2491" priority="1924">
      <formula>ROW()=CELL("fila")</formula>
    </cfRule>
  </conditionalFormatting>
  <conditionalFormatting sqref="M356">
    <cfRule type="expression" dxfId="2490" priority="1929">
      <formula>ROW()=CELL("fila")</formula>
    </cfRule>
  </conditionalFormatting>
  <conditionalFormatting sqref="M319">
    <cfRule type="expression" dxfId="2489" priority="1913">
      <formula>ROW()=CELL("fila")</formula>
    </cfRule>
  </conditionalFormatting>
  <conditionalFormatting sqref="M375">
    <cfRule type="expression" dxfId="2488" priority="1851">
      <formula>ROW()=CELL("fila")</formula>
    </cfRule>
  </conditionalFormatting>
  <conditionalFormatting sqref="M444">
    <cfRule type="expression" dxfId="2487" priority="1918">
      <formula>ROW()=CELL("fila")</formula>
    </cfRule>
  </conditionalFormatting>
  <conditionalFormatting sqref="M320">
    <cfRule type="expression" dxfId="2486" priority="1923">
      <formula>ROW()=CELL("fila")</formula>
    </cfRule>
  </conditionalFormatting>
  <conditionalFormatting sqref="M471">
    <cfRule type="expression" dxfId="2485" priority="1833">
      <formula>ROW()=CELL("fila")</formula>
    </cfRule>
  </conditionalFormatting>
  <conditionalFormatting sqref="C250:L250 N250:R250">
    <cfRule type="expression" dxfId="2484" priority="1882">
      <formula>ROW()=CELL("fila")</formula>
    </cfRule>
  </conditionalFormatting>
  <conditionalFormatting sqref="M324">
    <cfRule type="expression" dxfId="2483" priority="1845">
      <formula>ROW()=CELL("fila")</formula>
    </cfRule>
  </conditionalFormatting>
  <conditionalFormatting sqref="M445">
    <cfRule type="expression" dxfId="2482" priority="1919">
      <formula>ROW()=CELL("fila")</formula>
    </cfRule>
  </conditionalFormatting>
  <conditionalFormatting sqref="C249:L249 N249:R249">
    <cfRule type="expression" dxfId="2481" priority="1876">
      <formula>ROW()=CELL("fila")</formula>
    </cfRule>
  </conditionalFormatting>
  <conditionalFormatting sqref="N254">
    <cfRule type="cellIs" dxfId="2480" priority="1910" operator="equal">
      <formula>0</formula>
    </cfRule>
  </conditionalFormatting>
  <conditionalFormatting sqref="O254">
    <cfRule type="cellIs" dxfId="2479" priority="1909" operator="equal">
      <formula>"PAGADO"</formula>
    </cfRule>
  </conditionalFormatting>
  <conditionalFormatting sqref="Q254">
    <cfRule type="cellIs" dxfId="2478" priority="1908" operator="equal">
      <formula>"VENCIDO"</formula>
    </cfRule>
  </conditionalFormatting>
  <conditionalFormatting sqref="O254">
    <cfRule type="cellIs" dxfId="2477" priority="1907" operator="equal">
      <formula>"A Favor"</formula>
    </cfRule>
  </conditionalFormatting>
  <conditionalFormatting sqref="C248:L248 N248:R248">
    <cfRule type="expression" dxfId="2476" priority="1870">
      <formula>ROW()=CELL("fila")</formula>
    </cfRule>
  </conditionalFormatting>
  <conditionalFormatting sqref="N253">
    <cfRule type="cellIs" dxfId="2475" priority="1904" operator="equal">
      <formula>0</formula>
    </cfRule>
  </conditionalFormatting>
  <conditionalFormatting sqref="O253">
    <cfRule type="cellIs" dxfId="2474" priority="1903" operator="equal">
      <formula>"PAGADO"</formula>
    </cfRule>
  </conditionalFormatting>
  <conditionalFormatting sqref="Q253">
    <cfRule type="cellIs" dxfId="2473" priority="1902" operator="equal">
      <formula>"VENCIDO"</formula>
    </cfRule>
  </conditionalFormatting>
  <conditionalFormatting sqref="O253">
    <cfRule type="cellIs" dxfId="2472" priority="1901" operator="equal">
      <formula>"A Favor"</formula>
    </cfRule>
  </conditionalFormatting>
  <conditionalFormatting sqref="M268">
    <cfRule type="expression" dxfId="2471" priority="1831">
      <formula>ROW()=CELL("fila")</formula>
    </cfRule>
  </conditionalFormatting>
  <conditionalFormatting sqref="N252">
    <cfRule type="cellIs" dxfId="2470" priority="1898" operator="equal">
      <formula>0</formula>
    </cfRule>
  </conditionalFormatting>
  <conditionalFormatting sqref="O252">
    <cfRule type="cellIs" dxfId="2469" priority="1897" operator="equal">
      <formula>"PAGADO"</formula>
    </cfRule>
  </conditionalFormatting>
  <conditionalFormatting sqref="Q252">
    <cfRule type="cellIs" dxfId="2468" priority="1896" operator="equal">
      <formula>"VENCIDO"</formula>
    </cfRule>
  </conditionalFormatting>
  <conditionalFormatting sqref="O252">
    <cfRule type="cellIs" dxfId="2467" priority="1895" operator="equal">
      <formula>"A Favor"</formula>
    </cfRule>
  </conditionalFormatting>
  <conditionalFormatting sqref="C246:L246 N246:R246">
    <cfRule type="expression" dxfId="2466" priority="1826">
      <formula>ROW()=CELL("fila")</formula>
    </cfRule>
  </conditionalFormatting>
  <conditionalFormatting sqref="N251">
    <cfRule type="cellIs" dxfId="2465" priority="1892" operator="equal">
      <formula>0</formula>
    </cfRule>
  </conditionalFormatting>
  <conditionalFormatting sqref="O251">
    <cfRule type="cellIs" dxfId="2464" priority="1891" operator="equal">
      <formula>"PAGADO"</formula>
    </cfRule>
  </conditionalFormatting>
  <conditionalFormatting sqref="Q251">
    <cfRule type="cellIs" dxfId="2463" priority="1890" operator="equal">
      <formula>"VENCIDO"</formula>
    </cfRule>
  </conditionalFormatting>
  <conditionalFormatting sqref="O251">
    <cfRule type="cellIs" dxfId="2462" priority="1889" operator="equal">
      <formula>"A Favor"</formula>
    </cfRule>
  </conditionalFormatting>
  <conditionalFormatting sqref="C245:L245 N245:R245">
    <cfRule type="expression" dxfId="2461" priority="1820">
      <formula>ROW()=CELL("fila")</formula>
    </cfRule>
  </conditionalFormatting>
  <conditionalFormatting sqref="N250">
    <cfRule type="cellIs" dxfId="2460" priority="1886" operator="equal">
      <formula>0</formula>
    </cfRule>
  </conditionalFormatting>
  <conditionalFormatting sqref="O250">
    <cfRule type="cellIs" dxfId="2459" priority="1885" operator="equal">
      <formula>"PAGADO"</formula>
    </cfRule>
  </conditionalFormatting>
  <conditionalFormatting sqref="Q250">
    <cfRule type="cellIs" dxfId="2458" priority="1884" operator="equal">
      <formula>"VENCIDO"</formula>
    </cfRule>
  </conditionalFormatting>
  <conditionalFormatting sqref="O250">
    <cfRule type="cellIs" dxfId="2457" priority="1883" operator="equal">
      <formula>"A Favor"</formula>
    </cfRule>
  </conditionalFormatting>
  <conditionalFormatting sqref="C244:L244 N244:R244">
    <cfRule type="expression" dxfId="2456" priority="1814">
      <formula>ROW()=CELL("fila")</formula>
    </cfRule>
  </conditionalFormatting>
  <conditionalFormatting sqref="M244">
    <cfRule type="expression" dxfId="2455" priority="1813">
      <formula>ROW()=CELL("fila")</formula>
    </cfRule>
  </conditionalFormatting>
  <conditionalFormatting sqref="N249">
    <cfRule type="cellIs" dxfId="2454" priority="1880" operator="equal">
      <formula>0</formula>
    </cfRule>
  </conditionalFormatting>
  <conditionalFormatting sqref="O249">
    <cfRule type="cellIs" dxfId="2453" priority="1879" operator="equal">
      <formula>"PAGADO"</formula>
    </cfRule>
  </conditionalFormatting>
  <conditionalFormatting sqref="Q249">
    <cfRule type="cellIs" dxfId="2452" priority="1878" operator="equal">
      <formula>"VENCIDO"</formula>
    </cfRule>
  </conditionalFormatting>
  <conditionalFormatting sqref="O249">
    <cfRule type="cellIs" dxfId="2451" priority="1877" operator="equal">
      <formula>"A Favor"</formula>
    </cfRule>
  </conditionalFormatting>
  <conditionalFormatting sqref="C243:L243 N243:R243">
    <cfRule type="expression" dxfId="2450" priority="1808">
      <formula>ROW()=CELL("fila")</formula>
    </cfRule>
  </conditionalFormatting>
  <conditionalFormatting sqref="M241">
    <cfRule type="expression" dxfId="2449" priority="1795">
      <formula>ROW()=CELL("fila")</formula>
    </cfRule>
  </conditionalFormatting>
  <conditionalFormatting sqref="N248">
    <cfRule type="cellIs" dxfId="2448" priority="1874" operator="equal">
      <formula>0</formula>
    </cfRule>
  </conditionalFormatting>
  <conditionalFormatting sqref="O248">
    <cfRule type="cellIs" dxfId="2447" priority="1873" operator="equal">
      <formula>"PAGADO"</formula>
    </cfRule>
  </conditionalFormatting>
  <conditionalFormatting sqref="Q248">
    <cfRule type="cellIs" dxfId="2446" priority="1872" operator="equal">
      <formula>"VENCIDO"</formula>
    </cfRule>
  </conditionalFormatting>
  <conditionalFormatting sqref="O248">
    <cfRule type="cellIs" dxfId="2445" priority="1871" operator="equal">
      <formula>"A Favor"</formula>
    </cfRule>
  </conditionalFormatting>
  <conditionalFormatting sqref="C247:L247 N247:R247">
    <cfRule type="expression" dxfId="2444" priority="1864">
      <formula>ROW()=CELL("fila")</formula>
    </cfRule>
  </conditionalFormatting>
  <conditionalFormatting sqref="M472">
    <cfRule type="expression" dxfId="2443" priority="1834">
      <formula>ROW()=CELL("fila")</formula>
    </cfRule>
  </conditionalFormatting>
  <conditionalFormatting sqref="N247">
    <cfRule type="cellIs" dxfId="2442" priority="1868" operator="equal">
      <formula>0</formula>
    </cfRule>
  </conditionalFormatting>
  <conditionalFormatting sqref="O247">
    <cfRule type="cellIs" dxfId="2441" priority="1867" operator="equal">
      <formula>"PAGADO"</formula>
    </cfRule>
  </conditionalFormatting>
  <conditionalFormatting sqref="Q247">
    <cfRule type="cellIs" dxfId="2440" priority="1866" operator="equal">
      <formula>"VENCIDO"</formula>
    </cfRule>
  </conditionalFormatting>
  <conditionalFormatting sqref="O247">
    <cfRule type="cellIs" dxfId="2439" priority="1865" operator="equal">
      <formula>"A Favor"</formula>
    </cfRule>
  </conditionalFormatting>
  <conditionalFormatting sqref="C242:L242 N242:R242">
    <cfRule type="expression" dxfId="2438" priority="1802">
      <formula>ROW()=CELL("fila")</formula>
    </cfRule>
  </conditionalFormatting>
  <conditionalFormatting sqref="M330">
    <cfRule type="expression" dxfId="2437" priority="1859">
      <formula>ROW()=CELL("fila")</formula>
    </cfRule>
  </conditionalFormatting>
  <conditionalFormatting sqref="M329">
    <cfRule type="expression" dxfId="2436" priority="1858">
      <formula>ROW()=CELL("fila")</formula>
    </cfRule>
  </conditionalFormatting>
  <conditionalFormatting sqref="M328">
    <cfRule type="expression" dxfId="2435" priority="1857">
      <formula>ROW()=CELL("fila")</formula>
    </cfRule>
  </conditionalFormatting>
  <conditionalFormatting sqref="C241:L241 N241:R241">
    <cfRule type="expression" dxfId="2434" priority="1796">
      <formula>ROW()=CELL("fila")</formula>
    </cfRule>
  </conditionalFormatting>
  <conditionalFormatting sqref="M377">
    <cfRule type="expression" dxfId="2433" priority="1853">
      <formula>ROW()=CELL("fila")</formula>
    </cfRule>
  </conditionalFormatting>
  <conditionalFormatting sqref="M376">
    <cfRule type="expression" dxfId="2432" priority="1852">
      <formula>ROW()=CELL("fila")</formula>
    </cfRule>
  </conditionalFormatting>
  <conditionalFormatting sqref="C240:L240 N240:R240">
    <cfRule type="expression" dxfId="2431" priority="1790">
      <formula>ROW()=CELL("fila")</formula>
    </cfRule>
  </conditionalFormatting>
  <conditionalFormatting sqref="M326">
    <cfRule type="expression" dxfId="2430" priority="1847">
      <formula>ROW()=CELL("fila")</formula>
    </cfRule>
  </conditionalFormatting>
  <conditionalFormatting sqref="M325">
    <cfRule type="expression" dxfId="2429" priority="1846">
      <formula>ROW()=CELL("fila")</formula>
    </cfRule>
  </conditionalFormatting>
  <conditionalFormatting sqref="C239:L239 N239:R239">
    <cfRule type="expression" dxfId="2428" priority="1784">
      <formula>ROW()=CELL("fila")</formula>
    </cfRule>
  </conditionalFormatting>
  <conditionalFormatting sqref="M240">
    <cfRule type="expression" dxfId="2427" priority="1789">
      <formula>ROW()=CELL("fila")</formula>
    </cfRule>
  </conditionalFormatting>
  <conditionalFormatting sqref="M344">
    <cfRule type="expression" dxfId="2426" priority="1841">
      <formula>ROW()=CELL("fila")</formula>
    </cfRule>
  </conditionalFormatting>
  <conditionalFormatting sqref="C238:L238 N238:R238">
    <cfRule type="expression" dxfId="2425" priority="1778">
      <formula>ROW()=CELL("fila")</formula>
    </cfRule>
  </conditionalFormatting>
  <conditionalFormatting sqref="M342">
    <cfRule type="expression" dxfId="2424" priority="1839">
      <formula>ROW()=CELL("fila")</formula>
    </cfRule>
  </conditionalFormatting>
  <conditionalFormatting sqref="M238">
    <cfRule type="expression" dxfId="2423" priority="1777">
      <formula>ROW()=CELL("fila")</formula>
    </cfRule>
  </conditionalFormatting>
  <conditionalFormatting sqref="C237:L237 N237:R237">
    <cfRule type="expression" dxfId="2422" priority="1772">
      <formula>ROW()=CELL("fila")</formula>
    </cfRule>
  </conditionalFormatting>
  <conditionalFormatting sqref="C236:L236 N236:R236">
    <cfRule type="expression" dxfId="2421" priority="1766">
      <formula>ROW()=CELL("fila")</formula>
    </cfRule>
  </conditionalFormatting>
  <conditionalFormatting sqref="N246">
    <cfRule type="cellIs" dxfId="2420" priority="1830" operator="equal">
      <formula>0</formula>
    </cfRule>
  </conditionalFormatting>
  <conditionalFormatting sqref="O246">
    <cfRule type="cellIs" dxfId="2419" priority="1829" operator="equal">
      <formula>"PAGADO"</formula>
    </cfRule>
  </conditionalFormatting>
  <conditionalFormatting sqref="Q246">
    <cfRule type="cellIs" dxfId="2418" priority="1828" operator="equal">
      <formula>"VENCIDO"</formula>
    </cfRule>
  </conditionalFormatting>
  <conditionalFormatting sqref="O246">
    <cfRule type="cellIs" dxfId="2417" priority="1827" operator="equal">
      <formula>"A Favor"</formula>
    </cfRule>
  </conditionalFormatting>
  <conditionalFormatting sqref="N245">
    <cfRule type="cellIs" dxfId="2416" priority="1824" operator="equal">
      <formula>0</formula>
    </cfRule>
  </conditionalFormatting>
  <conditionalFormatting sqref="O245">
    <cfRule type="cellIs" dxfId="2415" priority="1823" operator="equal">
      <formula>"PAGADO"</formula>
    </cfRule>
  </conditionalFormatting>
  <conditionalFormatting sqref="Q245">
    <cfRule type="cellIs" dxfId="2414" priority="1822" operator="equal">
      <formula>"VENCIDO"</formula>
    </cfRule>
  </conditionalFormatting>
  <conditionalFormatting sqref="O245">
    <cfRule type="cellIs" dxfId="2413" priority="1821" operator="equal">
      <formula>"A Favor"</formula>
    </cfRule>
  </conditionalFormatting>
  <conditionalFormatting sqref="C235:L235 N235:R235">
    <cfRule type="expression" dxfId="2412" priority="1760">
      <formula>ROW()=CELL("fila")</formula>
    </cfRule>
  </conditionalFormatting>
  <conditionalFormatting sqref="N244">
    <cfRule type="cellIs" dxfId="2411" priority="1818" operator="equal">
      <formula>0</formula>
    </cfRule>
  </conditionalFormatting>
  <conditionalFormatting sqref="O244">
    <cfRule type="cellIs" dxfId="2410" priority="1817" operator="equal">
      <formula>"PAGADO"</formula>
    </cfRule>
  </conditionalFormatting>
  <conditionalFormatting sqref="Q244">
    <cfRule type="cellIs" dxfId="2409" priority="1816" operator="equal">
      <formula>"VENCIDO"</formula>
    </cfRule>
  </conditionalFormatting>
  <conditionalFormatting sqref="O244">
    <cfRule type="cellIs" dxfId="2408" priority="1815" operator="equal">
      <formula>"A Favor"</formula>
    </cfRule>
  </conditionalFormatting>
  <conditionalFormatting sqref="C234:L234 O234:R234">
    <cfRule type="expression" dxfId="2407" priority="1754">
      <formula>ROW()=CELL("fila")</formula>
    </cfRule>
  </conditionalFormatting>
  <conditionalFormatting sqref="C229:L229 N229:R229">
    <cfRule type="expression" dxfId="2406" priority="1724">
      <formula>ROW()=CELL("fila")</formula>
    </cfRule>
  </conditionalFormatting>
  <conditionalFormatting sqref="N243">
    <cfRule type="cellIs" dxfId="2405" priority="1812" operator="equal">
      <formula>0</formula>
    </cfRule>
  </conditionalFormatting>
  <conditionalFormatting sqref="O243">
    <cfRule type="cellIs" dxfId="2404" priority="1811" operator="equal">
      <formula>"PAGADO"</formula>
    </cfRule>
  </conditionalFormatting>
  <conditionalFormatting sqref="Q243">
    <cfRule type="cellIs" dxfId="2403" priority="1810" operator="equal">
      <formula>"VENCIDO"</formula>
    </cfRule>
  </conditionalFormatting>
  <conditionalFormatting sqref="O243">
    <cfRule type="cellIs" dxfId="2402" priority="1809" operator="equal">
      <formula>"A Favor"</formula>
    </cfRule>
  </conditionalFormatting>
  <conditionalFormatting sqref="C233:L233 P233:R233">
    <cfRule type="expression" dxfId="2401" priority="1748">
      <formula>ROW()=CELL("fila")</formula>
    </cfRule>
  </conditionalFormatting>
  <conditionalFormatting sqref="N242">
    <cfRule type="cellIs" dxfId="2400" priority="1806" operator="equal">
      <formula>0</formula>
    </cfRule>
  </conditionalFormatting>
  <conditionalFormatting sqref="O242">
    <cfRule type="cellIs" dxfId="2399" priority="1805" operator="equal">
      <formula>"PAGADO"</formula>
    </cfRule>
  </conditionalFormatting>
  <conditionalFormatting sqref="Q242">
    <cfRule type="cellIs" dxfId="2398" priority="1804" operator="equal">
      <formula>"VENCIDO"</formula>
    </cfRule>
  </conditionalFormatting>
  <conditionalFormatting sqref="O242">
    <cfRule type="cellIs" dxfId="2397" priority="1803" operator="equal">
      <formula>"A Favor"</formula>
    </cfRule>
  </conditionalFormatting>
  <conditionalFormatting sqref="C232:L232 P232:R232">
    <cfRule type="expression" dxfId="2396" priority="1742">
      <formula>ROW()=CELL("fila")</formula>
    </cfRule>
  </conditionalFormatting>
  <conditionalFormatting sqref="N241">
    <cfRule type="cellIs" dxfId="2395" priority="1800" operator="equal">
      <formula>0</formula>
    </cfRule>
  </conditionalFormatting>
  <conditionalFormatting sqref="O241">
    <cfRule type="cellIs" dxfId="2394" priority="1799" operator="equal">
      <formula>"PAGADO"</formula>
    </cfRule>
  </conditionalFormatting>
  <conditionalFormatting sqref="Q241">
    <cfRule type="cellIs" dxfId="2393" priority="1798" operator="equal">
      <formula>"VENCIDO"</formula>
    </cfRule>
  </conditionalFormatting>
  <conditionalFormatting sqref="O241">
    <cfRule type="cellIs" dxfId="2392" priority="1797" operator="equal">
      <formula>"A Favor"</formula>
    </cfRule>
  </conditionalFormatting>
  <conditionalFormatting sqref="C231:L231 N231:R231">
    <cfRule type="expression" dxfId="2391" priority="1736">
      <formula>ROW()=CELL("fila")</formula>
    </cfRule>
  </conditionalFormatting>
  <conditionalFormatting sqref="N240">
    <cfRule type="cellIs" dxfId="2390" priority="1794" operator="equal">
      <formula>0</formula>
    </cfRule>
  </conditionalFormatting>
  <conditionalFormatting sqref="O240">
    <cfRule type="cellIs" dxfId="2389" priority="1793" operator="equal">
      <formula>"PAGADO"</formula>
    </cfRule>
  </conditionalFormatting>
  <conditionalFormatting sqref="Q240">
    <cfRule type="cellIs" dxfId="2388" priority="1792" operator="equal">
      <formula>"VENCIDO"</formula>
    </cfRule>
  </conditionalFormatting>
  <conditionalFormatting sqref="O240">
    <cfRule type="cellIs" dxfId="2387" priority="1791" operator="equal">
      <formula>"A Favor"</formula>
    </cfRule>
  </conditionalFormatting>
  <conditionalFormatting sqref="N239">
    <cfRule type="cellIs" dxfId="2386" priority="1788" operator="equal">
      <formula>0</formula>
    </cfRule>
  </conditionalFormatting>
  <conditionalFormatting sqref="O239">
    <cfRule type="cellIs" dxfId="2385" priority="1787" operator="equal">
      <formula>"PAGADO"</formula>
    </cfRule>
  </conditionalFormatting>
  <conditionalFormatting sqref="Q239">
    <cfRule type="cellIs" dxfId="2384" priority="1786" operator="equal">
      <formula>"VENCIDO"</formula>
    </cfRule>
  </conditionalFormatting>
  <conditionalFormatting sqref="O239">
    <cfRule type="cellIs" dxfId="2383" priority="1785" operator="equal">
      <formula>"A Favor"</formula>
    </cfRule>
  </conditionalFormatting>
  <conditionalFormatting sqref="N238">
    <cfRule type="cellIs" dxfId="2382" priority="1782" operator="equal">
      <formula>0</formula>
    </cfRule>
  </conditionalFormatting>
  <conditionalFormatting sqref="O238">
    <cfRule type="cellIs" dxfId="2381" priority="1781" operator="equal">
      <formula>"PAGADO"</formula>
    </cfRule>
  </conditionalFormatting>
  <conditionalFormatting sqref="Q238">
    <cfRule type="cellIs" dxfId="2380" priority="1780" operator="equal">
      <formula>"VENCIDO"</formula>
    </cfRule>
  </conditionalFormatting>
  <conditionalFormatting sqref="O238">
    <cfRule type="cellIs" dxfId="2379" priority="1779" operator="equal">
      <formula>"A Favor"</formula>
    </cfRule>
  </conditionalFormatting>
  <conditionalFormatting sqref="N237">
    <cfRule type="cellIs" dxfId="2378" priority="1776" operator="equal">
      <formula>0</formula>
    </cfRule>
  </conditionalFormatting>
  <conditionalFormatting sqref="O237">
    <cfRule type="cellIs" dxfId="2377" priority="1775" operator="equal">
      <formula>"PAGADO"</formula>
    </cfRule>
  </conditionalFormatting>
  <conditionalFormatting sqref="Q237">
    <cfRule type="cellIs" dxfId="2376" priority="1774" operator="equal">
      <formula>"VENCIDO"</formula>
    </cfRule>
  </conditionalFormatting>
  <conditionalFormatting sqref="O237">
    <cfRule type="cellIs" dxfId="2375" priority="1773" operator="equal">
      <formula>"A Favor"</formula>
    </cfRule>
  </conditionalFormatting>
  <conditionalFormatting sqref="N236">
    <cfRule type="cellIs" dxfId="2374" priority="1770" operator="equal">
      <formula>0</formula>
    </cfRule>
  </conditionalFormatting>
  <conditionalFormatting sqref="O236">
    <cfRule type="cellIs" dxfId="2373" priority="1769" operator="equal">
      <formula>"PAGADO"</formula>
    </cfRule>
  </conditionalFormatting>
  <conditionalFormatting sqref="Q236">
    <cfRule type="cellIs" dxfId="2372" priority="1768" operator="equal">
      <formula>"VENCIDO"</formula>
    </cfRule>
  </conditionalFormatting>
  <conditionalFormatting sqref="O236">
    <cfRule type="cellIs" dxfId="2371" priority="1767" operator="equal">
      <formula>"A Favor"</formula>
    </cfRule>
  </conditionalFormatting>
  <conditionalFormatting sqref="N235">
    <cfRule type="cellIs" dxfId="2370" priority="1764" operator="equal">
      <formula>0</formula>
    </cfRule>
  </conditionalFormatting>
  <conditionalFormatting sqref="O235">
    <cfRule type="cellIs" dxfId="2369" priority="1763" operator="equal">
      <formula>"PAGADO"</formula>
    </cfRule>
  </conditionalFormatting>
  <conditionalFormatting sqref="Q235">
    <cfRule type="cellIs" dxfId="2368" priority="1762" operator="equal">
      <formula>"VENCIDO"</formula>
    </cfRule>
  </conditionalFormatting>
  <conditionalFormatting sqref="O235">
    <cfRule type="cellIs" dxfId="2367" priority="1761" operator="equal">
      <formula>"A Favor"</formula>
    </cfRule>
  </conditionalFormatting>
  <conditionalFormatting sqref="O234">
    <cfRule type="cellIs" dxfId="2366" priority="1757" operator="equal">
      <formula>"PAGADO"</formula>
    </cfRule>
  </conditionalFormatting>
  <conditionalFormatting sqref="Q234">
    <cfRule type="cellIs" dxfId="2365" priority="1756" operator="equal">
      <formula>"VENCIDO"</formula>
    </cfRule>
  </conditionalFormatting>
  <conditionalFormatting sqref="O234">
    <cfRule type="cellIs" dxfId="2364" priority="1755" operator="equal">
      <formula>"A Favor"</formula>
    </cfRule>
  </conditionalFormatting>
  <conditionalFormatting sqref="Q233">
    <cfRule type="cellIs" dxfId="2363" priority="1750" operator="equal">
      <formula>"VENCIDO"</formula>
    </cfRule>
  </conditionalFormatting>
  <conditionalFormatting sqref="Q232">
    <cfRule type="cellIs" dxfId="2362" priority="1744" operator="equal">
      <formula>"VENCIDO"</formula>
    </cfRule>
  </conditionalFormatting>
  <conditionalFormatting sqref="N231">
    <cfRule type="cellIs" dxfId="2361" priority="1740" operator="equal">
      <formula>0</formula>
    </cfRule>
  </conditionalFormatting>
  <conditionalFormatting sqref="O231">
    <cfRule type="cellIs" dxfId="2360" priority="1739" operator="equal">
      <formula>"PAGADO"</formula>
    </cfRule>
  </conditionalFormatting>
  <conditionalFormatting sqref="Q231">
    <cfRule type="cellIs" dxfId="2359" priority="1738" operator="equal">
      <formula>"VENCIDO"</formula>
    </cfRule>
  </conditionalFormatting>
  <conditionalFormatting sqref="O231">
    <cfRule type="cellIs" dxfId="2358" priority="1737" operator="equal">
      <formula>"A Favor"</formula>
    </cfRule>
  </conditionalFormatting>
  <conditionalFormatting sqref="C228:L228 N228:R228">
    <cfRule type="expression" dxfId="2357" priority="1718">
      <formula>ROW()=CELL("fila")</formula>
    </cfRule>
  </conditionalFormatting>
  <conditionalFormatting sqref="C230:L230 N230:R230">
    <cfRule type="expression" dxfId="2356" priority="1730">
      <formula>ROW()=CELL("fila")</formula>
    </cfRule>
  </conditionalFormatting>
  <conditionalFormatting sqref="N230">
    <cfRule type="cellIs" dxfId="2355" priority="1734" operator="equal">
      <formula>0</formula>
    </cfRule>
  </conditionalFormatting>
  <conditionalFormatting sqref="O230">
    <cfRule type="cellIs" dxfId="2354" priority="1733" operator="equal">
      <formula>"PAGADO"</formula>
    </cfRule>
  </conditionalFormatting>
  <conditionalFormatting sqref="Q230">
    <cfRule type="cellIs" dxfId="2353" priority="1732" operator="equal">
      <formula>"VENCIDO"</formula>
    </cfRule>
  </conditionalFormatting>
  <conditionalFormatting sqref="O230">
    <cfRule type="cellIs" dxfId="2352" priority="1731" operator="equal">
      <formula>"A Favor"</formula>
    </cfRule>
  </conditionalFormatting>
  <conditionalFormatting sqref="C227:L227 N227:R227">
    <cfRule type="expression" dxfId="2351" priority="1712">
      <formula>ROW()=CELL("fila")</formula>
    </cfRule>
  </conditionalFormatting>
  <conditionalFormatting sqref="N229">
    <cfRule type="cellIs" dxfId="2350" priority="1728" operator="equal">
      <formula>0</formula>
    </cfRule>
  </conditionalFormatting>
  <conditionalFormatting sqref="O229">
    <cfRule type="cellIs" dxfId="2349" priority="1727" operator="equal">
      <formula>"PAGADO"</formula>
    </cfRule>
  </conditionalFormatting>
  <conditionalFormatting sqref="Q229">
    <cfRule type="cellIs" dxfId="2348" priority="1726" operator="equal">
      <formula>"VENCIDO"</formula>
    </cfRule>
  </conditionalFormatting>
  <conditionalFormatting sqref="O229">
    <cfRule type="cellIs" dxfId="2347" priority="1725" operator="equal">
      <formula>"A Favor"</formula>
    </cfRule>
  </conditionalFormatting>
  <conditionalFormatting sqref="C226:L226 N226:R226">
    <cfRule type="expression" dxfId="2346" priority="1706">
      <formula>ROW()=CELL("fila")</formula>
    </cfRule>
  </conditionalFormatting>
  <conditionalFormatting sqref="N228">
    <cfRule type="cellIs" dxfId="2345" priority="1722" operator="equal">
      <formula>0</formula>
    </cfRule>
  </conditionalFormatting>
  <conditionalFormatting sqref="O228">
    <cfRule type="cellIs" dxfId="2344" priority="1721" operator="equal">
      <formula>"PAGADO"</formula>
    </cfRule>
  </conditionalFormatting>
  <conditionalFormatting sqref="Q228">
    <cfRule type="cellIs" dxfId="2343" priority="1720" operator="equal">
      <formula>"VENCIDO"</formula>
    </cfRule>
  </conditionalFormatting>
  <conditionalFormatting sqref="O228">
    <cfRule type="cellIs" dxfId="2342" priority="1719" operator="equal">
      <formula>"A Favor"</formula>
    </cfRule>
  </conditionalFormatting>
  <conditionalFormatting sqref="C225:L225 N225:R225">
    <cfRule type="expression" dxfId="2341" priority="1700">
      <formula>ROW()=CELL("fila")</formula>
    </cfRule>
  </conditionalFormatting>
  <conditionalFormatting sqref="N227">
    <cfRule type="cellIs" dxfId="2340" priority="1716" operator="equal">
      <formula>0</formula>
    </cfRule>
  </conditionalFormatting>
  <conditionalFormatting sqref="O227">
    <cfRule type="cellIs" dxfId="2339" priority="1715" operator="equal">
      <formula>"PAGADO"</formula>
    </cfRule>
  </conditionalFormatting>
  <conditionalFormatting sqref="Q227">
    <cfRule type="cellIs" dxfId="2338" priority="1714" operator="equal">
      <formula>"VENCIDO"</formula>
    </cfRule>
  </conditionalFormatting>
  <conditionalFormatting sqref="O227">
    <cfRule type="cellIs" dxfId="2337" priority="1713" operator="equal">
      <formula>"A Favor"</formula>
    </cfRule>
  </conditionalFormatting>
  <conditionalFormatting sqref="N226">
    <cfRule type="cellIs" dxfId="2336" priority="1710" operator="equal">
      <formula>0</formula>
    </cfRule>
  </conditionalFormatting>
  <conditionalFormatting sqref="O226">
    <cfRule type="cellIs" dxfId="2335" priority="1709" operator="equal">
      <formula>"PAGADO"</formula>
    </cfRule>
  </conditionalFormatting>
  <conditionalFormatting sqref="Q226">
    <cfRule type="cellIs" dxfId="2334" priority="1708" operator="equal">
      <formula>"VENCIDO"</formula>
    </cfRule>
  </conditionalFormatting>
  <conditionalFormatting sqref="O226">
    <cfRule type="cellIs" dxfId="2333" priority="1707" operator="equal">
      <formula>"A Favor"</formula>
    </cfRule>
  </conditionalFormatting>
  <conditionalFormatting sqref="M254">
    <cfRule type="expression" dxfId="2332" priority="1654">
      <formula>ROW()=CELL("fila")</formula>
    </cfRule>
  </conditionalFormatting>
  <conditionalFormatting sqref="C224:L224 N224:R224">
    <cfRule type="expression" dxfId="2331" priority="1694">
      <formula>ROW()=CELL("fila")</formula>
    </cfRule>
  </conditionalFormatting>
  <conditionalFormatting sqref="N225">
    <cfRule type="cellIs" dxfId="2330" priority="1704" operator="equal">
      <formula>0</formula>
    </cfRule>
  </conditionalFormatting>
  <conditionalFormatting sqref="O225">
    <cfRule type="cellIs" dxfId="2329" priority="1703" operator="equal">
      <formula>"PAGADO"</formula>
    </cfRule>
  </conditionalFormatting>
  <conditionalFormatting sqref="Q225">
    <cfRule type="cellIs" dxfId="2328" priority="1702" operator="equal">
      <formula>"VENCIDO"</formula>
    </cfRule>
  </conditionalFormatting>
  <conditionalFormatting sqref="O225">
    <cfRule type="cellIs" dxfId="2327" priority="1701" operator="equal">
      <formula>"A Favor"</formula>
    </cfRule>
  </conditionalFormatting>
  <conditionalFormatting sqref="M237">
    <cfRule type="expression" dxfId="2326" priority="1612">
      <formula>ROW()=CELL("fila")</formula>
    </cfRule>
  </conditionalFormatting>
  <conditionalFormatting sqref="N224">
    <cfRule type="cellIs" dxfId="2325" priority="1698" operator="equal">
      <formula>0</formula>
    </cfRule>
  </conditionalFormatting>
  <conditionalFormatting sqref="O224">
    <cfRule type="cellIs" dxfId="2324" priority="1697" operator="equal">
      <formula>"PAGADO"</formula>
    </cfRule>
  </conditionalFormatting>
  <conditionalFormatting sqref="Q224">
    <cfRule type="cellIs" dxfId="2323" priority="1696" operator="equal">
      <formula>"VENCIDO"</formula>
    </cfRule>
  </conditionalFormatting>
  <conditionalFormatting sqref="O224">
    <cfRule type="cellIs" dxfId="2322" priority="1695" operator="equal">
      <formula>"A Favor"</formula>
    </cfRule>
  </conditionalFormatting>
  <conditionalFormatting sqref="C223:L223 N223:R223">
    <cfRule type="expression" dxfId="2321" priority="1688">
      <formula>ROW()=CELL("fila")</formula>
    </cfRule>
  </conditionalFormatting>
  <conditionalFormatting sqref="N223">
    <cfRule type="cellIs" dxfId="2320" priority="1692" operator="equal">
      <formula>0</formula>
    </cfRule>
  </conditionalFormatting>
  <conditionalFormatting sqref="O223">
    <cfRule type="cellIs" dxfId="2319" priority="1691" operator="equal">
      <formula>"PAGADO"</formula>
    </cfRule>
  </conditionalFormatting>
  <conditionalFormatting sqref="Q223">
    <cfRule type="cellIs" dxfId="2318" priority="1690" operator="equal">
      <formula>"VENCIDO"</formula>
    </cfRule>
  </conditionalFormatting>
  <conditionalFormatting sqref="O223">
    <cfRule type="cellIs" dxfId="2317" priority="1689" operator="equal">
      <formula>"A Favor"</formula>
    </cfRule>
  </conditionalFormatting>
  <conditionalFormatting sqref="M266">
    <cfRule type="expression" dxfId="2316" priority="1643">
      <formula>ROW()=CELL("fila")</formula>
    </cfRule>
  </conditionalFormatting>
  <conditionalFormatting sqref="C222:L222 N222:R222">
    <cfRule type="expression" dxfId="2315" priority="1682">
      <formula>ROW()=CELL("fila")</formula>
    </cfRule>
  </conditionalFormatting>
  <conditionalFormatting sqref="N222">
    <cfRule type="cellIs" dxfId="2314" priority="1686" operator="equal">
      <formula>0</formula>
    </cfRule>
  </conditionalFormatting>
  <conditionalFormatting sqref="O222">
    <cfRule type="cellIs" dxfId="2313" priority="1685" operator="equal">
      <formula>"PAGADO"</formula>
    </cfRule>
  </conditionalFormatting>
  <conditionalFormatting sqref="Q222">
    <cfRule type="cellIs" dxfId="2312" priority="1684" operator="equal">
      <formula>"VENCIDO"</formula>
    </cfRule>
  </conditionalFormatting>
  <conditionalFormatting sqref="O222">
    <cfRule type="cellIs" dxfId="2311" priority="1683" operator="equal">
      <formula>"A Favor"</formula>
    </cfRule>
  </conditionalFormatting>
  <conditionalFormatting sqref="M264">
    <cfRule type="expression" dxfId="2310" priority="1641">
      <formula>ROW()=CELL("fila")</formula>
    </cfRule>
  </conditionalFormatting>
  <conditionalFormatting sqref="C221:L221 N221:R221">
    <cfRule type="expression" dxfId="2309" priority="1676">
      <formula>ROW()=CELL("fila")</formula>
    </cfRule>
  </conditionalFormatting>
  <conditionalFormatting sqref="N221">
    <cfRule type="cellIs" dxfId="2308" priority="1680" operator="equal">
      <formula>0</formula>
    </cfRule>
  </conditionalFormatting>
  <conditionalFormatting sqref="O221">
    <cfRule type="cellIs" dxfId="2307" priority="1679" operator="equal">
      <formula>"PAGADO"</formula>
    </cfRule>
  </conditionalFormatting>
  <conditionalFormatting sqref="Q221">
    <cfRule type="cellIs" dxfId="2306" priority="1678" operator="equal">
      <formula>"VENCIDO"</formula>
    </cfRule>
  </conditionalFormatting>
  <conditionalFormatting sqref="O221">
    <cfRule type="cellIs" dxfId="2305" priority="1677" operator="equal">
      <formula>"A Favor"</formula>
    </cfRule>
  </conditionalFormatting>
  <conditionalFormatting sqref="M236">
    <cfRule type="expression" dxfId="2304" priority="1611">
      <formula>ROW()=CELL("fila")</formula>
    </cfRule>
  </conditionalFormatting>
  <conditionalFormatting sqref="C220:L220 N220:R220">
    <cfRule type="expression" dxfId="2303" priority="1670">
      <formula>ROW()=CELL("fila")</formula>
    </cfRule>
  </conditionalFormatting>
  <conditionalFormatting sqref="N220">
    <cfRule type="cellIs" dxfId="2302" priority="1674" operator="equal">
      <formula>0</formula>
    </cfRule>
  </conditionalFormatting>
  <conditionalFormatting sqref="O220">
    <cfRule type="cellIs" dxfId="2301" priority="1673" operator="equal">
      <formula>"PAGADO"</formula>
    </cfRule>
  </conditionalFormatting>
  <conditionalFormatting sqref="Q220">
    <cfRule type="cellIs" dxfId="2300" priority="1672" operator="equal">
      <formula>"VENCIDO"</formula>
    </cfRule>
  </conditionalFormatting>
  <conditionalFormatting sqref="O220">
    <cfRule type="cellIs" dxfId="2299" priority="1671" operator="equal">
      <formula>"A Favor"</formula>
    </cfRule>
  </conditionalFormatting>
  <conditionalFormatting sqref="C219:L219 N219:R219">
    <cfRule type="expression" dxfId="2298" priority="1664">
      <formula>ROW()=CELL("fila")</formula>
    </cfRule>
  </conditionalFormatting>
  <conditionalFormatting sqref="N219">
    <cfRule type="cellIs" dxfId="2297" priority="1668" operator="equal">
      <formula>0</formula>
    </cfRule>
  </conditionalFormatting>
  <conditionalFormatting sqref="O219">
    <cfRule type="cellIs" dxfId="2296" priority="1667" operator="equal">
      <formula>"PAGADO"</formula>
    </cfRule>
  </conditionalFormatting>
  <conditionalFormatting sqref="Q219">
    <cfRule type="cellIs" dxfId="2295" priority="1666" operator="equal">
      <formula>"VENCIDO"</formula>
    </cfRule>
  </conditionalFormatting>
  <conditionalFormatting sqref="O219">
    <cfRule type="cellIs" dxfId="2294" priority="1665" operator="equal">
      <formula>"A Favor"</formula>
    </cfRule>
  </conditionalFormatting>
  <conditionalFormatting sqref="M479">
    <cfRule type="expression" dxfId="2293" priority="1605">
      <formula>ROW()=CELL("fila")</formula>
    </cfRule>
  </conditionalFormatting>
  <conditionalFormatting sqref="M477">
    <cfRule type="expression" dxfId="2292" priority="1603">
      <formula>ROW()=CELL("fila")</formula>
    </cfRule>
  </conditionalFormatting>
  <conditionalFormatting sqref="C218:L218 N218:R218">
    <cfRule type="expression" dxfId="2291" priority="1620">
      <formula>ROW()=CELL("fila")</formula>
    </cfRule>
  </conditionalFormatting>
  <conditionalFormatting sqref="M274">
    <cfRule type="expression" dxfId="2290" priority="1648">
      <formula>ROW()=CELL("fila")</formula>
    </cfRule>
  </conditionalFormatting>
  <conditionalFormatting sqref="M478">
    <cfRule type="expression" dxfId="2289" priority="1604">
      <formula>ROW()=CELL("fila")</formula>
    </cfRule>
  </conditionalFormatting>
  <conditionalFormatting sqref="M275">
    <cfRule type="expression" dxfId="2288" priority="1649">
      <formula>ROW()=CELL("fila")</formula>
    </cfRule>
  </conditionalFormatting>
  <conditionalFormatting sqref="M265">
    <cfRule type="expression" dxfId="2287" priority="1642">
      <formula>ROW()=CELL("fila")</formula>
    </cfRule>
  </conditionalFormatting>
  <conditionalFormatting sqref="M273">
    <cfRule type="expression" dxfId="2286" priority="1647">
      <formula>ROW()=CELL("fila")</formula>
    </cfRule>
  </conditionalFormatting>
  <conditionalFormatting sqref="C217:L217 N217:R217">
    <cfRule type="expression" dxfId="2285" priority="1598">
      <formula>ROW()=CELL("fila")</formula>
    </cfRule>
  </conditionalFormatting>
  <conditionalFormatting sqref="M263">
    <cfRule type="expression" dxfId="2284" priority="1516">
      <formula>ROW()=CELL("fila")</formula>
    </cfRule>
  </conditionalFormatting>
  <conditionalFormatting sqref="M235">
    <cfRule type="expression" dxfId="2283" priority="1639">
      <formula>ROW()=CELL("fila")</formula>
    </cfRule>
  </conditionalFormatting>
  <conditionalFormatting sqref="M295">
    <cfRule type="expression" dxfId="2282" priority="1616">
      <formula>ROW()=CELL("fila")</formula>
    </cfRule>
  </conditionalFormatting>
  <conditionalFormatting sqref="M294">
    <cfRule type="expression" dxfId="2281" priority="1615">
      <formula>ROW()=CELL("fila")</formula>
    </cfRule>
  </conditionalFormatting>
  <conditionalFormatting sqref="M223">
    <cfRule type="expression" dxfId="2280" priority="1489">
      <formula>ROW()=CELL("fila")</formula>
    </cfRule>
  </conditionalFormatting>
  <conditionalFormatting sqref="M256">
    <cfRule type="expression" dxfId="2279" priority="1609">
      <formula>ROW()=CELL("fila")</formula>
    </cfRule>
  </conditionalFormatting>
  <conditionalFormatting sqref="C216:L216 N216:R216">
    <cfRule type="expression" dxfId="2278" priority="1592">
      <formula>ROW()=CELL("fila")</formula>
    </cfRule>
  </conditionalFormatting>
  <conditionalFormatting sqref="N218">
    <cfRule type="cellIs" dxfId="2277" priority="1624" operator="equal">
      <formula>0</formula>
    </cfRule>
  </conditionalFormatting>
  <conditionalFormatting sqref="O218">
    <cfRule type="cellIs" dxfId="2276" priority="1623" operator="equal">
      <formula>"PAGADO"</formula>
    </cfRule>
  </conditionalFormatting>
  <conditionalFormatting sqref="Q218">
    <cfRule type="cellIs" dxfId="2275" priority="1622" operator="equal">
      <formula>"VENCIDO"</formula>
    </cfRule>
  </conditionalFormatting>
  <conditionalFormatting sqref="O218">
    <cfRule type="cellIs" dxfId="2274" priority="1621" operator="equal">
      <formula>"A Favor"</formula>
    </cfRule>
  </conditionalFormatting>
  <conditionalFormatting sqref="C213:L213 N213:R213">
    <cfRule type="expression" dxfId="2273" priority="1568">
      <formula>ROW()=CELL("fila")</formula>
    </cfRule>
  </conditionalFormatting>
  <conditionalFormatting sqref="M259">
    <cfRule type="expression" dxfId="2272" priority="1581">
      <formula>ROW()=CELL("fila")</formula>
    </cfRule>
  </conditionalFormatting>
  <conditionalFormatting sqref="M216">
    <cfRule type="expression" dxfId="2271" priority="1591">
      <formula>ROW()=CELL("fila")</formula>
    </cfRule>
  </conditionalFormatting>
  <conditionalFormatting sqref="C214:L214 N214:R214">
    <cfRule type="expression" dxfId="2270" priority="1574">
      <formula>ROW()=CELL("fila")</formula>
    </cfRule>
  </conditionalFormatting>
  <conditionalFormatting sqref="C212:L212 N212:R212">
    <cfRule type="expression" dxfId="2269" priority="1562">
      <formula>ROW()=CELL("fila")</formula>
    </cfRule>
  </conditionalFormatting>
  <conditionalFormatting sqref="N217">
    <cfRule type="cellIs" dxfId="2268" priority="1602" operator="equal">
      <formula>0</formula>
    </cfRule>
  </conditionalFormatting>
  <conditionalFormatting sqref="O217">
    <cfRule type="cellIs" dxfId="2267" priority="1601" operator="equal">
      <formula>"PAGADO"</formula>
    </cfRule>
  </conditionalFormatting>
  <conditionalFormatting sqref="Q217">
    <cfRule type="cellIs" dxfId="2266" priority="1600" operator="equal">
      <formula>"VENCIDO"</formula>
    </cfRule>
  </conditionalFormatting>
  <conditionalFormatting sqref="O217">
    <cfRule type="cellIs" dxfId="2265" priority="1599" operator="equal">
      <formula>"A Favor"</formula>
    </cfRule>
  </conditionalFormatting>
  <conditionalFormatting sqref="M213">
    <cfRule type="expression" dxfId="2264" priority="1567">
      <formula>ROW()=CELL("fila")</formula>
    </cfRule>
  </conditionalFormatting>
  <conditionalFormatting sqref="C215:L215 N215:R215">
    <cfRule type="expression" dxfId="2263" priority="1586">
      <formula>ROW()=CELL("fila")</formula>
    </cfRule>
  </conditionalFormatting>
  <conditionalFormatting sqref="N216">
    <cfRule type="cellIs" dxfId="2262" priority="1596" operator="equal">
      <formula>0</formula>
    </cfRule>
  </conditionalFormatting>
  <conditionalFormatting sqref="O216">
    <cfRule type="cellIs" dxfId="2261" priority="1595" operator="equal">
      <formula>"PAGADO"</formula>
    </cfRule>
  </conditionalFormatting>
  <conditionalFormatting sqref="Q216">
    <cfRule type="cellIs" dxfId="2260" priority="1594" operator="equal">
      <formula>"VENCIDO"</formula>
    </cfRule>
  </conditionalFormatting>
  <conditionalFormatting sqref="O216">
    <cfRule type="cellIs" dxfId="2259" priority="1593" operator="equal">
      <formula>"A Favor"</formula>
    </cfRule>
  </conditionalFormatting>
  <conditionalFormatting sqref="M215">
    <cfRule type="expression" dxfId="2258" priority="1585">
      <formula>ROW()=CELL("fila")</formula>
    </cfRule>
  </conditionalFormatting>
  <conditionalFormatting sqref="M258">
    <cfRule type="expression" dxfId="2257" priority="1580">
      <formula>ROW()=CELL("fila")</formula>
    </cfRule>
  </conditionalFormatting>
  <conditionalFormatting sqref="N215">
    <cfRule type="cellIs" dxfId="2256" priority="1590" operator="equal">
      <formula>0</formula>
    </cfRule>
  </conditionalFormatting>
  <conditionalFormatting sqref="O215">
    <cfRule type="cellIs" dxfId="2255" priority="1589" operator="equal">
      <formula>"PAGADO"</formula>
    </cfRule>
  </conditionalFormatting>
  <conditionalFormatting sqref="Q215">
    <cfRule type="cellIs" dxfId="2254" priority="1588" operator="equal">
      <formula>"VENCIDO"</formula>
    </cfRule>
  </conditionalFormatting>
  <conditionalFormatting sqref="O215">
    <cfRule type="cellIs" dxfId="2253" priority="1587" operator="equal">
      <formula>"A Favor"</formula>
    </cfRule>
  </conditionalFormatting>
  <conditionalFormatting sqref="M257">
    <cfRule type="expression" dxfId="2252" priority="1579">
      <formula>ROW()=CELL("fila")</formula>
    </cfRule>
  </conditionalFormatting>
  <conditionalFormatting sqref="M214">
    <cfRule type="expression" dxfId="2251" priority="1573">
      <formula>ROW()=CELL("fila")</formula>
    </cfRule>
  </conditionalFormatting>
  <conditionalFormatting sqref="C211:L211 N211:R211">
    <cfRule type="expression" dxfId="2250" priority="1556">
      <formula>ROW()=CELL("fila")</formula>
    </cfRule>
  </conditionalFormatting>
  <conditionalFormatting sqref="N214">
    <cfRule type="cellIs" dxfId="2249" priority="1578" operator="equal">
      <formula>0</formula>
    </cfRule>
  </conditionalFormatting>
  <conditionalFormatting sqref="O214">
    <cfRule type="cellIs" dxfId="2248" priority="1577" operator="equal">
      <formula>"PAGADO"</formula>
    </cfRule>
  </conditionalFormatting>
  <conditionalFormatting sqref="Q214">
    <cfRule type="cellIs" dxfId="2247" priority="1576" operator="equal">
      <formula>"VENCIDO"</formula>
    </cfRule>
  </conditionalFormatting>
  <conditionalFormatting sqref="O214">
    <cfRule type="cellIs" dxfId="2246" priority="1575" operator="equal">
      <formula>"A Favor"</formula>
    </cfRule>
  </conditionalFormatting>
  <conditionalFormatting sqref="N213">
    <cfRule type="cellIs" dxfId="2245" priority="1572" operator="equal">
      <formula>0</formula>
    </cfRule>
  </conditionalFormatting>
  <conditionalFormatting sqref="O213">
    <cfRule type="cellIs" dxfId="2244" priority="1571" operator="equal">
      <formula>"PAGADO"</formula>
    </cfRule>
  </conditionalFormatting>
  <conditionalFormatting sqref="Q213">
    <cfRule type="cellIs" dxfId="2243" priority="1570" operator="equal">
      <formula>"VENCIDO"</formula>
    </cfRule>
  </conditionalFormatting>
  <conditionalFormatting sqref="O213">
    <cfRule type="cellIs" dxfId="2242" priority="1569" operator="equal">
      <formula>"A Favor"</formula>
    </cfRule>
  </conditionalFormatting>
  <conditionalFormatting sqref="M260">
    <cfRule type="expression" dxfId="2241" priority="1519">
      <formula>ROW()=CELL("fila")</formula>
    </cfRule>
  </conditionalFormatting>
  <conditionalFormatting sqref="C210:L210 N210:R210">
    <cfRule type="expression" dxfId="2240" priority="1550">
      <formula>ROW()=CELL("fila")</formula>
    </cfRule>
  </conditionalFormatting>
  <conditionalFormatting sqref="N212">
    <cfRule type="cellIs" dxfId="2239" priority="1566" operator="equal">
      <formula>0</formula>
    </cfRule>
  </conditionalFormatting>
  <conditionalFormatting sqref="O212">
    <cfRule type="cellIs" dxfId="2238" priority="1565" operator="equal">
      <formula>"PAGADO"</formula>
    </cfRule>
  </conditionalFormatting>
  <conditionalFormatting sqref="Q212">
    <cfRule type="cellIs" dxfId="2237" priority="1564" operator="equal">
      <formula>"VENCIDO"</formula>
    </cfRule>
  </conditionalFormatting>
  <conditionalFormatting sqref="O212">
    <cfRule type="cellIs" dxfId="2236" priority="1563" operator="equal">
      <formula>"A Favor"</formula>
    </cfRule>
  </conditionalFormatting>
  <conditionalFormatting sqref="C201:L201 N201:R201">
    <cfRule type="expression" dxfId="2235" priority="1482">
      <formula>ROW()=CELL("fila")</formula>
    </cfRule>
  </conditionalFormatting>
  <conditionalFormatting sqref="C204:L204 N204:R204">
    <cfRule type="expression" dxfId="2234" priority="1504">
      <formula>ROW()=CELL("fila")</formula>
    </cfRule>
  </conditionalFormatting>
  <conditionalFormatting sqref="N211">
    <cfRule type="cellIs" dxfId="2233" priority="1560" operator="equal">
      <formula>0</formula>
    </cfRule>
  </conditionalFormatting>
  <conditionalFormatting sqref="O211">
    <cfRule type="cellIs" dxfId="2232" priority="1559" operator="equal">
      <formula>"PAGADO"</formula>
    </cfRule>
  </conditionalFormatting>
  <conditionalFormatting sqref="Q211">
    <cfRule type="cellIs" dxfId="2231" priority="1558" operator="equal">
      <formula>"VENCIDO"</formula>
    </cfRule>
  </conditionalFormatting>
  <conditionalFormatting sqref="O211">
    <cfRule type="cellIs" dxfId="2230" priority="1557" operator="equal">
      <formula>"A Favor"</formula>
    </cfRule>
  </conditionalFormatting>
  <conditionalFormatting sqref="C200:L200 N200:R200">
    <cfRule type="expression" dxfId="2229" priority="1476">
      <formula>ROW()=CELL("fila")</formula>
    </cfRule>
  </conditionalFormatting>
  <conditionalFormatting sqref="C209:L209 N209:R209">
    <cfRule type="expression" dxfId="2228" priority="1544">
      <formula>ROW()=CELL("fila")</formula>
    </cfRule>
  </conditionalFormatting>
  <conditionalFormatting sqref="N210">
    <cfRule type="cellIs" dxfId="2227" priority="1554" operator="equal">
      <formula>0</formula>
    </cfRule>
  </conditionalFormatting>
  <conditionalFormatting sqref="O210">
    <cfRule type="cellIs" dxfId="2226" priority="1553" operator="equal">
      <formula>"PAGADO"</formula>
    </cfRule>
  </conditionalFormatting>
  <conditionalFormatting sqref="Q210">
    <cfRule type="cellIs" dxfId="2225" priority="1552" operator="equal">
      <formula>"VENCIDO"</formula>
    </cfRule>
  </conditionalFormatting>
  <conditionalFormatting sqref="O210">
    <cfRule type="cellIs" dxfId="2224" priority="1551" operator="equal">
      <formula>"A Favor"</formula>
    </cfRule>
  </conditionalFormatting>
  <conditionalFormatting sqref="C208:L208 N208:R208">
    <cfRule type="expression" dxfId="2223" priority="1538">
      <formula>ROW()=CELL("fila")</formula>
    </cfRule>
  </conditionalFormatting>
  <conditionalFormatting sqref="C203:L203 N203:R203">
    <cfRule type="expression" dxfId="2222" priority="1498">
      <formula>ROW()=CELL("fila")</formula>
    </cfRule>
  </conditionalFormatting>
  <conditionalFormatting sqref="N209">
    <cfRule type="cellIs" dxfId="2221" priority="1548" operator="equal">
      <formula>0</formula>
    </cfRule>
  </conditionalFormatting>
  <conditionalFormatting sqref="O209">
    <cfRule type="cellIs" dxfId="2220" priority="1547" operator="equal">
      <formula>"PAGADO"</formula>
    </cfRule>
  </conditionalFormatting>
  <conditionalFormatting sqref="Q209">
    <cfRule type="cellIs" dxfId="2219" priority="1546" operator="equal">
      <formula>"VENCIDO"</formula>
    </cfRule>
  </conditionalFormatting>
  <conditionalFormatting sqref="O209">
    <cfRule type="cellIs" dxfId="2218" priority="1545" operator="equal">
      <formula>"A Favor"</formula>
    </cfRule>
  </conditionalFormatting>
  <conditionalFormatting sqref="M204">
    <cfRule type="expression" dxfId="2217" priority="1503">
      <formula>ROW()=CELL("fila")</formula>
    </cfRule>
  </conditionalFormatting>
  <conditionalFormatting sqref="C207:L207 N207:R207">
    <cfRule type="expression" dxfId="2216" priority="1532">
      <formula>ROW()=CELL("fila")</formula>
    </cfRule>
  </conditionalFormatting>
  <conditionalFormatting sqref="N208">
    <cfRule type="cellIs" dxfId="2215" priority="1542" operator="equal">
      <formula>0</formula>
    </cfRule>
  </conditionalFormatting>
  <conditionalFormatting sqref="O208">
    <cfRule type="cellIs" dxfId="2214" priority="1541" operator="equal">
      <formula>"PAGADO"</formula>
    </cfRule>
  </conditionalFormatting>
  <conditionalFormatting sqref="Q208">
    <cfRule type="cellIs" dxfId="2213" priority="1540" operator="equal">
      <formula>"VENCIDO"</formula>
    </cfRule>
  </conditionalFormatting>
  <conditionalFormatting sqref="O208">
    <cfRule type="cellIs" dxfId="2212" priority="1539" operator="equal">
      <formula>"A Favor"</formula>
    </cfRule>
  </conditionalFormatting>
  <conditionalFormatting sqref="C205:L205 N205:R205">
    <cfRule type="expression" dxfId="2211" priority="1510">
      <formula>ROW()=CELL("fila")</formula>
    </cfRule>
  </conditionalFormatting>
  <conditionalFormatting sqref="M262">
    <cfRule type="expression" dxfId="2210" priority="1515">
      <formula>ROW()=CELL("fila")</formula>
    </cfRule>
  </conditionalFormatting>
  <conditionalFormatting sqref="N207">
    <cfRule type="cellIs" dxfId="2209" priority="1536" operator="equal">
      <formula>0</formula>
    </cfRule>
  </conditionalFormatting>
  <conditionalFormatting sqref="O207">
    <cfRule type="cellIs" dxfId="2208" priority="1535" operator="equal">
      <formula>"PAGADO"</formula>
    </cfRule>
  </conditionalFormatting>
  <conditionalFormatting sqref="Q207">
    <cfRule type="cellIs" dxfId="2207" priority="1534" operator="equal">
      <formula>"VENCIDO"</formula>
    </cfRule>
  </conditionalFormatting>
  <conditionalFormatting sqref="O207">
    <cfRule type="cellIs" dxfId="2206" priority="1533" operator="equal">
      <formula>"A Favor"</formula>
    </cfRule>
  </conditionalFormatting>
  <conditionalFormatting sqref="M203">
    <cfRule type="expression" dxfId="2205" priority="1497">
      <formula>ROW()=CELL("fila")</formula>
    </cfRule>
  </conditionalFormatting>
  <conditionalFormatting sqref="C206:L206 N206:R206">
    <cfRule type="expression" dxfId="2204" priority="1526">
      <formula>ROW()=CELL("fila")</formula>
    </cfRule>
  </conditionalFormatting>
  <conditionalFormatting sqref="N206">
    <cfRule type="cellIs" dxfId="2203" priority="1530" operator="equal">
      <formula>0</formula>
    </cfRule>
  </conditionalFormatting>
  <conditionalFormatting sqref="O206">
    <cfRule type="cellIs" dxfId="2202" priority="1529" operator="equal">
      <formula>"PAGADO"</formula>
    </cfRule>
  </conditionalFormatting>
  <conditionalFormatting sqref="Q206">
    <cfRule type="cellIs" dxfId="2201" priority="1528" operator="equal">
      <formula>"VENCIDO"</formula>
    </cfRule>
  </conditionalFormatting>
  <conditionalFormatting sqref="O206">
    <cfRule type="cellIs" dxfId="2200" priority="1527" operator="equal">
      <formula>"A Favor"</formula>
    </cfRule>
  </conditionalFormatting>
  <conditionalFormatting sqref="M205">
    <cfRule type="expression" dxfId="2199" priority="1509">
      <formula>ROW()=CELL("fila")</formula>
    </cfRule>
  </conditionalFormatting>
  <conditionalFormatting sqref="M242">
    <cfRule type="expression" dxfId="2198" priority="1523">
      <formula>ROW()=CELL("fila")</formula>
    </cfRule>
  </conditionalFormatting>
  <conditionalFormatting sqref="M202">
    <cfRule type="expression" dxfId="2197" priority="1491">
      <formula>ROW()=CELL("fila")</formula>
    </cfRule>
  </conditionalFormatting>
  <conditionalFormatting sqref="M243">
    <cfRule type="expression" dxfId="2196" priority="1521">
      <formula>ROW()=CELL("fila")</formula>
    </cfRule>
  </conditionalFormatting>
  <conditionalFormatting sqref="C202:L202 N202:R202">
    <cfRule type="expression" dxfId="2195" priority="1492">
      <formula>ROW()=CELL("fila")</formula>
    </cfRule>
  </conditionalFormatting>
  <conditionalFormatting sqref="M224">
    <cfRule type="expression" dxfId="2194" priority="1487">
      <formula>ROW()=CELL("fila")</formula>
    </cfRule>
  </conditionalFormatting>
  <conditionalFormatting sqref="N205">
    <cfRule type="cellIs" dxfId="2193" priority="1514" operator="equal">
      <formula>0</formula>
    </cfRule>
  </conditionalFormatting>
  <conditionalFormatting sqref="O205">
    <cfRule type="cellIs" dxfId="2192" priority="1513" operator="equal">
      <formula>"PAGADO"</formula>
    </cfRule>
  </conditionalFormatting>
  <conditionalFormatting sqref="Q205">
    <cfRule type="cellIs" dxfId="2191" priority="1512" operator="equal">
      <formula>"VENCIDO"</formula>
    </cfRule>
  </conditionalFormatting>
  <conditionalFormatting sqref="O205">
    <cfRule type="cellIs" dxfId="2190" priority="1511" operator="equal">
      <formula>"A Favor"</formula>
    </cfRule>
  </conditionalFormatting>
  <conditionalFormatting sqref="N204">
    <cfRule type="cellIs" dxfId="2189" priority="1508" operator="equal">
      <formula>0</formula>
    </cfRule>
  </conditionalFormatting>
  <conditionalFormatting sqref="O204">
    <cfRule type="cellIs" dxfId="2188" priority="1507" operator="equal">
      <formula>"PAGADO"</formula>
    </cfRule>
  </conditionalFormatting>
  <conditionalFormatting sqref="Q204">
    <cfRule type="cellIs" dxfId="2187" priority="1506" operator="equal">
      <formula>"VENCIDO"</formula>
    </cfRule>
  </conditionalFormatting>
  <conditionalFormatting sqref="O204">
    <cfRule type="cellIs" dxfId="2186" priority="1505" operator="equal">
      <formula>"A Favor"</formula>
    </cfRule>
  </conditionalFormatting>
  <conditionalFormatting sqref="C199:L199 N199:R199">
    <cfRule type="expression" dxfId="2185" priority="1470">
      <formula>ROW()=CELL("fila")</formula>
    </cfRule>
  </conditionalFormatting>
  <conditionalFormatting sqref="N203">
    <cfRule type="cellIs" dxfId="2184" priority="1502" operator="equal">
      <formula>0</formula>
    </cfRule>
  </conditionalFormatting>
  <conditionalFormatting sqref="O203">
    <cfRule type="cellIs" dxfId="2183" priority="1501" operator="equal">
      <formula>"PAGADO"</formula>
    </cfRule>
  </conditionalFormatting>
  <conditionalFormatting sqref="Q203">
    <cfRule type="cellIs" dxfId="2182" priority="1500" operator="equal">
      <formula>"VENCIDO"</formula>
    </cfRule>
  </conditionalFormatting>
  <conditionalFormatting sqref="O203">
    <cfRule type="cellIs" dxfId="2181" priority="1499" operator="equal">
      <formula>"A Favor"</formula>
    </cfRule>
  </conditionalFormatting>
  <conditionalFormatting sqref="N202">
    <cfRule type="cellIs" dxfId="2180" priority="1496" operator="equal">
      <formula>0</formula>
    </cfRule>
  </conditionalFormatting>
  <conditionalFormatting sqref="O202">
    <cfRule type="cellIs" dxfId="2179" priority="1495" operator="equal">
      <formula>"PAGADO"</formula>
    </cfRule>
  </conditionalFormatting>
  <conditionalFormatting sqref="Q202">
    <cfRule type="cellIs" dxfId="2178" priority="1494" operator="equal">
      <formula>"VENCIDO"</formula>
    </cfRule>
  </conditionalFormatting>
  <conditionalFormatting sqref="O202">
    <cfRule type="cellIs" dxfId="2177" priority="1493" operator="equal">
      <formula>"A Favor"</formula>
    </cfRule>
  </conditionalFormatting>
  <conditionalFormatting sqref="M190">
    <cfRule type="expression" dxfId="2176" priority="1415">
      <formula>ROW()=CELL("fila")</formula>
    </cfRule>
  </conditionalFormatting>
  <conditionalFormatting sqref="N201">
    <cfRule type="cellIs" dxfId="2175" priority="1486" operator="equal">
      <formula>0</formula>
    </cfRule>
  </conditionalFormatting>
  <conditionalFormatting sqref="O201">
    <cfRule type="cellIs" dxfId="2174" priority="1485" operator="equal">
      <formula>"PAGADO"</formula>
    </cfRule>
  </conditionalFormatting>
  <conditionalFormatting sqref="Q201">
    <cfRule type="cellIs" dxfId="2173" priority="1484" operator="equal">
      <formula>"VENCIDO"</formula>
    </cfRule>
  </conditionalFormatting>
  <conditionalFormatting sqref="O201">
    <cfRule type="cellIs" dxfId="2172" priority="1483" operator="equal">
      <formula>"A Favor"</formula>
    </cfRule>
  </conditionalFormatting>
  <conditionalFormatting sqref="N200">
    <cfRule type="cellIs" dxfId="2171" priority="1480" operator="equal">
      <formula>0</formula>
    </cfRule>
  </conditionalFormatting>
  <conditionalFormatting sqref="O200">
    <cfRule type="cellIs" dxfId="2170" priority="1479" operator="equal">
      <formula>"PAGADO"</formula>
    </cfRule>
  </conditionalFormatting>
  <conditionalFormatting sqref="Q200">
    <cfRule type="cellIs" dxfId="2169" priority="1478" operator="equal">
      <formula>"VENCIDO"</formula>
    </cfRule>
  </conditionalFormatting>
  <conditionalFormatting sqref="O200">
    <cfRule type="cellIs" dxfId="2168" priority="1477" operator="equal">
      <formula>"A Favor"</formula>
    </cfRule>
  </conditionalFormatting>
  <conditionalFormatting sqref="N199">
    <cfRule type="cellIs" dxfId="2167" priority="1474" operator="equal">
      <formula>0</formula>
    </cfRule>
  </conditionalFormatting>
  <conditionalFormatting sqref="O199">
    <cfRule type="cellIs" dxfId="2166" priority="1473" operator="equal">
      <formula>"PAGADO"</formula>
    </cfRule>
  </conditionalFormatting>
  <conditionalFormatting sqref="Q199">
    <cfRule type="cellIs" dxfId="2165" priority="1472" operator="equal">
      <formula>"VENCIDO"</formula>
    </cfRule>
  </conditionalFormatting>
  <conditionalFormatting sqref="O199">
    <cfRule type="cellIs" dxfId="2164" priority="1471" operator="equal">
      <formula>"A Favor"</formula>
    </cfRule>
  </conditionalFormatting>
  <conditionalFormatting sqref="M197">
    <cfRule type="expression" dxfId="2163" priority="1457">
      <formula>ROW()=CELL("fila")</formula>
    </cfRule>
  </conditionalFormatting>
  <conditionalFormatting sqref="C198:L198 N198:R198">
    <cfRule type="expression" dxfId="2162" priority="1464">
      <formula>ROW()=CELL("fila")</formula>
    </cfRule>
  </conditionalFormatting>
  <conditionalFormatting sqref="N198">
    <cfRule type="cellIs" dxfId="2161" priority="1468" operator="equal">
      <formula>0</formula>
    </cfRule>
  </conditionalFormatting>
  <conditionalFormatting sqref="O198">
    <cfRule type="cellIs" dxfId="2160" priority="1467" operator="equal">
      <formula>"PAGADO"</formula>
    </cfRule>
  </conditionalFormatting>
  <conditionalFormatting sqref="Q198">
    <cfRule type="cellIs" dxfId="2159" priority="1466" operator="equal">
      <formula>"VENCIDO"</formula>
    </cfRule>
  </conditionalFormatting>
  <conditionalFormatting sqref="O198">
    <cfRule type="cellIs" dxfId="2158" priority="1465" operator="equal">
      <formula>"A Favor"</formula>
    </cfRule>
  </conditionalFormatting>
  <conditionalFormatting sqref="C197:L197 N197:R197 O232:O233 N232:N234">
    <cfRule type="expression" dxfId="2157" priority="1458">
      <formula>ROW()=CELL("fila")</formula>
    </cfRule>
  </conditionalFormatting>
  <conditionalFormatting sqref="N197 N232:N234">
    <cfRule type="cellIs" dxfId="2156" priority="1462" operator="equal">
      <formula>0</formula>
    </cfRule>
  </conditionalFormatting>
  <conditionalFormatting sqref="O197 O232:O233">
    <cfRule type="cellIs" dxfId="2155" priority="1461" operator="equal">
      <formula>"PAGADO"</formula>
    </cfRule>
  </conditionalFormatting>
  <conditionalFormatting sqref="Q197">
    <cfRule type="cellIs" dxfId="2154" priority="1460" operator="equal">
      <formula>"VENCIDO"</formula>
    </cfRule>
  </conditionalFormatting>
  <conditionalFormatting sqref="O197 O232:O233">
    <cfRule type="cellIs" dxfId="2153" priority="1459" operator="equal">
      <formula>"A Favor"</formula>
    </cfRule>
  </conditionalFormatting>
  <conditionalFormatting sqref="C186:L186 N186:R186">
    <cfRule type="expression" dxfId="2152" priority="1386">
      <formula>ROW()=CELL("fila")</formula>
    </cfRule>
  </conditionalFormatting>
  <conditionalFormatting sqref="C196:L196 N196:R196">
    <cfRule type="expression" dxfId="2151" priority="1452">
      <formula>ROW()=CELL("fila")</formula>
    </cfRule>
  </conditionalFormatting>
  <conditionalFormatting sqref="N196">
    <cfRule type="cellIs" dxfId="2150" priority="1456" operator="equal">
      <formula>0</formula>
    </cfRule>
  </conditionalFormatting>
  <conditionalFormatting sqref="O196">
    <cfRule type="cellIs" dxfId="2149" priority="1455" operator="equal">
      <formula>"PAGADO"</formula>
    </cfRule>
  </conditionalFormatting>
  <conditionalFormatting sqref="Q196">
    <cfRule type="cellIs" dxfId="2148" priority="1454" operator="equal">
      <formula>"VENCIDO"</formula>
    </cfRule>
  </conditionalFormatting>
  <conditionalFormatting sqref="O196">
    <cfRule type="cellIs" dxfId="2147" priority="1453" operator="equal">
      <formula>"A Favor"</formula>
    </cfRule>
  </conditionalFormatting>
  <conditionalFormatting sqref="C185:L185 N185:R185">
    <cfRule type="expression" dxfId="2146" priority="1380">
      <formula>ROW()=CELL("fila")</formula>
    </cfRule>
  </conditionalFormatting>
  <conditionalFormatting sqref="C195:L195 N195:R195">
    <cfRule type="expression" dxfId="2145" priority="1446">
      <formula>ROW()=CELL("fila")</formula>
    </cfRule>
  </conditionalFormatting>
  <conditionalFormatting sqref="N195">
    <cfRule type="cellIs" dxfId="2144" priority="1450" operator="equal">
      <formula>0</formula>
    </cfRule>
  </conditionalFormatting>
  <conditionalFormatting sqref="O195">
    <cfRule type="cellIs" dxfId="2143" priority="1449" operator="equal">
      <formula>"PAGADO"</formula>
    </cfRule>
  </conditionalFormatting>
  <conditionalFormatting sqref="Q195">
    <cfRule type="cellIs" dxfId="2142" priority="1448" operator="equal">
      <formula>"VENCIDO"</formula>
    </cfRule>
  </conditionalFormatting>
  <conditionalFormatting sqref="O195">
    <cfRule type="cellIs" dxfId="2141" priority="1447" operator="equal">
      <formula>"A Favor"</formula>
    </cfRule>
  </conditionalFormatting>
  <conditionalFormatting sqref="C184:L184 N184:R184">
    <cfRule type="expression" dxfId="2140" priority="1374">
      <formula>ROW()=CELL("fila")</formula>
    </cfRule>
  </conditionalFormatting>
  <conditionalFormatting sqref="C194:L194 N194:R194">
    <cfRule type="expression" dxfId="2139" priority="1440">
      <formula>ROW()=CELL("fila")</formula>
    </cfRule>
  </conditionalFormatting>
  <conditionalFormatting sqref="N194">
    <cfRule type="cellIs" dxfId="2138" priority="1444" operator="equal">
      <formula>0</formula>
    </cfRule>
  </conditionalFormatting>
  <conditionalFormatting sqref="O194">
    <cfRule type="cellIs" dxfId="2137" priority="1443" operator="equal">
      <formula>"PAGADO"</formula>
    </cfRule>
  </conditionalFormatting>
  <conditionalFormatting sqref="Q194">
    <cfRule type="cellIs" dxfId="2136" priority="1442" operator="equal">
      <formula>"VENCIDO"</formula>
    </cfRule>
  </conditionalFormatting>
  <conditionalFormatting sqref="O194">
    <cfRule type="cellIs" dxfId="2135" priority="1441" operator="equal">
      <formula>"A Favor"</formula>
    </cfRule>
  </conditionalFormatting>
  <conditionalFormatting sqref="C193:L193 N193:R193">
    <cfRule type="expression" dxfId="2134" priority="1434">
      <formula>ROW()=CELL("fila")</formula>
    </cfRule>
  </conditionalFormatting>
  <conditionalFormatting sqref="N193">
    <cfRule type="cellIs" dxfId="2133" priority="1438" operator="equal">
      <formula>0</formula>
    </cfRule>
  </conditionalFormatting>
  <conditionalFormatting sqref="O193">
    <cfRule type="cellIs" dxfId="2132" priority="1437" operator="equal">
      <formula>"PAGADO"</formula>
    </cfRule>
  </conditionalFormatting>
  <conditionalFormatting sqref="Q193">
    <cfRule type="cellIs" dxfId="2131" priority="1436" operator="equal">
      <formula>"VENCIDO"</formula>
    </cfRule>
  </conditionalFormatting>
  <conditionalFormatting sqref="O193">
    <cfRule type="cellIs" dxfId="2130" priority="1435" operator="equal">
      <formula>"A Favor"</formula>
    </cfRule>
  </conditionalFormatting>
  <conditionalFormatting sqref="C192:L192 N192:R192">
    <cfRule type="expression" dxfId="2129" priority="1428">
      <formula>ROW()=CELL("fila")</formula>
    </cfRule>
  </conditionalFormatting>
  <conditionalFormatting sqref="N192">
    <cfRule type="cellIs" dxfId="2128" priority="1432" operator="equal">
      <formula>0</formula>
    </cfRule>
  </conditionalFormatting>
  <conditionalFormatting sqref="O192">
    <cfRule type="cellIs" dxfId="2127" priority="1431" operator="equal">
      <formula>"PAGADO"</formula>
    </cfRule>
  </conditionalFormatting>
  <conditionalFormatting sqref="Q192">
    <cfRule type="cellIs" dxfId="2126" priority="1430" operator="equal">
      <formula>"VENCIDO"</formula>
    </cfRule>
  </conditionalFormatting>
  <conditionalFormatting sqref="O192">
    <cfRule type="cellIs" dxfId="2125" priority="1429" operator="equal">
      <formula>"A Favor"</formula>
    </cfRule>
  </conditionalFormatting>
  <conditionalFormatting sqref="C191:L191 N191:R191">
    <cfRule type="expression" dxfId="2124" priority="1422">
      <formula>ROW()=CELL("fila")</formula>
    </cfRule>
  </conditionalFormatting>
  <conditionalFormatting sqref="N191">
    <cfRule type="cellIs" dxfId="2123" priority="1426" operator="equal">
      <formula>0</formula>
    </cfRule>
  </conditionalFormatting>
  <conditionalFormatting sqref="O191">
    <cfRule type="cellIs" dxfId="2122" priority="1425" operator="equal">
      <formula>"PAGADO"</formula>
    </cfRule>
  </conditionalFormatting>
  <conditionalFormatting sqref="Q191">
    <cfRule type="cellIs" dxfId="2121" priority="1424" operator="equal">
      <formula>"VENCIDO"</formula>
    </cfRule>
  </conditionalFormatting>
  <conditionalFormatting sqref="O191">
    <cfRule type="cellIs" dxfId="2120" priority="1423" operator="equal">
      <formula>"A Favor"</formula>
    </cfRule>
  </conditionalFormatting>
  <conditionalFormatting sqref="C190:L190 N190:R190">
    <cfRule type="expression" dxfId="2119" priority="1416">
      <formula>ROW()=CELL("fila")</formula>
    </cfRule>
  </conditionalFormatting>
  <conditionalFormatting sqref="N190">
    <cfRule type="cellIs" dxfId="2118" priority="1420" operator="equal">
      <formula>0</formula>
    </cfRule>
  </conditionalFormatting>
  <conditionalFormatting sqref="O190">
    <cfRule type="cellIs" dxfId="2117" priority="1419" operator="equal">
      <formula>"PAGADO"</formula>
    </cfRule>
  </conditionalFormatting>
  <conditionalFormatting sqref="Q190">
    <cfRule type="cellIs" dxfId="2116" priority="1418" operator="equal">
      <formula>"VENCIDO"</formula>
    </cfRule>
  </conditionalFormatting>
  <conditionalFormatting sqref="O190">
    <cfRule type="cellIs" dxfId="2115" priority="1417" operator="equal">
      <formula>"A Favor"</formula>
    </cfRule>
  </conditionalFormatting>
  <conditionalFormatting sqref="C189:L189 N189:R189">
    <cfRule type="expression" dxfId="2114" priority="1410">
      <formula>ROW()=CELL("fila")</formula>
    </cfRule>
  </conditionalFormatting>
  <conditionalFormatting sqref="N189">
    <cfRule type="cellIs" dxfId="2113" priority="1414" operator="equal">
      <formula>0</formula>
    </cfRule>
  </conditionalFormatting>
  <conditionalFormatting sqref="O189">
    <cfRule type="cellIs" dxfId="2112" priority="1413" operator="equal">
      <formula>"PAGADO"</formula>
    </cfRule>
  </conditionalFormatting>
  <conditionalFormatting sqref="Q189">
    <cfRule type="cellIs" dxfId="2111" priority="1412" operator="equal">
      <formula>"VENCIDO"</formula>
    </cfRule>
  </conditionalFormatting>
  <conditionalFormatting sqref="O189">
    <cfRule type="cellIs" dxfId="2110" priority="1411" operator="equal">
      <formula>"A Favor"</formula>
    </cfRule>
  </conditionalFormatting>
  <conditionalFormatting sqref="C188:L188 N188:R188">
    <cfRule type="expression" dxfId="2109" priority="1398">
      <formula>ROW()=CELL("fila")</formula>
    </cfRule>
  </conditionalFormatting>
  <conditionalFormatting sqref="M193">
    <cfRule type="expression" dxfId="2108" priority="1406">
      <formula>ROW()=CELL("fila")</formula>
    </cfRule>
  </conditionalFormatting>
  <conditionalFormatting sqref="M185">
    <cfRule type="expression" dxfId="2107" priority="1379">
      <formula>ROW()=CELL("fila")</formula>
    </cfRule>
  </conditionalFormatting>
  <conditionalFormatting sqref="M175">
    <cfRule type="expression" dxfId="2106" priority="1319">
      <formula>ROW()=CELL("fila")</formula>
    </cfRule>
  </conditionalFormatting>
  <conditionalFormatting sqref="C187:L187 N187:R187">
    <cfRule type="expression" dxfId="2105" priority="1392">
      <formula>ROW()=CELL("fila")</formula>
    </cfRule>
  </conditionalFormatting>
  <conditionalFormatting sqref="N188">
    <cfRule type="cellIs" dxfId="2104" priority="1402" operator="equal">
      <formula>0</formula>
    </cfRule>
  </conditionalFormatting>
  <conditionalFormatting sqref="O188">
    <cfRule type="cellIs" dxfId="2103" priority="1401" operator="equal">
      <formula>"PAGADO"</formula>
    </cfRule>
  </conditionalFormatting>
  <conditionalFormatting sqref="Q188">
    <cfRule type="cellIs" dxfId="2102" priority="1400" operator="equal">
      <formula>"VENCIDO"</formula>
    </cfRule>
  </conditionalFormatting>
  <conditionalFormatting sqref="O188">
    <cfRule type="cellIs" dxfId="2101" priority="1399" operator="equal">
      <formula>"A Favor"</formula>
    </cfRule>
  </conditionalFormatting>
  <conditionalFormatting sqref="C183:L183 N183:R183">
    <cfRule type="expression" dxfId="2100" priority="1368">
      <formula>ROW()=CELL("fila")</formula>
    </cfRule>
  </conditionalFormatting>
  <conditionalFormatting sqref="N187">
    <cfRule type="cellIs" dxfId="2099" priority="1396" operator="equal">
      <formula>0</formula>
    </cfRule>
  </conditionalFormatting>
  <conditionalFormatting sqref="O187">
    <cfRule type="cellIs" dxfId="2098" priority="1395" operator="equal">
      <formula>"PAGADO"</formula>
    </cfRule>
  </conditionalFormatting>
  <conditionalFormatting sqref="Q187">
    <cfRule type="cellIs" dxfId="2097" priority="1394" operator="equal">
      <formula>"VENCIDO"</formula>
    </cfRule>
  </conditionalFormatting>
  <conditionalFormatting sqref="O187">
    <cfRule type="cellIs" dxfId="2096" priority="1393" operator="equal">
      <formula>"A Favor"</formula>
    </cfRule>
  </conditionalFormatting>
  <conditionalFormatting sqref="M177">
    <cfRule type="expression" dxfId="2095" priority="1331">
      <formula>ROW()=CELL("fila")</formula>
    </cfRule>
  </conditionalFormatting>
  <conditionalFormatting sqref="C182:L182 N182:R182">
    <cfRule type="expression" dxfId="2094" priority="1362">
      <formula>ROW()=CELL("fila")</formula>
    </cfRule>
  </conditionalFormatting>
  <conditionalFormatting sqref="N186">
    <cfRule type="cellIs" dxfId="2093" priority="1390" operator="equal">
      <formula>0</formula>
    </cfRule>
  </conditionalFormatting>
  <conditionalFormatting sqref="O186">
    <cfRule type="cellIs" dxfId="2092" priority="1389" operator="equal">
      <formula>"PAGADO"</formula>
    </cfRule>
  </conditionalFormatting>
  <conditionalFormatting sqref="Q186">
    <cfRule type="cellIs" dxfId="2091" priority="1388" operator="equal">
      <formula>"VENCIDO"</formula>
    </cfRule>
  </conditionalFormatting>
  <conditionalFormatting sqref="O186">
    <cfRule type="cellIs" dxfId="2090" priority="1387" operator="equal">
      <formula>"A Favor"</formula>
    </cfRule>
  </conditionalFormatting>
  <conditionalFormatting sqref="C181:L181 N181:R181">
    <cfRule type="expression" dxfId="2089" priority="1356">
      <formula>ROW()=CELL("fila")</formula>
    </cfRule>
  </conditionalFormatting>
  <conditionalFormatting sqref="N185">
    <cfRule type="cellIs" dxfId="2088" priority="1384" operator="equal">
      <formula>0</formula>
    </cfRule>
  </conditionalFormatting>
  <conditionalFormatting sqref="O185">
    <cfRule type="cellIs" dxfId="2087" priority="1383" operator="equal">
      <formula>"PAGADO"</formula>
    </cfRule>
  </conditionalFormatting>
  <conditionalFormatting sqref="Q185">
    <cfRule type="cellIs" dxfId="2086" priority="1382" operator="equal">
      <formula>"VENCIDO"</formula>
    </cfRule>
  </conditionalFormatting>
  <conditionalFormatting sqref="O185">
    <cfRule type="cellIs" dxfId="2085" priority="1381" operator="equal">
      <formula>"A Favor"</formula>
    </cfRule>
  </conditionalFormatting>
  <conditionalFormatting sqref="M180">
    <cfRule type="expression" dxfId="2084" priority="1349">
      <formula>ROW()=CELL("fila")</formula>
    </cfRule>
  </conditionalFormatting>
  <conditionalFormatting sqref="N184">
    <cfRule type="cellIs" dxfId="2083" priority="1378" operator="equal">
      <formula>0</formula>
    </cfRule>
  </conditionalFormatting>
  <conditionalFormatting sqref="O184">
    <cfRule type="cellIs" dxfId="2082" priority="1377" operator="equal">
      <formula>"PAGADO"</formula>
    </cfRule>
  </conditionalFormatting>
  <conditionalFormatting sqref="Q184">
    <cfRule type="cellIs" dxfId="2081" priority="1376" operator="equal">
      <formula>"VENCIDO"</formula>
    </cfRule>
  </conditionalFormatting>
  <conditionalFormatting sqref="O184">
    <cfRule type="cellIs" dxfId="2080" priority="1375" operator="equal">
      <formula>"A Favor"</formula>
    </cfRule>
  </conditionalFormatting>
  <conditionalFormatting sqref="M179">
    <cfRule type="expression" dxfId="2079" priority="1343">
      <formula>ROW()=CELL("fila")</formula>
    </cfRule>
  </conditionalFormatting>
  <conditionalFormatting sqref="C180:L180 N180:R180">
    <cfRule type="expression" dxfId="2078" priority="1350">
      <formula>ROW()=CELL("fila")</formula>
    </cfRule>
  </conditionalFormatting>
  <conditionalFormatting sqref="N183">
    <cfRule type="cellIs" dxfId="2077" priority="1372" operator="equal">
      <formula>0</formula>
    </cfRule>
  </conditionalFormatting>
  <conditionalFormatting sqref="O183">
    <cfRule type="cellIs" dxfId="2076" priority="1371" operator="equal">
      <formula>"PAGADO"</formula>
    </cfRule>
  </conditionalFormatting>
  <conditionalFormatting sqref="Q183">
    <cfRule type="cellIs" dxfId="2075" priority="1370" operator="equal">
      <formula>"VENCIDO"</formula>
    </cfRule>
  </conditionalFormatting>
  <conditionalFormatting sqref="O183">
    <cfRule type="cellIs" dxfId="2074" priority="1369" operator="equal">
      <formula>"A Favor"</formula>
    </cfRule>
  </conditionalFormatting>
  <conditionalFormatting sqref="M176">
    <cfRule type="expression" dxfId="2073" priority="1325">
      <formula>ROW()=CELL("fila")</formula>
    </cfRule>
  </conditionalFormatting>
  <conditionalFormatting sqref="N182">
    <cfRule type="cellIs" dxfId="2072" priority="1366" operator="equal">
      <formula>0</formula>
    </cfRule>
  </conditionalFormatting>
  <conditionalFormatting sqref="O182">
    <cfRule type="cellIs" dxfId="2071" priority="1365" operator="equal">
      <formula>"PAGADO"</formula>
    </cfRule>
  </conditionalFormatting>
  <conditionalFormatting sqref="Q182">
    <cfRule type="cellIs" dxfId="2070" priority="1364" operator="equal">
      <formula>"VENCIDO"</formula>
    </cfRule>
  </conditionalFormatting>
  <conditionalFormatting sqref="O182">
    <cfRule type="cellIs" dxfId="2069" priority="1363" operator="equal">
      <formula>"A Favor"</formula>
    </cfRule>
  </conditionalFormatting>
  <conditionalFormatting sqref="M174">
    <cfRule type="expression" dxfId="2068" priority="1313">
      <formula>ROW()=CELL("fila")</formula>
    </cfRule>
  </conditionalFormatting>
  <conditionalFormatting sqref="C179:L179 N179:R179">
    <cfRule type="expression" dxfId="2067" priority="1344">
      <formula>ROW()=CELL("fila")</formula>
    </cfRule>
  </conditionalFormatting>
  <conditionalFormatting sqref="N181">
    <cfRule type="cellIs" dxfId="2066" priority="1360" operator="equal">
      <formula>0</formula>
    </cfRule>
  </conditionalFormatting>
  <conditionalFormatting sqref="O181">
    <cfRule type="cellIs" dxfId="2065" priority="1359" operator="equal">
      <formula>"PAGADO"</formula>
    </cfRule>
  </conditionalFormatting>
  <conditionalFormatting sqref="Q181">
    <cfRule type="cellIs" dxfId="2064" priority="1358" operator="equal">
      <formula>"VENCIDO"</formula>
    </cfRule>
  </conditionalFormatting>
  <conditionalFormatting sqref="O181">
    <cfRule type="cellIs" dxfId="2063" priority="1357" operator="equal">
      <formula>"A Favor"</formula>
    </cfRule>
  </conditionalFormatting>
  <conditionalFormatting sqref="N180">
    <cfRule type="cellIs" dxfId="2062" priority="1354" operator="equal">
      <formula>0</formula>
    </cfRule>
  </conditionalFormatting>
  <conditionalFormatting sqref="O180">
    <cfRule type="cellIs" dxfId="2061" priority="1353" operator="equal">
      <formula>"PAGADO"</formula>
    </cfRule>
  </conditionalFormatting>
  <conditionalFormatting sqref="Q180">
    <cfRule type="cellIs" dxfId="2060" priority="1352" operator="equal">
      <formula>"VENCIDO"</formula>
    </cfRule>
  </conditionalFormatting>
  <conditionalFormatting sqref="O180">
    <cfRule type="cellIs" dxfId="2059" priority="1351" operator="equal">
      <formula>"A Favor"</formula>
    </cfRule>
  </conditionalFormatting>
  <conditionalFormatting sqref="C178:L178 N178:R178">
    <cfRule type="expression" dxfId="2058" priority="1338">
      <formula>ROW()=CELL("fila")</formula>
    </cfRule>
  </conditionalFormatting>
  <conditionalFormatting sqref="N179">
    <cfRule type="cellIs" dxfId="2057" priority="1348" operator="equal">
      <formula>0</formula>
    </cfRule>
  </conditionalFormatting>
  <conditionalFormatting sqref="O179">
    <cfRule type="cellIs" dxfId="2056" priority="1347" operator="equal">
      <formula>"PAGADO"</formula>
    </cfRule>
  </conditionalFormatting>
  <conditionalFormatting sqref="Q179">
    <cfRule type="cellIs" dxfId="2055" priority="1346" operator="equal">
      <formula>"VENCIDO"</formula>
    </cfRule>
  </conditionalFormatting>
  <conditionalFormatting sqref="O179">
    <cfRule type="cellIs" dxfId="2054" priority="1345" operator="equal">
      <formula>"A Favor"</formula>
    </cfRule>
  </conditionalFormatting>
  <conditionalFormatting sqref="C177:L177 N177:R177">
    <cfRule type="expression" dxfId="2053" priority="1332">
      <formula>ROW()=CELL("fila")</formula>
    </cfRule>
  </conditionalFormatting>
  <conditionalFormatting sqref="N178">
    <cfRule type="cellIs" dxfId="2052" priority="1342" operator="equal">
      <formula>0</formula>
    </cfRule>
  </conditionalFormatting>
  <conditionalFormatting sqref="O178">
    <cfRule type="cellIs" dxfId="2051" priority="1341" operator="equal">
      <formula>"PAGADO"</formula>
    </cfRule>
  </conditionalFormatting>
  <conditionalFormatting sqref="Q178">
    <cfRule type="cellIs" dxfId="2050" priority="1340" operator="equal">
      <formula>"VENCIDO"</formula>
    </cfRule>
  </conditionalFormatting>
  <conditionalFormatting sqref="O178">
    <cfRule type="cellIs" dxfId="2049" priority="1339" operator="equal">
      <formula>"A Favor"</formula>
    </cfRule>
  </conditionalFormatting>
  <conditionalFormatting sqref="C176:L176 N176:R176">
    <cfRule type="expression" dxfId="2048" priority="1326">
      <formula>ROW()=CELL("fila")</formula>
    </cfRule>
  </conditionalFormatting>
  <conditionalFormatting sqref="N177">
    <cfRule type="cellIs" dxfId="2047" priority="1336" operator="equal">
      <formula>0</formula>
    </cfRule>
  </conditionalFormatting>
  <conditionalFormatting sqref="O177">
    <cfRule type="cellIs" dxfId="2046" priority="1335" operator="equal">
      <formula>"PAGADO"</formula>
    </cfRule>
  </conditionalFormatting>
  <conditionalFormatting sqref="Q177">
    <cfRule type="cellIs" dxfId="2045" priority="1334" operator="equal">
      <formula>"VENCIDO"</formula>
    </cfRule>
  </conditionalFormatting>
  <conditionalFormatting sqref="O177">
    <cfRule type="cellIs" dxfId="2044" priority="1333" operator="equal">
      <formula>"A Favor"</formula>
    </cfRule>
  </conditionalFormatting>
  <conditionalFormatting sqref="C175:L175 N175:R175">
    <cfRule type="expression" dxfId="2043" priority="1320">
      <formula>ROW()=CELL("fila")</formula>
    </cfRule>
  </conditionalFormatting>
  <conditionalFormatting sqref="N176">
    <cfRule type="cellIs" dxfId="2042" priority="1330" operator="equal">
      <formula>0</formula>
    </cfRule>
  </conditionalFormatting>
  <conditionalFormatting sqref="O176">
    <cfRule type="cellIs" dxfId="2041" priority="1329" operator="equal">
      <formula>"PAGADO"</formula>
    </cfRule>
  </conditionalFormatting>
  <conditionalFormatting sqref="Q176">
    <cfRule type="cellIs" dxfId="2040" priority="1328" operator="equal">
      <formula>"VENCIDO"</formula>
    </cfRule>
  </conditionalFormatting>
  <conditionalFormatting sqref="O176">
    <cfRule type="cellIs" dxfId="2039" priority="1327" operator="equal">
      <formula>"A Favor"</formula>
    </cfRule>
  </conditionalFormatting>
  <conditionalFormatting sqref="M171">
    <cfRule type="expression" dxfId="2038" priority="1295">
      <formula>ROW()=CELL("fila")</formula>
    </cfRule>
  </conditionalFormatting>
  <conditionalFormatting sqref="C174:L174 N174:R174">
    <cfRule type="expression" dxfId="2037" priority="1314">
      <formula>ROW()=CELL("fila")</formula>
    </cfRule>
  </conditionalFormatting>
  <conditionalFormatting sqref="N175">
    <cfRule type="cellIs" dxfId="2036" priority="1324" operator="equal">
      <formula>0</formula>
    </cfRule>
  </conditionalFormatting>
  <conditionalFormatting sqref="O175">
    <cfRule type="cellIs" dxfId="2035" priority="1323" operator="equal">
      <formula>"PAGADO"</formula>
    </cfRule>
  </conditionalFormatting>
  <conditionalFormatting sqref="Q175">
    <cfRule type="cellIs" dxfId="2034" priority="1322" operator="equal">
      <formula>"VENCIDO"</formula>
    </cfRule>
  </conditionalFormatting>
  <conditionalFormatting sqref="O175">
    <cfRule type="cellIs" dxfId="2033" priority="1321" operator="equal">
      <formula>"A Favor"</formula>
    </cfRule>
  </conditionalFormatting>
  <conditionalFormatting sqref="C173:L173 N173:R173">
    <cfRule type="expression" dxfId="2032" priority="1308">
      <formula>ROW()=CELL("fila")</formula>
    </cfRule>
  </conditionalFormatting>
  <conditionalFormatting sqref="N174">
    <cfRule type="cellIs" dxfId="2031" priority="1318" operator="equal">
      <formula>0</formula>
    </cfRule>
  </conditionalFormatting>
  <conditionalFormatting sqref="O174">
    <cfRule type="cellIs" dxfId="2030" priority="1317" operator="equal">
      <formula>"PAGADO"</formula>
    </cfRule>
  </conditionalFormatting>
  <conditionalFormatting sqref="Q174">
    <cfRule type="cellIs" dxfId="2029" priority="1316" operator="equal">
      <formula>"VENCIDO"</formula>
    </cfRule>
  </conditionalFormatting>
  <conditionalFormatting sqref="O174">
    <cfRule type="cellIs" dxfId="2028" priority="1315" operator="equal">
      <formula>"A Favor"</formula>
    </cfRule>
  </conditionalFormatting>
  <conditionalFormatting sqref="C172:L172 N172:R172">
    <cfRule type="expression" dxfId="2027" priority="1302">
      <formula>ROW()=CELL("fila")</formula>
    </cfRule>
  </conditionalFormatting>
  <conditionalFormatting sqref="N173">
    <cfRule type="cellIs" dxfId="2026" priority="1312" operator="equal">
      <formula>0</formula>
    </cfRule>
  </conditionalFormatting>
  <conditionalFormatting sqref="O173">
    <cfRule type="cellIs" dxfId="2025" priority="1311" operator="equal">
      <formula>"PAGADO"</formula>
    </cfRule>
  </conditionalFormatting>
  <conditionalFormatting sqref="Q173">
    <cfRule type="cellIs" dxfId="2024" priority="1310" operator="equal">
      <formula>"VENCIDO"</formula>
    </cfRule>
  </conditionalFormatting>
  <conditionalFormatting sqref="O173">
    <cfRule type="cellIs" dxfId="2023" priority="1309" operator="equal">
      <formula>"A Favor"</formula>
    </cfRule>
  </conditionalFormatting>
  <conditionalFormatting sqref="C171:L171 N171:R171">
    <cfRule type="expression" dxfId="2022" priority="1296">
      <formula>ROW()=CELL("fila")</formula>
    </cfRule>
  </conditionalFormatting>
  <conditionalFormatting sqref="N172">
    <cfRule type="cellIs" dxfId="2021" priority="1306" operator="equal">
      <formula>0</formula>
    </cfRule>
  </conditionalFormatting>
  <conditionalFormatting sqref="O172">
    <cfRule type="cellIs" dxfId="2020" priority="1305" operator="equal">
      <formula>"PAGADO"</formula>
    </cfRule>
  </conditionalFormatting>
  <conditionalFormatting sqref="Q172">
    <cfRule type="cellIs" dxfId="2019" priority="1304" operator="equal">
      <formula>"VENCIDO"</formula>
    </cfRule>
  </conditionalFormatting>
  <conditionalFormatting sqref="O172">
    <cfRule type="cellIs" dxfId="2018" priority="1303" operator="equal">
      <formula>"A Favor"</formula>
    </cfRule>
  </conditionalFormatting>
  <conditionalFormatting sqref="C166:L166 N166:R166">
    <cfRule type="expression" dxfId="2017" priority="1266">
      <formula>ROW()=CELL("fila")</formula>
    </cfRule>
  </conditionalFormatting>
  <conditionalFormatting sqref="C170:L170 N170:R170">
    <cfRule type="expression" dxfId="2016" priority="1290">
      <formula>ROW()=CELL("fila")</formula>
    </cfRule>
  </conditionalFormatting>
  <conditionalFormatting sqref="N171">
    <cfRule type="cellIs" dxfId="2015" priority="1300" operator="equal">
      <formula>0</formula>
    </cfRule>
  </conditionalFormatting>
  <conditionalFormatting sqref="O171">
    <cfRule type="cellIs" dxfId="2014" priority="1299" operator="equal">
      <formula>"PAGADO"</formula>
    </cfRule>
  </conditionalFormatting>
  <conditionalFormatting sqref="Q171">
    <cfRule type="cellIs" dxfId="2013" priority="1298" operator="equal">
      <formula>"VENCIDO"</formula>
    </cfRule>
  </conditionalFormatting>
  <conditionalFormatting sqref="O171">
    <cfRule type="cellIs" dxfId="2012" priority="1297" operator="equal">
      <formula>"A Favor"</formula>
    </cfRule>
  </conditionalFormatting>
  <conditionalFormatting sqref="M163">
    <cfRule type="expression" dxfId="2011" priority="1247">
      <formula>ROW()=CELL("fila")</formula>
    </cfRule>
  </conditionalFormatting>
  <conditionalFormatting sqref="C169:L169 N169:R169">
    <cfRule type="expression" dxfId="2010" priority="1284">
      <formula>ROW()=CELL("fila")</formula>
    </cfRule>
  </conditionalFormatting>
  <conditionalFormatting sqref="N170">
    <cfRule type="cellIs" dxfId="2009" priority="1294" operator="equal">
      <formula>0</formula>
    </cfRule>
  </conditionalFormatting>
  <conditionalFormatting sqref="O170">
    <cfRule type="cellIs" dxfId="2008" priority="1293" operator="equal">
      <formula>"PAGADO"</formula>
    </cfRule>
  </conditionalFormatting>
  <conditionalFormatting sqref="Q170">
    <cfRule type="cellIs" dxfId="2007" priority="1292" operator="equal">
      <formula>"VENCIDO"</formula>
    </cfRule>
  </conditionalFormatting>
  <conditionalFormatting sqref="O170">
    <cfRule type="cellIs" dxfId="2006" priority="1291" operator="equal">
      <formula>"A Favor"</formula>
    </cfRule>
  </conditionalFormatting>
  <conditionalFormatting sqref="C168:L168 N168:R168">
    <cfRule type="expression" dxfId="2005" priority="1278">
      <formula>ROW()=CELL("fila")</formula>
    </cfRule>
  </conditionalFormatting>
  <conditionalFormatting sqref="N169">
    <cfRule type="cellIs" dxfId="2004" priority="1288" operator="equal">
      <formula>0</formula>
    </cfRule>
  </conditionalFormatting>
  <conditionalFormatting sqref="O169">
    <cfRule type="cellIs" dxfId="2003" priority="1287" operator="equal">
      <formula>"PAGADO"</formula>
    </cfRule>
  </conditionalFormatting>
  <conditionalFormatting sqref="Q169">
    <cfRule type="cellIs" dxfId="2002" priority="1286" operator="equal">
      <formula>"VENCIDO"</formula>
    </cfRule>
  </conditionalFormatting>
  <conditionalFormatting sqref="O169">
    <cfRule type="cellIs" dxfId="2001" priority="1285" operator="equal">
      <formula>"A Favor"</formula>
    </cfRule>
  </conditionalFormatting>
  <conditionalFormatting sqref="M162">
    <cfRule type="expression" dxfId="2000" priority="1241">
      <formula>ROW()=CELL("fila")</formula>
    </cfRule>
  </conditionalFormatting>
  <conditionalFormatting sqref="C167:L167 N167:R167">
    <cfRule type="expression" dxfId="1999" priority="1272">
      <formula>ROW()=CELL("fila")</formula>
    </cfRule>
  </conditionalFormatting>
  <conditionalFormatting sqref="N168">
    <cfRule type="cellIs" dxfId="1998" priority="1282" operator="equal">
      <formula>0</formula>
    </cfRule>
  </conditionalFormatting>
  <conditionalFormatting sqref="O168">
    <cfRule type="cellIs" dxfId="1997" priority="1281" operator="equal">
      <formula>"PAGADO"</formula>
    </cfRule>
  </conditionalFormatting>
  <conditionalFormatting sqref="Q168">
    <cfRule type="cellIs" dxfId="1996" priority="1280" operator="equal">
      <formula>"VENCIDO"</formula>
    </cfRule>
  </conditionalFormatting>
  <conditionalFormatting sqref="O168">
    <cfRule type="cellIs" dxfId="1995" priority="1279" operator="equal">
      <formula>"A Favor"</formula>
    </cfRule>
  </conditionalFormatting>
  <conditionalFormatting sqref="C163:L163 N163:R163">
    <cfRule type="expression" dxfId="1994" priority="1248">
      <formula>ROW()=CELL("fila")</formula>
    </cfRule>
  </conditionalFormatting>
  <conditionalFormatting sqref="C165:L165 N165:R165">
    <cfRule type="expression" dxfId="1993" priority="1260">
      <formula>ROW()=CELL("fila")</formula>
    </cfRule>
  </conditionalFormatting>
  <conditionalFormatting sqref="N167">
    <cfRule type="cellIs" dxfId="1992" priority="1276" operator="equal">
      <formula>0</formula>
    </cfRule>
  </conditionalFormatting>
  <conditionalFormatting sqref="O167">
    <cfRule type="cellIs" dxfId="1991" priority="1275" operator="equal">
      <formula>"PAGADO"</formula>
    </cfRule>
  </conditionalFormatting>
  <conditionalFormatting sqref="Q167">
    <cfRule type="cellIs" dxfId="1990" priority="1274" operator="equal">
      <formula>"VENCIDO"</formula>
    </cfRule>
  </conditionalFormatting>
  <conditionalFormatting sqref="O167">
    <cfRule type="cellIs" dxfId="1989" priority="1273" operator="equal">
      <formula>"A Favor"</formula>
    </cfRule>
  </conditionalFormatting>
  <conditionalFormatting sqref="C164:L164 N164:R164">
    <cfRule type="expression" dxfId="1988" priority="1254">
      <formula>ROW()=CELL("fila")</formula>
    </cfRule>
  </conditionalFormatting>
  <conditionalFormatting sqref="N166">
    <cfRule type="cellIs" dxfId="1987" priority="1270" operator="equal">
      <formula>0</formula>
    </cfRule>
  </conditionalFormatting>
  <conditionalFormatting sqref="O166">
    <cfRule type="cellIs" dxfId="1986" priority="1269" operator="equal">
      <formula>"PAGADO"</formula>
    </cfRule>
  </conditionalFormatting>
  <conditionalFormatting sqref="Q166">
    <cfRule type="cellIs" dxfId="1985" priority="1268" operator="equal">
      <formula>"VENCIDO"</formula>
    </cfRule>
  </conditionalFormatting>
  <conditionalFormatting sqref="O166">
    <cfRule type="cellIs" dxfId="1984" priority="1267" operator="equal">
      <formula>"A Favor"</formula>
    </cfRule>
  </conditionalFormatting>
  <conditionalFormatting sqref="M189">
    <cfRule type="expression" dxfId="1983" priority="1235">
      <formula>ROW()=CELL("fila")</formula>
    </cfRule>
  </conditionalFormatting>
  <conditionalFormatting sqref="C162:L162 N162:R162">
    <cfRule type="expression" dxfId="1982" priority="1242">
      <formula>ROW()=CELL("fila")</formula>
    </cfRule>
  </conditionalFormatting>
  <conditionalFormatting sqref="N165">
    <cfRule type="cellIs" dxfId="1981" priority="1264" operator="equal">
      <formula>0</formula>
    </cfRule>
  </conditionalFormatting>
  <conditionalFormatting sqref="O165">
    <cfRule type="cellIs" dxfId="1980" priority="1263" operator="equal">
      <formula>"PAGADO"</formula>
    </cfRule>
  </conditionalFormatting>
  <conditionalFormatting sqref="Q165">
    <cfRule type="cellIs" dxfId="1979" priority="1262" operator="equal">
      <formula>"VENCIDO"</formula>
    </cfRule>
  </conditionalFormatting>
  <conditionalFormatting sqref="O165">
    <cfRule type="cellIs" dxfId="1978" priority="1261" operator="equal">
      <formula>"A Favor"</formula>
    </cfRule>
  </conditionalFormatting>
  <conditionalFormatting sqref="N164">
    <cfRule type="cellIs" dxfId="1977" priority="1258" operator="equal">
      <formula>0</formula>
    </cfRule>
  </conditionalFormatting>
  <conditionalFormatting sqref="O164">
    <cfRule type="cellIs" dxfId="1976" priority="1257" operator="equal">
      <formula>"PAGADO"</formula>
    </cfRule>
  </conditionalFormatting>
  <conditionalFormatting sqref="Q164">
    <cfRule type="cellIs" dxfId="1975" priority="1256" operator="equal">
      <formula>"VENCIDO"</formula>
    </cfRule>
  </conditionalFormatting>
  <conditionalFormatting sqref="O164">
    <cfRule type="cellIs" dxfId="1974" priority="1255" operator="equal">
      <formula>"A Favor"</formula>
    </cfRule>
  </conditionalFormatting>
  <conditionalFormatting sqref="M161">
    <cfRule type="expression" dxfId="1973" priority="1217">
      <formula>ROW()=CELL("fila")</formula>
    </cfRule>
  </conditionalFormatting>
  <conditionalFormatting sqref="M160">
    <cfRule type="expression" dxfId="1972" priority="1211">
      <formula>ROW()=CELL("fila")</formula>
    </cfRule>
  </conditionalFormatting>
  <conditionalFormatting sqref="N163">
    <cfRule type="cellIs" dxfId="1971" priority="1252" operator="equal">
      <formula>0</formula>
    </cfRule>
  </conditionalFormatting>
  <conditionalFormatting sqref="O163">
    <cfRule type="cellIs" dxfId="1970" priority="1251" operator="equal">
      <formula>"PAGADO"</formula>
    </cfRule>
  </conditionalFormatting>
  <conditionalFormatting sqref="Q163">
    <cfRule type="cellIs" dxfId="1969" priority="1250" operator="equal">
      <formula>"VENCIDO"</formula>
    </cfRule>
  </conditionalFormatting>
  <conditionalFormatting sqref="O163">
    <cfRule type="cellIs" dxfId="1968" priority="1249" operator="equal">
      <formula>"A Favor"</formula>
    </cfRule>
  </conditionalFormatting>
  <conditionalFormatting sqref="M286">
    <cfRule type="expression" dxfId="1967" priority="1229">
      <formula>ROW()=CELL("fila")</formula>
    </cfRule>
  </conditionalFormatting>
  <conditionalFormatting sqref="M287">
    <cfRule type="expression" dxfId="1966" priority="1230">
      <formula>ROW()=CELL("fila")</formula>
    </cfRule>
  </conditionalFormatting>
  <conditionalFormatting sqref="N162">
    <cfRule type="cellIs" dxfId="1965" priority="1246" operator="equal">
      <formula>0</formula>
    </cfRule>
  </conditionalFormatting>
  <conditionalFormatting sqref="O162">
    <cfRule type="cellIs" dxfId="1964" priority="1245" operator="equal">
      <formula>"PAGADO"</formula>
    </cfRule>
  </conditionalFormatting>
  <conditionalFormatting sqref="Q162">
    <cfRule type="cellIs" dxfId="1963" priority="1244" operator="equal">
      <formula>"VENCIDO"</formula>
    </cfRule>
  </conditionalFormatting>
  <conditionalFormatting sqref="O162">
    <cfRule type="cellIs" dxfId="1962" priority="1243" operator="equal">
      <formula>"A Favor"</formula>
    </cfRule>
  </conditionalFormatting>
  <conditionalFormatting sqref="M159">
    <cfRule type="expression" dxfId="1961" priority="1205">
      <formula>ROW()=CELL("fila")</formula>
    </cfRule>
  </conditionalFormatting>
  <conditionalFormatting sqref="M249">
    <cfRule type="expression" dxfId="1960" priority="1178">
      <formula>ROW()=CELL("fila")</formula>
    </cfRule>
  </conditionalFormatting>
  <conditionalFormatting sqref="C156:L156 N156:R156">
    <cfRule type="expression" dxfId="1959" priority="1188">
      <formula>ROW()=CELL("fila")</formula>
    </cfRule>
  </conditionalFormatting>
  <conditionalFormatting sqref="M285">
    <cfRule type="expression" dxfId="1958" priority="1225">
      <formula>ROW()=CELL("fila")</formula>
    </cfRule>
  </conditionalFormatting>
  <conditionalFormatting sqref="C161:L161 N161:R161">
    <cfRule type="expression" dxfId="1957" priority="1218">
      <formula>ROW()=CELL("fila")</formula>
    </cfRule>
  </conditionalFormatting>
  <conditionalFormatting sqref="M288">
    <cfRule type="expression" dxfId="1956" priority="1231">
      <formula>ROW()=CELL("fila")</formula>
    </cfRule>
  </conditionalFormatting>
  <conditionalFormatting sqref="C160:L160 N160:R160">
    <cfRule type="expression" dxfId="1955" priority="1212">
      <formula>ROW()=CELL("fila")</formula>
    </cfRule>
  </conditionalFormatting>
  <conditionalFormatting sqref="C159:L159 N159:R159">
    <cfRule type="expression" dxfId="1954" priority="1206">
      <formula>ROW()=CELL("fila")</formula>
    </cfRule>
  </conditionalFormatting>
  <conditionalFormatting sqref="C158:L158 N158:R158">
    <cfRule type="expression" dxfId="1953" priority="1200">
      <formula>ROW()=CELL("fila")</formula>
    </cfRule>
  </conditionalFormatting>
  <conditionalFormatting sqref="N161">
    <cfRule type="cellIs" dxfId="1952" priority="1222" operator="equal">
      <formula>0</formula>
    </cfRule>
  </conditionalFormatting>
  <conditionalFormatting sqref="O161">
    <cfRule type="cellIs" dxfId="1951" priority="1221" operator="equal">
      <formula>"PAGADO"</formula>
    </cfRule>
  </conditionalFormatting>
  <conditionalFormatting sqref="Q161">
    <cfRule type="cellIs" dxfId="1950" priority="1220" operator="equal">
      <formula>"VENCIDO"</formula>
    </cfRule>
  </conditionalFormatting>
  <conditionalFormatting sqref="O161">
    <cfRule type="cellIs" dxfId="1949" priority="1219" operator="equal">
      <formula>"A Favor"</formula>
    </cfRule>
  </conditionalFormatting>
  <conditionalFormatting sqref="N160">
    <cfRule type="cellIs" dxfId="1948" priority="1216" operator="equal">
      <formula>0</formula>
    </cfRule>
  </conditionalFormatting>
  <conditionalFormatting sqref="O160">
    <cfRule type="cellIs" dxfId="1947" priority="1215" operator="equal">
      <formula>"PAGADO"</formula>
    </cfRule>
  </conditionalFormatting>
  <conditionalFormatting sqref="Q160">
    <cfRule type="cellIs" dxfId="1946" priority="1214" operator="equal">
      <formula>"VENCIDO"</formula>
    </cfRule>
  </conditionalFormatting>
  <conditionalFormatting sqref="O160">
    <cfRule type="cellIs" dxfId="1945" priority="1213" operator="equal">
      <formula>"A Favor"</formula>
    </cfRule>
  </conditionalFormatting>
  <conditionalFormatting sqref="N159">
    <cfRule type="cellIs" dxfId="1944" priority="1210" operator="equal">
      <formula>0</formula>
    </cfRule>
  </conditionalFormatting>
  <conditionalFormatting sqref="O159">
    <cfRule type="cellIs" dxfId="1943" priority="1209" operator="equal">
      <formula>"PAGADO"</formula>
    </cfRule>
  </conditionalFormatting>
  <conditionalFormatting sqref="Q159">
    <cfRule type="cellIs" dxfId="1942" priority="1208" operator="equal">
      <formula>"VENCIDO"</formula>
    </cfRule>
  </conditionalFormatting>
  <conditionalFormatting sqref="O159">
    <cfRule type="cellIs" dxfId="1941" priority="1207" operator="equal">
      <formula>"A Favor"</formula>
    </cfRule>
  </conditionalFormatting>
  <conditionalFormatting sqref="N158">
    <cfRule type="cellIs" dxfId="1940" priority="1204" operator="equal">
      <formula>0</formula>
    </cfRule>
  </conditionalFormatting>
  <conditionalFormatting sqref="O158">
    <cfRule type="cellIs" dxfId="1939" priority="1203" operator="equal">
      <formula>"PAGADO"</formula>
    </cfRule>
  </conditionalFormatting>
  <conditionalFormatting sqref="Q158">
    <cfRule type="cellIs" dxfId="1938" priority="1202" operator="equal">
      <formula>"VENCIDO"</formula>
    </cfRule>
  </conditionalFormatting>
  <conditionalFormatting sqref="O158">
    <cfRule type="cellIs" dxfId="1937" priority="1201" operator="equal">
      <formula>"A Favor"</formula>
    </cfRule>
  </conditionalFormatting>
  <conditionalFormatting sqref="M194">
    <cfRule type="expression" dxfId="1936" priority="1166">
      <formula>ROW()=CELL("fila")</formula>
    </cfRule>
  </conditionalFormatting>
  <conditionalFormatting sqref="C157:L157 N157:R157">
    <cfRule type="expression" dxfId="1935" priority="1194">
      <formula>ROW()=CELL("fila")</formula>
    </cfRule>
  </conditionalFormatting>
  <conditionalFormatting sqref="N157">
    <cfRule type="cellIs" dxfId="1934" priority="1198" operator="equal">
      <formula>0</formula>
    </cfRule>
  </conditionalFormatting>
  <conditionalFormatting sqref="O157">
    <cfRule type="cellIs" dxfId="1933" priority="1197" operator="equal">
      <formula>"PAGADO"</formula>
    </cfRule>
  </conditionalFormatting>
  <conditionalFormatting sqref="Q157">
    <cfRule type="cellIs" dxfId="1932" priority="1196" operator="equal">
      <formula>"VENCIDO"</formula>
    </cfRule>
  </conditionalFormatting>
  <conditionalFormatting sqref="O157">
    <cfRule type="cellIs" dxfId="1931" priority="1195" operator="equal">
      <formula>"A Favor"</formula>
    </cfRule>
  </conditionalFormatting>
  <conditionalFormatting sqref="C149:L149 N149:R149">
    <cfRule type="expression" dxfId="1930" priority="1127">
      <formula>ROW()=CELL("fila")</formula>
    </cfRule>
  </conditionalFormatting>
  <conditionalFormatting sqref="C155:L155 N155:R155">
    <cfRule type="expression" dxfId="1929" priority="1182">
      <formula>ROW()=CELL("fila")</formula>
    </cfRule>
  </conditionalFormatting>
  <conditionalFormatting sqref="N156">
    <cfRule type="cellIs" dxfId="1928" priority="1192" operator="equal">
      <formula>0</formula>
    </cfRule>
  </conditionalFormatting>
  <conditionalFormatting sqref="O156">
    <cfRule type="cellIs" dxfId="1927" priority="1191" operator="equal">
      <formula>"PAGADO"</formula>
    </cfRule>
  </conditionalFormatting>
  <conditionalFormatting sqref="Q156">
    <cfRule type="cellIs" dxfId="1926" priority="1190" operator="equal">
      <formula>"VENCIDO"</formula>
    </cfRule>
  </conditionalFormatting>
  <conditionalFormatting sqref="O156">
    <cfRule type="cellIs" dxfId="1925" priority="1189" operator="equal">
      <formula>"A Favor"</formula>
    </cfRule>
  </conditionalFormatting>
  <conditionalFormatting sqref="M200">
    <cfRule type="expression" dxfId="1924" priority="1170">
      <formula>ROW()=CELL("fila")</formula>
    </cfRule>
  </conditionalFormatting>
  <conditionalFormatting sqref="C154:L154 N154:R154">
    <cfRule type="expression" dxfId="1923" priority="1161">
      <formula>ROW()=CELL("fila")</formula>
    </cfRule>
  </conditionalFormatting>
  <conditionalFormatting sqref="N155">
    <cfRule type="cellIs" dxfId="1922" priority="1186" operator="equal">
      <formula>0</formula>
    </cfRule>
  </conditionalFormatting>
  <conditionalFormatting sqref="O155">
    <cfRule type="cellIs" dxfId="1921" priority="1185" operator="equal">
      <formula>"PAGADO"</formula>
    </cfRule>
  </conditionalFormatting>
  <conditionalFormatting sqref="Q155">
    <cfRule type="cellIs" dxfId="1920" priority="1184" operator="equal">
      <formula>"VENCIDO"</formula>
    </cfRule>
  </conditionalFormatting>
  <conditionalFormatting sqref="O155">
    <cfRule type="cellIs" dxfId="1919" priority="1183" operator="equal">
      <formula>"A Favor"</formula>
    </cfRule>
  </conditionalFormatting>
  <conditionalFormatting sqref="M251">
    <cfRule type="expression" dxfId="1918" priority="1180">
      <formula>ROW()=CELL("fila")</formula>
    </cfRule>
  </conditionalFormatting>
  <conditionalFormatting sqref="M250">
    <cfRule type="expression" dxfId="1917" priority="1179">
      <formula>ROW()=CELL("fila")</formula>
    </cfRule>
  </conditionalFormatting>
  <conditionalFormatting sqref="C148:L148 N148:R148">
    <cfRule type="expression" dxfId="1916" priority="1121">
      <formula>ROW()=CELL("fila")</formula>
    </cfRule>
  </conditionalFormatting>
  <conditionalFormatting sqref="M391">
    <cfRule type="expression" dxfId="1915" priority="1116">
      <formula>ROW()=CELL("fila")</formula>
    </cfRule>
  </conditionalFormatting>
  <conditionalFormatting sqref="M198">
    <cfRule type="expression" dxfId="1914" priority="1119">
      <formula>ROW()=CELL("fila")</formula>
    </cfRule>
  </conditionalFormatting>
  <conditionalFormatting sqref="M195">
    <cfRule type="expression" dxfId="1913" priority="1167">
      <formula>ROW()=CELL("fila")</formula>
    </cfRule>
  </conditionalFormatting>
  <conditionalFormatting sqref="C141:L141 N141:R141">
    <cfRule type="expression" dxfId="1912" priority="1063">
      <formula>ROW()=CELL("fila")</formula>
    </cfRule>
  </conditionalFormatting>
  <conditionalFormatting sqref="M199">
    <cfRule type="expression" dxfId="1911" priority="1169">
      <formula>ROW()=CELL("fila")</formula>
    </cfRule>
  </conditionalFormatting>
  <conditionalFormatting sqref="M169">
    <cfRule type="expression" dxfId="1910" priority="1104">
      <formula>ROW()=CELL("fila")</formula>
    </cfRule>
  </conditionalFormatting>
  <conditionalFormatting sqref="C153:L153 N153:R153">
    <cfRule type="expression" dxfId="1909" priority="1155">
      <formula>ROW()=CELL("fila")</formula>
    </cfRule>
  </conditionalFormatting>
  <conditionalFormatting sqref="C152:L152 N152:R152">
    <cfRule type="expression" dxfId="1908" priority="1149">
      <formula>ROW()=CELL("fila")</formula>
    </cfRule>
  </conditionalFormatting>
  <conditionalFormatting sqref="C151:L151 N151:R151">
    <cfRule type="expression" dxfId="1907" priority="1143">
      <formula>ROW()=CELL("fila")</formula>
    </cfRule>
  </conditionalFormatting>
  <conditionalFormatting sqref="M196">
    <cfRule type="expression" dxfId="1906" priority="1168">
      <formula>ROW()=CELL("fila")</formula>
    </cfRule>
  </conditionalFormatting>
  <conditionalFormatting sqref="M247">
    <cfRule type="expression" dxfId="1905" priority="1132">
      <formula>ROW()=CELL("fila")</formula>
    </cfRule>
  </conditionalFormatting>
  <conditionalFormatting sqref="C150:L150 N150:R150">
    <cfRule type="expression" dxfId="1904" priority="1137">
      <formula>ROW()=CELL("fila")</formula>
    </cfRule>
  </conditionalFormatting>
  <conditionalFormatting sqref="N154">
    <cfRule type="cellIs" dxfId="1903" priority="1165" operator="equal">
      <formula>0</formula>
    </cfRule>
  </conditionalFormatting>
  <conditionalFormatting sqref="O154">
    <cfRule type="cellIs" dxfId="1902" priority="1164" operator="equal">
      <formula>"PAGADO"</formula>
    </cfRule>
  </conditionalFormatting>
  <conditionalFormatting sqref="Q154">
    <cfRule type="cellIs" dxfId="1901" priority="1163" operator="equal">
      <formula>"VENCIDO"</formula>
    </cfRule>
  </conditionalFormatting>
  <conditionalFormatting sqref="O154">
    <cfRule type="cellIs" dxfId="1900" priority="1162" operator="equal">
      <formula>"A Favor"</formula>
    </cfRule>
  </conditionalFormatting>
  <conditionalFormatting sqref="M187">
    <cfRule type="expression" dxfId="1899" priority="1060">
      <formula>ROW()=CELL("fila")</formula>
    </cfRule>
  </conditionalFormatting>
  <conditionalFormatting sqref="N153">
    <cfRule type="cellIs" dxfId="1898" priority="1159" operator="equal">
      <formula>0</formula>
    </cfRule>
  </conditionalFormatting>
  <conditionalFormatting sqref="O153">
    <cfRule type="cellIs" dxfId="1897" priority="1158" operator="equal">
      <formula>"PAGADO"</formula>
    </cfRule>
  </conditionalFormatting>
  <conditionalFormatting sqref="Q153">
    <cfRule type="cellIs" dxfId="1896" priority="1157" operator="equal">
      <formula>"VENCIDO"</formula>
    </cfRule>
  </conditionalFormatting>
  <conditionalFormatting sqref="O153">
    <cfRule type="cellIs" dxfId="1895" priority="1156" operator="equal">
      <formula>"A Favor"</formula>
    </cfRule>
  </conditionalFormatting>
  <conditionalFormatting sqref="M147">
    <cfRule type="expression" dxfId="1894" priority="1098">
      <formula>ROW()=CELL("fila")</formula>
    </cfRule>
  </conditionalFormatting>
  <conditionalFormatting sqref="C146:L146 N146:R146">
    <cfRule type="expression" dxfId="1893" priority="1093">
      <formula>ROW()=CELL("fila")</formula>
    </cfRule>
  </conditionalFormatting>
  <conditionalFormatting sqref="N152">
    <cfRule type="cellIs" dxfId="1892" priority="1153" operator="equal">
      <formula>0</formula>
    </cfRule>
  </conditionalFormatting>
  <conditionalFormatting sqref="O152">
    <cfRule type="cellIs" dxfId="1891" priority="1152" operator="equal">
      <formula>"PAGADO"</formula>
    </cfRule>
  </conditionalFormatting>
  <conditionalFormatting sqref="Q152">
    <cfRule type="cellIs" dxfId="1890" priority="1151" operator="equal">
      <formula>"VENCIDO"</formula>
    </cfRule>
  </conditionalFormatting>
  <conditionalFormatting sqref="O152">
    <cfRule type="cellIs" dxfId="1889" priority="1150" operator="equal">
      <formula>"A Favor"</formula>
    </cfRule>
  </conditionalFormatting>
  <conditionalFormatting sqref="M188">
    <cfRule type="expression" dxfId="1888" priority="1061">
      <formula>ROW()=CELL("fila")</formula>
    </cfRule>
  </conditionalFormatting>
  <conditionalFormatting sqref="N151">
    <cfRule type="cellIs" dxfId="1887" priority="1147" operator="equal">
      <formula>0</formula>
    </cfRule>
  </conditionalFormatting>
  <conditionalFormatting sqref="O151">
    <cfRule type="cellIs" dxfId="1886" priority="1146" operator="equal">
      <formula>"PAGADO"</formula>
    </cfRule>
  </conditionalFormatting>
  <conditionalFormatting sqref="Q151">
    <cfRule type="cellIs" dxfId="1885" priority="1145" operator="equal">
      <formula>"VENCIDO"</formula>
    </cfRule>
  </conditionalFormatting>
  <conditionalFormatting sqref="O151">
    <cfRule type="cellIs" dxfId="1884" priority="1144" operator="equal">
      <formula>"A Favor"</formula>
    </cfRule>
  </conditionalFormatting>
  <conditionalFormatting sqref="C147:L147 N147:R147">
    <cfRule type="expression" dxfId="1883" priority="1099">
      <formula>ROW()=CELL("fila")</formula>
    </cfRule>
  </conditionalFormatting>
  <conditionalFormatting sqref="N150">
    <cfRule type="cellIs" dxfId="1882" priority="1141" operator="equal">
      <formula>0</formula>
    </cfRule>
  </conditionalFormatting>
  <conditionalFormatting sqref="O150">
    <cfRule type="cellIs" dxfId="1881" priority="1140" operator="equal">
      <formula>"PAGADO"</formula>
    </cfRule>
  </conditionalFormatting>
  <conditionalFormatting sqref="Q150">
    <cfRule type="cellIs" dxfId="1880" priority="1139" operator="equal">
      <formula>"VENCIDO"</formula>
    </cfRule>
  </conditionalFormatting>
  <conditionalFormatting sqref="O150">
    <cfRule type="cellIs" dxfId="1879" priority="1138" operator="equal">
      <formula>"A Favor"</formula>
    </cfRule>
  </conditionalFormatting>
  <conditionalFormatting sqref="M390">
    <cfRule type="expression" dxfId="1878" priority="1115">
      <formula>ROW()=CELL("fila")</formula>
    </cfRule>
  </conditionalFormatting>
  <conditionalFormatting sqref="M207">
    <cfRule type="expression" dxfId="1877" priority="1054">
      <formula>ROW()=CELL("fila")</formula>
    </cfRule>
  </conditionalFormatting>
  <conditionalFormatting sqref="M146">
    <cfRule type="expression" dxfId="1876" priority="1092">
      <formula>ROW()=CELL("fila")</formula>
    </cfRule>
  </conditionalFormatting>
  <conditionalFormatting sqref="C145:L145 N145:R145">
    <cfRule type="expression" dxfId="1875" priority="1087">
      <formula>ROW()=CELL("fila")</formula>
    </cfRule>
  </conditionalFormatting>
  <conditionalFormatting sqref="N149">
    <cfRule type="cellIs" dxfId="1874" priority="1131" operator="equal">
      <formula>0</formula>
    </cfRule>
  </conditionalFormatting>
  <conditionalFormatting sqref="O149">
    <cfRule type="cellIs" dxfId="1873" priority="1130" operator="equal">
      <formula>"PAGADO"</formula>
    </cfRule>
  </conditionalFormatting>
  <conditionalFormatting sqref="Q149">
    <cfRule type="cellIs" dxfId="1872" priority="1129" operator="equal">
      <formula>"VENCIDO"</formula>
    </cfRule>
  </conditionalFormatting>
  <conditionalFormatting sqref="O149">
    <cfRule type="cellIs" dxfId="1871" priority="1128" operator="equal">
      <formula>"A Favor"</formula>
    </cfRule>
  </conditionalFormatting>
  <conditionalFormatting sqref="C144:L144 N144:R144">
    <cfRule type="expression" dxfId="1870" priority="1081">
      <formula>ROW()=CELL("fila")</formula>
    </cfRule>
  </conditionalFormatting>
  <conditionalFormatting sqref="N148">
    <cfRule type="cellIs" dxfId="1869" priority="1125" operator="equal">
      <formula>0</formula>
    </cfRule>
  </conditionalFormatting>
  <conditionalFormatting sqref="O148">
    <cfRule type="cellIs" dxfId="1868" priority="1124" operator="equal">
      <formula>"PAGADO"</formula>
    </cfRule>
  </conditionalFormatting>
  <conditionalFormatting sqref="Q148">
    <cfRule type="cellIs" dxfId="1867" priority="1123" operator="equal">
      <formula>"VENCIDO"</formula>
    </cfRule>
  </conditionalFormatting>
  <conditionalFormatting sqref="O148">
    <cfRule type="cellIs" dxfId="1866" priority="1122" operator="equal">
      <formula>"A Favor"</formula>
    </cfRule>
  </conditionalFormatting>
  <conditionalFormatting sqref="C143:L143 N143:R143">
    <cfRule type="expression" dxfId="1865" priority="1075">
      <formula>ROW()=CELL("fila")</formula>
    </cfRule>
  </conditionalFormatting>
  <conditionalFormatting sqref="C140:L140 N140:R140">
    <cfRule type="expression" dxfId="1864" priority="1048">
      <formula>ROW()=CELL("fila")</formula>
    </cfRule>
  </conditionalFormatting>
  <conditionalFormatting sqref="M191">
    <cfRule type="expression" dxfId="1863" priority="1109">
      <formula>ROW()=CELL("fila")</formula>
    </cfRule>
  </conditionalFormatting>
  <conditionalFormatting sqref="C142:L142 N142:R142">
    <cfRule type="expression" dxfId="1862" priority="1069">
      <formula>ROW()=CELL("fila")</formula>
    </cfRule>
  </conditionalFormatting>
  <conditionalFormatting sqref="M143">
    <cfRule type="expression" dxfId="1861" priority="1074">
      <formula>ROW()=CELL("fila")</formula>
    </cfRule>
  </conditionalFormatting>
  <conditionalFormatting sqref="M208">
    <cfRule type="expression" dxfId="1860" priority="1055">
      <formula>ROW()=CELL("fila")</formula>
    </cfRule>
  </conditionalFormatting>
  <conditionalFormatting sqref="C132:L132 N132:R132">
    <cfRule type="expression" dxfId="1859" priority="996">
      <formula>ROW()=CELL("fila")</formula>
    </cfRule>
  </conditionalFormatting>
  <conditionalFormatting sqref="C131:L131 N131:R131">
    <cfRule type="expression" dxfId="1858" priority="990">
      <formula>ROW()=CELL("fila")</formula>
    </cfRule>
  </conditionalFormatting>
  <conditionalFormatting sqref="C130:L130 N130:R130">
    <cfRule type="expression" dxfId="1857" priority="984">
      <formula>ROW()=CELL("fila")</formula>
    </cfRule>
  </conditionalFormatting>
  <conditionalFormatting sqref="N147">
    <cfRule type="cellIs" dxfId="1856" priority="1103" operator="equal">
      <formula>0</formula>
    </cfRule>
  </conditionalFormatting>
  <conditionalFormatting sqref="O147">
    <cfRule type="cellIs" dxfId="1855" priority="1102" operator="equal">
      <formula>"PAGADO"</formula>
    </cfRule>
  </conditionalFormatting>
  <conditionalFormatting sqref="Q147">
    <cfRule type="cellIs" dxfId="1854" priority="1101" operator="equal">
      <formula>"VENCIDO"</formula>
    </cfRule>
  </conditionalFormatting>
  <conditionalFormatting sqref="O147">
    <cfRule type="cellIs" dxfId="1853" priority="1100" operator="equal">
      <formula>"A Favor"</formula>
    </cfRule>
  </conditionalFormatting>
  <conditionalFormatting sqref="N146">
    <cfRule type="cellIs" dxfId="1852" priority="1097" operator="equal">
      <formula>0</formula>
    </cfRule>
  </conditionalFormatting>
  <conditionalFormatting sqref="O146">
    <cfRule type="cellIs" dxfId="1851" priority="1096" operator="equal">
      <formula>"PAGADO"</formula>
    </cfRule>
  </conditionalFormatting>
  <conditionalFormatting sqref="Q146">
    <cfRule type="cellIs" dxfId="1850" priority="1095" operator="equal">
      <formula>"VENCIDO"</formula>
    </cfRule>
  </conditionalFormatting>
  <conditionalFormatting sqref="O146">
    <cfRule type="cellIs" dxfId="1849" priority="1094" operator="equal">
      <formula>"A Favor"</formula>
    </cfRule>
  </conditionalFormatting>
  <conditionalFormatting sqref="M129">
    <cfRule type="expression" dxfId="1848" priority="966">
      <formula>ROW()=CELL("fila")</formula>
    </cfRule>
  </conditionalFormatting>
  <conditionalFormatting sqref="N145">
    <cfRule type="cellIs" dxfId="1847" priority="1091" operator="equal">
      <formula>0</formula>
    </cfRule>
  </conditionalFormatting>
  <conditionalFormatting sqref="O145">
    <cfRule type="cellIs" dxfId="1846" priority="1090" operator="equal">
      <formula>"PAGADO"</formula>
    </cfRule>
  </conditionalFormatting>
  <conditionalFormatting sqref="Q145">
    <cfRule type="cellIs" dxfId="1845" priority="1089" operator="equal">
      <formula>"VENCIDO"</formula>
    </cfRule>
  </conditionalFormatting>
  <conditionalFormatting sqref="O145">
    <cfRule type="cellIs" dxfId="1844" priority="1088" operator="equal">
      <formula>"A Favor"</formula>
    </cfRule>
  </conditionalFormatting>
  <conditionalFormatting sqref="N144">
    <cfRule type="cellIs" dxfId="1843" priority="1085" operator="equal">
      <formula>0</formula>
    </cfRule>
  </conditionalFormatting>
  <conditionalFormatting sqref="O144">
    <cfRule type="cellIs" dxfId="1842" priority="1084" operator="equal">
      <formula>"PAGADO"</formula>
    </cfRule>
  </conditionalFormatting>
  <conditionalFormatting sqref="Q144">
    <cfRule type="cellIs" dxfId="1841" priority="1083" operator="equal">
      <formula>"VENCIDO"</formula>
    </cfRule>
  </conditionalFormatting>
  <conditionalFormatting sqref="O144">
    <cfRule type="cellIs" dxfId="1840" priority="1082" operator="equal">
      <formula>"A Favor"</formula>
    </cfRule>
  </conditionalFormatting>
  <conditionalFormatting sqref="N143">
    <cfRule type="cellIs" dxfId="1839" priority="1079" operator="equal">
      <formula>0</formula>
    </cfRule>
  </conditionalFormatting>
  <conditionalFormatting sqref="O143">
    <cfRule type="cellIs" dxfId="1838" priority="1078" operator="equal">
      <formula>"PAGADO"</formula>
    </cfRule>
  </conditionalFormatting>
  <conditionalFormatting sqref="Q143">
    <cfRule type="cellIs" dxfId="1837" priority="1077" operator="equal">
      <formula>"VENCIDO"</formula>
    </cfRule>
  </conditionalFormatting>
  <conditionalFormatting sqref="O143">
    <cfRule type="cellIs" dxfId="1836" priority="1076" operator="equal">
      <formula>"A Favor"</formula>
    </cfRule>
  </conditionalFormatting>
  <conditionalFormatting sqref="M142">
    <cfRule type="expression" dxfId="1835" priority="1068">
      <formula>ROW()=CELL("fila")</formula>
    </cfRule>
  </conditionalFormatting>
  <conditionalFormatting sqref="N142">
    <cfRule type="cellIs" dxfId="1834" priority="1073" operator="equal">
      <formula>0</formula>
    </cfRule>
  </conditionalFormatting>
  <conditionalFormatting sqref="O142">
    <cfRule type="cellIs" dxfId="1833" priority="1072" operator="equal">
      <formula>"PAGADO"</formula>
    </cfRule>
  </conditionalFormatting>
  <conditionalFormatting sqref="Q142">
    <cfRule type="cellIs" dxfId="1832" priority="1071" operator="equal">
      <formula>"VENCIDO"</formula>
    </cfRule>
  </conditionalFormatting>
  <conditionalFormatting sqref="O142">
    <cfRule type="cellIs" dxfId="1831" priority="1070" operator="equal">
      <formula>"A Favor"</formula>
    </cfRule>
  </conditionalFormatting>
  <conditionalFormatting sqref="M141">
    <cfRule type="expression" dxfId="1830" priority="1062">
      <formula>ROW()=CELL("fila")</formula>
    </cfRule>
  </conditionalFormatting>
  <conditionalFormatting sqref="N141">
    <cfRule type="cellIs" dxfId="1829" priority="1067" operator="equal">
      <formula>0</formula>
    </cfRule>
  </conditionalFormatting>
  <conditionalFormatting sqref="O141">
    <cfRule type="cellIs" dxfId="1828" priority="1066" operator="equal">
      <formula>"PAGADO"</formula>
    </cfRule>
  </conditionalFormatting>
  <conditionalFormatting sqref="Q141">
    <cfRule type="cellIs" dxfId="1827" priority="1065" operator="equal">
      <formula>"VENCIDO"</formula>
    </cfRule>
  </conditionalFormatting>
  <conditionalFormatting sqref="O141">
    <cfRule type="cellIs" dxfId="1826" priority="1064" operator="equal">
      <formula>"A Favor"</formula>
    </cfRule>
  </conditionalFormatting>
  <conditionalFormatting sqref="M186">
    <cfRule type="expression" dxfId="1825" priority="1059">
      <formula>ROW()=CELL("fila")</formula>
    </cfRule>
  </conditionalFormatting>
  <conditionalFormatting sqref="M172">
    <cfRule type="expression" dxfId="1824" priority="979">
      <formula>ROW()=CELL("fila")</formula>
    </cfRule>
  </conditionalFormatting>
  <conditionalFormatting sqref="C128:L128 N128:R128">
    <cfRule type="expression" dxfId="1823" priority="968">
      <formula>ROW()=CELL("fila")</formula>
    </cfRule>
  </conditionalFormatting>
  <conditionalFormatting sqref="C139:L139 N139:R139">
    <cfRule type="expression" dxfId="1822" priority="1042">
      <formula>ROW()=CELL("fila")</formula>
    </cfRule>
  </conditionalFormatting>
  <conditionalFormatting sqref="M206">
    <cfRule type="expression" dxfId="1821" priority="1053">
      <formula>ROW()=CELL("fila")</formula>
    </cfRule>
  </conditionalFormatting>
  <conditionalFormatting sqref="C138:L138 N138:R138">
    <cfRule type="expression" dxfId="1820" priority="1036">
      <formula>ROW()=CELL("fila")</formula>
    </cfRule>
  </conditionalFormatting>
  <conditionalFormatting sqref="M140">
    <cfRule type="expression" dxfId="1819" priority="1047">
      <formula>ROW()=CELL("fila")</formula>
    </cfRule>
  </conditionalFormatting>
  <conditionalFormatting sqref="C137:L137 N137:R137">
    <cfRule type="expression" dxfId="1818" priority="1030">
      <formula>ROW()=CELL("fila")</formula>
    </cfRule>
  </conditionalFormatting>
  <conditionalFormatting sqref="N140">
    <cfRule type="cellIs" dxfId="1817" priority="1052" operator="equal">
      <formula>0</formula>
    </cfRule>
  </conditionalFormatting>
  <conditionalFormatting sqref="O140">
    <cfRule type="cellIs" dxfId="1816" priority="1051" operator="equal">
      <formula>"PAGADO"</formula>
    </cfRule>
  </conditionalFormatting>
  <conditionalFormatting sqref="Q140">
    <cfRule type="cellIs" dxfId="1815" priority="1050" operator="equal">
      <formula>"VENCIDO"</formula>
    </cfRule>
  </conditionalFormatting>
  <conditionalFormatting sqref="O140">
    <cfRule type="cellIs" dxfId="1814" priority="1049" operator="equal">
      <formula>"A Favor"</formula>
    </cfRule>
  </conditionalFormatting>
  <conditionalFormatting sqref="M359">
    <cfRule type="expression" dxfId="1813" priority="1025">
      <formula>ROW()=CELL("fila")</formula>
    </cfRule>
  </conditionalFormatting>
  <conditionalFormatting sqref="N139">
    <cfRule type="cellIs" dxfId="1812" priority="1046" operator="equal">
      <formula>0</formula>
    </cfRule>
  </conditionalFormatting>
  <conditionalFormatting sqref="O139">
    <cfRule type="cellIs" dxfId="1811" priority="1045" operator="equal">
      <formula>"PAGADO"</formula>
    </cfRule>
  </conditionalFormatting>
  <conditionalFormatting sqref="Q139">
    <cfRule type="cellIs" dxfId="1810" priority="1044" operator="equal">
      <formula>"VENCIDO"</formula>
    </cfRule>
  </conditionalFormatting>
  <conditionalFormatting sqref="O139">
    <cfRule type="cellIs" dxfId="1809" priority="1043" operator="equal">
      <formula>"A Favor"</formula>
    </cfRule>
  </conditionalFormatting>
  <conditionalFormatting sqref="M136">
    <cfRule type="expression" dxfId="1808" priority="1019">
      <formula>ROW()=CELL("fila")</formula>
    </cfRule>
  </conditionalFormatting>
  <conditionalFormatting sqref="M360">
    <cfRule type="expression" dxfId="1807" priority="1026">
      <formula>ROW()=CELL("fila")</formula>
    </cfRule>
  </conditionalFormatting>
  <conditionalFormatting sqref="N138">
    <cfRule type="cellIs" dxfId="1806" priority="1040" operator="equal">
      <formula>0</formula>
    </cfRule>
  </conditionalFormatting>
  <conditionalFormatting sqref="O138">
    <cfRule type="cellIs" dxfId="1805" priority="1039" operator="equal">
      <formula>"PAGADO"</formula>
    </cfRule>
  </conditionalFormatting>
  <conditionalFormatting sqref="Q138">
    <cfRule type="cellIs" dxfId="1804" priority="1038" operator="equal">
      <formula>"VENCIDO"</formula>
    </cfRule>
  </conditionalFormatting>
  <conditionalFormatting sqref="O138">
    <cfRule type="cellIs" dxfId="1803" priority="1037" operator="equal">
      <formula>"A Favor"</formula>
    </cfRule>
  </conditionalFormatting>
  <conditionalFormatting sqref="M255">
    <cfRule type="expression" dxfId="1802" priority="981">
      <formula>ROW()=CELL("fila")</formula>
    </cfRule>
  </conditionalFormatting>
  <conditionalFormatting sqref="N137">
    <cfRule type="cellIs" dxfId="1801" priority="1034" operator="equal">
      <formula>0</formula>
    </cfRule>
  </conditionalFormatting>
  <conditionalFormatting sqref="O137">
    <cfRule type="cellIs" dxfId="1800" priority="1033" operator="equal">
      <formula>"PAGADO"</formula>
    </cfRule>
  </conditionalFormatting>
  <conditionalFormatting sqref="Q137">
    <cfRule type="cellIs" dxfId="1799" priority="1032" operator="equal">
      <formula>"VENCIDO"</formula>
    </cfRule>
  </conditionalFormatting>
  <conditionalFormatting sqref="O137">
    <cfRule type="cellIs" dxfId="1798" priority="1031" operator="equal">
      <formula>"A Favor"</formula>
    </cfRule>
  </conditionalFormatting>
  <conditionalFormatting sqref="C136:L136 N136:R136">
    <cfRule type="expression" dxfId="1797" priority="1020">
      <formula>ROW()=CELL("fila")</formula>
    </cfRule>
  </conditionalFormatting>
  <conditionalFormatting sqref="C135:L135 N135:R135">
    <cfRule type="expression" dxfId="1796" priority="1014">
      <formula>ROW()=CELL("fila")</formula>
    </cfRule>
  </conditionalFormatting>
  <conditionalFormatting sqref="C134:L134 N134:R134">
    <cfRule type="expression" dxfId="1795" priority="1008">
      <formula>ROW()=CELL("fila")</formula>
    </cfRule>
  </conditionalFormatting>
  <conditionalFormatting sqref="N136">
    <cfRule type="cellIs" dxfId="1794" priority="1024" operator="equal">
      <formula>0</formula>
    </cfRule>
  </conditionalFormatting>
  <conditionalFormatting sqref="O136">
    <cfRule type="cellIs" dxfId="1793" priority="1023" operator="equal">
      <formula>"PAGADO"</formula>
    </cfRule>
  </conditionalFormatting>
  <conditionalFormatting sqref="Q136">
    <cfRule type="cellIs" dxfId="1792" priority="1022" operator="equal">
      <formula>"VENCIDO"</formula>
    </cfRule>
  </conditionalFormatting>
  <conditionalFormatting sqref="O136">
    <cfRule type="cellIs" dxfId="1791" priority="1021" operator="equal">
      <formula>"A Favor"</formula>
    </cfRule>
  </conditionalFormatting>
  <conditionalFormatting sqref="C133:L133 N133:R133">
    <cfRule type="expression" dxfId="1790" priority="1002">
      <formula>ROW()=CELL("fila")</formula>
    </cfRule>
  </conditionalFormatting>
  <conditionalFormatting sqref="N135">
    <cfRule type="cellIs" dxfId="1789" priority="1018" operator="equal">
      <formula>0</formula>
    </cfRule>
  </conditionalFormatting>
  <conditionalFormatting sqref="O135">
    <cfRule type="cellIs" dxfId="1788" priority="1017" operator="equal">
      <formula>"PAGADO"</formula>
    </cfRule>
  </conditionalFormatting>
  <conditionalFormatting sqref="Q135">
    <cfRule type="cellIs" dxfId="1787" priority="1016" operator="equal">
      <formula>"VENCIDO"</formula>
    </cfRule>
  </conditionalFormatting>
  <conditionalFormatting sqref="O135">
    <cfRule type="cellIs" dxfId="1786" priority="1015" operator="equal">
      <formula>"A Favor"</formula>
    </cfRule>
  </conditionalFormatting>
  <conditionalFormatting sqref="M131">
    <cfRule type="expression" dxfId="1785" priority="989">
      <formula>ROW()=CELL("fila")</formula>
    </cfRule>
  </conditionalFormatting>
  <conditionalFormatting sqref="N134">
    <cfRule type="cellIs" dxfId="1784" priority="1012" operator="equal">
      <formula>0</formula>
    </cfRule>
  </conditionalFormatting>
  <conditionalFormatting sqref="O134">
    <cfRule type="cellIs" dxfId="1783" priority="1011" operator="equal">
      <formula>"PAGADO"</formula>
    </cfRule>
  </conditionalFormatting>
  <conditionalFormatting sqref="Q134">
    <cfRule type="cellIs" dxfId="1782" priority="1010" operator="equal">
      <formula>"VENCIDO"</formula>
    </cfRule>
  </conditionalFormatting>
  <conditionalFormatting sqref="O134">
    <cfRule type="cellIs" dxfId="1781" priority="1009" operator="equal">
      <formula>"A Favor"</formula>
    </cfRule>
  </conditionalFormatting>
  <conditionalFormatting sqref="N133">
    <cfRule type="cellIs" dxfId="1780" priority="1006" operator="equal">
      <formula>0</formula>
    </cfRule>
  </conditionalFormatting>
  <conditionalFormatting sqref="O133">
    <cfRule type="cellIs" dxfId="1779" priority="1005" operator="equal">
      <formula>"PAGADO"</formula>
    </cfRule>
  </conditionalFormatting>
  <conditionalFormatting sqref="Q133">
    <cfRule type="cellIs" dxfId="1778" priority="1004" operator="equal">
      <formula>"VENCIDO"</formula>
    </cfRule>
  </conditionalFormatting>
  <conditionalFormatting sqref="O133">
    <cfRule type="cellIs" dxfId="1777" priority="1003" operator="equal">
      <formula>"A Favor"</formula>
    </cfRule>
  </conditionalFormatting>
  <conditionalFormatting sqref="N132">
    <cfRule type="cellIs" dxfId="1776" priority="1000" operator="equal">
      <formula>0</formula>
    </cfRule>
  </conditionalFormatting>
  <conditionalFormatting sqref="O132">
    <cfRule type="cellIs" dxfId="1775" priority="999" operator="equal">
      <formula>"PAGADO"</formula>
    </cfRule>
  </conditionalFormatting>
  <conditionalFormatting sqref="Q132">
    <cfRule type="cellIs" dxfId="1774" priority="998" operator="equal">
      <formula>"VENCIDO"</formula>
    </cfRule>
  </conditionalFormatting>
  <conditionalFormatting sqref="O132">
    <cfRule type="cellIs" dxfId="1773" priority="997" operator="equal">
      <formula>"A Favor"</formula>
    </cfRule>
  </conditionalFormatting>
  <conditionalFormatting sqref="N131">
    <cfRule type="cellIs" dxfId="1772" priority="994" operator="equal">
      <formula>0</formula>
    </cfRule>
  </conditionalFormatting>
  <conditionalFormatting sqref="O131">
    <cfRule type="cellIs" dxfId="1771" priority="993" operator="equal">
      <formula>"PAGADO"</formula>
    </cfRule>
  </conditionalFormatting>
  <conditionalFormatting sqref="Q131">
    <cfRule type="cellIs" dxfId="1770" priority="992" operator="equal">
      <formula>"VENCIDO"</formula>
    </cfRule>
  </conditionalFormatting>
  <conditionalFormatting sqref="O131">
    <cfRule type="cellIs" dxfId="1769" priority="991" operator="equal">
      <formula>"A Favor"</formula>
    </cfRule>
  </conditionalFormatting>
  <conditionalFormatting sqref="M130">
    <cfRule type="expression" dxfId="1768" priority="983">
      <formula>ROW()=CELL("fila")</formula>
    </cfRule>
  </conditionalFormatting>
  <conditionalFormatting sqref="N130">
    <cfRule type="cellIs" dxfId="1767" priority="988" operator="equal">
      <formula>0</formula>
    </cfRule>
  </conditionalFormatting>
  <conditionalFormatting sqref="O130">
    <cfRule type="cellIs" dxfId="1766" priority="987" operator="equal">
      <formula>"PAGADO"</formula>
    </cfRule>
  </conditionalFormatting>
  <conditionalFormatting sqref="Q130">
    <cfRule type="cellIs" dxfId="1765" priority="986" operator="equal">
      <formula>"VENCIDO"</formula>
    </cfRule>
  </conditionalFormatting>
  <conditionalFormatting sqref="O130">
    <cfRule type="cellIs" dxfId="1764" priority="985" operator="equal">
      <formula>"A Favor"</formula>
    </cfRule>
  </conditionalFormatting>
  <conditionalFormatting sqref="M128">
    <cfRule type="expression" dxfId="1763" priority="967">
      <formula>ROW()=CELL("fila")</formula>
    </cfRule>
  </conditionalFormatting>
  <conditionalFormatting sqref="C129:L129 N129:R129">
    <cfRule type="expression" dxfId="1762" priority="974">
      <formula>ROW()=CELL("fila")</formula>
    </cfRule>
  </conditionalFormatting>
  <conditionalFormatting sqref="N129">
    <cfRule type="cellIs" dxfId="1761" priority="978" operator="equal">
      <formula>0</formula>
    </cfRule>
  </conditionalFormatting>
  <conditionalFormatting sqref="O129">
    <cfRule type="cellIs" dxfId="1760" priority="977" operator="equal">
      <formula>"PAGADO"</formula>
    </cfRule>
  </conditionalFormatting>
  <conditionalFormatting sqref="Q129">
    <cfRule type="cellIs" dxfId="1759" priority="976" operator="equal">
      <formula>"VENCIDO"</formula>
    </cfRule>
  </conditionalFormatting>
  <conditionalFormatting sqref="O129">
    <cfRule type="cellIs" dxfId="1758" priority="975" operator="equal">
      <formula>"A Favor"</formula>
    </cfRule>
  </conditionalFormatting>
  <conditionalFormatting sqref="C124:L124 N124:R124">
    <cfRule type="expression" dxfId="1757" priority="939">
      <formula>ROW()=CELL("fila")</formula>
    </cfRule>
  </conditionalFormatting>
  <conditionalFormatting sqref="C127:L127 N127:R127">
    <cfRule type="expression" dxfId="1756" priority="957">
      <formula>ROW()=CELL("fila")</formula>
    </cfRule>
  </conditionalFormatting>
  <conditionalFormatting sqref="N128">
    <cfRule type="cellIs" dxfId="1755" priority="972" operator="equal">
      <formula>0</formula>
    </cfRule>
  </conditionalFormatting>
  <conditionalFormatting sqref="O128">
    <cfRule type="cellIs" dxfId="1754" priority="971" operator="equal">
      <formula>"PAGADO"</formula>
    </cfRule>
  </conditionalFormatting>
  <conditionalFormatting sqref="Q128">
    <cfRule type="cellIs" dxfId="1753" priority="970" operator="equal">
      <formula>"VENCIDO"</formula>
    </cfRule>
  </conditionalFormatting>
  <conditionalFormatting sqref="O128">
    <cfRule type="cellIs" dxfId="1752" priority="969" operator="equal">
      <formula>"A Favor"</formula>
    </cfRule>
  </conditionalFormatting>
  <conditionalFormatting sqref="C123:L123 N123:R123">
    <cfRule type="expression" dxfId="1751" priority="933">
      <formula>ROW()=CELL("fila")</formula>
    </cfRule>
  </conditionalFormatting>
  <conditionalFormatting sqref="M127">
    <cfRule type="expression" dxfId="1750" priority="956">
      <formula>ROW()=CELL("fila")</formula>
    </cfRule>
  </conditionalFormatting>
  <conditionalFormatting sqref="C126:L126 N126:R126">
    <cfRule type="expression" dxfId="1749" priority="951">
      <formula>ROW()=CELL("fila")</formula>
    </cfRule>
  </conditionalFormatting>
  <conditionalFormatting sqref="M126">
    <cfRule type="expression" dxfId="1748" priority="950">
      <formula>ROW()=CELL("fila")</formula>
    </cfRule>
  </conditionalFormatting>
  <conditionalFormatting sqref="M125">
    <cfRule type="expression" dxfId="1747" priority="944">
      <formula>ROW()=CELL("fila")</formula>
    </cfRule>
  </conditionalFormatting>
  <conditionalFormatting sqref="N127">
    <cfRule type="cellIs" dxfId="1746" priority="961" operator="equal">
      <formula>0</formula>
    </cfRule>
  </conditionalFormatting>
  <conditionalFormatting sqref="O127">
    <cfRule type="cellIs" dxfId="1745" priority="960" operator="equal">
      <formula>"PAGADO"</formula>
    </cfRule>
  </conditionalFormatting>
  <conditionalFormatting sqref="Q127">
    <cfRule type="cellIs" dxfId="1744" priority="959" operator="equal">
      <formula>"VENCIDO"</formula>
    </cfRule>
  </conditionalFormatting>
  <conditionalFormatting sqref="O127">
    <cfRule type="cellIs" dxfId="1743" priority="958" operator="equal">
      <formula>"A Favor"</formula>
    </cfRule>
  </conditionalFormatting>
  <conditionalFormatting sqref="C125:L125 N125:R125">
    <cfRule type="expression" dxfId="1742" priority="945">
      <formula>ROW()=CELL("fila")</formula>
    </cfRule>
  </conditionalFormatting>
  <conditionalFormatting sqref="N126">
    <cfRule type="cellIs" dxfId="1741" priority="955" operator="equal">
      <formula>0</formula>
    </cfRule>
  </conditionalFormatting>
  <conditionalFormatting sqref="O126">
    <cfRule type="cellIs" dxfId="1740" priority="954" operator="equal">
      <formula>"PAGADO"</formula>
    </cfRule>
  </conditionalFormatting>
  <conditionalFormatting sqref="Q126">
    <cfRule type="cellIs" dxfId="1739" priority="953" operator="equal">
      <formula>"VENCIDO"</formula>
    </cfRule>
  </conditionalFormatting>
  <conditionalFormatting sqref="O126">
    <cfRule type="cellIs" dxfId="1738" priority="952" operator="equal">
      <formula>"A Favor"</formula>
    </cfRule>
  </conditionalFormatting>
  <conditionalFormatting sqref="M248">
    <cfRule type="expression" dxfId="1737" priority="898">
      <formula>ROW()=CELL("fila")</formula>
    </cfRule>
  </conditionalFormatting>
  <conditionalFormatting sqref="N125">
    <cfRule type="cellIs" dxfId="1736" priority="949" operator="equal">
      <formula>0</formula>
    </cfRule>
  </conditionalFormatting>
  <conditionalFormatting sqref="O125">
    <cfRule type="cellIs" dxfId="1735" priority="948" operator="equal">
      <formula>"PAGADO"</formula>
    </cfRule>
  </conditionalFormatting>
  <conditionalFormatting sqref="Q125">
    <cfRule type="cellIs" dxfId="1734" priority="947" operator="equal">
      <formula>"VENCIDO"</formula>
    </cfRule>
  </conditionalFormatting>
  <conditionalFormatting sqref="O125">
    <cfRule type="cellIs" dxfId="1733" priority="946" operator="equal">
      <formula>"A Favor"</formula>
    </cfRule>
  </conditionalFormatting>
  <conditionalFormatting sqref="C122:L122 N122:R122">
    <cfRule type="expression" dxfId="1732" priority="927">
      <formula>ROW()=CELL("fila")</formula>
    </cfRule>
  </conditionalFormatting>
  <conditionalFormatting sqref="N124">
    <cfRule type="cellIs" dxfId="1731" priority="943" operator="equal">
      <formula>0</formula>
    </cfRule>
  </conditionalFormatting>
  <conditionalFormatting sqref="O124">
    <cfRule type="cellIs" dxfId="1730" priority="942" operator="equal">
      <formula>"PAGADO"</formula>
    </cfRule>
  </conditionalFormatting>
  <conditionalFormatting sqref="Q124">
    <cfRule type="cellIs" dxfId="1729" priority="941" operator="equal">
      <formula>"VENCIDO"</formula>
    </cfRule>
  </conditionalFormatting>
  <conditionalFormatting sqref="O124">
    <cfRule type="cellIs" dxfId="1728" priority="940" operator="equal">
      <formula>"A Favor"</formula>
    </cfRule>
  </conditionalFormatting>
  <conditionalFormatting sqref="M217">
    <cfRule type="expression" dxfId="1727" priority="900">
      <formula>ROW()=CELL("fila")</formula>
    </cfRule>
  </conditionalFormatting>
  <conditionalFormatting sqref="N123">
    <cfRule type="cellIs" dxfId="1726" priority="937" operator="equal">
      <formula>0</formula>
    </cfRule>
  </conditionalFormatting>
  <conditionalFormatting sqref="O123">
    <cfRule type="cellIs" dxfId="1725" priority="936" operator="equal">
      <formula>"PAGADO"</formula>
    </cfRule>
  </conditionalFormatting>
  <conditionalFormatting sqref="Q123">
    <cfRule type="cellIs" dxfId="1724" priority="935" operator="equal">
      <formula>"VENCIDO"</formula>
    </cfRule>
  </conditionalFormatting>
  <conditionalFormatting sqref="O123">
    <cfRule type="cellIs" dxfId="1723" priority="934" operator="equal">
      <formula>"A Favor"</formula>
    </cfRule>
  </conditionalFormatting>
  <conditionalFormatting sqref="N122">
    <cfRule type="cellIs" dxfId="1722" priority="931" operator="equal">
      <formula>0</formula>
    </cfRule>
  </conditionalFormatting>
  <conditionalFormatting sqref="O122">
    <cfRule type="cellIs" dxfId="1721" priority="930" operator="equal">
      <formula>"PAGADO"</formula>
    </cfRule>
  </conditionalFormatting>
  <conditionalFormatting sqref="Q122">
    <cfRule type="cellIs" dxfId="1720" priority="929" operator="equal">
      <formula>"VENCIDO"</formula>
    </cfRule>
  </conditionalFormatting>
  <conditionalFormatting sqref="O122">
    <cfRule type="cellIs" dxfId="1719" priority="928" operator="equal">
      <formula>"A Favor"</formula>
    </cfRule>
  </conditionalFormatting>
  <conditionalFormatting sqref="C121:L121 N121:R121">
    <cfRule type="expression" dxfId="1718" priority="921">
      <formula>ROW()=CELL("fila")</formula>
    </cfRule>
  </conditionalFormatting>
  <conditionalFormatting sqref="M153">
    <cfRule type="expression" dxfId="1717" priority="884">
      <formula>ROW()=CELL("fila")</formula>
    </cfRule>
  </conditionalFormatting>
  <conditionalFormatting sqref="N121">
    <cfRule type="cellIs" dxfId="1716" priority="925" operator="equal">
      <formula>0</formula>
    </cfRule>
  </conditionalFormatting>
  <conditionalFormatting sqref="O121">
    <cfRule type="cellIs" dxfId="1715" priority="924" operator="equal">
      <formula>"PAGADO"</formula>
    </cfRule>
  </conditionalFormatting>
  <conditionalFormatting sqref="Q121">
    <cfRule type="cellIs" dxfId="1714" priority="923" operator="equal">
      <formula>"VENCIDO"</formula>
    </cfRule>
  </conditionalFormatting>
  <conditionalFormatting sqref="O121">
    <cfRule type="cellIs" dxfId="1713" priority="922" operator="equal">
      <formula>"A Favor"</formula>
    </cfRule>
  </conditionalFormatting>
  <conditionalFormatting sqref="C120:L120 N120:R120">
    <cfRule type="expression" dxfId="1712" priority="915">
      <formula>ROW()=CELL("fila")</formula>
    </cfRule>
  </conditionalFormatting>
  <conditionalFormatting sqref="N120">
    <cfRule type="cellIs" dxfId="1711" priority="919" operator="equal">
      <formula>0</formula>
    </cfRule>
  </conditionalFormatting>
  <conditionalFormatting sqref="O120">
    <cfRule type="cellIs" dxfId="1710" priority="918" operator="equal">
      <formula>"PAGADO"</formula>
    </cfRule>
  </conditionalFormatting>
  <conditionalFormatting sqref="Q120">
    <cfRule type="cellIs" dxfId="1709" priority="917" operator="equal">
      <formula>"VENCIDO"</formula>
    </cfRule>
  </conditionalFormatting>
  <conditionalFormatting sqref="O120">
    <cfRule type="cellIs" dxfId="1708" priority="916" operator="equal">
      <formula>"A Favor"</formula>
    </cfRule>
  </conditionalFormatting>
  <conditionalFormatting sqref="C119:L119 N119:R119">
    <cfRule type="expression" dxfId="1707" priority="909">
      <formula>ROW()=CELL("fila")</formula>
    </cfRule>
  </conditionalFormatting>
  <conditionalFormatting sqref="C117:L117 N117:R117">
    <cfRule type="expression" dxfId="1706" priority="870">
      <formula>ROW()=CELL("fila")</formula>
    </cfRule>
  </conditionalFormatting>
  <conditionalFormatting sqref="N119">
    <cfRule type="cellIs" dxfId="1705" priority="913" operator="equal">
      <formula>0</formula>
    </cfRule>
  </conditionalFormatting>
  <conditionalFormatting sqref="O119">
    <cfRule type="cellIs" dxfId="1704" priority="912" operator="equal">
      <formula>"PAGADO"</formula>
    </cfRule>
  </conditionalFormatting>
  <conditionalFormatting sqref="Q119">
    <cfRule type="cellIs" dxfId="1703" priority="911" operator="equal">
      <formula>"VENCIDO"</formula>
    </cfRule>
  </conditionalFormatting>
  <conditionalFormatting sqref="O119">
    <cfRule type="cellIs" dxfId="1702" priority="910" operator="equal">
      <formula>"A Favor"</formula>
    </cfRule>
  </conditionalFormatting>
  <conditionalFormatting sqref="C118:L118 N118:R118">
    <cfRule type="expression" dxfId="1701" priority="876">
      <formula>ROW()=CELL("fila")</formula>
    </cfRule>
  </conditionalFormatting>
  <conditionalFormatting sqref="M123">
    <cfRule type="expression" dxfId="1700" priority="881">
      <formula>ROW()=CELL("fila")</formula>
    </cfRule>
  </conditionalFormatting>
  <conditionalFormatting sqref="M220">
    <cfRule type="expression" dxfId="1699" priority="905">
      <formula>ROW()=CELL("fila")</formula>
    </cfRule>
  </conditionalFormatting>
  <conditionalFormatting sqref="M219">
    <cfRule type="expression" dxfId="1698" priority="904">
      <formula>ROW()=CELL("fila")</formula>
    </cfRule>
  </conditionalFormatting>
  <conditionalFormatting sqref="M118">
    <cfRule type="expression" dxfId="1697" priority="875">
      <formula>ROW()=CELL("fila")</formula>
    </cfRule>
  </conditionalFormatting>
  <conditionalFormatting sqref="M218">
    <cfRule type="expression" dxfId="1696" priority="901">
      <formula>ROW()=CELL("fila")</formula>
    </cfRule>
  </conditionalFormatting>
  <conditionalFormatting sqref="M183">
    <cfRule type="expression" dxfId="1695" priority="894">
      <formula>ROW()=CELL("fila")</formula>
    </cfRule>
  </conditionalFormatting>
  <conditionalFormatting sqref="M117">
    <cfRule type="expression" dxfId="1694" priority="869">
      <formula>ROW()=CELL("fila")</formula>
    </cfRule>
  </conditionalFormatting>
  <conditionalFormatting sqref="M181">
    <cfRule type="expression" dxfId="1693" priority="892">
      <formula>ROW()=CELL("fila")</formula>
    </cfRule>
  </conditionalFormatting>
  <conditionalFormatting sqref="M152">
    <cfRule type="expression" dxfId="1692" priority="883">
      <formula>ROW()=CELL("fila")</formula>
    </cfRule>
  </conditionalFormatting>
  <conditionalFormatting sqref="C116:L116 N116:R116">
    <cfRule type="expression" dxfId="1691" priority="864">
      <formula>ROW()=CELL("fila")</formula>
    </cfRule>
  </conditionalFormatting>
  <conditionalFormatting sqref="M116">
    <cfRule type="expression" dxfId="1690" priority="863">
      <formula>ROW()=CELL("fila")</formula>
    </cfRule>
  </conditionalFormatting>
  <conditionalFormatting sqref="M182">
    <cfRule type="expression" dxfId="1689" priority="893">
      <formula>ROW()=CELL("fila")</formula>
    </cfRule>
  </conditionalFormatting>
  <conditionalFormatting sqref="M149">
    <cfRule type="expression" dxfId="1688" priority="886">
      <formula>ROW()=CELL("fila")</formula>
    </cfRule>
  </conditionalFormatting>
  <conditionalFormatting sqref="M114">
    <cfRule type="expression" dxfId="1687" priority="851">
      <formula>ROW()=CELL("fila")</formula>
    </cfRule>
  </conditionalFormatting>
  <conditionalFormatting sqref="C115:L115 N115:R115">
    <cfRule type="expression" dxfId="1686" priority="858">
      <formula>ROW()=CELL("fila")</formula>
    </cfRule>
  </conditionalFormatting>
  <conditionalFormatting sqref="M115">
    <cfRule type="expression" dxfId="1685" priority="857">
      <formula>ROW()=CELL("fila")</formula>
    </cfRule>
  </conditionalFormatting>
  <conditionalFormatting sqref="M151">
    <cfRule type="expression" dxfId="1684" priority="888">
      <formula>ROW()=CELL("fila")</formula>
    </cfRule>
  </conditionalFormatting>
  <conditionalFormatting sqref="M150">
    <cfRule type="expression" dxfId="1683" priority="887">
      <formula>ROW()=CELL("fila")</formula>
    </cfRule>
  </conditionalFormatting>
  <conditionalFormatting sqref="C113:L113 N113:R113">
    <cfRule type="expression" dxfId="1682" priority="844">
      <formula>ROW()=CELL("fila")</formula>
    </cfRule>
  </conditionalFormatting>
  <conditionalFormatting sqref="M154">
    <cfRule type="expression" dxfId="1681" priority="885">
      <formula>ROW()=CELL("fila")</formula>
    </cfRule>
  </conditionalFormatting>
  <conditionalFormatting sqref="M343">
    <cfRule type="expression" dxfId="1680" priority="849">
      <formula>ROW()=CELL("fila")</formula>
    </cfRule>
  </conditionalFormatting>
  <conditionalFormatting sqref="M113">
    <cfRule type="expression" dxfId="1679" priority="843">
      <formula>ROW()=CELL("fila")</formula>
    </cfRule>
  </conditionalFormatting>
  <conditionalFormatting sqref="C112:L112 N112:R112">
    <cfRule type="expression" dxfId="1678" priority="838">
      <formula>ROW()=CELL("fila")</formula>
    </cfRule>
  </conditionalFormatting>
  <conditionalFormatting sqref="N118">
    <cfRule type="cellIs" dxfId="1677" priority="880" operator="equal">
      <formula>0</formula>
    </cfRule>
  </conditionalFormatting>
  <conditionalFormatting sqref="O118">
    <cfRule type="cellIs" dxfId="1676" priority="879" operator="equal">
      <formula>"PAGADO"</formula>
    </cfRule>
  </conditionalFormatting>
  <conditionalFormatting sqref="Q118">
    <cfRule type="cellIs" dxfId="1675" priority="878" operator="equal">
      <formula>"VENCIDO"</formula>
    </cfRule>
  </conditionalFormatting>
  <conditionalFormatting sqref="O118">
    <cfRule type="cellIs" dxfId="1674" priority="877" operator="equal">
      <formula>"A Favor"</formula>
    </cfRule>
  </conditionalFormatting>
  <conditionalFormatting sqref="C111:L111 N111:R111">
    <cfRule type="expression" dxfId="1673" priority="832">
      <formula>ROW()=CELL("fila")</formula>
    </cfRule>
  </conditionalFormatting>
  <conditionalFormatting sqref="N117">
    <cfRule type="cellIs" dxfId="1672" priority="874" operator="equal">
      <formula>0</formula>
    </cfRule>
  </conditionalFormatting>
  <conditionalFormatting sqref="O117">
    <cfRule type="cellIs" dxfId="1671" priority="873" operator="equal">
      <formula>"PAGADO"</formula>
    </cfRule>
  </conditionalFormatting>
  <conditionalFormatting sqref="Q117">
    <cfRule type="cellIs" dxfId="1670" priority="872" operator="equal">
      <formula>"VENCIDO"</formula>
    </cfRule>
  </conditionalFormatting>
  <conditionalFormatting sqref="O117">
    <cfRule type="cellIs" dxfId="1669" priority="871" operator="equal">
      <formula>"A Favor"</formula>
    </cfRule>
  </conditionalFormatting>
  <conditionalFormatting sqref="C110:L110 N110:R110">
    <cfRule type="expression" dxfId="1668" priority="826">
      <formula>ROW()=CELL("fila")</formula>
    </cfRule>
  </conditionalFormatting>
  <conditionalFormatting sqref="N116">
    <cfRule type="cellIs" dxfId="1667" priority="868" operator="equal">
      <formula>0</formula>
    </cfRule>
  </conditionalFormatting>
  <conditionalFormatting sqref="O116">
    <cfRule type="cellIs" dxfId="1666" priority="867" operator="equal">
      <formula>"PAGADO"</formula>
    </cfRule>
  </conditionalFormatting>
  <conditionalFormatting sqref="Q116">
    <cfRule type="cellIs" dxfId="1665" priority="866" operator="equal">
      <formula>"VENCIDO"</formula>
    </cfRule>
  </conditionalFormatting>
  <conditionalFormatting sqref="O116">
    <cfRule type="cellIs" dxfId="1664" priority="865" operator="equal">
      <formula>"A Favor"</formula>
    </cfRule>
  </conditionalFormatting>
  <conditionalFormatting sqref="M101">
    <cfRule type="expression" dxfId="1663" priority="771">
      <formula>ROW()=CELL("fila")</formula>
    </cfRule>
  </conditionalFormatting>
  <conditionalFormatting sqref="N115">
    <cfRule type="cellIs" dxfId="1662" priority="862" operator="equal">
      <formula>0</formula>
    </cfRule>
  </conditionalFormatting>
  <conditionalFormatting sqref="O115">
    <cfRule type="cellIs" dxfId="1661" priority="861" operator="equal">
      <formula>"PAGADO"</formula>
    </cfRule>
  </conditionalFormatting>
  <conditionalFormatting sqref="Q115">
    <cfRule type="cellIs" dxfId="1660" priority="860" operator="equal">
      <formula>"VENCIDO"</formula>
    </cfRule>
  </conditionalFormatting>
  <conditionalFormatting sqref="O115">
    <cfRule type="cellIs" dxfId="1659" priority="859" operator="equal">
      <formula>"A Favor"</formula>
    </cfRule>
  </conditionalFormatting>
  <conditionalFormatting sqref="C114:L114 N114:R114">
    <cfRule type="expression" dxfId="1658" priority="852">
      <formula>ROW()=CELL("fila")</formula>
    </cfRule>
  </conditionalFormatting>
  <conditionalFormatting sqref="M148">
    <cfRule type="expression" dxfId="1657" priority="704">
      <formula>ROW()=CELL("fila")</formula>
    </cfRule>
  </conditionalFormatting>
  <conditionalFormatting sqref="N114">
    <cfRule type="cellIs" dxfId="1656" priority="856" operator="equal">
      <formula>0</formula>
    </cfRule>
  </conditionalFormatting>
  <conditionalFormatting sqref="O114">
    <cfRule type="cellIs" dxfId="1655" priority="855" operator="equal">
      <formula>"PAGADO"</formula>
    </cfRule>
  </conditionalFormatting>
  <conditionalFormatting sqref="Q114">
    <cfRule type="cellIs" dxfId="1654" priority="854" operator="equal">
      <formula>"VENCIDO"</formula>
    </cfRule>
  </conditionalFormatting>
  <conditionalFormatting sqref="O114">
    <cfRule type="cellIs" dxfId="1653" priority="853" operator="equal">
      <formula>"A Favor"</formula>
    </cfRule>
  </conditionalFormatting>
  <conditionalFormatting sqref="C109:L109 N109:R109">
    <cfRule type="expression" dxfId="1652" priority="820">
      <formula>ROW()=CELL("fila")</formula>
    </cfRule>
  </conditionalFormatting>
  <conditionalFormatting sqref="N113">
    <cfRule type="cellIs" dxfId="1651" priority="848" operator="equal">
      <formula>0</formula>
    </cfRule>
  </conditionalFormatting>
  <conditionalFormatting sqref="O113">
    <cfRule type="cellIs" dxfId="1650" priority="847" operator="equal">
      <formula>"PAGADO"</formula>
    </cfRule>
  </conditionalFormatting>
  <conditionalFormatting sqref="Q113">
    <cfRule type="cellIs" dxfId="1649" priority="846" operator="equal">
      <formula>"VENCIDO"</formula>
    </cfRule>
  </conditionalFormatting>
  <conditionalFormatting sqref="O113">
    <cfRule type="cellIs" dxfId="1648" priority="845" operator="equal">
      <formula>"A Favor"</formula>
    </cfRule>
  </conditionalFormatting>
  <conditionalFormatting sqref="M281">
    <cfRule type="expression" dxfId="1647" priority="763">
      <formula>ROW()=CELL("fila")</formula>
    </cfRule>
  </conditionalFormatting>
  <conditionalFormatting sqref="C108:L108 N108:R108">
    <cfRule type="expression" dxfId="1646" priority="814">
      <formula>ROW()=CELL("fila")</formula>
    </cfRule>
  </conditionalFormatting>
  <conditionalFormatting sqref="N112">
    <cfRule type="cellIs" dxfId="1645" priority="842" operator="equal">
      <formula>0</formula>
    </cfRule>
  </conditionalFormatting>
  <conditionalFormatting sqref="O112">
    <cfRule type="cellIs" dxfId="1644" priority="841" operator="equal">
      <formula>"PAGADO"</formula>
    </cfRule>
  </conditionalFormatting>
  <conditionalFormatting sqref="Q112">
    <cfRule type="cellIs" dxfId="1643" priority="840" operator="equal">
      <formula>"VENCIDO"</formula>
    </cfRule>
  </conditionalFormatting>
  <conditionalFormatting sqref="O112">
    <cfRule type="cellIs" dxfId="1642" priority="839" operator="equal">
      <formula>"A Favor"</formula>
    </cfRule>
  </conditionalFormatting>
  <conditionalFormatting sqref="M225">
    <cfRule type="expression" dxfId="1641" priority="770">
      <formula>ROW()=CELL("fila")</formula>
    </cfRule>
  </conditionalFormatting>
  <conditionalFormatting sqref="C107:L107 N107:R107">
    <cfRule type="expression" dxfId="1640" priority="808">
      <formula>ROW()=CELL("fila")</formula>
    </cfRule>
  </conditionalFormatting>
  <conditionalFormatting sqref="N111">
    <cfRule type="cellIs" dxfId="1639" priority="836" operator="equal">
      <formula>0</formula>
    </cfRule>
  </conditionalFormatting>
  <conditionalFormatting sqref="O111">
    <cfRule type="cellIs" dxfId="1638" priority="835" operator="equal">
      <formula>"PAGADO"</formula>
    </cfRule>
  </conditionalFormatting>
  <conditionalFormatting sqref="Q111">
    <cfRule type="cellIs" dxfId="1637" priority="834" operator="equal">
      <formula>"VENCIDO"</formula>
    </cfRule>
  </conditionalFormatting>
  <conditionalFormatting sqref="O111">
    <cfRule type="cellIs" dxfId="1636" priority="833" operator="equal">
      <formula>"A Favor"</formula>
    </cfRule>
  </conditionalFormatting>
  <conditionalFormatting sqref="M103">
    <cfRule type="expression" dxfId="1635" priority="783">
      <formula>ROW()=CELL("fila")</formula>
    </cfRule>
  </conditionalFormatting>
  <conditionalFormatting sqref="C106:L106 N106:R106">
    <cfRule type="expression" dxfId="1634" priority="802">
      <formula>ROW()=CELL("fila")</formula>
    </cfRule>
  </conditionalFormatting>
  <conditionalFormatting sqref="N110">
    <cfRule type="cellIs" dxfId="1633" priority="830" operator="equal">
      <formula>0</formula>
    </cfRule>
  </conditionalFormatting>
  <conditionalFormatting sqref="O110">
    <cfRule type="cellIs" dxfId="1632" priority="829" operator="equal">
      <formula>"PAGADO"</formula>
    </cfRule>
  </conditionalFormatting>
  <conditionalFormatting sqref="Q110">
    <cfRule type="cellIs" dxfId="1631" priority="828" operator="equal">
      <formula>"VENCIDO"</formula>
    </cfRule>
  </conditionalFormatting>
  <conditionalFormatting sqref="O110">
    <cfRule type="cellIs" dxfId="1630" priority="827" operator="equal">
      <formula>"A Favor"</formula>
    </cfRule>
  </conditionalFormatting>
  <conditionalFormatting sqref="C105:L105 N105:R105">
    <cfRule type="expression" dxfId="1629" priority="796">
      <formula>ROW()=CELL("fila")</formula>
    </cfRule>
  </conditionalFormatting>
  <conditionalFormatting sqref="N109">
    <cfRule type="cellIs" dxfId="1628" priority="824" operator="equal">
      <formula>0</formula>
    </cfRule>
  </conditionalFormatting>
  <conditionalFormatting sqref="O109">
    <cfRule type="cellIs" dxfId="1627" priority="823" operator="equal">
      <formula>"PAGADO"</formula>
    </cfRule>
  </conditionalFormatting>
  <conditionalFormatting sqref="Q109">
    <cfRule type="cellIs" dxfId="1626" priority="822" operator="equal">
      <formula>"VENCIDO"</formula>
    </cfRule>
  </conditionalFormatting>
  <conditionalFormatting sqref="O109">
    <cfRule type="cellIs" dxfId="1625" priority="821" operator="equal">
      <formula>"A Favor"</formula>
    </cfRule>
  </conditionalFormatting>
  <conditionalFormatting sqref="M138">
    <cfRule type="expression" dxfId="1624" priority="750">
      <formula>ROW()=CELL("fila")</formula>
    </cfRule>
  </conditionalFormatting>
  <conditionalFormatting sqref="C104:L104 N104:R104">
    <cfRule type="expression" dxfId="1623" priority="790">
      <formula>ROW()=CELL("fila")</formula>
    </cfRule>
  </conditionalFormatting>
  <conditionalFormatting sqref="N108">
    <cfRule type="cellIs" dxfId="1622" priority="818" operator="equal">
      <formula>0</formula>
    </cfRule>
  </conditionalFormatting>
  <conditionalFormatting sqref="O108">
    <cfRule type="cellIs" dxfId="1621" priority="817" operator="equal">
      <formula>"PAGADO"</formula>
    </cfRule>
  </conditionalFormatting>
  <conditionalFormatting sqref="Q108">
    <cfRule type="cellIs" dxfId="1620" priority="816" operator="equal">
      <formula>"VENCIDO"</formula>
    </cfRule>
  </conditionalFormatting>
  <conditionalFormatting sqref="O108">
    <cfRule type="cellIs" dxfId="1619" priority="815" operator="equal">
      <formula>"A Favor"</formula>
    </cfRule>
  </conditionalFormatting>
  <conditionalFormatting sqref="C103:L103 N103:R103">
    <cfRule type="expression" dxfId="1618" priority="784">
      <formula>ROW()=CELL("fila")</formula>
    </cfRule>
  </conditionalFormatting>
  <conditionalFormatting sqref="N107">
    <cfRule type="cellIs" dxfId="1617" priority="812" operator="equal">
      <formula>0</formula>
    </cfRule>
  </conditionalFormatting>
  <conditionalFormatting sqref="O107">
    <cfRule type="cellIs" dxfId="1616" priority="811" operator="equal">
      <formula>"PAGADO"</formula>
    </cfRule>
  </conditionalFormatting>
  <conditionalFormatting sqref="Q107">
    <cfRule type="cellIs" dxfId="1615" priority="810" operator="equal">
      <formula>"VENCIDO"</formula>
    </cfRule>
  </conditionalFormatting>
  <conditionalFormatting sqref="O107">
    <cfRule type="cellIs" dxfId="1614" priority="809" operator="equal">
      <formula>"A Favor"</formula>
    </cfRule>
  </conditionalFormatting>
  <conditionalFormatting sqref="C102:L102 N102:R102">
    <cfRule type="expression" dxfId="1613" priority="778">
      <formula>ROW()=CELL("fila")</formula>
    </cfRule>
  </conditionalFormatting>
  <conditionalFormatting sqref="N106">
    <cfRule type="cellIs" dxfId="1612" priority="806" operator="equal">
      <formula>0</formula>
    </cfRule>
  </conditionalFormatting>
  <conditionalFormatting sqref="O106">
    <cfRule type="cellIs" dxfId="1611" priority="805" operator="equal">
      <formula>"PAGADO"</formula>
    </cfRule>
  </conditionalFormatting>
  <conditionalFormatting sqref="Q106">
    <cfRule type="cellIs" dxfId="1610" priority="804" operator="equal">
      <formula>"VENCIDO"</formula>
    </cfRule>
  </conditionalFormatting>
  <conditionalFormatting sqref="O106">
    <cfRule type="cellIs" dxfId="1609" priority="803" operator="equal">
      <formula>"A Favor"</formula>
    </cfRule>
  </conditionalFormatting>
  <conditionalFormatting sqref="M139">
    <cfRule type="expression" dxfId="1608" priority="751">
      <formula>ROW()=CELL("fila")</formula>
    </cfRule>
  </conditionalFormatting>
  <conditionalFormatting sqref="N105">
    <cfRule type="cellIs" dxfId="1607" priority="800" operator="equal">
      <formula>0</formula>
    </cfRule>
  </conditionalFormatting>
  <conditionalFormatting sqref="O105">
    <cfRule type="cellIs" dxfId="1606" priority="799" operator="equal">
      <formula>"PAGADO"</formula>
    </cfRule>
  </conditionalFormatting>
  <conditionalFormatting sqref="Q105">
    <cfRule type="cellIs" dxfId="1605" priority="798" operator="equal">
      <formula>"VENCIDO"</formula>
    </cfRule>
  </conditionalFormatting>
  <conditionalFormatting sqref="O105">
    <cfRule type="cellIs" dxfId="1604" priority="797" operator="equal">
      <formula>"A Favor"</formula>
    </cfRule>
  </conditionalFormatting>
  <conditionalFormatting sqref="M124">
    <cfRule type="expression" dxfId="1603" priority="722">
      <formula>ROW()=CELL("fila")</formula>
    </cfRule>
  </conditionalFormatting>
  <conditionalFormatting sqref="C100:L100 N100:R100">
    <cfRule type="expression" dxfId="1602" priority="745">
      <formula>ROW()=CELL("fila")</formula>
    </cfRule>
  </conditionalFormatting>
  <conditionalFormatting sqref="N104">
    <cfRule type="cellIs" dxfId="1601" priority="794" operator="equal">
      <formula>0</formula>
    </cfRule>
  </conditionalFormatting>
  <conditionalFormatting sqref="O104">
    <cfRule type="cellIs" dxfId="1600" priority="793" operator="equal">
      <formula>"PAGADO"</formula>
    </cfRule>
  </conditionalFormatting>
  <conditionalFormatting sqref="Q104">
    <cfRule type="cellIs" dxfId="1599" priority="792" operator="equal">
      <formula>"VENCIDO"</formula>
    </cfRule>
  </conditionalFormatting>
  <conditionalFormatting sqref="O104">
    <cfRule type="cellIs" dxfId="1598" priority="791" operator="equal">
      <formula>"A Favor"</formula>
    </cfRule>
  </conditionalFormatting>
  <conditionalFormatting sqref="C99:L99 N99:R99">
    <cfRule type="expression" dxfId="1597" priority="739">
      <formula>ROW()=CELL("fila")</formula>
    </cfRule>
  </conditionalFormatting>
  <conditionalFormatting sqref="N103">
    <cfRule type="cellIs" dxfId="1596" priority="788" operator="equal">
      <formula>0</formula>
    </cfRule>
  </conditionalFormatting>
  <conditionalFormatting sqref="O103">
    <cfRule type="cellIs" dxfId="1595" priority="787" operator="equal">
      <formula>"PAGADO"</formula>
    </cfRule>
  </conditionalFormatting>
  <conditionalFormatting sqref="Q103">
    <cfRule type="cellIs" dxfId="1594" priority="786" operator="equal">
      <formula>"VENCIDO"</formula>
    </cfRule>
  </conditionalFormatting>
  <conditionalFormatting sqref="O103">
    <cfRule type="cellIs" dxfId="1593" priority="785" operator="equal">
      <formula>"A Favor"</formula>
    </cfRule>
  </conditionalFormatting>
  <conditionalFormatting sqref="M201">
    <cfRule type="expression" dxfId="1592" priority="702">
      <formula>ROW()=CELL("fila")</formula>
    </cfRule>
  </conditionalFormatting>
  <conditionalFormatting sqref="C98:L98 N98:R98">
    <cfRule type="expression" dxfId="1591" priority="733">
      <formula>ROW()=CELL("fila")</formula>
    </cfRule>
  </conditionalFormatting>
  <conditionalFormatting sqref="N102">
    <cfRule type="cellIs" dxfId="1590" priority="782" operator="equal">
      <formula>0</formula>
    </cfRule>
  </conditionalFormatting>
  <conditionalFormatting sqref="O102">
    <cfRule type="cellIs" dxfId="1589" priority="781" operator="equal">
      <formula>"PAGADO"</formula>
    </cfRule>
  </conditionalFormatting>
  <conditionalFormatting sqref="Q102">
    <cfRule type="cellIs" dxfId="1588" priority="780" operator="equal">
      <formula>"VENCIDO"</formula>
    </cfRule>
  </conditionalFormatting>
  <conditionalFormatting sqref="O102">
    <cfRule type="cellIs" dxfId="1587" priority="779" operator="equal">
      <formula>"A Favor"</formula>
    </cfRule>
  </conditionalFormatting>
  <conditionalFormatting sqref="M230">
    <cfRule type="expression" dxfId="1586" priority="765">
      <formula>ROW()=CELL("fila")</formula>
    </cfRule>
  </conditionalFormatting>
  <conditionalFormatting sqref="C101:L101 N101:R101">
    <cfRule type="expression" dxfId="1585" priority="772">
      <formula>ROW()=CELL("fila")</formula>
    </cfRule>
  </conditionalFormatting>
  <conditionalFormatting sqref="N101">
    <cfRule type="cellIs" dxfId="1584" priority="776" operator="equal">
      <formula>0</formula>
    </cfRule>
  </conditionalFormatting>
  <conditionalFormatting sqref="O101">
    <cfRule type="cellIs" dxfId="1583" priority="775" operator="equal">
      <formula>"PAGADO"</formula>
    </cfRule>
  </conditionalFormatting>
  <conditionalFormatting sqref="Q101">
    <cfRule type="cellIs" dxfId="1582" priority="774" operator="equal">
      <formula>"VENCIDO"</formula>
    </cfRule>
  </conditionalFormatting>
  <conditionalFormatting sqref="O101">
    <cfRule type="cellIs" dxfId="1581" priority="773" operator="equal">
      <formula>"A Favor"</formula>
    </cfRule>
  </conditionalFormatting>
  <conditionalFormatting sqref="M228">
    <cfRule type="expression" dxfId="1580" priority="768">
      <formula>ROW()=CELL("fila")</formula>
    </cfRule>
  </conditionalFormatting>
  <conditionalFormatting sqref="M279">
    <cfRule type="expression" dxfId="1579" priority="761">
      <formula>ROW()=CELL("fila")</formula>
    </cfRule>
  </conditionalFormatting>
  <conditionalFormatting sqref="M280">
    <cfRule type="expression" dxfId="1578" priority="762">
      <formula>ROW()=CELL("fila")</formula>
    </cfRule>
  </conditionalFormatting>
  <conditionalFormatting sqref="M231">
    <cfRule type="expression" dxfId="1577" priority="764">
      <formula>ROW()=CELL("fila")</formula>
    </cfRule>
  </conditionalFormatting>
  <conditionalFormatting sqref="M122">
    <cfRule type="expression" dxfId="1576" priority="757">
      <formula>ROW()=CELL("fila")</formula>
    </cfRule>
  </conditionalFormatting>
  <conditionalFormatting sqref="M121">
    <cfRule type="expression" dxfId="1575" priority="756">
      <formula>ROW()=CELL("fila")</formula>
    </cfRule>
  </conditionalFormatting>
  <conditionalFormatting sqref="M278">
    <cfRule type="expression" dxfId="1574" priority="760">
      <formula>ROW()=CELL("fila")</formula>
    </cfRule>
  </conditionalFormatting>
  <conditionalFormatting sqref="M229">
    <cfRule type="expression" dxfId="1573" priority="758">
      <formula>ROW()=CELL("fila")</formula>
    </cfRule>
  </conditionalFormatting>
  <conditionalFormatting sqref="M137">
    <cfRule type="expression" dxfId="1572" priority="723">
      <formula>ROW()=CELL("fila")</formula>
    </cfRule>
  </conditionalFormatting>
  <conditionalFormatting sqref="M226">
    <cfRule type="expression" dxfId="1571" priority="725">
      <formula>ROW()=CELL("fila")</formula>
    </cfRule>
  </conditionalFormatting>
  <conditionalFormatting sqref="C96:L96 N96:R96">
    <cfRule type="expression" dxfId="1570" priority="717">
      <formula>ROW()=CELL("fila")</formula>
    </cfRule>
  </conditionalFormatting>
  <conditionalFormatting sqref="N100">
    <cfRule type="cellIs" dxfId="1569" priority="749" operator="equal">
      <formula>0</formula>
    </cfRule>
  </conditionalFormatting>
  <conditionalFormatting sqref="O100">
    <cfRule type="cellIs" dxfId="1568" priority="748" operator="equal">
      <formula>"PAGADO"</formula>
    </cfRule>
  </conditionalFormatting>
  <conditionalFormatting sqref="Q100">
    <cfRule type="cellIs" dxfId="1567" priority="747" operator="equal">
      <formula>"VENCIDO"</formula>
    </cfRule>
  </conditionalFormatting>
  <conditionalFormatting sqref="O100">
    <cfRule type="cellIs" dxfId="1566" priority="746" operator="equal">
      <formula>"A Favor"</formula>
    </cfRule>
  </conditionalFormatting>
  <conditionalFormatting sqref="N99">
    <cfRule type="cellIs" dxfId="1565" priority="743" operator="equal">
      <formula>0</formula>
    </cfRule>
  </conditionalFormatting>
  <conditionalFormatting sqref="O99">
    <cfRule type="cellIs" dxfId="1564" priority="742" operator="equal">
      <formula>"PAGADO"</formula>
    </cfRule>
  </conditionalFormatting>
  <conditionalFormatting sqref="Q99">
    <cfRule type="cellIs" dxfId="1563" priority="741" operator="equal">
      <formula>"VENCIDO"</formula>
    </cfRule>
  </conditionalFormatting>
  <conditionalFormatting sqref="O99">
    <cfRule type="cellIs" dxfId="1562" priority="740" operator="equal">
      <formula>"A Favor"</formula>
    </cfRule>
  </conditionalFormatting>
  <conditionalFormatting sqref="N98">
    <cfRule type="cellIs" dxfId="1561" priority="737" operator="equal">
      <formula>0</formula>
    </cfRule>
  </conditionalFormatting>
  <conditionalFormatting sqref="O98">
    <cfRule type="cellIs" dxfId="1560" priority="736" operator="equal">
      <formula>"PAGADO"</formula>
    </cfRule>
  </conditionalFormatting>
  <conditionalFormatting sqref="Q98">
    <cfRule type="cellIs" dxfId="1559" priority="735" operator="equal">
      <formula>"VENCIDO"</formula>
    </cfRule>
  </conditionalFormatting>
  <conditionalFormatting sqref="O98">
    <cfRule type="cellIs" dxfId="1558" priority="734" operator="equal">
      <formula>"A Favor"</formula>
    </cfRule>
  </conditionalFormatting>
  <conditionalFormatting sqref="C97:L97 N97:R97">
    <cfRule type="expression" dxfId="1557" priority="727">
      <formula>ROW()=CELL("fila")</formula>
    </cfRule>
  </conditionalFormatting>
  <conditionalFormatting sqref="N97">
    <cfRule type="cellIs" dxfId="1556" priority="731" operator="equal">
      <formula>0</formula>
    </cfRule>
  </conditionalFormatting>
  <conditionalFormatting sqref="O97">
    <cfRule type="cellIs" dxfId="1555" priority="730" operator="equal">
      <formula>"PAGADO"</formula>
    </cfRule>
  </conditionalFormatting>
  <conditionalFormatting sqref="Q97">
    <cfRule type="cellIs" dxfId="1554" priority="729" operator="equal">
      <formula>"VENCIDO"</formula>
    </cfRule>
  </conditionalFormatting>
  <conditionalFormatting sqref="O97">
    <cfRule type="cellIs" dxfId="1553" priority="728" operator="equal">
      <formula>"A Favor"</formula>
    </cfRule>
  </conditionalFormatting>
  <conditionalFormatting sqref="C95:L95 N95:R95">
    <cfRule type="expression" dxfId="1552" priority="711">
      <formula>ROW()=CELL("fila")</formula>
    </cfRule>
  </conditionalFormatting>
  <conditionalFormatting sqref="N96">
    <cfRule type="cellIs" dxfId="1551" priority="721" operator="equal">
      <formula>0</formula>
    </cfRule>
  </conditionalFormatting>
  <conditionalFormatting sqref="O96">
    <cfRule type="cellIs" dxfId="1550" priority="720" operator="equal">
      <formula>"PAGADO"</formula>
    </cfRule>
  </conditionalFormatting>
  <conditionalFormatting sqref="Q96">
    <cfRule type="cellIs" dxfId="1549" priority="719" operator="equal">
      <formula>"VENCIDO"</formula>
    </cfRule>
  </conditionalFormatting>
  <conditionalFormatting sqref="O96">
    <cfRule type="cellIs" dxfId="1548" priority="718" operator="equal">
      <formula>"A Favor"</formula>
    </cfRule>
  </conditionalFormatting>
  <conditionalFormatting sqref="N95">
    <cfRule type="cellIs" dxfId="1547" priority="715" operator="equal">
      <formula>0</formula>
    </cfRule>
  </conditionalFormatting>
  <conditionalFormatting sqref="O95">
    <cfRule type="cellIs" dxfId="1546" priority="714" operator="equal">
      <formula>"PAGADO"</formula>
    </cfRule>
  </conditionalFormatting>
  <conditionalFormatting sqref="Q95">
    <cfRule type="cellIs" dxfId="1545" priority="713" operator="equal">
      <formula>"VENCIDO"</formula>
    </cfRule>
  </conditionalFormatting>
  <conditionalFormatting sqref="O95">
    <cfRule type="cellIs" dxfId="1544" priority="712" operator="equal">
      <formula>"A Favor"</formula>
    </cfRule>
  </conditionalFormatting>
  <conditionalFormatting sqref="M108">
    <cfRule type="expression" dxfId="1543" priority="708">
      <formula>ROW()=CELL("fila")</formula>
    </cfRule>
  </conditionalFormatting>
  <conditionalFormatting sqref="M227">
    <cfRule type="expression" dxfId="1542" priority="706">
      <formula>ROW()=CELL("fila")</formula>
    </cfRule>
  </conditionalFormatting>
  <conditionalFormatting sqref="C94:L94 N94:R94">
    <cfRule type="expression" dxfId="1541" priority="697">
      <formula>ROW()=CELL("fila")</formula>
    </cfRule>
  </conditionalFormatting>
  <conditionalFormatting sqref="M94">
    <cfRule type="expression" dxfId="1540" priority="696">
      <formula>ROW()=CELL("fila")</formula>
    </cfRule>
  </conditionalFormatting>
  <conditionalFormatting sqref="N94">
    <cfRule type="cellIs" dxfId="1539" priority="701" operator="equal">
      <formula>0</formula>
    </cfRule>
  </conditionalFormatting>
  <conditionalFormatting sqref="O94">
    <cfRule type="cellIs" dxfId="1538" priority="700" operator="equal">
      <formula>"PAGADO"</formula>
    </cfRule>
  </conditionalFormatting>
  <conditionalFormatting sqref="Q94">
    <cfRule type="cellIs" dxfId="1537" priority="699" operator="equal">
      <formula>"VENCIDO"</formula>
    </cfRule>
  </conditionalFormatting>
  <conditionalFormatting sqref="O94">
    <cfRule type="cellIs" dxfId="1536" priority="698" operator="equal">
      <formula>"A Favor"</formula>
    </cfRule>
  </conditionalFormatting>
  <conditionalFormatting sqref="M234">
    <cfRule type="expression" dxfId="1535" priority="694">
      <formula>ROW()=CELL("fila")</formula>
    </cfRule>
  </conditionalFormatting>
  <conditionalFormatting sqref="M233">
    <cfRule type="expression" dxfId="1534" priority="693">
      <formula>ROW()=CELL("fila")</formula>
    </cfRule>
  </conditionalFormatting>
  <conditionalFormatting sqref="M232">
    <cfRule type="expression" dxfId="1533" priority="692">
      <formula>ROW()=CELL("fila")</formula>
    </cfRule>
  </conditionalFormatting>
  <conditionalFormatting sqref="C93:L93 N93:R93">
    <cfRule type="expression" dxfId="1532" priority="687">
      <formula>ROW()=CELL("fila")</formula>
    </cfRule>
  </conditionalFormatting>
  <conditionalFormatting sqref="M93">
    <cfRule type="expression" dxfId="1531" priority="686">
      <formula>ROW()=CELL("fila")</formula>
    </cfRule>
  </conditionalFormatting>
  <conditionalFormatting sqref="N93">
    <cfRule type="cellIs" dxfId="1530" priority="691" operator="equal">
      <formula>0</formula>
    </cfRule>
  </conditionalFormatting>
  <conditionalFormatting sqref="O93">
    <cfRule type="cellIs" dxfId="1529" priority="690" operator="equal">
      <formula>"PAGADO"</formula>
    </cfRule>
  </conditionalFormatting>
  <conditionalFormatting sqref="Q93">
    <cfRule type="cellIs" dxfId="1528" priority="689" operator="equal">
      <formula>"VENCIDO"</formula>
    </cfRule>
  </conditionalFormatting>
  <conditionalFormatting sqref="O93">
    <cfRule type="cellIs" dxfId="1527" priority="688" operator="equal">
      <formula>"A Favor"</formula>
    </cfRule>
  </conditionalFormatting>
  <conditionalFormatting sqref="C92:L92 N92:R92">
    <cfRule type="expression" dxfId="1526" priority="681">
      <formula>ROW()=CELL("fila")</formula>
    </cfRule>
  </conditionalFormatting>
  <conditionalFormatting sqref="M92">
    <cfRule type="expression" dxfId="1525" priority="680">
      <formula>ROW()=CELL("fila")</formula>
    </cfRule>
  </conditionalFormatting>
  <conditionalFormatting sqref="N92">
    <cfRule type="cellIs" dxfId="1524" priority="685" operator="equal">
      <formula>0</formula>
    </cfRule>
  </conditionalFormatting>
  <conditionalFormatting sqref="O92">
    <cfRule type="cellIs" dxfId="1523" priority="684" operator="equal">
      <formula>"PAGADO"</formula>
    </cfRule>
  </conditionalFormatting>
  <conditionalFormatting sqref="Q92">
    <cfRule type="cellIs" dxfId="1522" priority="683" operator="equal">
      <formula>"VENCIDO"</formula>
    </cfRule>
  </conditionalFormatting>
  <conditionalFormatting sqref="O92">
    <cfRule type="cellIs" dxfId="1521" priority="682" operator="equal">
      <formula>"A Favor"</formula>
    </cfRule>
  </conditionalFormatting>
  <conditionalFormatting sqref="M209">
    <cfRule type="expression" dxfId="1520" priority="665">
      <formula>ROW()=CELL("fila")</formula>
    </cfRule>
  </conditionalFormatting>
  <conditionalFormatting sqref="M210">
    <cfRule type="expression" dxfId="1519" priority="666">
      <formula>ROW()=CELL("fila")</formula>
    </cfRule>
  </conditionalFormatting>
  <conditionalFormatting sqref="M156">
    <cfRule type="expression" dxfId="1518" priority="676">
      <formula>ROW()=CELL("fila")</formula>
    </cfRule>
  </conditionalFormatting>
  <conditionalFormatting sqref="M157">
    <cfRule type="expression" dxfId="1517" priority="677">
      <formula>ROW()=CELL("fila")</formula>
    </cfRule>
  </conditionalFormatting>
  <conditionalFormatting sqref="M155">
    <cfRule type="expression" dxfId="1516" priority="674">
      <formula>ROW()=CELL("fila")</formula>
    </cfRule>
  </conditionalFormatting>
  <conditionalFormatting sqref="M184">
    <cfRule type="expression" dxfId="1515" priority="673">
      <formula>ROW()=CELL("fila")</formula>
    </cfRule>
  </conditionalFormatting>
  <conditionalFormatting sqref="M135">
    <cfRule type="expression" dxfId="1514" priority="671">
      <formula>ROW()=CELL("fila")</formula>
    </cfRule>
  </conditionalFormatting>
  <conditionalFormatting sqref="M211">
    <cfRule type="expression" dxfId="1513" priority="667">
      <formula>ROW()=CELL("fila")</formula>
    </cfRule>
  </conditionalFormatting>
  <conditionalFormatting sqref="C91:L91 N91:R91">
    <cfRule type="expression" dxfId="1512" priority="660">
      <formula>ROW()=CELL("fila")</formula>
    </cfRule>
  </conditionalFormatting>
  <conditionalFormatting sqref="M109">
    <cfRule type="expression" dxfId="1511" priority="627">
      <formula>ROW()=CELL("fila")</formula>
    </cfRule>
  </conditionalFormatting>
  <conditionalFormatting sqref="M105">
    <cfRule type="expression" dxfId="1510" priority="622">
      <formula>ROW()=CELL("fila")</formula>
    </cfRule>
  </conditionalFormatting>
  <conditionalFormatting sqref="C90:L90 N90:R90">
    <cfRule type="expression" dxfId="1509" priority="654">
      <formula>ROW()=CELL("fila")</formula>
    </cfRule>
  </conditionalFormatting>
  <conditionalFormatting sqref="M88">
    <cfRule type="expression" dxfId="1508" priority="641">
      <formula>ROW()=CELL("fila")</formula>
    </cfRule>
  </conditionalFormatting>
  <conditionalFormatting sqref="C89:L89 N89:R89">
    <cfRule type="expression" dxfId="1507" priority="648">
      <formula>ROW()=CELL("fila")</formula>
    </cfRule>
  </conditionalFormatting>
  <conditionalFormatting sqref="M87">
    <cfRule type="expression" dxfId="1506" priority="635">
      <formula>ROW()=CELL("fila")</formula>
    </cfRule>
  </conditionalFormatting>
  <conditionalFormatting sqref="N91">
    <cfRule type="cellIs" dxfId="1505" priority="664" operator="equal">
      <formula>0</formula>
    </cfRule>
  </conditionalFormatting>
  <conditionalFormatting sqref="O91">
    <cfRule type="cellIs" dxfId="1504" priority="663" operator="equal">
      <formula>"PAGADO"</formula>
    </cfRule>
  </conditionalFormatting>
  <conditionalFormatting sqref="Q91">
    <cfRule type="cellIs" dxfId="1503" priority="662" operator="equal">
      <formula>"VENCIDO"</formula>
    </cfRule>
  </conditionalFormatting>
  <conditionalFormatting sqref="O91">
    <cfRule type="cellIs" dxfId="1502" priority="661" operator="equal">
      <formula>"A Favor"</formula>
    </cfRule>
  </conditionalFormatting>
  <conditionalFormatting sqref="M89">
    <cfRule type="expression" dxfId="1501" priority="620">
      <formula>ROW()=CELL("fila")</formula>
    </cfRule>
  </conditionalFormatting>
  <conditionalFormatting sqref="C88:L88 N88:R88">
    <cfRule type="expression" dxfId="1500" priority="642">
      <formula>ROW()=CELL("fila")</formula>
    </cfRule>
  </conditionalFormatting>
  <conditionalFormatting sqref="N90">
    <cfRule type="cellIs" dxfId="1499" priority="658" operator="equal">
      <formula>0</formula>
    </cfRule>
  </conditionalFormatting>
  <conditionalFormatting sqref="O90">
    <cfRule type="cellIs" dxfId="1498" priority="657" operator="equal">
      <formula>"PAGADO"</formula>
    </cfRule>
  </conditionalFormatting>
  <conditionalFormatting sqref="Q90">
    <cfRule type="cellIs" dxfId="1497" priority="656" operator="equal">
      <formula>"VENCIDO"</formula>
    </cfRule>
  </conditionalFormatting>
  <conditionalFormatting sqref="O90">
    <cfRule type="cellIs" dxfId="1496" priority="655" operator="equal">
      <formula>"A Favor"</formula>
    </cfRule>
  </conditionalFormatting>
  <conditionalFormatting sqref="C87:L87 N87:R87">
    <cfRule type="expression" dxfId="1495" priority="636">
      <formula>ROW()=CELL("fila")</formula>
    </cfRule>
  </conditionalFormatting>
  <conditionalFormatting sqref="N89">
    <cfRule type="cellIs" dxfId="1494" priority="652" operator="equal">
      <formula>0</formula>
    </cfRule>
  </conditionalFormatting>
  <conditionalFormatting sqref="O89">
    <cfRule type="cellIs" dxfId="1493" priority="651" operator="equal">
      <formula>"PAGADO"</formula>
    </cfRule>
  </conditionalFormatting>
  <conditionalFormatting sqref="Q89">
    <cfRule type="cellIs" dxfId="1492" priority="650" operator="equal">
      <formula>"VENCIDO"</formula>
    </cfRule>
  </conditionalFormatting>
  <conditionalFormatting sqref="O89">
    <cfRule type="cellIs" dxfId="1491" priority="649" operator="equal">
      <formula>"A Favor"</formula>
    </cfRule>
  </conditionalFormatting>
  <conditionalFormatting sqref="M104">
    <cfRule type="expression" dxfId="1490" priority="621">
      <formula>ROW()=CELL("fila")</formula>
    </cfRule>
  </conditionalFormatting>
  <conditionalFormatting sqref="N88">
    <cfRule type="cellIs" dxfId="1489" priority="646" operator="equal">
      <formula>0</formula>
    </cfRule>
  </conditionalFormatting>
  <conditionalFormatting sqref="O88">
    <cfRule type="cellIs" dxfId="1488" priority="645" operator="equal">
      <formula>"PAGADO"</formula>
    </cfRule>
  </conditionalFormatting>
  <conditionalFormatting sqref="Q88">
    <cfRule type="cellIs" dxfId="1487" priority="644" operator="equal">
      <formula>"VENCIDO"</formula>
    </cfRule>
  </conditionalFormatting>
  <conditionalFormatting sqref="O88">
    <cfRule type="cellIs" dxfId="1486" priority="643" operator="equal">
      <formula>"A Favor"</formula>
    </cfRule>
  </conditionalFormatting>
  <conditionalFormatting sqref="M322">
    <cfRule type="expression" dxfId="1485" priority="601">
      <formula>ROW()=CELL("fila")</formula>
    </cfRule>
  </conditionalFormatting>
  <conditionalFormatting sqref="C85:L85 N85:R85">
    <cfRule type="expression" dxfId="1484" priority="615">
      <formula>ROW()=CELL("fila")</formula>
    </cfRule>
  </conditionalFormatting>
  <conditionalFormatting sqref="N87">
    <cfRule type="cellIs" dxfId="1483" priority="640" operator="equal">
      <formula>0</formula>
    </cfRule>
  </conditionalFormatting>
  <conditionalFormatting sqref="O87">
    <cfRule type="cellIs" dxfId="1482" priority="639" operator="equal">
      <formula>"PAGADO"</formula>
    </cfRule>
  </conditionalFormatting>
  <conditionalFormatting sqref="Q87">
    <cfRule type="cellIs" dxfId="1481" priority="638" operator="equal">
      <formula>"VENCIDO"</formula>
    </cfRule>
  </conditionalFormatting>
  <conditionalFormatting sqref="O87">
    <cfRule type="cellIs" dxfId="1480" priority="637" operator="equal">
      <formula>"A Favor"</formula>
    </cfRule>
  </conditionalFormatting>
  <conditionalFormatting sqref="C86:L86 N86:R86">
    <cfRule type="expression" dxfId="1479" priority="630">
      <formula>ROW()=CELL("fila")</formula>
    </cfRule>
  </conditionalFormatting>
  <conditionalFormatting sqref="N86">
    <cfRule type="cellIs" dxfId="1478" priority="634" operator="equal">
      <formula>0</formula>
    </cfRule>
  </conditionalFormatting>
  <conditionalFormatting sqref="O86">
    <cfRule type="cellIs" dxfId="1477" priority="633" operator="equal">
      <formula>"PAGADO"</formula>
    </cfRule>
  </conditionalFormatting>
  <conditionalFormatting sqref="Q86">
    <cfRule type="cellIs" dxfId="1476" priority="632" operator="equal">
      <formula>"VENCIDO"</formula>
    </cfRule>
  </conditionalFormatting>
  <conditionalFormatting sqref="O86">
    <cfRule type="cellIs" dxfId="1475" priority="631" operator="equal">
      <formula>"A Favor"</formula>
    </cfRule>
  </conditionalFormatting>
  <conditionalFormatting sqref="M82">
    <cfRule type="expression" dxfId="1474" priority="595">
      <formula>ROW()=CELL("fila")</formula>
    </cfRule>
  </conditionalFormatting>
  <conditionalFormatting sqref="C83:L83 N83:R83">
    <cfRule type="expression" dxfId="1473" priority="603">
      <formula>ROW()=CELL("fila")</formula>
    </cfRule>
  </conditionalFormatting>
  <conditionalFormatting sqref="C84:L84 N84:R84">
    <cfRule type="expression" dxfId="1472" priority="609">
      <formula>ROW()=CELL("fila")</formula>
    </cfRule>
  </conditionalFormatting>
  <conditionalFormatting sqref="M106">
    <cfRule type="expression" dxfId="1471" priority="623">
      <formula>ROW()=CELL("fila")</formula>
    </cfRule>
  </conditionalFormatting>
  <conditionalFormatting sqref="C82:L82 N82:R82">
    <cfRule type="expression" dxfId="1470" priority="596">
      <formula>ROW()=CELL("fila")</formula>
    </cfRule>
  </conditionalFormatting>
  <conditionalFormatting sqref="N85">
    <cfRule type="cellIs" dxfId="1469" priority="619" operator="equal">
      <formula>0</formula>
    </cfRule>
  </conditionalFormatting>
  <conditionalFormatting sqref="O85">
    <cfRule type="cellIs" dxfId="1468" priority="618" operator="equal">
      <formula>"PAGADO"</formula>
    </cfRule>
  </conditionalFormatting>
  <conditionalFormatting sqref="Q85">
    <cfRule type="cellIs" dxfId="1467" priority="617" operator="equal">
      <formula>"VENCIDO"</formula>
    </cfRule>
  </conditionalFormatting>
  <conditionalFormatting sqref="O85">
    <cfRule type="cellIs" dxfId="1466" priority="616" operator="equal">
      <formula>"A Favor"</formula>
    </cfRule>
  </conditionalFormatting>
  <conditionalFormatting sqref="N84">
    <cfRule type="cellIs" dxfId="1465" priority="613" operator="equal">
      <formula>0</formula>
    </cfRule>
  </conditionalFormatting>
  <conditionalFormatting sqref="O84">
    <cfRule type="cellIs" dxfId="1464" priority="612" operator="equal">
      <formula>"PAGADO"</formula>
    </cfRule>
  </conditionalFormatting>
  <conditionalFormatting sqref="Q84">
    <cfRule type="cellIs" dxfId="1463" priority="611" operator="equal">
      <formula>"VENCIDO"</formula>
    </cfRule>
  </conditionalFormatting>
  <conditionalFormatting sqref="O84">
    <cfRule type="cellIs" dxfId="1462" priority="610" operator="equal">
      <formula>"A Favor"</formula>
    </cfRule>
  </conditionalFormatting>
  <conditionalFormatting sqref="N83">
    <cfRule type="cellIs" dxfId="1461" priority="607" operator="equal">
      <formula>0</formula>
    </cfRule>
  </conditionalFormatting>
  <conditionalFormatting sqref="O83">
    <cfRule type="cellIs" dxfId="1460" priority="606" operator="equal">
      <formula>"PAGADO"</formula>
    </cfRule>
  </conditionalFormatting>
  <conditionalFormatting sqref="Q83">
    <cfRule type="cellIs" dxfId="1459" priority="605" operator="equal">
      <formula>"VENCIDO"</formula>
    </cfRule>
  </conditionalFormatting>
  <conditionalFormatting sqref="O83">
    <cfRule type="cellIs" dxfId="1458" priority="604" operator="equal">
      <formula>"A Favor"</formula>
    </cfRule>
  </conditionalFormatting>
  <conditionalFormatting sqref="N82">
    <cfRule type="cellIs" dxfId="1457" priority="600" operator="equal">
      <formula>0</formula>
    </cfRule>
  </conditionalFormatting>
  <conditionalFormatting sqref="O82">
    <cfRule type="cellIs" dxfId="1456" priority="599" operator="equal">
      <formula>"PAGADO"</formula>
    </cfRule>
  </conditionalFormatting>
  <conditionalFormatting sqref="Q82">
    <cfRule type="cellIs" dxfId="1455" priority="598" operator="equal">
      <formula>"VENCIDO"</formula>
    </cfRule>
  </conditionalFormatting>
  <conditionalFormatting sqref="O82">
    <cfRule type="cellIs" dxfId="1454" priority="597" operator="equal">
      <formula>"A Favor"</formula>
    </cfRule>
  </conditionalFormatting>
  <conditionalFormatting sqref="C81:L81 N81:R81">
    <cfRule type="expression" dxfId="1453" priority="590">
      <formula>ROW()=CELL("fila")</formula>
    </cfRule>
  </conditionalFormatting>
  <conditionalFormatting sqref="N81">
    <cfRule type="cellIs" dxfId="1452" priority="594" operator="equal">
      <formula>0</formula>
    </cfRule>
  </conditionalFormatting>
  <conditionalFormatting sqref="O81">
    <cfRule type="cellIs" dxfId="1451" priority="593" operator="equal">
      <formula>"PAGADO"</formula>
    </cfRule>
  </conditionalFormatting>
  <conditionalFormatting sqref="Q81">
    <cfRule type="cellIs" dxfId="1450" priority="592" operator="equal">
      <formula>"VENCIDO"</formula>
    </cfRule>
  </conditionalFormatting>
  <conditionalFormatting sqref="O81">
    <cfRule type="cellIs" dxfId="1449" priority="591" operator="equal">
      <formula>"A Favor"</formula>
    </cfRule>
  </conditionalFormatting>
  <conditionalFormatting sqref="M91">
    <cfRule type="expression" dxfId="1448" priority="586">
      <formula>ROW()=CELL("fila")</formula>
    </cfRule>
  </conditionalFormatting>
  <conditionalFormatting sqref="M90">
    <cfRule type="expression" dxfId="1447" priority="585">
      <formula>ROW()=CELL("fila")</formula>
    </cfRule>
  </conditionalFormatting>
  <conditionalFormatting sqref="M80">
    <cfRule type="expression" dxfId="1446" priority="579">
      <formula>ROW()=CELL("fila")</formula>
    </cfRule>
  </conditionalFormatting>
  <conditionalFormatting sqref="C80:L80 N80:R80">
    <cfRule type="expression" dxfId="1445" priority="580">
      <formula>ROW()=CELL("fila")</formula>
    </cfRule>
  </conditionalFormatting>
  <conditionalFormatting sqref="N80">
    <cfRule type="cellIs" dxfId="1444" priority="584" operator="equal">
      <formula>0</formula>
    </cfRule>
  </conditionalFormatting>
  <conditionalFormatting sqref="O80">
    <cfRule type="cellIs" dxfId="1443" priority="583" operator="equal">
      <formula>"PAGADO"</formula>
    </cfRule>
  </conditionalFormatting>
  <conditionalFormatting sqref="Q80">
    <cfRule type="cellIs" dxfId="1442" priority="582" operator="equal">
      <formula>"VENCIDO"</formula>
    </cfRule>
  </conditionalFormatting>
  <conditionalFormatting sqref="O80">
    <cfRule type="cellIs" dxfId="1441" priority="581" operator="equal">
      <formula>"A Favor"</formula>
    </cfRule>
  </conditionalFormatting>
  <conditionalFormatting sqref="M79">
    <cfRule type="expression" dxfId="1440" priority="573">
      <formula>ROW()=CELL("fila")</formula>
    </cfRule>
  </conditionalFormatting>
  <conditionalFormatting sqref="C79:L79 N79:R79">
    <cfRule type="expression" dxfId="1439" priority="574">
      <formula>ROW()=CELL("fila")</formula>
    </cfRule>
  </conditionalFormatting>
  <conditionalFormatting sqref="N79">
    <cfRule type="cellIs" dxfId="1438" priority="578" operator="equal">
      <formula>0</formula>
    </cfRule>
  </conditionalFormatting>
  <conditionalFormatting sqref="O79">
    <cfRule type="cellIs" dxfId="1437" priority="577" operator="equal">
      <formula>"PAGADO"</formula>
    </cfRule>
  </conditionalFormatting>
  <conditionalFormatting sqref="Q79">
    <cfRule type="cellIs" dxfId="1436" priority="576" operator="equal">
      <formula>"VENCIDO"</formula>
    </cfRule>
  </conditionalFormatting>
  <conditionalFormatting sqref="O79">
    <cfRule type="cellIs" dxfId="1435" priority="575" operator="equal">
      <formula>"A Favor"</formula>
    </cfRule>
  </conditionalFormatting>
  <conditionalFormatting sqref="M78">
    <cfRule type="expression" dxfId="1434" priority="567">
      <formula>ROW()=CELL("fila")</formula>
    </cfRule>
  </conditionalFormatting>
  <conditionalFormatting sqref="C78:L78 N78:R78">
    <cfRule type="expression" dxfId="1433" priority="568">
      <formula>ROW()=CELL("fila")</formula>
    </cfRule>
  </conditionalFormatting>
  <conditionalFormatting sqref="N78">
    <cfRule type="cellIs" dxfId="1432" priority="572" operator="equal">
      <formula>0</formula>
    </cfRule>
  </conditionalFormatting>
  <conditionalFormatting sqref="O78">
    <cfRule type="cellIs" dxfId="1431" priority="571" operator="equal">
      <formula>"PAGADO"</formula>
    </cfRule>
  </conditionalFormatting>
  <conditionalFormatting sqref="Q78">
    <cfRule type="cellIs" dxfId="1430" priority="570" operator="equal">
      <formula>"VENCIDO"</formula>
    </cfRule>
  </conditionalFormatting>
  <conditionalFormatting sqref="O78">
    <cfRule type="cellIs" dxfId="1429" priority="569" operator="equal">
      <formula>"A Favor"</formula>
    </cfRule>
  </conditionalFormatting>
  <conditionalFormatting sqref="M77">
    <cfRule type="expression" dxfId="1428" priority="561">
      <formula>ROW()=CELL("fila")</formula>
    </cfRule>
  </conditionalFormatting>
  <conditionalFormatting sqref="C77:L77 N77:R77">
    <cfRule type="expression" dxfId="1427" priority="562">
      <formula>ROW()=CELL("fila")</formula>
    </cfRule>
  </conditionalFormatting>
  <conditionalFormatting sqref="N77">
    <cfRule type="cellIs" dxfId="1426" priority="566" operator="equal">
      <formula>0</formula>
    </cfRule>
  </conditionalFormatting>
  <conditionalFormatting sqref="O77">
    <cfRule type="cellIs" dxfId="1425" priority="565" operator="equal">
      <formula>"PAGADO"</formula>
    </cfRule>
  </conditionalFormatting>
  <conditionalFormatting sqref="Q77">
    <cfRule type="cellIs" dxfId="1424" priority="564" operator="equal">
      <formula>"VENCIDO"</formula>
    </cfRule>
  </conditionalFormatting>
  <conditionalFormatting sqref="O77">
    <cfRule type="cellIs" dxfId="1423" priority="563" operator="equal">
      <formula>"A Favor"</formula>
    </cfRule>
  </conditionalFormatting>
  <conditionalFormatting sqref="M76">
    <cfRule type="expression" dxfId="1422" priority="555">
      <formula>ROW()=CELL("fila")</formula>
    </cfRule>
  </conditionalFormatting>
  <conditionalFormatting sqref="C76:L76 N76:R76">
    <cfRule type="expression" dxfId="1421" priority="556">
      <formula>ROW()=CELL("fila")</formula>
    </cfRule>
  </conditionalFormatting>
  <conditionalFormatting sqref="N76">
    <cfRule type="cellIs" dxfId="1420" priority="560" operator="equal">
      <formula>0</formula>
    </cfRule>
  </conditionalFormatting>
  <conditionalFormatting sqref="O76">
    <cfRule type="cellIs" dxfId="1419" priority="559" operator="equal">
      <formula>"PAGADO"</formula>
    </cfRule>
  </conditionalFormatting>
  <conditionalFormatting sqref="Q76">
    <cfRule type="cellIs" dxfId="1418" priority="558" operator="equal">
      <formula>"VENCIDO"</formula>
    </cfRule>
  </conditionalFormatting>
  <conditionalFormatting sqref="O76">
    <cfRule type="cellIs" dxfId="1417" priority="557" operator="equal">
      <formula>"A Favor"</formula>
    </cfRule>
  </conditionalFormatting>
  <conditionalFormatting sqref="M75">
    <cfRule type="expression" dxfId="1416" priority="549">
      <formula>ROW()=CELL("fila")</formula>
    </cfRule>
  </conditionalFormatting>
  <conditionalFormatting sqref="C75:L75 N75:R75">
    <cfRule type="expression" dxfId="1415" priority="550">
      <formula>ROW()=CELL("fila")</formula>
    </cfRule>
  </conditionalFormatting>
  <conditionalFormatting sqref="N75">
    <cfRule type="cellIs" dxfId="1414" priority="554" operator="equal">
      <formula>0</formula>
    </cfRule>
  </conditionalFormatting>
  <conditionalFormatting sqref="O75">
    <cfRule type="cellIs" dxfId="1413" priority="553" operator="equal">
      <formula>"PAGADO"</formula>
    </cfRule>
  </conditionalFormatting>
  <conditionalFormatting sqref="Q75">
    <cfRule type="cellIs" dxfId="1412" priority="552" operator="equal">
      <formula>"VENCIDO"</formula>
    </cfRule>
  </conditionalFormatting>
  <conditionalFormatting sqref="O75">
    <cfRule type="cellIs" dxfId="1411" priority="551" operator="equal">
      <formula>"A Favor"</formula>
    </cfRule>
  </conditionalFormatting>
  <conditionalFormatting sqref="C74:L74 N74:R74">
    <cfRule type="expression" dxfId="1410" priority="544">
      <formula>ROW()=CELL("fila")</formula>
    </cfRule>
  </conditionalFormatting>
  <conditionalFormatting sqref="N74">
    <cfRule type="cellIs" dxfId="1409" priority="548" operator="equal">
      <formula>0</formula>
    </cfRule>
  </conditionalFormatting>
  <conditionalFormatting sqref="O74">
    <cfRule type="cellIs" dxfId="1408" priority="547" operator="equal">
      <formula>"PAGADO"</formula>
    </cfRule>
  </conditionalFormatting>
  <conditionalFormatting sqref="Q74">
    <cfRule type="cellIs" dxfId="1407" priority="546" operator="equal">
      <formula>"VENCIDO"</formula>
    </cfRule>
  </conditionalFormatting>
  <conditionalFormatting sqref="O74">
    <cfRule type="cellIs" dxfId="1406" priority="545" operator="equal">
      <formula>"A Favor"</formula>
    </cfRule>
  </conditionalFormatting>
  <conditionalFormatting sqref="C73:L73 N73:R73">
    <cfRule type="expression" dxfId="1405" priority="538">
      <formula>ROW()=CELL("fila")</formula>
    </cfRule>
  </conditionalFormatting>
  <conditionalFormatting sqref="N73">
    <cfRule type="cellIs" dxfId="1404" priority="542" operator="equal">
      <formula>0</formula>
    </cfRule>
  </conditionalFormatting>
  <conditionalFormatting sqref="O73">
    <cfRule type="cellIs" dxfId="1403" priority="541" operator="equal">
      <formula>"PAGADO"</formula>
    </cfRule>
  </conditionalFormatting>
  <conditionalFormatting sqref="Q73">
    <cfRule type="cellIs" dxfId="1402" priority="540" operator="equal">
      <formula>"VENCIDO"</formula>
    </cfRule>
  </conditionalFormatting>
  <conditionalFormatting sqref="O73">
    <cfRule type="cellIs" dxfId="1401" priority="539" operator="equal">
      <formula>"A Favor"</formula>
    </cfRule>
  </conditionalFormatting>
  <conditionalFormatting sqref="C72:L72 N72:R72">
    <cfRule type="expression" dxfId="1400" priority="532">
      <formula>ROW()=CELL("fila")</formula>
    </cfRule>
  </conditionalFormatting>
  <conditionalFormatting sqref="N72">
    <cfRule type="cellIs" dxfId="1399" priority="536" operator="equal">
      <formula>0</formula>
    </cfRule>
  </conditionalFormatting>
  <conditionalFormatting sqref="O72">
    <cfRule type="cellIs" dxfId="1398" priority="535" operator="equal">
      <formula>"PAGADO"</formula>
    </cfRule>
  </conditionalFormatting>
  <conditionalFormatting sqref="Q72">
    <cfRule type="cellIs" dxfId="1397" priority="534" operator="equal">
      <formula>"VENCIDO"</formula>
    </cfRule>
  </conditionalFormatting>
  <conditionalFormatting sqref="O72">
    <cfRule type="cellIs" dxfId="1396" priority="533" operator="equal">
      <formula>"A Favor"</formula>
    </cfRule>
  </conditionalFormatting>
  <conditionalFormatting sqref="C71:L71 N71:R71">
    <cfRule type="expression" dxfId="1395" priority="526">
      <formula>ROW()=CELL("fila")</formula>
    </cfRule>
  </conditionalFormatting>
  <conditionalFormatting sqref="N71">
    <cfRule type="cellIs" dxfId="1394" priority="530" operator="equal">
      <formula>0</formula>
    </cfRule>
  </conditionalFormatting>
  <conditionalFormatting sqref="O71">
    <cfRule type="cellIs" dxfId="1393" priority="529" operator="equal">
      <formula>"PAGADO"</formula>
    </cfRule>
  </conditionalFormatting>
  <conditionalFormatting sqref="Q71">
    <cfRule type="cellIs" dxfId="1392" priority="528" operator="equal">
      <formula>"VENCIDO"</formula>
    </cfRule>
  </conditionalFormatting>
  <conditionalFormatting sqref="O71">
    <cfRule type="cellIs" dxfId="1391" priority="527" operator="equal">
      <formula>"A Favor"</formula>
    </cfRule>
  </conditionalFormatting>
  <conditionalFormatting sqref="M112">
    <cfRule type="expression" dxfId="1390" priority="521">
      <formula>ROW()=CELL("fila")</formula>
    </cfRule>
  </conditionalFormatting>
  <conditionalFormatting sqref="M111">
    <cfRule type="expression" dxfId="1389" priority="520">
      <formula>ROW()=CELL("fila")</formula>
    </cfRule>
  </conditionalFormatting>
  <conditionalFormatting sqref="M110">
    <cfRule type="expression" dxfId="1388" priority="519">
      <formula>ROW()=CELL("fila")</formula>
    </cfRule>
  </conditionalFormatting>
  <conditionalFormatting sqref="M284">
    <cfRule type="expression" dxfId="1387" priority="516">
      <formula>ROW()=CELL("fila")</formula>
    </cfRule>
  </conditionalFormatting>
  <conditionalFormatting sqref="M315">
    <cfRule type="expression" dxfId="1386" priority="517">
      <formula>ROW()=CELL("fila")</formula>
    </cfRule>
  </conditionalFormatting>
  <conditionalFormatting sqref="M144">
    <cfRule type="expression" dxfId="1385" priority="460">
      <formula>ROW()=CELL("fila")</formula>
    </cfRule>
  </conditionalFormatting>
  <conditionalFormatting sqref="M61">
    <cfRule type="expression" dxfId="1384" priority="448">
      <formula>ROW()=CELL("fila")</formula>
    </cfRule>
  </conditionalFormatting>
  <conditionalFormatting sqref="C70:L70 N70:R70">
    <cfRule type="expression" dxfId="1383" priority="511">
      <formula>ROW()=CELL("fila")</formula>
    </cfRule>
  </conditionalFormatting>
  <conditionalFormatting sqref="N70">
    <cfRule type="cellIs" dxfId="1382" priority="515" operator="equal">
      <formula>0</formula>
    </cfRule>
  </conditionalFormatting>
  <conditionalFormatting sqref="O70">
    <cfRule type="cellIs" dxfId="1381" priority="514" operator="equal">
      <formula>"PAGADO"</formula>
    </cfRule>
  </conditionalFormatting>
  <conditionalFormatting sqref="Q70">
    <cfRule type="cellIs" dxfId="1380" priority="513" operator="equal">
      <formula>"VENCIDO"</formula>
    </cfRule>
  </conditionalFormatting>
  <conditionalFormatting sqref="O70">
    <cfRule type="cellIs" dxfId="1379" priority="512" operator="equal">
      <formula>"A Favor"</formula>
    </cfRule>
  </conditionalFormatting>
  <conditionalFormatting sqref="M68">
    <cfRule type="expression" dxfId="1378" priority="498">
      <formula>ROW()=CELL("fila")</formula>
    </cfRule>
  </conditionalFormatting>
  <conditionalFormatting sqref="C69:L69 N69:R69">
    <cfRule type="expression" dxfId="1377" priority="505">
      <formula>ROW()=CELL("fila")</formula>
    </cfRule>
  </conditionalFormatting>
  <conditionalFormatting sqref="N69">
    <cfRule type="cellIs" dxfId="1376" priority="509" operator="equal">
      <formula>0</formula>
    </cfRule>
  </conditionalFormatting>
  <conditionalFormatting sqref="O69">
    <cfRule type="cellIs" dxfId="1375" priority="508" operator="equal">
      <formula>"PAGADO"</formula>
    </cfRule>
  </conditionalFormatting>
  <conditionalFormatting sqref="Q69">
    <cfRule type="cellIs" dxfId="1374" priority="507" operator="equal">
      <formula>"VENCIDO"</formula>
    </cfRule>
  </conditionalFormatting>
  <conditionalFormatting sqref="O69">
    <cfRule type="cellIs" dxfId="1373" priority="506" operator="equal">
      <formula>"A Favor"</formula>
    </cfRule>
  </conditionalFormatting>
  <conditionalFormatting sqref="M67">
    <cfRule type="expression" dxfId="1372" priority="492">
      <formula>ROW()=CELL("fila")</formula>
    </cfRule>
  </conditionalFormatting>
  <conditionalFormatting sqref="C68:L68 N68:R68">
    <cfRule type="expression" dxfId="1371" priority="499">
      <formula>ROW()=CELL("fila")</formula>
    </cfRule>
  </conditionalFormatting>
  <conditionalFormatting sqref="N68">
    <cfRule type="cellIs" dxfId="1370" priority="503" operator="equal">
      <formula>0</formula>
    </cfRule>
  </conditionalFormatting>
  <conditionalFormatting sqref="O68">
    <cfRule type="cellIs" dxfId="1369" priority="502" operator="equal">
      <formula>"PAGADO"</formula>
    </cfRule>
  </conditionalFormatting>
  <conditionalFormatting sqref="Q68">
    <cfRule type="cellIs" dxfId="1368" priority="501" operator="equal">
      <formula>"VENCIDO"</formula>
    </cfRule>
  </conditionalFormatting>
  <conditionalFormatting sqref="O68">
    <cfRule type="cellIs" dxfId="1367" priority="500" operator="equal">
      <formula>"A Favor"</formula>
    </cfRule>
  </conditionalFormatting>
  <conditionalFormatting sqref="M66">
    <cfRule type="expression" dxfId="1366" priority="486">
      <formula>ROW()=CELL("fila")</formula>
    </cfRule>
  </conditionalFormatting>
  <conditionalFormatting sqref="C67:L67 N67:R67">
    <cfRule type="expression" dxfId="1365" priority="493">
      <formula>ROW()=CELL("fila")</formula>
    </cfRule>
  </conditionalFormatting>
  <conditionalFormatting sqref="N67">
    <cfRule type="cellIs" dxfId="1364" priority="497" operator="equal">
      <formula>0</formula>
    </cfRule>
  </conditionalFormatting>
  <conditionalFormatting sqref="O67">
    <cfRule type="cellIs" dxfId="1363" priority="496" operator="equal">
      <formula>"PAGADO"</formula>
    </cfRule>
  </conditionalFormatting>
  <conditionalFormatting sqref="Q67">
    <cfRule type="cellIs" dxfId="1362" priority="495" operator="equal">
      <formula>"VENCIDO"</formula>
    </cfRule>
  </conditionalFormatting>
  <conditionalFormatting sqref="O67">
    <cfRule type="cellIs" dxfId="1361" priority="494" operator="equal">
      <formula>"A Favor"</formula>
    </cfRule>
  </conditionalFormatting>
  <conditionalFormatting sqref="M119">
    <cfRule type="expression" dxfId="1360" priority="464">
      <formula>ROW()=CELL("fila")</formula>
    </cfRule>
  </conditionalFormatting>
  <conditionalFormatting sqref="C66:L66 N66:R66">
    <cfRule type="expression" dxfId="1359" priority="487">
      <formula>ROW()=CELL("fila")</formula>
    </cfRule>
  </conditionalFormatting>
  <conditionalFormatting sqref="N66">
    <cfRule type="cellIs" dxfId="1358" priority="491" operator="equal">
      <formula>0</formula>
    </cfRule>
  </conditionalFormatting>
  <conditionalFormatting sqref="O66">
    <cfRule type="cellIs" dxfId="1357" priority="490" operator="equal">
      <formula>"PAGADO"</formula>
    </cfRule>
  </conditionalFormatting>
  <conditionalFormatting sqref="Q66">
    <cfRule type="cellIs" dxfId="1356" priority="489" operator="equal">
      <formula>"VENCIDO"</formula>
    </cfRule>
  </conditionalFormatting>
  <conditionalFormatting sqref="O66">
    <cfRule type="cellIs" dxfId="1355" priority="488" operator="equal">
      <formula>"A Favor"</formula>
    </cfRule>
  </conditionalFormatting>
  <conditionalFormatting sqref="M64">
    <cfRule type="expression" dxfId="1354" priority="474">
      <formula>ROW()=CELL("fila")</formula>
    </cfRule>
  </conditionalFormatting>
  <conditionalFormatting sqref="C65:L65 N65:R65">
    <cfRule type="expression" dxfId="1353" priority="481">
      <formula>ROW()=CELL("fila")</formula>
    </cfRule>
  </conditionalFormatting>
  <conditionalFormatting sqref="N65">
    <cfRule type="cellIs" dxfId="1352" priority="485" operator="equal">
      <formula>0</formula>
    </cfRule>
  </conditionalFormatting>
  <conditionalFormatting sqref="O65">
    <cfRule type="cellIs" dxfId="1351" priority="484" operator="equal">
      <formula>"PAGADO"</formula>
    </cfRule>
  </conditionalFormatting>
  <conditionalFormatting sqref="Q65">
    <cfRule type="cellIs" dxfId="1350" priority="483" operator="equal">
      <formula>"VENCIDO"</formula>
    </cfRule>
  </conditionalFormatting>
  <conditionalFormatting sqref="O65">
    <cfRule type="cellIs" dxfId="1349" priority="482" operator="equal">
      <formula>"A Favor"</formula>
    </cfRule>
  </conditionalFormatting>
  <conditionalFormatting sqref="C64:L64 N64:R64">
    <cfRule type="expression" dxfId="1348" priority="475">
      <formula>ROW()=CELL("fila")</formula>
    </cfRule>
  </conditionalFormatting>
  <conditionalFormatting sqref="N64">
    <cfRule type="cellIs" dxfId="1347" priority="479" operator="equal">
      <formula>0</formula>
    </cfRule>
  </conditionalFormatting>
  <conditionalFormatting sqref="O64">
    <cfRule type="cellIs" dxfId="1346" priority="478" operator="equal">
      <formula>"PAGADO"</formula>
    </cfRule>
  </conditionalFormatting>
  <conditionalFormatting sqref="Q64">
    <cfRule type="cellIs" dxfId="1345" priority="477" operator="equal">
      <formula>"VENCIDO"</formula>
    </cfRule>
  </conditionalFormatting>
  <conditionalFormatting sqref="O64">
    <cfRule type="cellIs" dxfId="1344" priority="476" operator="equal">
      <formula>"A Favor"</formula>
    </cfRule>
  </conditionalFormatting>
  <conditionalFormatting sqref="M63">
    <cfRule type="expression" dxfId="1343" priority="468">
      <formula>ROW()=CELL("fila")</formula>
    </cfRule>
  </conditionalFormatting>
  <conditionalFormatting sqref="C63:L63 N63:R63">
    <cfRule type="expression" dxfId="1342" priority="469">
      <formula>ROW()=CELL("fila")</formula>
    </cfRule>
  </conditionalFormatting>
  <conditionalFormatting sqref="N63">
    <cfRule type="cellIs" dxfId="1341" priority="473" operator="equal">
      <formula>0</formula>
    </cfRule>
  </conditionalFormatting>
  <conditionalFormatting sqref="O63">
    <cfRule type="cellIs" dxfId="1340" priority="472" operator="equal">
      <formula>"PAGADO"</formula>
    </cfRule>
  </conditionalFormatting>
  <conditionalFormatting sqref="Q63">
    <cfRule type="cellIs" dxfId="1339" priority="471" operator="equal">
      <formula>"VENCIDO"</formula>
    </cfRule>
  </conditionalFormatting>
  <conditionalFormatting sqref="O63">
    <cfRule type="cellIs" dxfId="1338" priority="470" operator="equal">
      <formula>"A Favor"</formula>
    </cfRule>
  </conditionalFormatting>
  <conditionalFormatting sqref="M120">
    <cfRule type="expression" dxfId="1337" priority="465">
      <formula>ROW()=CELL("fila")</formula>
    </cfRule>
  </conditionalFormatting>
  <conditionalFormatting sqref="M145">
    <cfRule type="expression" dxfId="1336" priority="461">
      <formula>ROW()=CELL("fila")</formula>
    </cfRule>
  </conditionalFormatting>
  <conditionalFormatting sqref="M60">
    <cfRule type="expression" dxfId="1335" priority="442">
      <formula>ROW()=CELL("fila")</formula>
    </cfRule>
  </conditionalFormatting>
  <conditionalFormatting sqref="M54">
    <cfRule type="expression" dxfId="1334" priority="406">
      <formula>ROW()=CELL("fila")</formula>
    </cfRule>
  </conditionalFormatting>
  <conditionalFormatting sqref="C62:L62 N62:R62">
    <cfRule type="expression" dxfId="1333" priority="455">
      <formula>ROW()=CELL("fila")</formula>
    </cfRule>
  </conditionalFormatting>
  <conditionalFormatting sqref="N62">
    <cfRule type="cellIs" dxfId="1332" priority="459" operator="equal">
      <formula>0</formula>
    </cfRule>
  </conditionalFormatting>
  <conditionalFormatting sqref="O62">
    <cfRule type="cellIs" dxfId="1331" priority="458" operator="equal">
      <formula>"PAGADO"</formula>
    </cfRule>
  </conditionalFormatting>
  <conditionalFormatting sqref="Q62">
    <cfRule type="cellIs" dxfId="1330" priority="457" operator="equal">
      <formula>"VENCIDO"</formula>
    </cfRule>
  </conditionalFormatting>
  <conditionalFormatting sqref="O62">
    <cfRule type="cellIs" dxfId="1329" priority="456" operator="equal">
      <formula>"A Favor"</formula>
    </cfRule>
  </conditionalFormatting>
  <conditionalFormatting sqref="M59">
    <cfRule type="expression" dxfId="1328" priority="436">
      <formula>ROW()=CELL("fila")</formula>
    </cfRule>
  </conditionalFormatting>
  <conditionalFormatting sqref="C61:L61 N61:R61">
    <cfRule type="expression" dxfId="1327" priority="449">
      <formula>ROW()=CELL("fila")</formula>
    </cfRule>
  </conditionalFormatting>
  <conditionalFormatting sqref="N61">
    <cfRule type="cellIs" dxfId="1326" priority="453" operator="equal">
      <formula>0</formula>
    </cfRule>
  </conditionalFormatting>
  <conditionalFormatting sqref="O61">
    <cfRule type="cellIs" dxfId="1325" priority="452" operator="equal">
      <formula>"PAGADO"</formula>
    </cfRule>
  </conditionalFormatting>
  <conditionalFormatting sqref="Q61">
    <cfRule type="cellIs" dxfId="1324" priority="451" operator="equal">
      <formula>"VENCIDO"</formula>
    </cfRule>
  </conditionalFormatting>
  <conditionalFormatting sqref="O61">
    <cfRule type="cellIs" dxfId="1323" priority="450" operator="equal">
      <formula>"A Favor"</formula>
    </cfRule>
  </conditionalFormatting>
  <conditionalFormatting sqref="M58">
    <cfRule type="expression" dxfId="1322" priority="430">
      <formula>ROW()=CELL("fila")</formula>
    </cfRule>
  </conditionalFormatting>
  <conditionalFormatting sqref="C60:L60 N60:R60">
    <cfRule type="expression" dxfId="1321" priority="443">
      <formula>ROW()=CELL("fila")</formula>
    </cfRule>
  </conditionalFormatting>
  <conditionalFormatting sqref="N60">
    <cfRule type="cellIs" dxfId="1320" priority="447" operator="equal">
      <formula>0</formula>
    </cfRule>
  </conditionalFormatting>
  <conditionalFormatting sqref="O60">
    <cfRule type="cellIs" dxfId="1319" priority="446" operator="equal">
      <formula>"PAGADO"</formula>
    </cfRule>
  </conditionalFormatting>
  <conditionalFormatting sqref="Q60">
    <cfRule type="cellIs" dxfId="1318" priority="445" operator="equal">
      <formula>"VENCIDO"</formula>
    </cfRule>
  </conditionalFormatting>
  <conditionalFormatting sqref="O60">
    <cfRule type="cellIs" dxfId="1317" priority="444" operator="equal">
      <formula>"A Favor"</formula>
    </cfRule>
  </conditionalFormatting>
  <conditionalFormatting sqref="C59:L59 N59:R59">
    <cfRule type="expression" dxfId="1316" priority="437">
      <formula>ROW()=CELL("fila")</formula>
    </cfRule>
  </conditionalFormatting>
  <conditionalFormatting sqref="N59">
    <cfRule type="cellIs" dxfId="1315" priority="441" operator="equal">
      <formula>0</formula>
    </cfRule>
  </conditionalFormatting>
  <conditionalFormatting sqref="O59">
    <cfRule type="cellIs" dxfId="1314" priority="440" operator="equal">
      <formula>"PAGADO"</formula>
    </cfRule>
  </conditionalFormatting>
  <conditionalFormatting sqref="Q59">
    <cfRule type="cellIs" dxfId="1313" priority="439" operator="equal">
      <formula>"VENCIDO"</formula>
    </cfRule>
  </conditionalFormatting>
  <conditionalFormatting sqref="O59">
    <cfRule type="cellIs" dxfId="1312" priority="438" operator="equal">
      <formula>"A Favor"</formula>
    </cfRule>
  </conditionalFormatting>
  <conditionalFormatting sqref="M53">
    <cfRule type="expression" dxfId="1311" priority="400">
      <formula>ROW()=CELL("fila")</formula>
    </cfRule>
  </conditionalFormatting>
  <conditionalFormatting sqref="C58:L58 N58:R58">
    <cfRule type="expression" dxfId="1310" priority="431">
      <formula>ROW()=CELL("fila")</formula>
    </cfRule>
  </conditionalFormatting>
  <conditionalFormatting sqref="N58">
    <cfRule type="cellIs" dxfId="1309" priority="435" operator="equal">
      <formula>0</formula>
    </cfRule>
  </conditionalFormatting>
  <conditionalFormatting sqref="O58">
    <cfRule type="cellIs" dxfId="1308" priority="434" operator="equal">
      <formula>"PAGADO"</formula>
    </cfRule>
  </conditionalFormatting>
  <conditionalFormatting sqref="Q58">
    <cfRule type="cellIs" dxfId="1307" priority="433" operator="equal">
      <formula>"VENCIDO"</formula>
    </cfRule>
  </conditionalFormatting>
  <conditionalFormatting sqref="O58">
    <cfRule type="cellIs" dxfId="1306" priority="432" operator="equal">
      <formula>"A Favor"</formula>
    </cfRule>
  </conditionalFormatting>
  <conditionalFormatting sqref="C57:L57 N57:R57">
    <cfRule type="expression" dxfId="1305" priority="425">
      <formula>ROW()=CELL("fila")</formula>
    </cfRule>
  </conditionalFormatting>
  <conditionalFormatting sqref="N57">
    <cfRule type="cellIs" dxfId="1304" priority="429" operator="equal">
      <formula>0</formula>
    </cfRule>
  </conditionalFormatting>
  <conditionalFormatting sqref="O57">
    <cfRule type="cellIs" dxfId="1303" priority="428" operator="equal">
      <formula>"PAGADO"</formula>
    </cfRule>
  </conditionalFormatting>
  <conditionalFormatting sqref="Q57">
    <cfRule type="cellIs" dxfId="1302" priority="427" operator="equal">
      <formula>"VENCIDO"</formula>
    </cfRule>
  </conditionalFormatting>
  <conditionalFormatting sqref="O57">
    <cfRule type="cellIs" dxfId="1301" priority="426" operator="equal">
      <formula>"A Favor"</formula>
    </cfRule>
  </conditionalFormatting>
  <conditionalFormatting sqref="C56:L56 N56:R56">
    <cfRule type="expression" dxfId="1300" priority="419">
      <formula>ROW()=CELL("fila")</formula>
    </cfRule>
  </conditionalFormatting>
  <conditionalFormatting sqref="N56">
    <cfRule type="cellIs" dxfId="1299" priority="423" operator="equal">
      <formula>0</formula>
    </cfRule>
  </conditionalFormatting>
  <conditionalFormatting sqref="O56">
    <cfRule type="cellIs" dxfId="1298" priority="422" operator="equal">
      <formula>"PAGADO"</formula>
    </cfRule>
  </conditionalFormatting>
  <conditionalFormatting sqref="Q56">
    <cfRule type="cellIs" dxfId="1297" priority="421" operator="equal">
      <formula>"VENCIDO"</formula>
    </cfRule>
  </conditionalFormatting>
  <conditionalFormatting sqref="O56">
    <cfRule type="cellIs" dxfId="1296" priority="420" operator="equal">
      <formula>"A Favor"</formula>
    </cfRule>
  </conditionalFormatting>
  <conditionalFormatting sqref="C55:L55 N55:R55">
    <cfRule type="expression" dxfId="1295" priority="413">
      <formula>ROW()=CELL("fila")</formula>
    </cfRule>
  </conditionalFormatting>
  <conditionalFormatting sqref="N55">
    <cfRule type="cellIs" dxfId="1294" priority="417" operator="equal">
      <formula>0</formula>
    </cfRule>
  </conditionalFormatting>
  <conditionalFormatting sqref="O55">
    <cfRule type="cellIs" dxfId="1293" priority="416" operator="equal">
      <formula>"PAGADO"</formula>
    </cfRule>
  </conditionalFormatting>
  <conditionalFormatting sqref="Q55">
    <cfRule type="cellIs" dxfId="1292" priority="415" operator="equal">
      <formula>"VENCIDO"</formula>
    </cfRule>
  </conditionalFormatting>
  <conditionalFormatting sqref="O55">
    <cfRule type="cellIs" dxfId="1291" priority="414" operator="equal">
      <formula>"A Favor"</formula>
    </cfRule>
  </conditionalFormatting>
  <conditionalFormatting sqref="C54:L54 N54:R54">
    <cfRule type="expression" dxfId="1290" priority="407">
      <formula>ROW()=CELL("fila")</formula>
    </cfRule>
  </conditionalFormatting>
  <conditionalFormatting sqref="N54">
    <cfRule type="cellIs" dxfId="1289" priority="411" operator="equal">
      <formula>0</formula>
    </cfRule>
  </conditionalFormatting>
  <conditionalFormatting sqref="O54">
    <cfRule type="cellIs" dxfId="1288" priority="410" operator="equal">
      <formula>"PAGADO"</formula>
    </cfRule>
  </conditionalFormatting>
  <conditionalFormatting sqref="Q54">
    <cfRule type="cellIs" dxfId="1287" priority="409" operator="equal">
      <formula>"VENCIDO"</formula>
    </cfRule>
  </conditionalFormatting>
  <conditionalFormatting sqref="O54">
    <cfRule type="cellIs" dxfId="1286" priority="408" operator="equal">
      <formula>"A Favor"</formula>
    </cfRule>
  </conditionalFormatting>
  <conditionalFormatting sqref="M52">
    <cfRule type="expression" dxfId="1285" priority="394">
      <formula>ROW()=CELL("fila")</formula>
    </cfRule>
  </conditionalFormatting>
  <conditionalFormatting sqref="C53:L53 N53:R53">
    <cfRule type="expression" dxfId="1284" priority="401">
      <formula>ROW()=CELL("fila")</formula>
    </cfRule>
  </conditionalFormatting>
  <conditionalFormatting sqref="N53">
    <cfRule type="cellIs" dxfId="1283" priority="405" operator="equal">
      <formula>0</formula>
    </cfRule>
  </conditionalFormatting>
  <conditionalFormatting sqref="O53">
    <cfRule type="cellIs" dxfId="1282" priority="404" operator="equal">
      <formula>"PAGADO"</formula>
    </cfRule>
  </conditionalFormatting>
  <conditionalFormatting sqref="Q53">
    <cfRule type="cellIs" dxfId="1281" priority="403" operator="equal">
      <formula>"VENCIDO"</formula>
    </cfRule>
  </conditionalFormatting>
  <conditionalFormatting sqref="O53">
    <cfRule type="cellIs" dxfId="1280" priority="402" operator="equal">
      <formula>"A Favor"</formula>
    </cfRule>
  </conditionalFormatting>
  <conditionalFormatting sqref="M51">
    <cfRule type="expression" dxfId="1279" priority="388">
      <formula>ROW()=CELL("fila")</formula>
    </cfRule>
  </conditionalFormatting>
  <conditionalFormatting sqref="C52:L52 N52:R52">
    <cfRule type="expression" dxfId="1278" priority="395">
      <formula>ROW()=CELL("fila")</formula>
    </cfRule>
  </conditionalFormatting>
  <conditionalFormatting sqref="N52">
    <cfRule type="cellIs" dxfId="1277" priority="399" operator="equal">
      <formula>0</formula>
    </cfRule>
  </conditionalFormatting>
  <conditionalFormatting sqref="O52">
    <cfRule type="cellIs" dxfId="1276" priority="398" operator="equal">
      <formula>"PAGADO"</formula>
    </cfRule>
  </conditionalFormatting>
  <conditionalFormatting sqref="Q52">
    <cfRule type="cellIs" dxfId="1275" priority="397" operator="equal">
      <formula>"VENCIDO"</formula>
    </cfRule>
  </conditionalFormatting>
  <conditionalFormatting sqref="O52">
    <cfRule type="cellIs" dxfId="1274" priority="396" operator="equal">
      <formula>"A Favor"</formula>
    </cfRule>
  </conditionalFormatting>
  <conditionalFormatting sqref="M50">
    <cfRule type="expression" dxfId="1273" priority="382">
      <formula>ROW()=CELL("fila")</formula>
    </cfRule>
  </conditionalFormatting>
  <conditionalFormatting sqref="C51:L51 N51:R51">
    <cfRule type="expression" dxfId="1272" priority="389">
      <formula>ROW()=CELL("fila")</formula>
    </cfRule>
  </conditionalFormatting>
  <conditionalFormatting sqref="N51">
    <cfRule type="cellIs" dxfId="1271" priority="393" operator="equal">
      <formula>0</formula>
    </cfRule>
  </conditionalFormatting>
  <conditionalFormatting sqref="O51">
    <cfRule type="cellIs" dxfId="1270" priority="392" operator="equal">
      <formula>"PAGADO"</formula>
    </cfRule>
  </conditionalFormatting>
  <conditionalFormatting sqref="Q51">
    <cfRule type="cellIs" dxfId="1269" priority="391" operator="equal">
      <formula>"VENCIDO"</formula>
    </cfRule>
  </conditionalFormatting>
  <conditionalFormatting sqref="O51">
    <cfRule type="cellIs" dxfId="1268" priority="390" operator="equal">
      <formula>"A Favor"</formula>
    </cfRule>
  </conditionalFormatting>
  <conditionalFormatting sqref="M49">
    <cfRule type="expression" dxfId="1267" priority="376">
      <formula>ROW()=CELL("fila")</formula>
    </cfRule>
  </conditionalFormatting>
  <conditionalFormatting sqref="C50:L50 N50:R50">
    <cfRule type="expression" dxfId="1266" priority="383">
      <formula>ROW()=CELL("fila")</formula>
    </cfRule>
  </conditionalFormatting>
  <conditionalFormatting sqref="N50">
    <cfRule type="cellIs" dxfId="1265" priority="387" operator="equal">
      <formula>0</formula>
    </cfRule>
  </conditionalFormatting>
  <conditionalFormatting sqref="O50">
    <cfRule type="cellIs" dxfId="1264" priority="386" operator="equal">
      <formula>"PAGADO"</formula>
    </cfRule>
  </conditionalFormatting>
  <conditionalFormatting sqref="Q50">
    <cfRule type="cellIs" dxfId="1263" priority="385" operator="equal">
      <formula>"VENCIDO"</formula>
    </cfRule>
  </conditionalFormatting>
  <conditionalFormatting sqref="O50">
    <cfRule type="cellIs" dxfId="1262" priority="384" operator="equal">
      <formula>"A Favor"</formula>
    </cfRule>
  </conditionalFormatting>
  <conditionalFormatting sqref="M48">
    <cfRule type="expression" dxfId="1261" priority="370">
      <formula>ROW()=CELL("fila")</formula>
    </cfRule>
  </conditionalFormatting>
  <conditionalFormatting sqref="C49:L49 N49:R49">
    <cfRule type="expression" dxfId="1260" priority="377">
      <formula>ROW()=CELL("fila")</formula>
    </cfRule>
  </conditionalFormatting>
  <conditionalFormatting sqref="N49">
    <cfRule type="cellIs" dxfId="1259" priority="381" operator="equal">
      <formula>0</formula>
    </cfRule>
  </conditionalFormatting>
  <conditionalFormatting sqref="O49">
    <cfRule type="cellIs" dxfId="1258" priority="380" operator="equal">
      <formula>"PAGADO"</formula>
    </cfRule>
  </conditionalFormatting>
  <conditionalFormatting sqref="Q49">
    <cfRule type="cellIs" dxfId="1257" priority="379" operator="equal">
      <formula>"VENCIDO"</formula>
    </cfRule>
  </conditionalFormatting>
  <conditionalFormatting sqref="O49">
    <cfRule type="cellIs" dxfId="1256" priority="378" operator="equal">
      <formula>"A Favor"</formula>
    </cfRule>
  </conditionalFormatting>
  <conditionalFormatting sqref="M47">
    <cfRule type="expression" dxfId="1255" priority="364">
      <formula>ROW()=CELL("fila")</formula>
    </cfRule>
  </conditionalFormatting>
  <conditionalFormatting sqref="C48:L48 N48:R48">
    <cfRule type="expression" dxfId="1254" priority="371">
      <formula>ROW()=CELL("fila")</formula>
    </cfRule>
  </conditionalFormatting>
  <conditionalFormatting sqref="N48">
    <cfRule type="cellIs" dxfId="1253" priority="375" operator="equal">
      <formula>0</formula>
    </cfRule>
  </conditionalFormatting>
  <conditionalFormatting sqref="O48">
    <cfRule type="cellIs" dxfId="1252" priority="374" operator="equal">
      <formula>"PAGADO"</formula>
    </cfRule>
  </conditionalFormatting>
  <conditionalFormatting sqref="Q48">
    <cfRule type="cellIs" dxfId="1251" priority="373" operator="equal">
      <formula>"VENCIDO"</formula>
    </cfRule>
  </conditionalFormatting>
  <conditionalFormatting sqref="O48">
    <cfRule type="cellIs" dxfId="1250" priority="372" operator="equal">
      <formula>"A Favor"</formula>
    </cfRule>
  </conditionalFormatting>
  <conditionalFormatting sqref="M1453">
    <cfRule type="expression" dxfId="1249" priority="358">
      <formula>ROW()=CELL("fila")</formula>
    </cfRule>
  </conditionalFormatting>
  <conditionalFormatting sqref="C47:L47 N47:R47">
    <cfRule type="expression" dxfId="1248" priority="365">
      <formula>ROW()=CELL("fila")</formula>
    </cfRule>
  </conditionalFormatting>
  <conditionalFormatting sqref="N47">
    <cfRule type="cellIs" dxfId="1247" priority="369" operator="equal">
      <formula>0</formula>
    </cfRule>
  </conditionalFormatting>
  <conditionalFormatting sqref="O47">
    <cfRule type="cellIs" dxfId="1246" priority="368" operator="equal">
      <formula>"PAGADO"</formula>
    </cfRule>
  </conditionalFormatting>
  <conditionalFormatting sqref="Q47">
    <cfRule type="cellIs" dxfId="1245" priority="367" operator="equal">
      <formula>"VENCIDO"</formula>
    </cfRule>
  </conditionalFormatting>
  <conditionalFormatting sqref="O47">
    <cfRule type="cellIs" dxfId="1244" priority="366" operator="equal">
      <formula>"A Favor"</formula>
    </cfRule>
  </conditionalFormatting>
  <conditionalFormatting sqref="M1077">
    <cfRule type="expression" dxfId="1243" priority="353">
      <formula>ROW()=CELL("fila")</formula>
    </cfRule>
  </conditionalFormatting>
  <conditionalFormatting sqref="M1076">
    <cfRule type="expression" dxfId="1242" priority="352">
      <formula>ROW()=CELL("fila")</formula>
    </cfRule>
  </conditionalFormatting>
  <conditionalFormatting sqref="M1452">
    <cfRule type="expression" dxfId="1241" priority="361">
      <formula>ROW()=CELL("fila")</formula>
    </cfRule>
  </conditionalFormatting>
  <conditionalFormatting sqref="M1451">
    <cfRule type="expression" dxfId="1240" priority="360">
      <formula>ROW()=CELL("fila")</formula>
    </cfRule>
  </conditionalFormatting>
  <conditionalFormatting sqref="M46">
    <cfRule type="expression" dxfId="1239" priority="346">
      <formula>ROW()=CELL("fila")</formula>
    </cfRule>
  </conditionalFormatting>
  <conditionalFormatting sqref="M1078">
    <cfRule type="expression" dxfId="1238" priority="354">
      <formula>ROW()=CELL("fila")</formula>
    </cfRule>
  </conditionalFormatting>
  <conditionalFormatting sqref="C46:L46 N46:R46">
    <cfRule type="expression" dxfId="1237" priority="347">
      <formula>ROW()=CELL("fila")</formula>
    </cfRule>
  </conditionalFormatting>
  <conditionalFormatting sqref="M45">
    <cfRule type="expression" dxfId="1236" priority="340">
      <formula>ROW()=CELL("fila")</formula>
    </cfRule>
  </conditionalFormatting>
  <conditionalFormatting sqref="C45:L45 N45:R45">
    <cfRule type="expression" dxfId="1235" priority="341">
      <formula>ROW()=CELL("fila")</formula>
    </cfRule>
  </conditionalFormatting>
  <conditionalFormatting sqref="N46">
    <cfRule type="cellIs" dxfId="1234" priority="351" operator="equal">
      <formula>0</formula>
    </cfRule>
  </conditionalFormatting>
  <conditionalFormatting sqref="O46">
    <cfRule type="cellIs" dxfId="1233" priority="350" operator="equal">
      <formula>"PAGADO"</formula>
    </cfRule>
  </conditionalFormatting>
  <conditionalFormatting sqref="Q46">
    <cfRule type="cellIs" dxfId="1232" priority="349" operator="equal">
      <formula>"VENCIDO"</formula>
    </cfRule>
  </conditionalFormatting>
  <conditionalFormatting sqref="O46">
    <cfRule type="cellIs" dxfId="1231" priority="348" operator="equal">
      <formula>"A Favor"</formula>
    </cfRule>
  </conditionalFormatting>
  <conditionalFormatting sqref="N45">
    <cfRule type="cellIs" dxfId="1230" priority="345" operator="equal">
      <formula>0</formula>
    </cfRule>
  </conditionalFormatting>
  <conditionalFormatting sqref="O45">
    <cfRule type="cellIs" dxfId="1229" priority="344" operator="equal">
      <formula>"PAGADO"</formula>
    </cfRule>
  </conditionalFormatting>
  <conditionalFormatting sqref="Q45">
    <cfRule type="cellIs" dxfId="1228" priority="343" operator="equal">
      <formula>"VENCIDO"</formula>
    </cfRule>
  </conditionalFormatting>
  <conditionalFormatting sqref="O45">
    <cfRule type="cellIs" dxfId="1227" priority="342" operator="equal">
      <formula>"A Favor"</formula>
    </cfRule>
  </conditionalFormatting>
  <conditionalFormatting sqref="M44">
    <cfRule type="expression" dxfId="1226" priority="334">
      <formula>ROW()=CELL("fila")</formula>
    </cfRule>
  </conditionalFormatting>
  <conditionalFormatting sqref="C44:L44 N44:R44">
    <cfRule type="expression" dxfId="1225" priority="335">
      <formula>ROW()=CELL("fila")</formula>
    </cfRule>
  </conditionalFormatting>
  <conditionalFormatting sqref="N44">
    <cfRule type="cellIs" dxfId="1224" priority="339" operator="equal">
      <formula>0</formula>
    </cfRule>
  </conditionalFormatting>
  <conditionalFormatting sqref="O44">
    <cfRule type="cellIs" dxfId="1223" priority="338" operator="equal">
      <formula>"PAGADO"</formula>
    </cfRule>
  </conditionalFormatting>
  <conditionalFormatting sqref="Q44">
    <cfRule type="cellIs" dxfId="1222" priority="337" operator="equal">
      <formula>"VENCIDO"</formula>
    </cfRule>
  </conditionalFormatting>
  <conditionalFormatting sqref="O44">
    <cfRule type="cellIs" dxfId="1221" priority="336" operator="equal">
      <formula>"A Favor"</formula>
    </cfRule>
  </conditionalFormatting>
  <conditionalFormatting sqref="M102">
    <cfRule type="expression" dxfId="1220" priority="332">
      <formula>ROW()=CELL("fila")</formula>
    </cfRule>
  </conditionalFormatting>
  <conditionalFormatting sqref="M55">
    <cfRule type="expression" dxfId="1219" priority="330">
      <formula>ROW()=CELL("fila")</formula>
    </cfRule>
  </conditionalFormatting>
  <conditionalFormatting sqref="M167">
    <cfRule type="expression" dxfId="1218" priority="328">
      <formula>ROW()=CELL("fila")</formula>
    </cfRule>
  </conditionalFormatting>
  <conditionalFormatting sqref="M166">
    <cfRule type="expression" dxfId="1217" priority="324">
      <formula>ROW()=CELL("fila")</formula>
    </cfRule>
  </conditionalFormatting>
  <conditionalFormatting sqref="M165">
    <cfRule type="expression" dxfId="1216" priority="323">
      <formula>ROW()=CELL("fila")</formula>
    </cfRule>
  </conditionalFormatting>
  <conditionalFormatting sqref="M164">
    <cfRule type="expression" dxfId="1215" priority="322">
      <formula>ROW()=CELL("fila")</formula>
    </cfRule>
  </conditionalFormatting>
  <conditionalFormatting sqref="M158">
    <cfRule type="expression" dxfId="1214" priority="320">
      <formula>ROW()=CELL("fila")</formula>
    </cfRule>
  </conditionalFormatting>
  <conditionalFormatting sqref="M132">
    <cfRule type="expression" dxfId="1213" priority="314">
      <formula>ROW()=CELL("fila")</formula>
    </cfRule>
  </conditionalFormatting>
  <conditionalFormatting sqref="M134">
    <cfRule type="expression" dxfId="1212" priority="316">
      <formula>ROW()=CELL("fila")</formula>
    </cfRule>
  </conditionalFormatting>
  <conditionalFormatting sqref="M133">
    <cfRule type="expression" dxfId="1211" priority="315">
      <formula>ROW()=CELL("fila")</formula>
    </cfRule>
  </conditionalFormatting>
  <conditionalFormatting sqref="M81">
    <cfRule type="expression" dxfId="1210" priority="312">
      <formula>ROW()=CELL("fila")</formula>
    </cfRule>
  </conditionalFormatting>
  <conditionalFormatting sqref="M57">
    <cfRule type="expression" dxfId="1209" priority="309">
      <formula>ROW()=CELL("fila")</formula>
    </cfRule>
  </conditionalFormatting>
  <conditionalFormatting sqref="M56">
    <cfRule type="expression" dxfId="1208" priority="308">
      <formula>ROW()=CELL("fila")</formula>
    </cfRule>
  </conditionalFormatting>
  <conditionalFormatting sqref="M96">
    <cfRule type="expression" dxfId="1207" priority="307">
      <formula>ROW()=CELL("fila")</formula>
    </cfRule>
  </conditionalFormatting>
  <conditionalFormatting sqref="M95">
    <cfRule type="expression" dxfId="1206" priority="306">
      <formula>ROW()=CELL("fila")</formula>
    </cfRule>
  </conditionalFormatting>
  <conditionalFormatting sqref="M43">
    <cfRule type="expression" dxfId="1205" priority="300">
      <formula>ROW()=CELL("fila")</formula>
    </cfRule>
  </conditionalFormatting>
  <conditionalFormatting sqref="C43:L43 N43:R43">
    <cfRule type="expression" dxfId="1204" priority="301">
      <formula>ROW()=CELL("fila")</formula>
    </cfRule>
  </conditionalFormatting>
  <conditionalFormatting sqref="N43">
    <cfRule type="cellIs" dxfId="1203" priority="305" operator="equal">
      <formula>0</formula>
    </cfRule>
  </conditionalFormatting>
  <conditionalFormatting sqref="O43">
    <cfRule type="cellIs" dxfId="1202" priority="304" operator="equal">
      <formula>"PAGADO"</formula>
    </cfRule>
  </conditionalFormatting>
  <conditionalFormatting sqref="Q43">
    <cfRule type="cellIs" dxfId="1201" priority="303" operator="equal">
      <formula>"VENCIDO"</formula>
    </cfRule>
  </conditionalFormatting>
  <conditionalFormatting sqref="O43">
    <cfRule type="cellIs" dxfId="1200" priority="302" operator="equal">
      <formula>"A Favor"</formula>
    </cfRule>
  </conditionalFormatting>
  <conditionalFormatting sqref="M42">
    <cfRule type="expression" dxfId="1199" priority="294">
      <formula>ROW()=CELL("fila")</formula>
    </cfRule>
  </conditionalFormatting>
  <conditionalFormatting sqref="C42:L42 N42:R42">
    <cfRule type="expression" dxfId="1198" priority="295">
      <formula>ROW()=CELL("fila")</formula>
    </cfRule>
  </conditionalFormatting>
  <conditionalFormatting sqref="N42">
    <cfRule type="cellIs" dxfId="1197" priority="299" operator="equal">
      <formula>0</formula>
    </cfRule>
  </conditionalFormatting>
  <conditionalFormatting sqref="O42">
    <cfRule type="cellIs" dxfId="1196" priority="298" operator="equal">
      <formula>"PAGADO"</formula>
    </cfRule>
  </conditionalFormatting>
  <conditionalFormatting sqref="Q42">
    <cfRule type="cellIs" dxfId="1195" priority="297" operator="equal">
      <formula>"VENCIDO"</formula>
    </cfRule>
  </conditionalFormatting>
  <conditionalFormatting sqref="O42">
    <cfRule type="cellIs" dxfId="1194" priority="296" operator="equal">
      <formula>"A Favor"</formula>
    </cfRule>
  </conditionalFormatting>
  <conditionalFormatting sqref="M41">
    <cfRule type="expression" dxfId="1193" priority="288">
      <formula>ROW()=CELL("fila")</formula>
    </cfRule>
  </conditionalFormatting>
  <conditionalFormatting sqref="C41:L41 N41:R41">
    <cfRule type="expression" dxfId="1192" priority="289">
      <formula>ROW()=CELL("fila")</formula>
    </cfRule>
  </conditionalFormatting>
  <conditionalFormatting sqref="N41">
    <cfRule type="cellIs" dxfId="1191" priority="293" operator="equal">
      <formula>0</formula>
    </cfRule>
  </conditionalFormatting>
  <conditionalFormatting sqref="O41">
    <cfRule type="cellIs" dxfId="1190" priority="292" operator="equal">
      <formula>"PAGADO"</formula>
    </cfRule>
  </conditionalFormatting>
  <conditionalFormatting sqref="Q41">
    <cfRule type="cellIs" dxfId="1189" priority="291" operator="equal">
      <formula>"VENCIDO"</formula>
    </cfRule>
  </conditionalFormatting>
  <conditionalFormatting sqref="O41">
    <cfRule type="cellIs" dxfId="1188" priority="290" operator="equal">
      <formula>"A Favor"</formula>
    </cfRule>
  </conditionalFormatting>
  <conditionalFormatting sqref="C40:L40 N40:R40">
    <cfRule type="expression" dxfId="1187" priority="283">
      <formula>ROW()=CELL("fila")</formula>
    </cfRule>
  </conditionalFormatting>
  <conditionalFormatting sqref="N40">
    <cfRule type="cellIs" dxfId="1186" priority="287" operator="equal">
      <formula>0</formula>
    </cfRule>
  </conditionalFormatting>
  <conditionalFormatting sqref="O40">
    <cfRule type="cellIs" dxfId="1185" priority="286" operator="equal">
      <formula>"PAGADO"</formula>
    </cfRule>
  </conditionalFormatting>
  <conditionalFormatting sqref="Q40">
    <cfRule type="cellIs" dxfId="1184" priority="285" operator="equal">
      <formula>"VENCIDO"</formula>
    </cfRule>
  </conditionalFormatting>
  <conditionalFormatting sqref="O40">
    <cfRule type="cellIs" dxfId="1183" priority="284" operator="equal">
      <formula>"A Favor"</formula>
    </cfRule>
  </conditionalFormatting>
  <conditionalFormatting sqref="M39">
    <cfRule type="expression" dxfId="1182" priority="276">
      <formula>ROW()=CELL("fila")</formula>
    </cfRule>
  </conditionalFormatting>
  <conditionalFormatting sqref="C39:L39 N39:R39">
    <cfRule type="expression" dxfId="1181" priority="277">
      <formula>ROW()=CELL("fila")</formula>
    </cfRule>
  </conditionalFormatting>
  <conditionalFormatting sqref="N39">
    <cfRule type="cellIs" dxfId="1180" priority="281" operator="equal">
      <formula>0</formula>
    </cfRule>
  </conditionalFormatting>
  <conditionalFormatting sqref="O39">
    <cfRule type="cellIs" dxfId="1179" priority="280" operator="equal">
      <formula>"PAGADO"</formula>
    </cfRule>
  </conditionalFormatting>
  <conditionalFormatting sqref="Q39">
    <cfRule type="cellIs" dxfId="1178" priority="279" operator="equal">
      <formula>"VENCIDO"</formula>
    </cfRule>
  </conditionalFormatting>
  <conditionalFormatting sqref="O39">
    <cfRule type="cellIs" dxfId="1177" priority="278" operator="equal">
      <formula>"A Favor"</formula>
    </cfRule>
  </conditionalFormatting>
  <conditionalFormatting sqref="M85">
    <cfRule type="expression" dxfId="1176" priority="272">
      <formula>ROW()=CELL("fila")</formula>
    </cfRule>
  </conditionalFormatting>
  <conditionalFormatting sqref="M83">
    <cfRule type="expression" dxfId="1175" priority="270">
      <formula>ROW()=CELL("fila")</formula>
    </cfRule>
  </conditionalFormatting>
  <conditionalFormatting sqref="M84">
    <cfRule type="expression" dxfId="1174" priority="271">
      <formula>ROW()=CELL("fila")</formula>
    </cfRule>
  </conditionalFormatting>
  <conditionalFormatting sqref="M40">
    <cfRule type="expression" dxfId="1173" priority="268">
      <formula>ROW()=CELL("fila")</formula>
    </cfRule>
  </conditionalFormatting>
  <conditionalFormatting sqref="M38">
    <cfRule type="expression" dxfId="1172" priority="262">
      <formula>ROW()=CELL("fila")</formula>
    </cfRule>
  </conditionalFormatting>
  <conditionalFormatting sqref="C38:L38 N38:R38">
    <cfRule type="expression" dxfId="1171" priority="263">
      <formula>ROW()=CELL("fila")</formula>
    </cfRule>
  </conditionalFormatting>
  <conditionalFormatting sqref="N38">
    <cfRule type="cellIs" dxfId="1170" priority="267" operator="equal">
      <formula>0</formula>
    </cfRule>
  </conditionalFormatting>
  <conditionalFormatting sqref="O38">
    <cfRule type="cellIs" dxfId="1169" priority="266" operator="equal">
      <formula>"PAGADO"</formula>
    </cfRule>
  </conditionalFormatting>
  <conditionalFormatting sqref="Q38">
    <cfRule type="cellIs" dxfId="1168" priority="265" operator="equal">
      <formula>"VENCIDO"</formula>
    </cfRule>
  </conditionalFormatting>
  <conditionalFormatting sqref="O38">
    <cfRule type="cellIs" dxfId="1167" priority="264" operator="equal">
      <formula>"A Favor"</formula>
    </cfRule>
  </conditionalFormatting>
  <conditionalFormatting sqref="M37">
    <cfRule type="expression" dxfId="1166" priority="256">
      <formula>ROW()=CELL("fila")</formula>
    </cfRule>
  </conditionalFormatting>
  <conditionalFormatting sqref="C37:L37 N37:R37">
    <cfRule type="expression" dxfId="1165" priority="257">
      <formula>ROW()=CELL("fila")</formula>
    </cfRule>
  </conditionalFormatting>
  <conditionalFormatting sqref="N37">
    <cfRule type="cellIs" dxfId="1164" priority="261" operator="equal">
      <formula>0</formula>
    </cfRule>
  </conditionalFormatting>
  <conditionalFormatting sqref="O37">
    <cfRule type="cellIs" dxfId="1163" priority="260" operator="equal">
      <formula>"PAGADO"</formula>
    </cfRule>
  </conditionalFormatting>
  <conditionalFormatting sqref="Q37">
    <cfRule type="cellIs" dxfId="1162" priority="259" operator="equal">
      <formula>"VENCIDO"</formula>
    </cfRule>
  </conditionalFormatting>
  <conditionalFormatting sqref="O37">
    <cfRule type="cellIs" dxfId="1161" priority="258" operator="equal">
      <formula>"A Favor"</formula>
    </cfRule>
  </conditionalFormatting>
  <conditionalFormatting sqref="M36">
    <cfRule type="expression" dxfId="1160" priority="250">
      <formula>ROW()=CELL("fila")</formula>
    </cfRule>
  </conditionalFormatting>
  <conditionalFormatting sqref="C36:L36 N36:R36">
    <cfRule type="expression" dxfId="1159" priority="251">
      <formula>ROW()=CELL("fila")</formula>
    </cfRule>
  </conditionalFormatting>
  <conditionalFormatting sqref="N36">
    <cfRule type="cellIs" dxfId="1158" priority="255" operator="equal">
      <formula>0</formula>
    </cfRule>
  </conditionalFormatting>
  <conditionalFormatting sqref="O36">
    <cfRule type="cellIs" dxfId="1157" priority="254" operator="equal">
      <formula>"PAGADO"</formula>
    </cfRule>
  </conditionalFormatting>
  <conditionalFormatting sqref="Q36">
    <cfRule type="cellIs" dxfId="1156" priority="253" operator="equal">
      <formula>"VENCIDO"</formula>
    </cfRule>
  </conditionalFormatting>
  <conditionalFormatting sqref="O36">
    <cfRule type="cellIs" dxfId="1155" priority="252" operator="equal">
      <formula>"A Favor"</formula>
    </cfRule>
  </conditionalFormatting>
  <conditionalFormatting sqref="M35">
    <cfRule type="expression" dxfId="1154" priority="244">
      <formula>ROW()=CELL("fila")</formula>
    </cfRule>
  </conditionalFormatting>
  <conditionalFormatting sqref="C35:L35 N35:R35">
    <cfRule type="expression" dxfId="1153" priority="245">
      <formula>ROW()=CELL("fila")</formula>
    </cfRule>
  </conditionalFormatting>
  <conditionalFormatting sqref="N35">
    <cfRule type="cellIs" dxfId="1152" priority="249" operator="equal">
      <formula>0</formula>
    </cfRule>
  </conditionalFormatting>
  <conditionalFormatting sqref="O35">
    <cfRule type="cellIs" dxfId="1151" priority="248" operator="equal">
      <formula>"PAGADO"</formula>
    </cfRule>
  </conditionalFormatting>
  <conditionalFormatting sqref="Q35">
    <cfRule type="cellIs" dxfId="1150" priority="247" operator="equal">
      <formula>"VENCIDO"</formula>
    </cfRule>
  </conditionalFormatting>
  <conditionalFormatting sqref="O35">
    <cfRule type="cellIs" dxfId="1149" priority="246" operator="equal">
      <formula>"A Favor"</formula>
    </cfRule>
  </conditionalFormatting>
  <conditionalFormatting sqref="M34">
    <cfRule type="expression" dxfId="1148" priority="238">
      <formula>ROW()=CELL("fila")</formula>
    </cfRule>
  </conditionalFormatting>
  <conditionalFormatting sqref="C34:L34 N34:R34">
    <cfRule type="expression" dxfId="1147" priority="239">
      <formula>ROW()=CELL("fila")</formula>
    </cfRule>
  </conditionalFormatting>
  <conditionalFormatting sqref="N34">
    <cfRule type="cellIs" dxfId="1146" priority="243" operator="equal">
      <formula>0</formula>
    </cfRule>
  </conditionalFormatting>
  <conditionalFormatting sqref="O34">
    <cfRule type="cellIs" dxfId="1145" priority="242" operator="equal">
      <formula>"PAGADO"</formula>
    </cfRule>
  </conditionalFormatting>
  <conditionalFormatting sqref="Q34">
    <cfRule type="cellIs" dxfId="1144" priority="241" operator="equal">
      <formula>"VENCIDO"</formula>
    </cfRule>
  </conditionalFormatting>
  <conditionalFormatting sqref="O34">
    <cfRule type="cellIs" dxfId="1143" priority="240" operator="equal">
      <formula>"A Favor"</formula>
    </cfRule>
  </conditionalFormatting>
  <conditionalFormatting sqref="M33">
    <cfRule type="expression" dxfId="1142" priority="232">
      <formula>ROW()=CELL("fila")</formula>
    </cfRule>
  </conditionalFormatting>
  <conditionalFormatting sqref="C33:L33 N33:R33">
    <cfRule type="expression" dxfId="1141" priority="233">
      <formula>ROW()=CELL("fila")</formula>
    </cfRule>
  </conditionalFormatting>
  <conditionalFormatting sqref="N33">
    <cfRule type="cellIs" dxfId="1140" priority="237" operator="equal">
      <formula>0</formula>
    </cfRule>
  </conditionalFormatting>
  <conditionalFormatting sqref="O33">
    <cfRule type="cellIs" dxfId="1139" priority="236" operator="equal">
      <formula>"PAGADO"</formula>
    </cfRule>
  </conditionalFormatting>
  <conditionalFormatting sqref="Q33">
    <cfRule type="cellIs" dxfId="1138" priority="235" operator="equal">
      <formula>"VENCIDO"</formula>
    </cfRule>
  </conditionalFormatting>
  <conditionalFormatting sqref="O33">
    <cfRule type="cellIs" dxfId="1137" priority="234" operator="equal">
      <formula>"A Favor"</formula>
    </cfRule>
  </conditionalFormatting>
  <conditionalFormatting sqref="M71">
    <cfRule type="expression" dxfId="1136" priority="210">
      <formula>ROW()=CELL("fila")</formula>
    </cfRule>
  </conditionalFormatting>
  <conditionalFormatting sqref="C32:L32 N32:R32">
    <cfRule type="expression" dxfId="1135" priority="227">
      <formula>ROW()=CELL("fila")</formula>
    </cfRule>
  </conditionalFormatting>
  <conditionalFormatting sqref="N32">
    <cfRule type="cellIs" dxfId="1134" priority="231" operator="equal">
      <formula>0</formula>
    </cfRule>
  </conditionalFormatting>
  <conditionalFormatting sqref="O32">
    <cfRule type="cellIs" dxfId="1133" priority="230" operator="equal">
      <formula>"PAGADO"</formula>
    </cfRule>
  </conditionalFormatting>
  <conditionalFormatting sqref="Q32">
    <cfRule type="cellIs" dxfId="1132" priority="229" operator="equal">
      <formula>"VENCIDO"</formula>
    </cfRule>
  </conditionalFormatting>
  <conditionalFormatting sqref="O32">
    <cfRule type="cellIs" dxfId="1131" priority="228" operator="equal">
      <formula>"A Favor"</formula>
    </cfRule>
  </conditionalFormatting>
  <conditionalFormatting sqref="M72">
    <cfRule type="expression" dxfId="1130" priority="204">
      <formula>ROW()=CELL("fila")</formula>
    </cfRule>
  </conditionalFormatting>
  <conditionalFormatting sqref="C31:L31 N31:R31">
    <cfRule type="expression" dxfId="1129" priority="221">
      <formula>ROW()=CELL("fila")</formula>
    </cfRule>
  </conditionalFormatting>
  <conditionalFormatting sqref="N31">
    <cfRule type="cellIs" dxfId="1128" priority="225" operator="equal">
      <formula>0</formula>
    </cfRule>
  </conditionalFormatting>
  <conditionalFormatting sqref="O31">
    <cfRule type="cellIs" dxfId="1127" priority="224" operator="equal">
      <formula>"PAGADO"</formula>
    </cfRule>
  </conditionalFormatting>
  <conditionalFormatting sqref="Q31">
    <cfRule type="cellIs" dxfId="1126" priority="223" operator="equal">
      <formula>"VENCIDO"</formula>
    </cfRule>
  </conditionalFormatting>
  <conditionalFormatting sqref="O31">
    <cfRule type="cellIs" dxfId="1125" priority="222" operator="equal">
      <formula>"A Favor"</formula>
    </cfRule>
  </conditionalFormatting>
  <conditionalFormatting sqref="M97">
    <cfRule type="expression" dxfId="1124" priority="218">
      <formula>ROW()=CELL("fila")</formula>
    </cfRule>
  </conditionalFormatting>
  <conditionalFormatting sqref="M100">
    <cfRule type="expression" dxfId="1123" priority="214">
      <formula>ROW()=CELL("fila")</formula>
    </cfRule>
  </conditionalFormatting>
  <conditionalFormatting sqref="M99">
    <cfRule type="expression" dxfId="1122" priority="213">
      <formula>ROW()=CELL("fila")</formula>
    </cfRule>
  </conditionalFormatting>
  <conditionalFormatting sqref="M98">
    <cfRule type="expression" dxfId="1121" priority="212">
      <formula>ROW()=CELL("fila")</formula>
    </cfRule>
  </conditionalFormatting>
  <conditionalFormatting sqref="M30">
    <cfRule type="expression" dxfId="1120" priority="198">
      <formula>ROW()=CELL("fila")</formula>
    </cfRule>
  </conditionalFormatting>
  <conditionalFormatting sqref="M74">
    <cfRule type="expression" dxfId="1119" priority="206">
      <formula>ROW()=CELL("fila")</formula>
    </cfRule>
  </conditionalFormatting>
  <conditionalFormatting sqref="M73">
    <cfRule type="expression" dxfId="1118" priority="205">
      <formula>ROW()=CELL("fila")</formula>
    </cfRule>
  </conditionalFormatting>
  <conditionalFormatting sqref="M173">
    <cfRule type="expression" dxfId="1117" priority="174">
      <formula>ROW()=CELL("fila")</formula>
    </cfRule>
  </conditionalFormatting>
  <conditionalFormatting sqref="M178">
    <cfRule type="expression" dxfId="1116" priority="168">
      <formula>ROW()=CELL("fila")</formula>
    </cfRule>
  </conditionalFormatting>
  <conditionalFormatting sqref="C30:L30 N30:R30">
    <cfRule type="expression" dxfId="1115" priority="199">
      <formula>ROW()=CELL("fila")</formula>
    </cfRule>
  </conditionalFormatting>
  <conditionalFormatting sqref="N30">
    <cfRule type="cellIs" dxfId="1114" priority="203" operator="equal">
      <formula>0</formula>
    </cfRule>
  </conditionalFormatting>
  <conditionalFormatting sqref="O30">
    <cfRule type="cellIs" dxfId="1113" priority="202" operator="equal">
      <formula>"PAGADO"</formula>
    </cfRule>
  </conditionalFormatting>
  <conditionalFormatting sqref="Q30">
    <cfRule type="cellIs" dxfId="1112" priority="201" operator="equal">
      <formula>"VENCIDO"</formula>
    </cfRule>
  </conditionalFormatting>
  <conditionalFormatting sqref="O30">
    <cfRule type="cellIs" dxfId="1111" priority="200" operator="equal">
      <formula>"A Favor"</formula>
    </cfRule>
  </conditionalFormatting>
  <conditionalFormatting sqref="M107">
    <cfRule type="expression" dxfId="1110" priority="162">
      <formula>ROW()=CELL("fila")</formula>
    </cfRule>
  </conditionalFormatting>
  <conditionalFormatting sqref="C29:L29 N29:R29">
    <cfRule type="expression" dxfId="1109" priority="193">
      <formula>ROW()=CELL("fila")</formula>
    </cfRule>
  </conditionalFormatting>
  <conditionalFormatting sqref="N29">
    <cfRule type="cellIs" dxfId="1108" priority="197" operator="equal">
      <formula>0</formula>
    </cfRule>
  </conditionalFormatting>
  <conditionalFormatting sqref="O29">
    <cfRule type="cellIs" dxfId="1107" priority="196" operator="equal">
      <formula>"PAGADO"</formula>
    </cfRule>
  </conditionalFormatting>
  <conditionalFormatting sqref="Q29">
    <cfRule type="cellIs" dxfId="1106" priority="195" operator="equal">
      <formula>"VENCIDO"</formula>
    </cfRule>
  </conditionalFormatting>
  <conditionalFormatting sqref="O29">
    <cfRule type="cellIs" dxfId="1105" priority="194" operator="equal">
      <formula>"A Favor"</formula>
    </cfRule>
  </conditionalFormatting>
  <conditionalFormatting sqref="M28">
    <cfRule type="expression" dxfId="1104" priority="156">
      <formula>ROW()=CELL("fila")</formula>
    </cfRule>
  </conditionalFormatting>
  <conditionalFormatting sqref="C28:L28 N28:R28">
    <cfRule type="expression" dxfId="1103" priority="187">
      <formula>ROW()=CELL("fila")</formula>
    </cfRule>
  </conditionalFormatting>
  <conditionalFormatting sqref="N28">
    <cfRule type="cellIs" dxfId="1102" priority="191" operator="equal">
      <formula>0</formula>
    </cfRule>
  </conditionalFormatting>
  <conditionalFormatting sqref="O28">
    <cfRule type="cellIs" dxfId="1101" priority="190" operator="equal">
      <formula>"PAGADO"</formula>
    </cfRule>
  </conditionalFormatting>
  <conditionalFormatting sqref="Q28">
    <cfRule type="cellIs" dxfId="1100" priority="189" operator="equal">
      <formula>"VENCIDO"</formula>
    </cfRule>
  </conditionalFormatting>
  <conditionalFormatting sqref="O28">
    <cfRule type="cellIs" dxfId="1099" priority="188" operator="equal">
      <formula>"A Favor"</formula>
    </cfRule>
  </conditionalFormatting>
  <conditionalFormatting sqref="C27:L27 N27:R27">
    <cfRule type="expression" dxfId="1098" priority="181">
      <formula>ROW()=CELL("fila")</formula>
    </cfRule>
  </conditionalFormatting>
  <conditionalFormatting sqref="N27">
    <cfRule type="cellIs" dxfId="1097" priority="185" operator="equal">
      <formula>0</formula>
    </cfRule>
  </conditionalFormatting>
  <conditionalFormatting sqref="O27">
    <cfRule type="cellIs" dxfId="1096" priority="184" operator="equal">
      <formula>"PAGADO"</formula>
    </cfRule>
  </conditionalFormatting>
  <conditionalFormatting sqref="Q27">
    <cfRule type="cellIs" dxfId="1095" priority="183" operator="equal">
      <formula>"VENCIDO"</formula>
    </cfRule>
  </conditionalFormatting>
  <conditionalFormatting sqref="O27">
    <cfRule type="cellIs" dxfId="1094" priority="182" operator="equal">
      <formula>"A Favor"</formula>
    </cfRule>
  </conditionalFormatting>
  <conditionalFormatting sqref="C26:L26 N26:R26">
    <cfRule type="expression" dxfId="1093" priority="151">
      <formula>ROW()=CELL("fila")</formula>
    </cfRule>
  </conditionalFormatting>
  <conditionalFormatting sqref="M29">
    <cfRule type="expression" dxfId="1092" priority="177">
      <formula>ROW()=CELL("fila")</formula>
    </cfRule>
  </conditionalFormatting>
  <conditionalFormatting sqref="M27">
    <cfRule type="expression" dxfId="1091" priority="159">
      <formula>ROW()=CELL("fila")</formula>
    </cfRule>
  </conditionalFormatting>
  <conditionalFormatting sqref="M246">
    <cfRule type="expression" dxfId="1090" priority="116">
      <formula>ROW()=CELL("fila")</formula>
    </cfRule>
  </conditionalFormatting>
  <conditionalFormatting sqref="M86">
    <cfRule type="expression" dxfId="1089" priority="172">
      <formula>ROW()=CELL("fila")</formula>
    </cfRule>
  </conditionalFormatting>
  <conditionalFormatting sqref="M65">
    <cfRule type="expression" dxfId="1088" priority="170">
      <formula>ROW()=CELL("fila")</formula>
    </cfRule>
  </conditionalFormatting>
  <conditionalFormatting sqref="M170">
    <cfRule type="expression" dxfId="1087" priority="166">
      <formula>ROW()=CELL("fila")</formula>
    </cfRule>
  </conditionalFormatting>
  <conditionalFormatting sqref="M212">
    <cfRule type="expression" dxfId="1086" priority="164">
      <formula>ROW()=CELL("fila")</formula>
    </cfRule>
  </conditionalFormatting>
  <conditionalFormatting sqref="C25:L25 N25:R25">
    <cfRule type="expression" dxfId="1085" priority="145">
      <formula>ROW()=CELL("fila")</formula>
    </cfRule>
  </conditionalFormatting>
  <conditionalFormatting sqref="N26">
    <cfRule type="cellIs" dxfId="1084" priority="155" operator="equal">
      <formula>0</formula>
    </cfRule>
  </conditionalFormatting>
  <conditionalFormatting sqref="O26">
    <cfRule type="cellIs" dxfId="1083" priority="154" operator="equal">
      <formula>"PAGADO"</formula>
    </cfRule>
  </conditionalFormatting>
  <conditionalFormatting sqref="Q26">
    <cfRule type="cellIs" dxfId="1082" priority="153" operator="equal">
      <formula>"VENCIDO"</formula>
    </cfRule>
  </conditionalFormatting>
  <conditionalFormatting sqref="O26">
    <cfRule type="cellIs" dxfId="1081" priority="152" operator="equal">
      <formula>"A Favor"</formula>
    </cfRule>
  </conditionalFormatting>
  <conditionalFormatting sqref="N25">
    <cfRule type="cellIs" dxfId="1080" priority="149" operator="equal">
      <formula>0</formula>
    </cfRule>
  </conditionalFormatting>
  <conditionalFormatting sqref="O25">
    <cfRule type="cellIs" dxfId="1079" priority="148" operator="equal">
      <formula>"PAGADO"</formula>
    </cfRule>
  </conditionalFormatting>
  <conditionalFormatting sqref="Q25">
    <cfRule type="cellIs" dxfId="1078" priority="147" operator="equal">
      <formula>"VENCIDO"</formula>
    </cfRule>
  </conditionalFormatting>
  <conditionalFormatting sqref="O25">
    <cfRule type="cellIs" dxfId="1077" priority="146" operator="equal">
      <formula>"A Favor"</formula>
    </cfRule>
  </conditionalFormatting>
  <conditionalFormatting sqref="C24:L24 N24:R24">
    <cfRule type="expression" dxfId="1076" priority="139">
      <formula>ROW()=CELL("fila")</formula>
    </cfRule>
  </conditionalFormatting>
  <conditionalFormatting sqref="N24">
    <cfRule type="cellIs" dxfId="1075" priority="143" operator="equal">
      <formula>0</formula>
    </cfRule>
  </conditionalFormatting>
  <conditionalFormatting sqref="O24">
    <cfRule type="cellIs" dxfId="1074" priority="142" operator="equal">
      <formula>"PAGADO"</formula>
    </cfRule>
  </conditionalFormatting>
  <conditionalFormatting sqref="Q24">
    <cfRule type="cellIs" dxfId="1073" priority="141" operator="equal">
      <formula>"VENCIDO"</formula>
    </cfRule>
  </conditionalFormatting>
  <conditionalFormatting sqref="O24">
    <cfRule type="cellIs" dxfId="1072" priority="140" operator="equal">
      <formula>"A Favor"</formula>
    </cfRule>
  </conditionalFormatting>
  <conditionalFormatting sqref="M23">
    <cfRule type="expression" dxfId="1071" priority="132">
      <formula>ROW()=CELL("fila")</formula>
    </cfRule>
  </conditionalFormatting>
  <conditionalFormatting sqref="C23:L23 N23:R23">
    <cfRule type="expression" dxfId="1070" priority="133">
      <formula>ROW()=CELL("fila")</formula>
    </cfRule>
  </conditionalFormatting>
  <conditionalFormatting sqref="N23">
    <cfRule type="cellIs" dxfId="1069" priority="137" operator="equal">
      <formula>0</formula>
    </cfRule>
  </conditionalFormatting>
  <conditionalFormatting sqref="O23">
    <cfRule type="cellIs" dxfId="1068" priority="136" operator="equal">
      <formula>"PAGADO"</formula>
    </cfRule>
  </conditionalFormatting>
  <conditionalFormatting sqref="Q23">
    <cfRule type="cellIs" dxfId="1067" priority="135" operator="equal">
      <formula>"VENCIDO"</formula>
    </cfRule>
  </conditionalFormatting>
  <conditionalFormatting sqref="O23">
    <cfRule type="cellIs" dxfId="1066" priority="134" operator="equal">
      <formula>"A Favor"</formula>
    </cfRule>
  </conditionalFormatting>
  <conditionalFormatting sqref="M62">
    <cfRule type="expression" dxfId="1065" priority="114">
      <formula>ROW()=CELL("fila")</formula>
    </cfRule>
  </conditionalFormatting>
  <conditionalFormatting sqref="M168">
    <cfRule type="expression" dxfId="1064" priority="130">
      <formula>ROW()=CELL("fila")</formula>
    </cfRule>
  </conditionalFormatting>
  <conditionalFormatting sqref="C22:L22 N22:R22">
    <cfRule type="expression" dxfId="1063" priority="109">
      <formula>ROW()=CELL("fila")</formula>
    </cfRule>
  </conditionalFormatting>
  <conditionalFormatting sqref="M22">
    <cfRule type="expression" dxfId="1062" priority="108">
      <formula>ROW()=CELL("fila")</formula>
    </cfRule>
  </conditionalFormatting>
  <conditionalFormatting sqref="M26">
    <cfRule type="expression" dxfId="1061" priority="126">
      <formula>ROW()=CELL("fila")</formula>
    </cfRule>
  </conditionalFormatting>
  <conditionalFormatting sqref="M25">
    <cfRule type="expression" dxfId="1060" priority="125">
      <formula>ROW()=CELL("fila")</formula>
    </cfRule>
  </conditionalFormatting>
  <conditionalFormatting sqref="M24">
    <cfRule type="expression" dxfId="1059" priority="124">
      <formula>ROW()=CELL("fila")</formula>
    </cfRule>
  </conditionalFormatting>
  <conditionalFormatting sqref="C21:L21 N21:R21">
    <cfRule type="expression" dxfId="1058" priority="103">
      <formula>ROW()=CELL("fila")</formula>
    </cfRule>
  </conditionalFormatting>
  <conditionalFormatting sqref="M21">
    <cfRule type="expression" dxfId="1057" priority="102">
      <formula>ROW()=CELL("fila")</formula>
    </cfRule>
  </conditionalFormatting>
  <conditionalFormatting sqref="M70">
    <cfRule type="expression" dxfId="1056" priority="121">
      <formula>ROW()=CELL("fila")</formula>
    </cfRule>
  </conditionalFormatting>
  <conditionalFormatting sqref="M69">
    <cfRule type="expression" dxfId="1055" priority="120">
      <formula>ROW()=CELL("fila")</formula>
    </cfRule>
  </conditionalFormatting>
  <conditionalFormatting sqref="M20">
    <cfRule type="expression" dxfId="1054" priority="96">
      <formula>ROW()=CELL("fila")</formula>
    </cfRule>
  </conditionalFormatting>
  <conditionalFormatting sqref="M245">
    <cfRule type="expression" dxfId="1053" priority="118">
      <formula>ROW()=CELL("fila")</formula>
    </cfRule>
  </conditionalFormatting>
  <conditionalFormatting sqref="M31">
    <cfRule type="expression" dxfId="1052" priority="86">
      <formula>ROW()=CELL("fila")</formula>
    </cfRule>
  </conditionalFormatting>
  <conditionalFormatting sqref="M18">
    <cfRule type="expression" dxfId="1051" priority="80">
      <formula>ROW()=CELL("fila")</formula>
    </cfRule>
  </conditionalFormatting>
  <conditionalFormatting sqref="M17">
    <cfRule type="expression" dxfId="1050" priority="74">
      <formula>ROW()=CELL("fila")</formula>
    </cfRule>
  </conditionalFormatting>
  <conditionalFormatting sqref="M16">
    <cfRule type="expression" dxfId="1049" priority="68">
      <formula>ROW()=CELL("fila")</formula>
    </cfRule>
  </conditionalFormatting>
  <conditionalFormatting sqref="C20:L20 N20:R20">
    <cfRule type="expression" dxfId="1048" priority="97">
      <formula>ROW()=CELL("fila")</formula>
    </cfRule>
  </conditionalFormatting>
  <conditionalFormatting sqref="N22">
    <cfRule type="cellIs" dxfId="1047" priority="113" operator="equal">
      <formula>0</formula>
    </cfRule>
  </conditionalFormatting>
  <conditionalFormatting sqref="O22">
    <cfRule type="cellIs" dxfId="1046" priority="112" operator="equal">
      <formula>"PAGADO"</formula>
    </cfRule>
  </conditionalFormatting>
  <conditionalFormatting sqref="Q22">
    <cfRule type="cellIs" dxfId="1045" priority="111" operator="equal">
      <formula>"VENCIDO"</formula>
    </cfRule>
  </conditionalFormatting>
  <conditionalFormatting sqref="O22">
    <cfRule type="cellIs" dxfId="1044" priority="110" operator="equal">
      <formula>"A Favor"</formula>
    </cfRule>
  </conditionalFormatting>
  <conditionalFormatting sqref="M32">
    <cfRule type="expression" dxfId="1043" priority="87">
      <formula>ROW()=CELL("fila")</formula>
    </cfRule>
  </conditionalFormatting>
  <conditionalFormatting sqref="M15">
    <cfRule type="expression" dxfId="1042" priority="62">
      <formula>ROW()=CELL("fila")</formula>
    </cfRule>
  </conditionalFormatting>
  <conditionalFormatting sqref="N21">
    <cfRule type="cellIs" dxfId="1041" priority="107" operator="equal">
      <formula>0</formula>
    </cfRule>
  </conditionalFormatting>
  <conditionalFormatting sqref="O21">
    <cfRule type="cellIs" dxfId="1040" priority="106" operator="equal">
      <formula>"PAGADO"</formula>
    </cfRule>
  </conditionalFormatting>
  <conditionalFormatting sqref="Q21">
    <cfRule type="cellIs" dxfId="1039" priority="105" operator="equal">
      <formula>"VENCIDO"</formula>
    </cfRule>
  </conditionalFormatting>
  <conditionalFormatting sqref="O21">
    <cfRule type="cellIs" dxfId="1038" priority="104" operator="equal">
      <formula>"A Favor"</formula>
    </cfRule>
  </conditionalFormatting>
  <conditionalFormatting sqref="C18:L18 N18:R18">
    <cfRule type="expression" dxfId="1037" priority="81">
      <formula>ROW()=CELL("fila")</formula>
    </cfRule>
  </conditionalFormatting>
  <conditionalFormatting sqref="M14">
    <cfRule type="expression" dxfId="1036" priority="56">
      <formula>ROW()=CELL("fila")</formula>
    </cfRule>
  </conditionalFormatting>
  <conditionalFormatting sqref="N20">
    <cfRule type="cellIs" dxfId="1035" priority="101" operator="equal">
      <formula>0</formula>
    </cfRule>
  </conditionalFormatting>
  <conditionalFormatting sqref="O20">
    <cfRule type="cellIs" dxfId="1034" priority="100" operator="equal">
      <formula>"PAGADO"</formula>
    </cfRule>
  </conditionalFormatting>
  <conditionalFormatting sqref="Q20">
    <cfRule type="cellIs" dxfId="1033" priority="99" operator="equal">
      <formula>"VENCIDO"</formula>
    </cfRule>
  </conditionalFormatting>
  <conditionalFormatting sqref="O20">
    <cfRule type="cellIs" dxfId="1032" priority="98" operator="equal">
      <formula>"A Favor"</formula>
    </cfRule>
  </conditionalFormatting>
  <conditionalFormatting sqref="M19">
    <cfRule type="expression" dxfId="1031" priority="90">
      <formula>ROW()=CELL("fila")</formula>
    </cfRule>
  </conditionalFormatting>
  <conditionalFormatting sqref="C19:L19 N19:R19">
    <cfRule type="expression" dxfId="1030" priority="91">
      <formula>ROW()=CELL("fila")</formula>
    </cfRule>
  </conditionalFormatting>
  <conditionalFormatting sqref="N19">
    <cfRule type="cellIs" dxfId="1029" priority="95" operator="equal">
      <formula>0</formula>
    </cfRule>
  </conditionalFormatting>
  <conditionalFormatting sqref="O19">
    <cfRule type="cellIs" dxfId="1028" priority="94" operator="equal">
      <formula>"PAGADO"</formula>
    </cfRule>
  </conditionalFormatting>
  <conditionalFormatting sqref="Q19">
    <cfRule type="cellIs" dxfId="1027" priority="93" operator="equal">
      <formula>"VENCIDO"</formula>
    </cfRule>
  </conditionalFormatting>
  <conditionalFormatting sqref="O19">
    <cfRule type="cellIs" dxfId="1026" priority="92" operator="equal">
      <formula>"A Favor"</formula>
    </cfRule>
  </conditionalFormatting>
  <conditionalFormatting sqref="C17:L17 N17:R17">
    <cfRule type="expression" dxfId="1025" priority="75">
      <formula>ROW()=CELL("fila")</formula>
    </cfRule>
  </conditionalFormatting>
  <conditionalFormatting sqref="M13">
    <cfRule type="expression" dxfId="1024" priority="50">
      <formula>ROW()=CELL("fila")</formula>
    </cfRule>
  </conditionalFormatting>
  <conditionalFormatting sqref="C16:L16 N16:R16">
    <cfRule type="expression" dxfId="1023" priority="69">
      <formula>ROW()=CELL("fila")</formula>
    </cfRule>
  </conditionalFormatting>
  <conditionalFormatting sqref="M12">
    <cfRule type="expression" dxfId="1022" priority="44">
      <formula>ROW()=CELL("fila")</formula>
    </cfRule>
  </conditionalFormatting>
  <conditionalFormatting sqref="M11">
    <cfRule type="expression" dxfId="1021" priority="38">
      <formula>ROW()=CELL("fila")</formula>
    </cfRule>
  </conditionalFormatting>
  <conditionalFormatting sqref="C15:L15 N15:R15">
    <cfRule type="expression" dxfId="1020" priority="63">
      <formula>ROW()=CELL("fila")</formula>
    </cfRule>
  </conditionalFormatting>
  <conditionalFormatting sqref="N18">
    <cfRule type="cellIs" dxfId="1019" priority="85" operator="equal">
      <formula>0</formula>
    </cfRule>
  </conditionalFormatting>
  <conditionalFormatting sqref="O18">
    <cfRule type="cellIs" dxfId="1018" priority="84" operator="equal">
      <formula>"PAGADO"</formula>
    </cfRule>
  </conditionalFormatting>
  <conditionalFormatting sqref="Q18">
    <cfRule type="cellIs" dxfId="1017" priority="83" operator="equal">
      <formula>"VENCIDO"</formula>
    </cfRule>
  </conditionalFormatting>
  <conditionalFormatting sqref="O18">
    <cfRule type="cellIs" dxfId="1016" priority="82" operator="equal">
      <formula>"A Favor"</formula>
    </cfRule>
  </conditionalFormatting>
  <conditionalFormatting sqref="M10">
    <cfRule type="expression" dxfId="1015" priority="32">
      <formula>ROW()=CELL("fila")</formula>
    </cfRule>
  </conditionalFormatting>
  <conditionalFormatting sqref="C14:L14 N14:R14">
    <cfRule type="expression" dxfId="1014" priority="57">
      <formula>ROW()=CELL("fila")</formula>
    </cfRule>
  </conditionalFormatting>
  <conditionalFormatting sqref="N17">
    <cfRule type="cellIs" dxfId="1013" priority="79" operator="equal">
      <formula>0</formula>
    </cfRule>
  </conditionalFormatting>
  <conditionalFormatting sqref="O17">
    <cfRule type="cellIs" dxfId="1012" priority="78" operator="equal">
      <formula>"PAGADO"</formula>
    </cfRule>
  </conditionalFormatting>
  <conditionalFormatting sqref="Q17">
    <cfRule type="cellIs" dxfId="1011" priority="77" operator="equal">
      <formula>"VENCIDO"</formula>
    </cfRule>
  </conditionalFormatting>
  <conditionalFormatting sqref="O17">
    <cfRule type="cellIs" dxfId="1010" priority="76" operator="equal">
      <formula>"A Favor"</formula>
    </cfRule>
  </conditionalFormatting>
  <conditionalFormatting sqref="M9">
    <cfRule type="expression" dxfId="1009" priority="26">
      <formula>ROW()=CELL("fila")</formula>
    </cfRule>
  </conditionalFormatting>
  <conditionalFormatting sqref="C13:L13 N13:R13">
    <cfRule type="expression" dxfId="1008" priority="51">
      <formula>ROW()=CELL("fila")</formula>
    </cfRule>
  </conditionalFormatting>
  <conditionalFormatting sqref="N16">
    <cfRule type="cellIs" dxfId="1007" priority="73" operator="equal">
      <formula>0</formula>
    </cfRule>
  </conditionalFormatting>
  <conditionalFormatting sqref="O16">
    <cfRule type="cellIs" dxfId="1006" priority="72" operator="equal">
      <formula>"PAGADO"</formula>
    </cfRule>
  </conditionalFormatting>
  <conditionalFormatting sqref="Q16">
    <cfRule type="cellIs" dxfId="1005" priority="71" operator="equal">
      <formula>"VENCIDO"</formula>
    </cfRule>
  </conditionalFormatting>
  <conditionalFormatting sqref="O16">
    <cfRule type="cellIs" dxfId="1004" priority="70" operator="equal">
      <formula>"A Favor"</formula>
    </cfRule>
  </conditionalFormatting>
  <conditionalFormatting sqref="M8">
    <cfRule type="expression" dxfId="1003" priority="20">
      <formula>ROW()=CELL("fila")</formula>
    </cfRule>
  </conditionalFormatting>
  <conditionalFormatting sqref="C12:L12 N12:R12">
    <cfRule type="expression" dxfId="1002" priority="45">
      <formula>ROW()=CELL("fila")</formula>
    </cfRule>
  </conditionalFormatting>
  <conditionalFormatting sqref="N15">
    <cfRule type="cellIs" dxfId="1001" priority="67" operator="equal">
      <formula>0</formula>
    </cfRule>
  </conditionalFormatting>
  <conditionalFormatting sqref="O15">
    <cfRule type="cellIs" dxfId="1000" priority="66" operator="equal">
      <formula>"PAGADO"</formula>
    </cfRule>
  </conditionalFormatting>
  <conditionalFormatting sqref="Q15">
    <cfRule type="cellIs" dxfId="999" priority="65" operator="equal">
      <formula>"VENCIDO"</formula>
    </cfRule>
  </conditionalFormatting>
  <conditionalFormatting sqref="O15">
    <cfRule type="cellIs" dxfId="998" priority="64" operator="equal">
      <formula>"A Favor"</formula>
    </cfRule>
  </conditionalFormatting>
  <conditionalFormatting sqref="C11:L11 N11:R11">
    <cfRule type="expression" dxfId="997" priority="39">
      <formula>ROW()=CELL("fila")</formula>
    </cfRule>
  </conditionalFormatting>
  <conditionalFormatting sqref="N14">
    <cfRule type="cellIs" dxfId="996" priority="61" operator="equal">
      <formula>0</formula>
    </cfRule>
  </conditionalFormatting>
  <conditionalFormatting sqref="O14">
    <cfRule type="cellIs" dxfId="995" priority="60" operator="equal">
      <formula>"PAGADO"</formula>
    </cfRule>
  </conditionalFormatting>
  <conditionalFormatting sqref="Q14">
    <cfRule type="cellIs" dxfId="994" priority="59" operator="equal">
      <formula>"VENCIDO"</formula>
    </cfRule>
  </conditionalFormatting>
  <conditionalFormatting sqref="O14">
    <cfRule type="cellIs" dxfId="993" priority="58" operator="equal">
      <formula>"A Favor"</formula>
    </cfRule>
  </conditionalFormatting>
  <conditionalFormatting sqref="C10:L10 N10:R10">
    <cfRule type="expression" dxfId="992" priority="33">
      <formula>ROW()=CELL("fila")</formula>
    </cfRule>
  </conditionalFormatting>
  <conditionalFormatting sqref="N13">
    <cfRule type="cellIs" dxfId="991" priority="55" operator="equal">
      <formula>0</formula>
    </cfRule>
  </conditionalFormatting>
  <conditionalFormatting sqref="O13">
    <cfRule type="cellIs" dxfId="990" priority="54" operator="equal">
      <formula>"PAGADO"</formula>
    </cfRule>
  </conditionalFormatting>
  <conditionalFormatting sqref="Q13">
    <cfRule type="cellIs" dxfId="989" priority="53" operator="equal">
      <formula>"VENCIDO"</formula>
    </cfRule>
  </conditionalFormatting>
  <conditionalFormatting sqref="O13">
    <cfRule type="cellIs" dxfId="988" priority="52" operator="equal">
      <formula>"A Favor"</formula>
    </cfRule>
  </conditionalFormatting>
  <conditionalFormatting sqref="C9:L9 N9:R9">
    <cfRule type="expression" dxfId="987" priority="27">
      <formula>ROW()=CELL("fila")</formula>
    </cfRule>
  </conditionalFormatting>
  <conditionalFormatting sqref="N12">
    <cfRule type="cellIs" dxfId="986" priority="49" operator="equal">
      <formula>0</formula>
    </cfRule>
  </conditionalFormatting>
  <conditionalFormatting sqref="O12">
    <cfRule type="cellIs" dxfId="985" priority="48" operator="equal">
      <formula>"PAGADO"</formula>
    </cfRule>
  </conditionalFormatting>
  <conditionalFormatting sqref="Q12">
    <cfRule type="cellIs" dxfId="984" priority="47" operator="equal">
      <formula>"VENCIDO"</formula>
    </cfRule>
  </conditionalFormatting>
  <conditionalFormatting sqref="O12">
    <cfRule type="cellIs" dxfId="983" priority="46" operator="equal">
      <formula>"A Favor"</formula>
    </cfRule>
  </conditionalFormatting>
  <conditionalFormatting sqref="C8:L8 N8:R8">
    <cfRule type="expression" dxfId="982" priority="21">
      <formula>ROW()=CELL("fila")</formula>
    </cfRule>
  </conditionalFormatting>
  <conditionalFormatting sqref="N11">
    <cfRule type="cellIs" dxfId="981" priority="43" operator="equal">
      <formula>0</formula>
    </cfRule>
  </conditionalFormatting>
  <conditionalFormatting sqref="O11">
    <cfRule type="cellIs" dxfId="980" priority="42" operator="equal">
      <formula>"PAGADO"</formula>
    </cfRule>
  </conditionalFormatting>
  <conditionalFormatting sqref="Q11">
    <cfRule type="cellIs" dxfId="979" priority="41" operator="equal">
      <formula>"VENCIDO"</formula>
    </cfRule>
  </conditionalFormatting>
  <conditionalFormatting sqref="O11">
    <cfRule type="cellIs" dxfId="978" priority="40" operator="equal">
      <formula>"A Favor"</formula>
    </cfRule>
  </conditionalFormatting>
  <conditionalFormatting sqref="N10">
    <cfRule type="cellIs" dxfId="977" priority="37" operator="equal">
      <formula>0</formula>
    </cfRule>
  </conditionalFormatting>
  <conditionalFormatting sqref="O10">
    <cfRule type="cellIs" dxfId="976" priority="36" operator="equal">
      <formula>"PAGADO"</formula>
    </cfRule>
  </conditionalFormatting>
  <conditionalFormatting sqref="Q10">
    <cfRule type="cellIs" dxfId="975" priority="35" operator="equal">
      <formula>"VENCIDO"</formula>
    </cfRule>
  </conditionalFormatting>
  <conditionalFormatting sqref="O10">
    <cfRule type="cellIs" dxfId="974" priority="34" operator="equal">
      <formula>"A Favor"</formula>
    </cfRule>
  </conditionalFormatting>
  <conditionalFormatting sqref="N9">
    <cfRule type="cellIs" dxfId="973" priority="31" operator="equal">
      <formula>0</formula>
    </cfRule>
  </conditionalFormatting>
  <conditionalFormatting sqref="O9">
    <cfRule type="cellIs" dxfId="972" priority="30" operator="equal">
      <formula>"PAGADO"</formula>
    </cfRule>
  </conditionalFormatting>
  <conditionalFormatting sqref="Q9">
    <cfRule type="cellIs" dxfId="971" priority="29" operator="equal">
      <formula>"VENCIDO"</formula>
    </cfRule>
  </conditionalFormatting>
  <conditionalFormatting sqref="O9">
    <cfRule type="cellIs" dxfId="970" priority="28" operator="equal">
      <formula>"A Favor"</formula>
    </cfRule>
  </conditionalFormatting>
  <conditionalFormatting sqref="N8">
    <cfRule type="cellIs" dxfId="969" priority="25" operator="equal">
      <formula>0</formula>
    </cfRule>
  </conditionalFormatting>
  <conditionalFormatting sqref="O8">
    <cfRule type="cellIs" dxfId="968" priority="24" operator="equal">
      <formula>"PAGADO"</formula>
    </cfRule>
  </conditionalFormatting>
  <conditionalFormatting sqref="Q8">
    <cfRule type="cellIs" dxfId="967" priority="23" operator="equal">
      <formula>"VENCIDO"</formula>
    </cfRule>
  </conditionalFormatting>
  <conditionalFormatting sqref="O8">
    <cfRule type="cellIs" dxfId="966" priority="22" operator="equal">
      <formula>"A Favor"</formula>
    </cfRule>
  </conditionalFormatting>
  <conditionalFormatting sqref="M7">
    <cfRule type="expression" dxfId="965" priority="14">
      <formula>ROW()=CELL("fila")</formula>
    </cfRule>
  </conditionalFormatting>
  <conditionalFormatting sqref="C7:L7 N7:R7">
    <cfRule type="expression" dxfId="964" priority="15">
      <formula>ROW()=CELL("fila")</formula>
    </cfRule>
  </conditionalFormatting>
  <conditionalFormatting sqref="N7">
    <cfRule type="cellIs" dxfId="963" priority="19" operator="equal">
      <formula>0</formula>
    </cfRule>
  </conditionalFormatting>
  <conditionalFormatting sqref="O7">
    <cfRule type="cellIs" dxfId="962" priority="18" operator="equal">
      <formula>"PAGADO"</formula>
    </cfRule>
  </conditionalFormatting>
  <conditionalFormatting sqref="Q7">
    <cfRule type="cellIs" dxfId="961" priority="17" operator="equal">
      <formula>"VENCIDO"</formula>
    </cfRule>
  </conditionalFormatting>
  <conditionalFormatting sqref="O7">
    <cfRule type="cellIs" dxfId="960" priority="16" operator="equal">
      <formula>"A Favor"</formula>
    </cfRule>
  </conditionalFormatting>
  <conditionalFormatting sqref="M283">
    <cfRule type="expression" dxfId="959" priority="12">
      <formula>ROW()=CELL("fila")</formula>
    </cfRule>
  </conditionalFormatting>
  <conditionalFormatting sqref="M253">
    <cfRule type="expression" dxfId="958" priority="9">
      <formula>ROW()=CELL("fila")</formula>
    </cfRule>
  </conditionalFormatting>
  <conditionalFormatting sqref="M252">
    <cfRule type="expression" dxfId="957" priority="8">
      <formula>ROW()=CELL("fila")</formula>
    </cfRule>
  </conditionalFormatting>
  <conditionalFormatting sqref="M239">
    <cfRule type="expression" dxfId="956" priority="6">
      <formula>ROW()=CELL("fila")</formula>
    </cfRule>
  </conditionalFormatting>
  <conditionalFormatting sqref="M222">
    <cfRule type="expression" dxfId="955" priority="4">
      <formula>ROW()=CELL("fila")</formula>
    </cfRule>
  </conditionalFormatting>
  <conditionalFormatting sqref="M221">
    <cfRule type="expression" dxfId="954" priority="3">
      <formula>ROW()=CELL("fila")</formula>
    </cfRule>
  </conditionalFormatting>
  <conditionalFormatting sqref="M192">
    <cfRule type="expression" dxfId="953" priority="1">
      <formula>ROW()=CELL("fila")</formula>
    </cfRule>
  </conditionalFormatting>
  <pageMargins left="0.25" right="0.25" top="0.75" bottom="0.75" header="0.3" footer="0.3"/>
  <pageSetup scale="71" fitToHeight="0" orientation="landscape" verticalDpi="1200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r:id="rId5">
            <anchor moveWithCells="1">
              <from>
                <xdr:col>12</xdr:col>
                <xdr:colOff>0</xdr:colOff>
                <xdr:row>1</xdr:row>
                <xdr:rowOff>180975</xdr:rowOff>
              </from>
              <to>
                <xdr:col>13</xdr:col>
                <xdr:colOff>0</xdr:colOff>
                <xdr:row>3</xdr:row>
                <xdr:rowOff>66675</xdr:rowOff>
              </to>
            </anchor>
          </controlPr>
        </control>
      </mc:Choice>
      <mc:Fallback>
        <control shapeId="3073" r:id="rId4" name="TextBox1"/>
      </mc:Fallback>
    </mc:AlternateContent>
    <mc:AlternateContent xmlns:mc="http://schemas.openxmlformats.org/markup-compatibility/2006">
      <mc:Choice Requires="x14">
        <control shapeId="3074" r:id="rId6" name="Button 2">
          <controlPr defaultSize="0" print="0" autoFill="0" autoPict="0" macro="[0]!BuscarNota">
            <anchor moveWithCells="1" sizeWithCells="1">
              <from>
                <xdr:col>23</xdr:col>
                <xdr:colOff>609600</xdr:colOff>
                <xdr:row>1</xdr:row>
                <xdr:rowOff>0</xdr:rowOff>
              </from>
              <to>
                <xdr:col>25</xdr:col>
                <xdr:colOff>95250</xdr:colOff>
                <xdr:row>2</xdr:row>
                <xdr:rowOff>142875</xdr:rowOff>
              </to>
            </anchor>
          </controlPr>
        </control>
      </mc:Choice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0FDD4DD-3012-4542-BF7C-92167A8EE2AA}">
          <x14:formula1>
            <xm:f>OFFSET(Listas!$F$3:$F$56,0,0,COUNTA(Listas!$F:$F)-1)</xm:f>
          </x14:formula1>
          <xm:sqref>G3304:G3308 E3101:E3582 E2961:E3035 E2940:E2959 E2917:E2938 E2905:E2914 E2882:E2903 E2859:E2880 G3321:G3323 G3318:G3319 E3037:E3099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E1E1C-75FA-4FD3-9570-D50A212B79CB}">
  <sheetPr codeName="Hoja4">
    <tabColor theme="4" tint="0.79998168889431442"/>
  </sheetPr>
  <dimension ref="D1:CK106"/>
  <sheetViews>
    <sheetView showGridLines="0" zoomScaleNormal="100" workbookViewId="0">
      <pane xSplit="1" topLeftCell="CB1" activePane="topRight" state="frozen"/>
      <selection pane="topRight" activeCell="CE106" sqref="CE4:CE106"/>
    </sheetView>
  </sheetViews>
  <sheetFormatPr baseColWidth="10" defaultRowHeight="15" x14ac:dyDescent="0.25"/>
  <cols>
    <col min="1" max="1" width="9.7109375" customWidth="1"/>
    <col min="2" max="3" width="2.28515625" customWidth="1"/>
    <col min="4" max="4" width="7.7109375" hidden="1" customWidth="1"/>
    <col min="5" max="5" width="9.28515625" customWidth="1"/>
    <col min="6" max="6" width="60" bestFit="1" customWidth="1"/>
    <col min="7" max="7" width="11.85546875" hidden="1" customWidth="1"/>
    <col min="8" max="8" width="3.7109375" customWidth="1"/>
    <col min="9" max="9" width="50.42578125" customWidth="1"/>
    <col min="10" max="11" width="3.7109375" customWidth="1"/>
    <col min="12" max="12" width="24.5703125" bestFit="1" customWidth="1"/>
    <col min="13" max="14" width="3.7109375" customWidth="1"/>
    <col min="16" max="69" width="40.7109375" customWidth="1"/>
    <col min="70" max="70" width="42.28515625" customWidth="1"/>
    <col min="71" max="71" width="32.5703125" customWidth="1"/>
    <col min="72" max="72" width="29.85546875" customWidth="1"/>
    <col min="73" max="73" width="29.5703125" customWidth="1"/>
    <col min="74" max="74" width="32" customWidth="1"/>
    <col min="75" max="75" width="24.7109375" customWidth="1"/>
    <col min="76" max="76" width="27.28515625" customWidth="1"/>
    <col min="77" max="77" width="30.7109375" customWidth="1"/>
    <col min="78" max="78" width="35.28515625" customWidth="1"/>
    <col min="79" max="79" width="39" customWidth="1"/>
    <col min="80" max="80" width="42.85546875" customWidth="1"/>
    <col min="81" max="81" width="34.85546875" customWidth="1"/>
    <col min="82" max="84" width="33.28515625" customWidth="1"/>
    <col min="85" max="85" width="35.85546875" customWidth="1"/>
    <col min="86" max="86" width="39" customWidth="1"/>
    <col min="87" max="87" width="33.28515625" customWidth="1"/>
    <col min="88" max="88" width="35" customWidth="1"/>
    <col min="89" max="89" width="44.7109375" customWidth="1"/>
  </cols>
  <sheetData>
    <row r="1" spans="4:89" ht="15.75" thickBot="1" x14ac:dyDescent="0.3">
      <c r="H1" s="29"/>
    </row>
    <row r="2" spans="4:89" ht="15.75" thickBot="1" x14ac:dyDescent="0.3">
      <c r="D2" s="12" t="s">
        <v>5</v>
      </c>
      <c r="E2" s="12" t="s">
        <v>6</v>
      </c>
      <c r="F2" s="12" t="s">
        <v>7</v>
      </c>
      <c r="G2" s="25" t="s">
        <v>219</v>
      </c>
      <c r="H2" s="28" t="s">
        <v>220</v>
      </c>
      <c r="I2" s="27" t="s">
        <v>220</v>
      </c>
      <c r="J2" s="12"/>
      <c r="K2" s="22"/>
      <c r="L2" s="20" t="s">
        <v>2</v>
      </c>
      <c r="O2" s="16" t="s">
        <v>0</v>
      </c>
      <c r="P2" s="17" t="str">
        <f>VLOOKUP(P3,Lista_Clientes[[Codigo]:[Clientes]],2,FALSE)</f>
        <v>JULIO MEDINA</v>
      </c>
      <c r="Q2" s="17" t="str">
        <f>VLOOKUP(Q3,Lista_Clientes[[Codigo]:[Clientes]],2,FALSE)</f>
        <v>JAIME</v>
      </c>
      <c r="R2" s="17" t="str">
        <f>VLOOKUP(R3,Lista_Clientes[[Codigo]:[Clientes]],2,FALSE)</f>
        <v>ALDONIO</v>
      </c>
      <c r="S2" s="17" t="str">
        <f>VLOOKUP(S3,Lista_Clientes[[Codigo]:[Clientes]],2,FALSE)</f>
        <v>SALVADOR</v>
      </c>
      <c r="T2" s="17" t="str">
        <f>VLOOKUP(T3,Lista_Clientes[[Codigo]:[Clientes]],2,FALSE)</f>
        <v>SR J</v>
      </c>
      <c r="U2" s="17" t="str">
        <f>VLOOKUP(U3,Lista_Clientes[[Codigo]:[Clientes]],2,FALSE)</f>
        <v>ABASTO Y VÍVERES LA DOÑA</v>
      </c>
      <c r="V2" s="143" t="str">
        <f>VLOOKUP(V3,Lista_Clientes[[Codigo]:[Clientes]],2,FALSE)</f>
        <v>RUTA</v>
      </c>
      <c r="W2" s="17" t="str">
        <f>VLOOKUP(W3,Lista_Clientes[[Codigo]:[Clientes]],2,FALSE)</f>
        <v>AGROPECUARIA LA ROSALIERA</v>
      </c>
      <c r="X2" s="17" t="str">
        <f>VLOOKUP(X3,Lista_Clientes[[Codigo]:[Clientes]],2,FALSE)</f>
        <v>ASOCIACION COOPERATIVA DISTRIBUIDORA VIVINAVETUY</v>
      </c>
      <c r="Y2" s="17" t="str">
        <f>VLOOKUP(Y3,Lista_Clientes[[Codigo]:[Clientes]],2,FALSE)</f>
        <v>ANTONIO NICOLAS YOUNES YOUNES</v>
      </c>
      <c r="Z2" s="17" t="str">
        <f>VLOOKUP(Z3,Lista_Clientes[[Codigo]:[Clientes]],2,FALSE)</f>
        <v>CORPORACION GOLDEN RULE</v>
      </c>
      <c r="AA2" s="17" t="str">
        <f>VLOOKUP(AA3,Lista_Clientes[[Codigo]:[Clientes]],2,FALSE)</f>
        <v>CORPORACION TOÑECA T AND G (T&amp;G)</v>
      </c>
      <c r="AB2" s="17" t="s">
        <v>75</v>
      </c>
      <c r="AC2" s="17" t="s">
        <v>76</v>
      </c>
      <c r="AD2" s="17" t="s">
        <v>77</v>
      </c>
      <c r="AE2" s="17" t="s">
        <v>70</v>
      </c>
      <c r="AF2" s="17" t="s">
        <v>78</v>
      </c>
      <c r="AG2" s="17" t="s">
        <v>79</v>
      </c>
      <c r="AH2" s="17" t="s">
        <v>80</v>
      </c>
      <c r="AI2" s="17" t="s">
        <v>81</v>
      </c>
      <c r="AJ2" s="17" t="s">
        <v>82</v>
      </c>
      <c r="AK2" s="17" t="s">
        <v>83</v>
      </c>
      <c r="AL2" s="17" t="s">
        <v>84</v>
      </c>
      <c r="AM2" s="17" t="s">
        <v>85</v>
      </c>
      <c r="AN2" s="17" t="s">
        <v>86</v>
      </c>
      <c r="AO2" s="17" t="s">
        <v>87</v>
      </c>
      <c r="AP2" s="17" t="s">
        <v>88</v>
      </c>
      <c r="AQ2" s="17" t="s">
        <v>89</v>
      </c>
      <c r="AR2" s="17" t="s">
        <v>90</v>
      </c>
      <c r="AS2" s="17" t="s">
        <v>91</v>
      </c>
      <c r="AT2" s="17" t="s">
        <v>93</v>
      </c>
      <c r="AU2" s="17" t="s">
        <v>94</v>
      </c>
      <c r="AV2" s="17" t="s">
        <v>95</v>
      </c>
      <c r="AW2" s="17" t="s">
        <v>96</v>
      </c>
      <c r="AX2" s="17" t="s">
        <v>97</v>
      </c>
      <c r="AY2" s="17" t="s">
        <v>98</v>
      </c>
      <c r="AZ2" s="17" t="s">
        <v>99</v>
      </c>
      <c r="BA2" s="17" t="s">
        <v>100</v>
      </c>
      <c r="BB2" s="17" t="s">
        <v>101</v>
      </c>
      <c r="BC2" s="17" t="s">
        <v>102</v>
      </c>
      <c r="BD2" s="17" t="s">
        <v>104</v>
      </c>
      <c r="BE2" s="17" t="s">
        <v>64</v>
      </c>
      <c r="BF2" s="17" t="s">
        <v>105</v>
      </c>
      <c r="BG2" s="17" t="s">
        <v>106</v>
      </c>
      <c r="BH2" s="17" t="s">
        <v>107</v>
      </c>
      <c r="BI2" s="17" t="s">
        <v>108</v>
      </c>
      <c r="BJ2" s="17" t="s">
        <v>109</v>
      </c>
      <c r="BK2" s="17" t="s">
        <v>110</v>
      </c>
      <c r="BL2" s="17" t="s">
        <v>111</v>
      </c>
      <c r="BM2" s="17" t="s">
        <v>499</v>
      </c>
      <c r="BN2" s="17" t="s">
        <v>626</v>
      </c>
      <c r="BO2" s="17" t="s">
        <v>700</v>
      </c>
      <c r="BP2" s="17" t="s">
        <v>739</v>
      </c>
      <c r="BQ2" s="17" t="s">
        <v>843</v>
      </c>
      <c r="BR2" s="17" t="s">
        <v>670</v>
      </c>
      <c r="BS2" s="17" t="s">
        <v>953</v>
      </c>
      <c r="BT2" s="17" t="s">
        <v>1082</v>
      </c>
      <c r="BU2" s="17" t="s">
        <v>1207</v>
      </c>
      <c r="BV2" s="17" t="s">
        <v>1291</v>
      </c>
      <c r="BW2" s="17" t="s">
        <v>1383</v>
      </c>
      <c r="BX2" s="17" t="s">
        <v>1382</v>
      </c>
      <c r="BY2" s="17" t="s">
        <v>1718</v>
      </c>
      <c r="BZ2" s="17" t="s">
        <v>1725</v>
      </c>
      <c r="CA2" s="17" t="s">
        <v>1730</v>
      </c>
      <c r="CB2" s="17" t="s">
        <v>1781</v>
      </c>
      <c r="CC2" s="17" t="s">
        <v>1793</v>
      </c>
      <c r="CD2" s="17" t="s">
        <v>1835</v>
      </c>
      <c r="CE2" s="17" t="s">
        <v>1887</v>
      </c>
      <c r="CF2" s="17" t="s">
        <v>1999</v>
      </c>
      <c r="CG2" s="17" t="s">
        <v>2020</v>
      </c>
      <c r="CH2" s="17" t="s">
        <v>2245</v>
      </c>
      <c r="CI2" s="17" t="s">
        <v>2485</v>
      </c>
      <c r="CJ2" s="17" t="s">
        <v>2564</v>
      </c>
      <c r="CK2" s="17" t="s">
        <v>2626</v>
      </c>
    </row>
    <row r="3" spans="4:89" ht="15.75" thickBot="1" x14ac:dyDescent="0.3">
      <c r="D3" s="13">
        <f t="shared" ref="D3:D35" si="0">ROW(D2)-1</f>
        <v>1</v>
      </c>
      <c r="E3" s="30" t="str">
        <f t="shared" ref="E3:E57" si="1">CONCATENATE("CLI_",D3)</f>
        <v>CLI_1</v>
      </c>
      <c r="F3" s="14" t="s">
        <v>9</v>
      </c>
      <c r="G3" s="15" t="b">
        <f>ISNUMBER(SEARCH(Registro!$F$13,Lista_Clientes[[#This Row],[Clientes]],1))</f>
        <v>1</v>
      </c>
      <c r="H3" s="26"/>
      <c r="I3" s="26" t="str" cm="1">
        <f t="array" ref="I3:I76">_xlfn._xlws.FILTER(Lista_Clientes[Clientes],Lista_Clientes[Aux.])</f>
        <v>JULIO MEDINA</v>
      </c>
      <c r="K3" s="22"/>
      <c r="L3" t="s">
        <v>3</v>
      </c>
      <c r="O3" s="16" t="s">
        <v>114</v>
      </c>
      <c r="P3" s="18" t="s">
        <v>19</v>
      </c>
      <c r="Q3" s="135" t="s">
        <v>20</v>
      </c>
      <c r="R3" s="18" t="s">
        <v>21</v>
      </c>
      <c r="S3" s="18" t="s">
        <v>22</v>
      </c>
      <c r="T3" s="18" t="s">
        <v>23</v>
      </c>
      <c r="U3" s="18" t="s">
        <v>25</v>
      </c>
      <c r="V3" s="144" t="s">
        <v>26</v>
      </c>
      <c r="W3" s="18" t="s">
        <v>27</v>
      </c>
      <c r="X3" s="18" t="s">
        <v>28</v>
      </c>
      <c r="Y3" s="18" t="s">
        <v>29</v>
      </c>
      <c r="Z3" s="18" t="s">
        <v>31</v>
      </c>
      <c r="AA3" s="18" t="s">
        <v>32</v>
      </c>
      <c r="AB3" s="18" t="s">
        <v>33</v>
      </c>
      <c r="AC3" s="18" t="s">
        <v>34</v>
      </c>
      <c r="AD3" s="18" t="s">
        <v>35</v>
      </c>
      <c r="AE3" s="18" t="s">
        <v>36</v>
      </c>
      <c r="AF3" s="18" t="s">
        <v>37</v>
      </c>
      <c r="AG3" s="18" t="s">
        <v>38</v>
      </c>
      <c r="AH3" s="18" t="s">
        <v>39</v>
      </c>
      <c r="AI3" s="18" t="s">
        <v>40</v>
      </c>
      <c r="AJ3" s="18" t="s">
        <v>41</v>
      </c>
      <c r="AK3" s="18" t="s">
        <v>42</v>
      </c>
      <c r="AL3" s="18" t="s">
        <v>43</v>
      </c>
      <c r="AM3" s="18" t="s">
        <v>44</v>
      </c>
      <c r="AN3" s="18" t="s">
        <v>45</v>
      </c>
      <c r="AO3" s="18" t="s">
        <v>116</v>
      </c>
      <c r="AP3" s="18" t="s">
        <v>46</v>
      </c>
      <c r="AQ3" s="18" t="s">
        <v>47</v>
      </c>
      <c r="AR3" s="18" t="s">
        <v>48</v>
      </c>
      <c r="AS3" s="18" t="s">
        <v>49</v>
      </c>
      <c r="AT3" s="18" t="s">
        <v>50</v>
      </c>
      <c r="AU3" s="18" t="s">
        <v>51</v>
      </c>
      <c r="AV3" s="18" t="s">
        <v>52</v>
      </c>
      <c r="AW3" s="18" t="s">
        <v>118</v>
      </c>
      <c r="AX3" s="18" t="s">
        <v>53</v>
      </c>
      <c r="AY3" s="18" t="s">
        <v>54</v>
      </c>
      <c r="AZ3" s="18" t="s">
        <v>117</v>
      </c>
      <c r="BA3" s="18" t="s">
        <v>55</v>
      </c>
      <c r="BB3" s="18" t="s">
        <v>115</v>
      </c>
      <c r="BC3" s="18" t="s">
        <v>56</v>
      </c>
      <c r="BD3" s="18" t="s">
        <v>57</v>
      </c>
      <c r="BE3" s="18" t="s">
        <v>58</v>
      </c>
      <c r="BF3" s="18" t="s">
        <v>59</v>
      </c>
      <c r="BG3" s="18" t="s">
        <v>119</v>
      </c>
      <c r="BH3" s="18" t="s">
        <v>60</v>
      </c>
      <c r="BI3" s="18" t="s">
        <v>120</v>
      </c>
      <c r="BJ3" s="18" t="s">
        <v>121</v>
      </c>
      <c r="BK3" s="18" t="s">
        <v>4</v>
      </c>
      <c r="BL3" s="18" t="s">
        <v>122</v>
      </c>
      <c r="BM3" s="18" t="s">
        <v>61</v>
      </c>
      <c r="BN3" s="18" t="s">
        <v>62</v>
      </c>
      <c r="BO3" s="18" t="s">
        <v>63</v>
      </c>
      <c r="BP3" s="18" t="s">
        <v>65</v>
      </c>
      <c r="BQ3" s="18" t="s">
        <v>463</v>
      </c>
      <c r="BR3" s="18" t="s">
        <v>883</v>
      </c>
      <c r="BS3" s="18" t="s">
        <v>884</v>
      </c>
      <c r="BT3" s="18" t="s">
        <v>885</v>
      </c>
      <c r="BU3" s="18" t="s">
        <v>886</v>
      </c>
      <c r="BV3" s="18" t="s">
        <v>887</v>
      </c>
      <c r="BW3" s="18" t="s">
        <v>888</v>
      </c>
      <c r="BX3" s="18" t="s">
        <v>889</v>
      </c>
      <c r="BY3" s="18" t="s">
        <v>890</v>
      </c>
      <c r="BZ3" s="18" t="s">
        <v>891</v>
      </c>
      <c r="CA3" s="18" t="s">
        <v>892</v>
      </c>
      <c r="CB3" s="18" t="s">
        <v>893</v>
      </c>
      <c r="CC3" s="18" t="s">
        <v>1792</v>
      </c>
      <c r="CD3" s="18" t="s">
        <v>1836</v>
      </c>
      <c r="CE3" s="18" t="s">
        <v>1886</v>
      </c>
      <c r="CF3" s="18" t="s">
        <v>2000</v>
      </c>
      <c r="CG3" s="18" t="s">
        <v>2021</v>
      </c>
      <c r="CH3" s="18" t="s">
        <v>2312</v>
      </c>
      <c r="CI3" s="18" t="s">
        <v>2486</v>
      </c>
      <c r="CJ3" s="18" t="s">
        <v>2563</v>
      </c>
      <c r="CK3" s="18" t="s">
        <v>2627</v>
      </c>
    </row>
    <row r="4" spans="4:89" x14ac:dyDescent="0.25">
      <c r="D4" s="13">
        <f t="shared" si="0"/>
        <v>2</v>
      </c>
      <c r="E4" s="30" t="str">
        <f t="shared" si="1"/>
        <v>CLI_2</v>
      </c>
      <c r="F4" s="14" t="s">
        <v>8</v>
      </c>
      <c r="G4" s="15" t="b">
        <f>ISNUMBER(SEARCH(Registro!$F$13,Lista_Clientes[[#This Row],[Clientes]],1))</f>
        <v>1</v>
      </c>
      <c r="H4" s="26"/>
      <c r="I4" s="26" t="str">
        <v>JAIME</v>
      </c>
      <c r="K4" s="22"/>
      <c r="L4" t="s">
        <v>872</v>
      </c>
      <c r="O4" s="158" t="s">
        <v>1</v>
      </c>
      <c r="P4" s="134" t="s">
        <v>166</v>
      </c>
      <c r="Q4" s="136" t="s">
        <v>172</v>
      </c>
      <c r="R4" s="21" t="s">
        <v>183</v>
      </c>
      <c r="S4" s="21" t="s">
        <v>187</v>
      </c>
      <c r="T4" s="21" t="s">
        <v>190</v>
      </c>
      <c r="U4" s="134" t="s">
        <v>71</v>
      </c>
      <c r="V4" s="136" t="s">
        <v>193</v>
      </c>
      <c r="W4" s="21" t="s">
        <v>73</v>
      </c>
      <c r="X4" s="21" t="s">
        <v>68</v>
      </c>
      <c r="Y4" s="21" t="s">
        <v>30</v>
      </c>
      <c r="Z4" s="21" t="s">
        <v>69</v>
      </c>
      <c r="AA4" s="21" t="s">
        <v>74</v>
      </c>
      <c r="AB4" s="21" t="s">
        <v>75</v>
      </c>
      <c r="AC4" s="21" t="s">
        <v>76</v>
      </c>
      <c r="AD4" s="21" t="s">
        <v>77</v>
      </c>
      <c r="AE4" s="21" t="s">
        <v>208</v>
      </c>
      <c r="AF4" s="21" t="s">
        <v>78</v>
      </c>
      <c r="AG4" s="21" t="s">
        <v>79</v>
      </c>
      <c r="AH4" s="21" t="s">
        <v>80</v>
      </c>
      <c r="AI4" s="21" t="s">
        <v>81</v>
      </c>
      <c r="AJ4" s="21" t="s">
        <v>82</v>
      </c>
      <c r="AK4" s="21" t="s">
        <v>83</v>
      </c>
      <c r="AL4" s="21" t="s">
        <v>84</v>
      </c>
      <c r="AM4" s="21" t="s">
        <v>85</v>
      </c>
      <c r="AN4" s="21" t="s">
        <v>86</v>
      </c>
      <c r="AO4" s="21" t="s">
        <v>87</v>
      </c>
      <c r="AP4" s="21" t="s">
        <v>88</v>
      </c>
      <c r="AQ4" s="21" t="s">
        <v>2544</v>
      </c>
      <c r="AR4" s="21" t="s">
        <v>90</v>
      </c>
      <c r="AS4" s="21" t="s">
        <v>91</v>
      </c>
      <c r="AT4" s="21" t="s">
        <v>93</v>
      </c>
      <c r="AU4" s="21" t="s">
        <v>94</v>
      </c>
      <c r="AV4" s="21" t="s">
        <v>95</v>
      </c>
      <c r="AW4" s="21" t="s">
        <v>96</v>
      </c>
      <c r="AX4" s="21" t="s">
        <v>97</v>
      </c>
      <c r="AY4" s="21" t="s">
        <v>98</v>
      </c>
      <c r="AZ4" s="21" t="s">
        <v>99</v>
      </c>
      <c r="BA4" s="21" t="s">
        <v>100</v>
      </c>
      <c r="BB4" s="21" t="s">
        <v>101</v>
      </c>
      <c r="BC4" s="21" t="s">
        <v>102</v>
      </c>
      <c r="BD4" s="21" t="s">
        <v>104</v>
      </c>
      <c r="BE4" s="132" t="s">
        <v>64</v>
      </c>
      <c r="BF4" s="21" t="s">
        <v>105</v>
      </c>
      <c r="BG4" s="21" t="s">
        <v>106</v>
      </c>
      <c r="BH4" s="21" t="s">
        <v>107</v>
      </c>
      <c r="BI4" s="21" t="s">
        <v>108</v>
      </c>
      <c r="BJ4" s="21" t="s">
        <v>109</v>
      </c>
      <c r="BK4" s="21" t="s">
        <v>110</v>
      </c>
      <c r="BL4" s="21" t="s">
        <v>111</v>
      </c>
      <c r="BM4" s="21" t="s">
        <v>499</v>
      </c>
      <c r="BN4" t="s">
        <v>626</v>
      </c>
      <c r="BO4" t="s">
        <v>700</v>
      </c>
      <c r="BP4" s="21" t="s">
        <v>739</v>
      </c>
      <c r="BQ4" s="21" t="s">
        <v>843</v>
      </c>
      <c r="BR4" s="21" t="s">
        <v>670</v>
      </c>
      <c r="BS4" s="21" t="s">
        <v>953</v>
      </c>
      <c r="BT4" s="21" t="s">
        <v>1082</v>
      </c>
      <c r="BU4" s="21" t="s">
        <v>1207</v>
      </c>
      <c r="BV4" s="21" t="s">
        <v>1291</v>
      </c>
      <c r="BW4" s="21" t="s">
        <v>1383</v>
      </c>
      <c r="BX4" s="21" t="s">
        <v>1382</v>
      </c>
      <c r="BY4" s="21" t="s">
        <v>1721</v>
      </c>
      <c r="BZ4" s="21" t="s">
        <v>1725</v>
      </c>
      <c r="CA4" s="21" t="s">
        <v>1730</v>
      </c>
      <c r="CB4" s="21" t="s">
        <v>1781</v>
      </c>
      <c r="CC4" s="21" t="s">
        <v>1793</v>
      </c>
      <c r="CD4" s="134" t="s">
        <v>1835</v>
      </c>
      <c r="CE4" s="136" t="s">
        <v>193</v>
      </c>
      <c r="CF4" s="136" t="s">
        <v>1999</v>
      </c>
      <c r="CG4" s="136" t="s">
        <v>2020</v>
      </c>
      <c r="CH4" s="136" t="s">
        <v>2684</v>
      </c>
      <c r="CI4" s="136" t="s">
        <v>2487</v>
      </c>
      <c r="CJ4" s="136" t="s">
        <v>2564</v>
      </c>
      <c r="CK4" s="136" t="s">
        <v>2626</v>
      </c>
    </row>
    <row r="5" spans="4:89" x14ac:dyDescent="0.25">
      <c r="D5" s="13">
        <f t="shared" si="0"/>
        <v>3</v>
      </c>
      <c r="E5" s="30" t="str">
        <f t="shared" si="1"/>
        <v>CLI_3</v>
      </c>
      <c r="F5" s="14" t="s">
        <v>2321</v>
      </c>
      <c r="G5" s="15" t="b">
        <f>ISNUMBER(SEARCH(Registro!$F$13,Lista_Clientes[[#This Row],[Clientes]],1))</f>
        <v>1</v>
      </c>
      <c r="H5" s="26"/>
      <c r="I5" s="26" t="str">
        <v>ALDONIO</v>
      </c>
      <c r="K5" s="22"/>
      <c r="L5" t="s">
        <v>15</v>
      </c>
      <c r="O5" s="159"/>
      <c r="P5" s="24" t="s">
        <v>167</v>
      </c>
      <c r="Q5" s="23" t="s">
        <v>173</v>
      </c>
      <c r="R5" s="19" t="s">
        <v>184</v>
      </c>
      <c r="S5" s="19" t="s">
        <v>188</v>
      </c>
      <c r="T5" s="19" t="s">
        <v>191</v>
      </c>
      <c r="U5" s="24"/>
      <c r="V5" s="136" t="s">
        <v>1357</v>
      </c>
      <c r="W5" s="19"/>
      <c r="X5" s="19"/>
      <c r="Y5" s="19"/>
      <c r="Z5" s="19"/>
      <c r="AA5" s="19"/>
      <c r="AB5" s="19"/>
      <c r="AC5" s="19"/>
      <c r="AD5" s="19"/>
      <c r="AE5" s="19" t="s">
        <v>209</v>
      </c>
      <c r="AF5" s="19" t="s">
        <v>112</v>
      </c>
      <c r="AG5" s="19"/>
      <c r="AH5" s="19"/>
      <c r="AI5" s="19" t="s">
        <v>218</v>
      </c>
      <c r="AJ5" s="19"/>
      <c r="AK5" s="19"/>
      <c r="AL5" s="19"/>
      <c r="AM5" s="19"/>
      <c r="AN5" s="19" t="s">
        <v>975</v>
      </c>
      <c r="AO5" s="19"/>
      <c r="AP5" s="19"/>
      <c r="AQ5" s="19" t="s">
        <v>2543</v>
      </c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 t="s">
        <v>1543</v>
      </c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24"/>
      <c r="CE5" s="23" t="s">
        <v>1357</v>
      </c>
      <c r="CF5" s="23"/>
      <c r="CG5" s="23"/>
      <c r="CH5" s="23"/>
      <c r="CI5" s="23"/>
      <c r="CJ5" s="23"/>
      <c r="CK5" s="23"/>
    </row>
    <row r="6" spans="4:89" x14ac:dyDescent="0.25">
      <c r="D6" s="13">
        <f t="shared" si="0"/>
        <v>4</v>
      </c>
      <c r="E6" s="30" t="str">
        <f t="shared" si="1"/>
        <v>CLI_4</v>
      </c>
      <c r="F6" s="14" t="s">
        <v>67</v>
      </c>
      <c r="G6" s="15" t="b">
        <f>ISNUMBER(SEARCH(Registro!$F$13,Lista_Clientes[[#This Row],[Clientes]],1))</f>
        <v>1</v>
      </c>
      <c r="H6" s="26"/>
      <c r="I6" s="26" t="str">
        <v>SALVADOR</v>
      </c>
      <c r="K6" s="22"/>
      <c r="L6" t="s">
        <v>11</v>
      </c>
      <c r="O6" s="159"/>
      <c r="P6" s="24" t="s">
        <v>168</v>
      </c>
      <c r="Q6" s="23" t="s">
        <v>689</v>
      </c>
      <c r="R6" s="19" t="s">
        <v>185</v>
      </c>
      <c r="S6" s="19" t="s">
        <v>189</v>
      </c>
      <c r="T6" s="19" t="s">
        <v>192</v>
      </c>
      <c r="U6" s="24"/>
      <c r="V6" s="23" t="s">
        <v>903</v>
      </c>
      <c r="W6" s="19"/>
      <c r="X6" s="19"/>
      <c r="Y6" s="19"/>
      <c r="Z6" s="19"/>
      <c r="AA6" s="19"/>
      <c r="AB6" s="19"/>
      <c r="AC6" s="19"/>
      <c r="AD6" s="19"/>
      <c r="AE6" s="19" t="s">
        <v>162</v>
      </c>
      <c r="AF6" s="19"/>
      <c r="AG6" s="19"/>
      <c r="AH6" s="19"/>
      <c r="AI6" s="19"/>
      <c r="AJ6" s="19"/>
      <c r="AK6" s="19"/>
      <c r="AL6" s="19"/>
      <c r="AM6" s="19"/>
      <c r="AN6" s="19" t="s">
        <v>1419</v>
      </c>
      <c r="AO6" s="19"/>
      <c r="AP6" s="19"/>
      <c r="AQ6" s="19" t="s">
        <v>2549</v>
      </c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24"/>
      <c r="CE6" s="23" t="s">
        <v>903</v>
      </c>
      <c r="CF6" s="23"/>
      <c r="CG6" s="23"/>
      <c r="CH6" s="23"/>
      <c r="CI6" s="23"/>
      <c r="CJ6" s="23"/>
      <c r="CK6" s="23"/>
    </row>
    <row r="7" spans="4:89" x14ac:dyDescent="0.25">
      <c r="D7" s="13">
        <f t="shared" si="0"/>
        <v>5</v>
      </c>
      <c r="E7" s="30" t="str">
        <f t="shared" si="1"/>
        <v>CLI_5</v>
      </c>
      <c r="F7" s="14" t="s">
        <v>24</v>
      </c>
      <c r="G7" s="15" t="b">
        <f>ISNUMBER(SEARCH(Registro!$F$13,Lista_Clientes[[#This Row],[Clientes]],1))</f>
        <v>1</v>
      </c>
      <c r="H7" s="26"/>
      <c r="I7" s="26" t="str">
        <v>SR J</v>
      </c>
      <c r="K7" s="22"/>
      <c r="L7" t="s">
        <v>12</v>
      </c>
      <c r="O7" s="159"/>
      <c r="P7" s="24" t="s">
        <v>169</v>
      </c>
      <c r="Q7" s="23" t="s">
        <v>174</v>
      </c>
      <c r="R7" s="19" t="s">
        <v>186</v>
      </c>
      <c r="S7" s="19" t="s">
        <v>2592</v>
      </c>
      <c r="T7" s="19"/>
      <c r="U7" s="24"/>
      <c r="V7" s="23" t="s">
        <v>151</v>
      </c>
      <c r="W7" s="19"/>
      <c r="X7" s="19"/>
      <c r="Y7" s="19"/>
      <c r="Z7" s="19"/>
      <c r="AA7" s="19"/>
      <c r="AB7" s="19"/>
      <c r="AC7" s="19"/>
      <c r="AD7" s="19"/>
      <c r="AE7" s="19" t="s">
        <v>212</v>
      </c>
      <c r="AF7" s="19"/>
      <c r="AG7" s="19"/>
      <c r="AH7" s="19"/>
      <c r="AI7" s="19"/>
      <c r="AJ7" s="19"/>
      <c r="AK7" s="19"/>
      <c r="AL7" s="19"/>
      <c r="AM7" s="19"/>
      <c r="AN7" s="19" t="s">
        <v>1465</v>
      </c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24"/>
      <c r="CE7" s="23" t="s">
        <v>151</v>
      </c>
      <c r="CF7" s="23"/>
      <c r="CG7" s="23"/>
      <c r="CH7" s="23"/>
      <c r="CI7" s="23"/>
      <c r="CJ7" s="23"/>
      <c r="CK7" s="23"/>
    </row>
    <row r="8" spans="4:89" x14ac:dyDescent="0.25">
      <c r="D8" s="13">
        <f t="shared" si="0"/>
        <v>6</v>
      </c>
      <c r="E8" s="30" t="str">
        <f t="shared" si="1"/>
        <v>CLI_6</v>
      </c>
      <c r="F8" s="14" t="s">
        <v>71</v>
      </c>
      <c r="G8" s="15" t="b">
        <f>ISNUMBER(SEARCH(Registro!$F$13,Lista_Clientes[[#This Row],[Clientes]],1))</f>
        <v>1</v>
      </c>
      <c r="H8" s="26"/>
      <c r="I8" s="26" t="str">
        <v>ABASTO Y VÍVERES LA DOÑA</v>
      </c>
      <c r="K8" s="22"/>
      <c r="L8" t="s">
        <v>13</v>
      </c>
      <c r="O8" s="159"/>
      <c r="P8" s="24" t="s">
        <v>170</v>
      </c>
      <c r="Q8" s="23" t="s">
        <v>175</v>
      </c>
      <c r="R8" s="19"/>
      <c r="S8" s="19"/>
      <c r="T8" s="19"/>
      <c r="U8" s="24"/>
      <c r="V8" s="23" t="s">
        <v>137</v>
      </c>
      <c r="W8" s="19"/>
      <c r="X8" s="19"/>
      <c r="Y8" s="19"/>
      <c r="Z8" s="19"/>
      <c r="AA8" s="19"/>
      <c r="AB8" s="19"/>
      <c r="AC8" s="19"/>
      <c r="AD8" s="19"/>
      <c r="AE8" s="19" t="s">
        <v>165</v>
      </c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24"/>
      <c r="CE8" s="23" t="s">
        <v>137</v>
      </c>
      <c r="CF8" s="23"/>
      <c r="CG8" s="23"/>
      <c r="CH8" s="23"/>
      <c r="CI8" s="23"/>
      <c r="CJ8" s="23"/>
      <c r="CK8" s="23"/>
    </row>
    <row r="9" spans="4:89" x14ac:dyDescent="0.25">
      <c r="D9" s="13">
        <f t="shared" si="0"/>
        <v>7</v>
      </c>
      <c r="E9" s="30" t="str">
        <f t="shared" si="1"/>
        <v>CLI_7</v>
      </c>
      <c r="F9" s="14" t="s">
        <v>72</v>
      </c>
      <c r="G9" s="15" t="b">
        <f>ISNUMBER(SEARCH(Registro!$F$13,Lista_Clientes[[#This Row],[Clientes]],1))</f>
        <v>1</v>
      </c>
      <c r="H9" s="26"/>
      <c r="I9" s="26" t="str">
        <v>RUTA</v>
      </c>
      <c r="K9" s="22"/>
      <c r="L9" t="s">
        <v>14</v>
      </c>
      <c r="O9" s="159"/>
      <c r="P9" s="24" t="s">
        <v>171</v>
      </c>
      <c r="Q9" s="23" t="s">
        <v>176</v>
      </c>
      <c r="R9" s="19"/>
      <c r="S9" s="19"/>
      <c r="T9" s="19"/>
      <c r="U9" s="24"/>
      <c r="V9" s="23" t="s">
        <v>141</v>
      </c>
      <c r="W9" s="19"/>
      <c r="X9" s="19"/>
      <c r="Y9" s="19"/>
      <c r="Z9" s="19"/>
      <c r="AA9" s="19"/>
      <c r="AB9" s="19"/>
      <c r="AC9" s="19"/>
      <c r="AD9" s="19"/>
      <c r="AE9" s="19" t="s">
        <v>216</v>
      </c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24"/>
      <c r="CE9" s="23" t="s">
        <v>141</v>
      </c>
      <c r="CF9" s="23"/>
      <c r="CG9" s="23"/>
      <c r="CH9" s="23"/>
      <c r="CI9" s="23"/>
      <c r="CJ9" s="23"/>
      <c r="CK9" s="23"/>
    </row>
    <row r="10" spans="4:89" x14ac:dyDescent="0.25">
      <c r="D10" s="13">
        <f t="shared" si="0"/>
        <v>8</v>
      </c>
      <c r="E10" s="30" t="str">
        <f t="shared" si="1"/>
        <v>CLI_8</v>
      </c>
      <c r="F10" s="14" t="s">
        <v>73</v>
      </c>
      <c r="G10" s="15" t="b">
        <f>ISNUMBER(SEARCH(Registro!$F$13,Lista_Clientes[[#This Row],[Clientes]],1))</f>
        <v>1</v>
      </c>
      <c r="H10" s="26"/>
      <c r="I10" s="26" t="str">
        <v>AGROPECUARIA LA ROSALIERA</v>
      </c>
      <c r="K10" s="22"/>
      <c r="L10" t="s">
        <v>16</v>
      </c>
      <c r="O10" s="159"/>
      <c r="P10" s="24" t="s">
        <v>1183</v>
      </c>
      <c r="Q10" s="23" t="s">
        <v>177</v>
      </c>
      <c r="R10" s="19"/>
      <c r="S10" s="19"/>
      <c r="T10" s="19"/>
      <c r="U10" s="24"/>
      <c r="V10" s="23" t="s">
        <v>152</v>
      </c>
      <c r="W10" s="19"/>
      <c r="X10" s="19"/>
      <c r="Y10" s="19"/>
      <c r="Z10" s="19"/>
      <c r="AA10" s="19"/>
      <c r="AB10" s="19"/>
      <c r="AC10" s="19"/>
      <c r="AD10" s="19"/>
      <c r="AE10" s="19" t="s">
        <v>214</v>
      </c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24"/>
      <c r="CE10" s="23" t="s">
        <v>152</v>
      </c>
      <c r="CF10" s="23"/>
      <c r="CG10" s="23"/>
      <c r="CH10" s="23"/>
      <c r="CI10" s="23"/>
      <c r="CJ10" s="23"/>
      <c r="CK10" s="23"/>
    </row>
    <row r="11" spans="4:89" x14ac:dyDescent="0.25">
      <c r="D11" s="13">
        <f t="shared" si="0"/>
        <v>9</v>
      </c>
      <c r="E11" s="30" t="str">
        <f t="shared" si="1"/>
        <v>CLI_9</v>
      </c>
      <c r="F11" s="14" t="s">
        <v>68</v>
      </c>
      <c r="G11" s="15" t="b">
        <f>ISNUMBER(SEARCH(Registro!$F$13,Lista_Clientes[[#This Row],[Clientes]],1))</f>
        <v>1</v>
      </c>
      <c r="H11" s="26"/>
      <c r="I11" s="26" t="str">
        <v>ASOCIACION COOPERATIVA DISTRIBUIDORA VIVINAVETUY</v>
      </c>
      <c r="K11" s="22"/>
      <c r="L11" t="s">
        <v>17</v>
      </c>
      <c r="O11" s="159"/>
      <c r="P11" s="24"/>
      <c r="Q11" s="23" t="s">
        <v>2211</v>
      </c>
      <c r="R11" s="19"/>
      <c r="S11" s="19"/>
      <c r="T11" s="19"/>
      <c r="U11" s="24"/>
      <c r="V11" s="136" t="s">
        <v>669</v>
      </c>
      <c r="W11" s="19"/>
      <c r="X11" s="19"/>
      <c r="Y11" s="19"/>
      <c r="Z11" s="19"/>
      <c r="AA11" s="19"/>
      <c r="AB11" s="19"/>
      <c r="AC11" s="19"/>
      <c r="AD11" s="24"/>
      <c r="AE11" s="23" t="s">
        <v>207</v>
      </c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24"/>
      <c r="CE11" s="23" t="s">
        <v>669</v>
      </c>
      <c r="CF11" s="23"/>
      <c r="CG11" s="23"/>
      <c r="CH11" s="23"/>
      <c r="CI11" s="23"/>
      <c r="CJ11" s="23"/>
      <c r="CK11" s="23"/>
    </row>
    <row r="12" spans="4:89" x14ac:dyDescent="0.25">
      <c r="D12" s="13">
        <f t="shared" si="0"/>
        <v>10</v>
      </c>
      <c r="E12" s="30" t="str">
        <f t="shared" si="1"/>
        <v>CLI_10</v>
      </c>
      <c r="F12" s="14" t="s">
        <v>30</v>
      </c>
      <c r="G12" s="15" t="b">
        <f>ISNUMBER(SEARCH(Registro!$F$13,Lista_Clientes[[#This Row],[Clientes]],1))</f>
        <v>1</v>
      </c>
      <c r="H12" s="26"/>
      <c r="I12" s="26" t="str">
        <v>ANTONIO NICOLAS YOUNES YOUNES</v>
      </c>
      <c r="K12" s="22"/>
      <c r="L12" t="s">
        <v>18</v>
      </c>
      <c r="O12" s="159"/>
      <c r="P12" s="24"/>
      <c r="Q12" s="23" t="s">
        <v>178</v>
      </c>
      <c r="R12" s="19"/>
      <c r="S12" s="19"/>
      <c r="T12" s="19"/>
      <c r="U12" s="24"/>
      <c r="V12" s="23" t="s">
        <v>158</v>
      </c>
      <c r="W12" s="19"/>
      <c r="X12" s="19"/>
      <c r="Y12" s="19"/>
      <c r="Z12" s="19"/>
      <c r="AA12" s="19"/>
      <c r="AB12" s="19"/>
      <c r="AC12" s="19"/>
      <c r="AD12" s="24"/>
      <c r="AE12" s="23" t="s">
        <v>215</v>
      </c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24"/>
      <c r="CE12" s="23" t="s">
        <v>2043</v>
      </c>
      <c r="CF12" s="23"/>
      <c r="CG12" s="23"/>
      <c r="CH12" s="23"/>
      <c r="CI12" s="23"/>
      <c r="CJ12" s="23"/>
      <c r="CK12" s="23"/>
    </row>
    <row r="13" spans="4:89" ht="15.75" thickBot="1" x14ac:dyDescent="0.3">
      <c r="D13" s="13">
        <f t="shared" si="0"/>
        <v>11</v>
      </c>
      <c r="E13" s="30" t="str">
        <f t="shared" si="1"/>
        <v>CLI_11</v>
      </c>
      <c r="F13" s="14" t="s">
        <v>69</v>
      </c>
      <c r="G13" s="15" t="b">
        <f>ISNUMBER(SEARCH(Registro!$F$13,Lista_Clientes[[#This Row],[Clientes]],1))</f>
        <v>1</v>
      </c>
      <c r="H13" s="26"/>
      <c r="I13" s="26" t="str">
        <v>CORPORACION GOLDEN RULE</v>
      </c>
      <c r="O13" s="160"/>
      <c r="P13" s="24"/>
      <c r="Q13" s="23" t="s">
        <v>179</v>
      </c>
      <c r="R13" s="19"/>
      <c r="S13" s="19"/>
      <c r="T13" s="19"/>
      <c r="U13" s="24"/>
      <c r="V13" s="23" t="s">
        <v>607</v>
      </c>
      <c r="W13" s="19"/>
      <c r="X13" s="19"/>
      <c r="Y13" s="19"/>
      <c r="Z13" s="19"/>
      <c r="AA13" s="19"/>
      <c r="AB13" s="19"/>
      <c r="AC13" s="19"/>
      <c r="AD13" s="24"/>
      <c r="AE13" s="23" t="s">
        <v>210</v>
      </c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24"/>
      <c r="CE13" s="23" t="s">
        <v>158</v>
      </c>
      <c r="CF13" s="23"/>
      <c r="CG13" s="23"/>
      <c r="CH13" s="23"/>
      <c r="CI13" s="23"/>
      <c r="CJ13" s="23"/>
      <c r="CK13" s="23"/>
    </row>
    <row r="14" spans="4:89" x14ac:dyDescent="0.25">
      <c r="D14" s="13">
        <f t="shared" si="0"/>
        <v>12</v>
      </c>
      <c r="E14" s="30" t="str">
        <f t="shared" si="1"/>
        <v>CLI_12</v>
      </c>
      <c r="F14" s="14" t="s">
        <v>74</v>
      </c>
      <c r="G14" s="15" t="b">
        <f>ISNUMBER(SEARCH(Registro!$F$13,Lista_Clientes[[#This Row],[Clientes]],1))</f>
        <v>1</v>
      </c>
      <c r="H14" s="26"/>
      <c r="I14" s="26" t="str">
        <v>CORPORACION TOÑECA T AND G (T&amp;G)</v>
      </c>
      <c r="Q14" s="23" t="s">
        <v>180</v>
      </c>
      <c r="V14" s="23" t="s">
        <v>204</v>
      </c>
      <c r="AE14" s="23" t="s">
        <v>205</v>
      </c>
      <c r="CE14" s="23" t="s">
        <v>607</v>
      </c>
      <c r="CF14" s="29"/>
      <c r="CG14" s="29"/>
      <c r="CH14" s="29"/>
      <c r="CI14" s="29"/>
      <c r="CJ14" s="29"/>
    </row>
    <row r="15" spans="4:89" x14ac:dyDescent="0.25">
      <c r="D15" s="129">
        <f>ROW(D14)-1</f>
        <v>13</v>
      </c>
      <c r="E15" s="137" t="str">
        <f>CONCATENATE("CLI_",D15)</f>
        <v>CLI_13</v>
      </c>
      <c r="F15" s="14" t="s">
        <v>75</v>
      </c>
      <c r="G15" s="131" t="b">
        <f>ISNUMBER(SEARCH(Registro!$F$13,Lista_Clientes[[#This Row],[Clientes]],1))</f>
        <v>1</v>
      </c>
      <c r="H15" s="26"/>
      <c r="I15" s="26" t="str">
        <v>DISTRIBUIDORA 3D 2403</v>
      </c>
      <c r="Q15" s="23" t="s">
        <v>181</v>
      </c>
      <c r="V15" s="23" t="s">
        <v>2617</v>
      </c>
      <c r="AE15" s="23" t="s">
        <v>217</v>
      </c>
      <c r="CE15" s="23" t="s">
        <v>204</v>
      </c>
      <c r="CF15" s="29"/>
      <c r="CG15" s="29"/>
      <c r="CH15" s="29"/>
      <c r="CI15" s="29"/>
      <c r="CJ15" s="29"/>
    </row>
    <row r="16" spans="4:89" x14ac:dyDescent="0.25">
      <c r="D16" s="13">
        <f>ROW(D14)-1</f>
        <v>13</v>
      </c>
      <c r="E16" s="30" t="str">
        <f t="shared" si="1"/>
        <v>CLI_13</v>
      </c>
      <c r="F16" s="14" t="s">
        <v>76</v>
      </c>
      <c r="G16" s="15" t="b">
        <f>ISNUMBER(SEARCH(Registro!$F$13,Lista_Clientes[[#This Row],[Clientes]],1))</f>
        <v>1</v>
      </c>
      <c r="H16" s="26"/>
      <c r="I16" s="26" t="str">
        <v>DISTRIBUIDORA AZIMUT</v>
      </c>
      <c r="Q16" s="23" t="s">
        <v>182</v>
      </c>
      <c r="V16" s="23" t="s">
        <v>1036</v>
      </c>
      <c r="AE16" s="23" t="s">
        <v>206</v>
      </c>
      <c r="CE16" s="23" t="s">
        <v>1036</v>
      </c>
      <c r="CF16" s="29"/>
      <c r="CG16" s="29"/>
      <c r="CH16" s="29"/>
      <c r="CI16" s="29"/>
      <c r="CJ16" s="29"/>
    </row>
    <row r="17" spans="4:88" x14ac:dyDescent="0.25">
      <c r="D17" s="13">
        <f t="shared" si="0"/>
        <v>15</v>
      </c>
      <c r="E17" s="30" t="str">
        <f t="shared" si="1"/>
        <v>CLI_15</v>
      </c>
      <c r="F17" s="14" t="s">
        <v>77</v>
      </c>
      <c r="G17" s="15" t="b">
        <f>ISNUMBER(SEARCH(Registro!$F$13,Lista_Clientes[[#This Row],[Clientes]],1))</f>
        <v>1</v>
      </c>
      <c r="H17" s="26"/>
      <c r="I17" s="26" t="str">
        <v>DISTRIBUIDORA DON MIGUEL 2017</v>
      </c>
      <c r="P17" t="s">
        <v>113</v>
      </c>
      <c r="V17" s="23" t="s">
        <v>139</v>
      </c>
      <c r="AE17" s="23" t="s">
        <v>164</v>
      </c>
      <c r="CE17" s="23" t="s">
        <v>139</v>
      </c>
      <c r="CF17" s="29"/>
      <c r="CG17" s="29"/>
      <c r="CH17" s="29"/>
      <c r="CI17" s="29"/>
      <c r="CJ17" s="29"/>
    </row>
    <row r="18" spans="4:88" x14ac:dyDescent="0.25">
      <c r="D18" s="13">
        <f t="shared" si="0"/>
        <v>16</v>
      </c>
      <c r="E18" s="30" t="str">
        <f t="shared" si="1"/>
        <v>CLI_16</v>
      </c>
      <c r="F18" s="14" t="s">
        <v>70</v>
      </c>
      <c r="G18" s="15" t="b">
        <f>ISNUMBER(SEARCH(Registro!$F$13,Lista_Clientes[[#This Row],[Clientes]],1))</f>
        <v>1</v>
      </c>
      <c r="H18" s="26"/>
      <c r="I18" s="26" t="str">
        <v>CENTRAL MADEIRENSE</v>
      </c>
      <c r="Q18" s="29"/>
      <c r="V18" s="23" t="s">
        <v>828</v>
      </c>
      <c r="AE18" s="23" t="s">
        <v>163</v>
      </c>
      <c r="CE18" s="23" t="s">
        <v>2618</v>
      </c>
      <c r="CF18" s="29"/>
      <c r="CG18" s="29"/>
      <c r="CH18" s="29"/>
      <c r="CI18" s="29"/>
      <c r="CJ18" s="29"/>
    </row>
    <row r="19" spans="4:88" x14ac:dyDescent="0.25">
      <c r="D19" s="13">
        <f t="shared" si="0"/>
        <v>17</v>
      </c>
      <c r="E19" s="30" t="str">
        <f t="shared" si="1"/>
        <v>CLI_17</v>
      </c>
      <c r="F19" s="14" t="s">
        <v>78</v>
      </c>
      <c r="G19" s="15" t="b">
        <f>ISNUMBER(SEARCH(Registro!$F$13,Lista_Clientes[[#This Row],[Clientes]],1))</f>
        <v>1</v>
      </c>
      <c r="H19" s="26"/>
      <c r="I19" s="26" t="str">
        <v>DISTRIBUIDORA LA COLONIA</v>
      </c>
      <c r="V19" s="23" t="s">
        <v>642</v>
      </c>
      <c r="AE19" s="23" t="s">
        <v>211</v>
      </c>
      <c r="CE19" s="23" t="s">
        <v>828</v>
      </c>
      <c r="CF19" s="29"/>
      <c r="CG19" s="29"/>
      <c r="CH19" s="29"/>
      <c r="CI19" s="29"/>
      <c r="CJ19" s="29"/>
    </row>
    <row r="20" spans="4:88" x14ac:dyDescent="0.25">
      <c r="D20" s="13">
        <f t="shared" si="0"/>
        <v>18</v>
      </c>
      <c r="E20" s="30" t="str">
        <f t="shared" si="1"/>
        <v>CLI_18</v>
      </c>
      <c r="F20" s="14" t="s">
        <v>79</v>
      </c>
      <c r="G20" s="15" t="b">
        <f>ISNUMBER(SEARCH(Registro!$F$13,Lista_Clientes[[#This Row],[Clientes]],1))</f>
        <v>1</v>
      </c>
      <c r="H20" s="26"/>
      <c r="I20" s="26" t="str">
        <v>DISTRIBUIDORA MR. RR 88</v>
      </c>
      <c r="V20" s="23" t="s">
        <v>123</v>
      </c>
      <c r="AE20" s="23" t="s">
        <v>213</v>
      </c>
      <c r="CE20" s="23" t="s">
        <v>642</v>
      </c>
      <c r="CF20" s="29"/>
      <c r="CG20" s="29"/>
      <c r="CH20" s="29"/>
      <c r="CI20" s="29"/>
      <c r="CJ20" s="29"/>
    </row>
    <row r="21" spans="4:88" x14ac:dyDescent="0.25">
      <c r="D21" s="13">
        <f t="shared" si="0"/>
        <v>19</v>
      </c>
      <c r="E21" s="30" t="str">
        <f t="shared" si="1"/>
        <v>CLI_19</v>
      </c>
      <c r="F21" s="14" t="s">
        <v>80</v>
      </c>
      <c r="G21" s="15" t="b">
        <f>ISNUMBER(SEARCH(Registro!$F$13,Lista_Clientes[[#This Row],[Clientes]],1))</f>
        <v>1</v>
      </c>
      <c r="H21" s="26"/>
      <c r="I21" s="26" t="str">
        <v>DISTRIBUIDORA RICOS-QUESOS 2023</v>
      </c>
      <c r="V21" s="23" t="s">
        <v>136</v>
      </c>
      <c r="CE21" s="23" t="s">
        <v>123</v>
      </c>
      <c r="CF21" s="29"/>
      <c r="CG21" s="29"/>
      <c r="CH21" s="29"/>
      <c r="CI21" s="29"/>
      <c r="CJ21" s="29"/>
    </row>
    <row r="22" spans="4:88" x14ac:dyDescent="0.25">
      <c r="D22" s="13">
        <f t="shared" si="0"/>
        <v>20</v>
      </c>
      <c r="E22" s="30" t="str">
        <f t="shared" si="1"/>
        <v>CLI_20</v>
      </c>
      <c r="F22" s="14" t="s">
        <v>81</v>
      </c>
      <c r="G22" s="15" t="b">
        <f>ISNUMBER(SEARCH(Registro!$F$13,Lista_Clientes[[#This Row],[Clientes]],1))</f>
        <v>1</v>
      </c>
      <c r="H22" s="26"/>
      <c r="I22" s="26" t="str">
        <v>COMERCIALIZADORA LOS PIO PIO DE SAN ANTONIO</v>
      </c>
      <c r="V22" s="23" t="s">
        <v>144</v>
      </c>
      <c r="CE22" s="23" t="s">
        <v>136</v>
      </c>
      <c r="CF22" s="29"/>
      <c r="CG22" s="29"/>
      <c r="CH22" s="29"/>
      <c r="CI22" s="29"/>
      <c r="CJ22" s="29"/>
    </row>
    <row r="23" spans="4:88" x14ac:dyDescent="0.25">
      <c r="D23" s="13">
        <f t="shared" si="0"/>
        <v>21</v>
      </c>
      <c r="E23" s="30" t="str">
        <f t="shared" si="1"/>
        <v>CLI_21</v>
      </c>
      <c r="F23" s="14" t="s">
        <v>82</v>
      </c>
      <c r="G23" s="15" t="b">
        <f>ISNUMBER(SEARCH(Registro!$F$13,Lista_Clientes[[#This Row],[Clientes]],1))</f>
        <v>1</v>
      </c>
      <c r="H23" s="26"/>
      <c r="I23" s="26" t="str">
        <v>FRIGOCARNES CARUPANO</v>
      </c>
      <c r="V23" s="23" t="s">
        <v>194</v>
      </c>
      <c r="CE23" s="23" t="s">
        <v>144</v>
      </c>
      <c r="CF23" s="29"/>
      <c r="CG23" s="29"/>
      <c r="CH23" s="29"/>
      <c r="CI23" s="29"/>
      <c r="CJ23" s="29"/>
    </row>
    <row r="24" spans="4:88" x14ac:dyDescent="0.25">
      <c r="D24" s="13">
        <f t="shared" si="0"/>
        <v>22</v>
      </c>
      <c r="E24" s="30" t="str">
        <f t="shared" si="1"/>
        <v>CLI_22</v>
      </c>
      <c r="F24" s="14" t="s">
        <v>83</v>
      </c>
      <c r="G24" s="15" t="b">
        <f>ISNUMBER(SEARCH(Registro!$F$13,Lista_Clientes[[#This Row],[Clientes]],1))</f>
        <v>1</v>
      </c>
      <c r="H24" s="26"/>
      <c r="I24" s="26" t="str">
        <v>INVERSIONES BEEF FOOD 17</v>
      </c>
      <c r="V24" s="23" t="s">
        <v>187</v>
      </c>
      <c r="CE24" s="23" t="s">
        <v>194</v>
      </c>
      <c r="CF24" s="29"/>
      <c r="CG24" s="29"/>
      <c r="CH24" s="29"/>
      <c r="CI24" s="29"/>
      <c r="CJ24" s="29"/>
    </row>
    <row r="25" spans="4:88" x14ac:dyDescent="0.25">
      <c r="D25" s="13">
        <f t="shared" si="0"/>
        <v>23</v>
      </c>
      <c r="E25" s="30" t="str">
        <f t="shared" si="1"/>
        <v>CLI_23</v>
      </c>
      <c r="F25" s="14" t="s">
        <v>84</v>
      </c>
      <c r="G25" s="15" t="b">
        <f>ISNUMBER(SEARCH(Registro!$F$13,Lista_Clientes[[#This Row],[Clientes]],1))</f>
        <v>1</v>
      </c>
      <c r="H25" s="26"/>
      <c r="I25" s="26" t="str">
        <v>FRIGORIFICO BESCATELA</v>
      </c>
      <c r="V25" s="23" t="s">
        <v>126</v>
      </c>
      <c r="CE25" s="23" t="s">
        <v>187</v>
      </c>
      <c r="CF25" s="29"/>
      <c r="CG25" s="29"/>
      <c r="CH25" s="29"/>
      <c r="CI25" s="29"/>
      <c r="CJ25" s="29"/>
    </row>
    <row r="26" spans="4:88" x14ac:dyDescent="0.25">
      <c r="D26" s="13">
        <f t="shared" si="0"/>
        <v>24</v>
      </c>
      <c r="E26" s="30" t="str">
        <f t="shared" si="1"/>
        <v>CLI_24</v>
      </c>
      <c r="F26" s="14" t="s">
        <v>85</v>
      </c>
      <c r="G26" s="15" t="b">
        <f>ISNUMBER(SEARCH(Registro!$F$13,Lista_Clientes[[#This Row],[Clientes]],1))</f>
        <v>1</v>
      </c>
      <c r="H26" s="26"/>
      <c r="I26" s="26" t="str">
        <v>FRIGORIFICO SUPER CARNE</v>
      </c>
      <c r="V26" s="23" t="s">
        <v>681</v>
      </c>
      <c r="CE26" s="23" t="s">
        <v>2958</v>
      </c>
      <c r="CF26" s="29"/>
      <c r="CG26" s="29"/>
      <c r="CH26" s="29"/>
      <c r="CI26" s="29"/>
      <c r="CJ26" s="29"/>
    </row>
    <row r="27" spans="4:88" x14ac:dyDescent="0.25">
      <c r="D27" s="13">
        <f t="shared" si="0"/>
        <v>25</v>
      </c>
      <c r="E27" s="30" t="str">
        <f t="shared" si="1"/>
        <v>CLI_25</v>
      </c>
      <c r="F27" s="14" t="s">
        <v>86</v>
      </c>
      <c r="G27" s="15" t="b">
        <f>ISNUMBER(SEARCH(Registro!$F$13,Lista_Clientes[[#This Row],[Clientes]],1))</f>
        <v>1</v>
      </c>
      <c r="H27" s="26"/>
      <c r="I27" s="26" t="str">
        <v>INDUSTRIA AVICOLA EL CAMPESTRE</v>
      </c>
      <c r="V27" s="23" t="s">
        <v>200</v>
      </c>
      <c r="CE27" s="23" t="s">
        <v>126</v>
      </c>
      <c r="CF27" s="29"/>
      <c r="CG27" s="29"/>
      <c r="CH27" s="29"/>
      <c r="CI27" s="29"/>
      <c r="CJ27" s="29"/>
    </row>
    <row r="28" spans="4:88" x14ac:dyDescent="0.25">
      <c r="D28" s="13">
        <f t="shared" si="0"/>
        <v>26</v>
      </c>
      <c r="E28" s="30" t="str">
        <f t="shared" si="1"/>
        <v>CLI_26</v>
      </c>
      <c r="F28" s="14" t="s">
        <v>87</v>
      </c>
      <c r="G28" s="15" t="b">
        <f>ISNUMBER(SEARCH(Registro!$F$13,Lista_Clientes[[#This Row],[Clientes]],1))</f>
        <v>1</v>
      </c>
      <c r="H28" s="26"/>
      <c r="I28" s="26" t="str">
        <v>INVERSIONES AVES Y MAR S&amp;Y</v>
      </c>
      <c r="V28" s="23" t="s">
        <v>195</v>
      </c>
      <c r="CE28" s="23" t="s">
        <v>681</v>
      </c>
      <c r="CF28" s="29"/>
      <c r="CG28" s="29"/>
      <c r="CH28" s="29"/>
      <c r="CI28" s="29"/>
      <c r="CJ28" s="29"/>
    </row>
    <row r="29" spans="4:88" x14ac:dyDescent="0.25">
      <c r="D29" s="13">
        <f t="shared" si="0"/>
        <v>27</v>
      </c>
      <c r="E29" s="30" t="str">
        <f t="shared" si="1"/>
        <v>CLI_27</v>
      </c>
      <c r="F29" s="14" t="s">
        <v>88</v>
      </c>
      <c r="G29" s="15" t="b">
        <f>ISNUMBER(SEARCH(Registro!$F$13,Lista_Clientes[[#This Row],[Clientes]],1))</f>
        <v>1</v>
      </c>
      <c r="H29" s="26"/>
      <c r="I29" s="26" t="str">
        <v>CARNES MAPRI</v>
      </c>
      <c r="V29" s="23" t="s">
        <v>199</v>
      </c>
      <c r="CE29" s="23" t="s">
        <v>200</v>
      </c>
      <c r="CF29" s="29"/>
      <c r="CG29" s="29"/>
      <c r="CH29" s="29"/>
      <c r="CI29" s="29"/>
      <c r="CJ29" s="29"/>
    </row>
    <row r="30" spans="4:88" x14ac:dyDescent="0.25">
      <c r="D30" s="13">
        <f t="shared" si="0"/>
        <v>28</v>
      </c>
      <c r="E30" s="30" t="str">
        <f t="shared" si="1"/>
        <v>CLI_28</v>
      </c>
      <c r="F30" s="14" t="s">
        <v>89</v>
      </c>
      <c r="G30" s="15" t="b">
        <f>ISNUMBER(SEARCH(Registro!$F$13,Lista_Clientes[[#This Row],[Clientes]],1))</f>
        <v>1</v>
      </c>
      <c r="H30" s="26"/>
      <c r="I30" s="26" t="str">
        <v>INVERSIONES FONTANOL</v>
      </c>
      <c r="V30" s="23" t="s">
        <v>150</v>
      </c>
      <c r="CE30" s="23" t="s">
        <v>195</v>
      </c>
      <c r="CF30" s="29"/>
      <c r="CG30" s="29"/>
      <c r="CH30" s="29"/>
      <c r="CI30" s="29"/>
      <c r="CJ30" s="29"/>
    </row>
    <row r="31" spans="4:88" x14ac:dyDescent="0.25">
      <c r="D31" s="13">
        <f t="shared" si="0"/>
        <v>29</v>
      </c>
      <c r="E31" s="30" t="str">
        <f t="shared" si="1"/>
        <v>CLI_29</v>
      </c>
      <c r="F31" s="14" t="s">
        <v>90</v>
      </c>
      <c r="G31" s="15" t="b">
        <f>ISNUMBER(SEARCH(Registro!$F$13,Lista_Clientes[[#This Row],[Clientes]],1))</f>
        <v>1</v>
      </c>
      <c r="H31" s="26"/>
      <c r="I31" s="26" t="str">
        <v>INVERSIONES IVO MAR</v>
      </c>
      <c r="V31" s="23" t="s">
        <v>201</v>
      </c>
      <c r="CE31" s="23" t="s">
        <v>199</v>
      </c>
      <c r="CF31" s="29"/>
      <c r="CG31" s="29"/>
      <c r="CH31" s="29"/>
      <c r="CI31" s="29"/>
      <c r="CJ31" s="29"/>
    </row>
    <row r="32" spans="4:88" x14ac:dyDescent="0.25">
      <c r="D32" s="13">
        <f t="shared" si="0"/>
        <v>30</v>
      </c>
      <c r="E32" s="30" t="str">
        <f t="shared" si="1"/>
        <v>CLI_30</v>
      </c>
      <c r="F32" s="14" t="s">
        <v>91</v>
      </c>
      <c r="G32" s="15" t="b">
        <f>ISNUMBER(SEARCH(Registro!$F$13,Lista_Clientes[[#This Row],[Clientes]],1))</f>
        <v>1</v>
      </c>
      <c r="H32" s="26"/>
      <c r="I32" s="26" t="str">
        <v>INVERSIONES OROCUA KS</v>
      </c>
      <c r="V32" s="23" t="s">
        <v>161</v>
      </c>
      <c r="CE32" s="23" t="s">
        <v>150</v>
      </c>
      <c r="CF32" s="29"/>
      <c r="CG32" s="29"/>
      <c r="CH32" s="29"/>
      <c r="CI32" s="29"/>
      <c r="CJ32" s="29"/>
    </row>
    <row r="33" spans="4:88" x14ac:dyDescent="0.25">
      <c r="D33" s="13">
        <f t="shared" si="0"/>
        <v>31</v>
      </c>
      <c r="E33" s="30" t="str">
        <f t="shared" si="1"/>
        <v>CLI_31</v>
      </c>
      <c r="F33" s="14" t="s">
        <v>93</v>
      </c>
      <c r="G33" s="15" t="b">
        <f>ISNUMBER(SEARCH(Registro!$F$13,Lista_Clientes[[#This Row],[Clientes]],1))</f>
        <v>1</v>
      </c>
      <c r="H33" s="26"/>
      <c r="I33" s="26" t="str">
        <v>POLLO LATINO</v>
      </c>
      <c r="V33" s="23" t="s">
        <v>142</v>
      </c>
      <c r="CE33" s="23" t="s">
        <v>201</v>
      </c>
      <c r="CF33" s="29"/>
      <c r="CG33" s="29"/>
      <c r="CH33" s="29"/>
      <c r="CI33" s="29"/>
      <c r="CJ33" s="29"/>
    </row>
    <row r="34" spans="4:88" x14ac:dyDescent="0.25">
      <c r="D34" s="13">
        <f t="shared" si="0"/>
        <v>32</v>
      </c>
      <c r="E34" s="30" t="str">
        <f t="shared" si="1"/>
        <v>CLI_32</v>
      </c>
      <c r="F34" s="130" t="s">
        <v>94</v>
      </c>
      <c r="G34" s="15" t="b">
        <f>ISNUMBER(SEARCH(Registro!$F$13,Lista_Clientes[[#This Row],[Clientes]],1))</f>
        <v>1</v>
      </c>
      <c r="H34" s="26"/>
      <c r="I34" s="26" t="str">
        <v>POLLO SOUSA</v>
      </c>
      <c r="V34" s="23" t="s">
        <v>131</v>
      </c>
      <c r="CE34" s="23" t="s">
        <v>161</v>
      </c>
      <c r="CF34" s="29"/>
      <c r="CG34" s="29"/>
      <c r="CH34" s="29"/>
      <c r="CI34" s="29"/>
      <c r="CJ34" s="29"/>
    </row>
    <row r="35" spans="4:88" x14ac:dyDescent="0.25">
      <c r="D35" s="13">
        <f t="shared" si="0"/>
        <v>33</v>
      </c>
      <c r="E35" s="30" t="str">
        <f t="shared" si="1"/>
        <v>CLI_33</v>
      </c>
      <c r="F35" s="130" t="s">
        <v>95</v>
      </c>
      <c r="G35" s="15" t="b">
        <f>ISNUMBER(SEARCH(Registro!$F$13,Lista_Clientes[[#This Row],[Clientes]],1))</f>
        <v>1</v>
      </c>
      <c r="H35" s="26"/>
      <c r="I35" s="26" t="str">
        <v>PRODUCTORA RIOJANA</v>
      </c>
      <c r="V35" s="23" t="s">
        <v>138</v>
      </c>
      <c r="CE35" s="23" t="s">
        <v>142</v>
      </c>
      <c r="CF35" s="29"/>
      <c r="CG35" s="29"/>
      <c r="CH35" s="29"/>
      <c r="CI35" s="29"/>
      <c r="CJ35" s="29"/>
    </row>
    <row r="36" spans="4:88" x14ac:dyDescent="0.25">
      <c r="D36" s="13">
        <f t="shared" ref="D36:D56" si="2">ROW(D35)-1</f>
        <v>34</v>
      </c>
      <c r="E36" s="30" t="str">
        <f t="shared" si="1"/>
        <v>CLI_34</v>
      </c>
      <c r="F36" s="130" t="s">
        <v>96</v>
      </c>
      <c r="G36" s="15" t="b">
        <f>ISNUMBER(SEARCH(Registro!$F$13,Lista_Clientes[[#This Row],[Clientes]],1))</f>
        <v>1</v>
      </c>
      <c r="H36" s="26"/>
      <c r="I36" s="26" t="str">
        <v>SOLUCIONES LOGISTICAS CF</v>
      </c>
      <c r="V36" s="23" t="s">
        <v>1262</v>
      </c>
      <c r="CE36" s="23" t="s">
        <v>2792</v>
      </c>
      <c r="CF36" s="29"/>
      <c r="CG36" s="29"/>
      <c r="CH36" s="29"/>
      <c r="CI36" s="29"/>
      <c r="CJ36" s="29"/>
    </row>
    <row r="37" spans="4:88" x14ac:dyDescent="0.25">
      <c r="D37" s="13">
        <f t="shared" si="2"/>
        <v>35</v>
      </c>
      <c r="E37" s="30" t="str">
        <f t="shared" si="1"/>
        <v>CLI_35</v>
      </c>
      <c r="F37" s="130" t="s">
        <v>97</v>
      </c>
      <c r="G37" s="15" t="b">
        <f>ISNUMBER(SEARCH(Registro!$F$13,Lista_Clientes[[#This Row],[Clientes]],1))</f>
        <v>1</v>
      </c>
      <c r="H37" s="26"/>
      <c r="I37" s="26" t="str">
        <v>TASCA RESTA POLLO EN BRASA LA MINA DE MARACAY II</v>
      </c>
      <c r="V37" s="23" t="s">
        <v>1055</v>
      </c>
      <c r="CE37" s="23" t="s">
        <v>131</v>
      </c>
      <c r="CF37" s="29"/>
      <c r="CG37" s="29"/>
      <c r="CH37" s="29"/>
      <c r="CI37" s="29"/>
      <c r="CJ37" s="29"/>
    </row>
    <row r="38" spans="4:88" x14ac:dyDescent="0.25">
      <c r="D38" s="13">
        <f t="shared" si="2"/>
        <v>36</v>
      </c>
      <c r="E38" s="30" t="str">
        <f t="shared" si="1"/>
        <v>CLI_36</v>
      </c>
      <c r="F38" s="130" t="s">
        <v>98</v>
      </c>
      <c r="G38" s="15" t="b">
        <f>ISNUMBER(SEARCH(Registro!$F$13,Lista_Clientes[[#This Row],[Clientes]],1))</f>
        <v>1</v>
      </c>
      <c r="H38" s="26"/>
      <c r="I38" s="26" t="str">
        <v>PRODUCTOS ALIMEX</v>
      </c>
      <c r="V38" s="23" t="s">
        <v>128</v>
      </c>
      <c r="CE38" s="23" t="s">
        <v>1558</v>
      </c>
      <c r="CF38" s="29"/>
      <c r="CG38" s="29"/>
      <c r="CH38" s="29"/>
      <c r="CI38" s="29"/>
      <c r="CJ38" s="29"/>
    </row>
    <row r="39" spans="4:88" x14ac:dyDescent="0.25">
      <c r="D39" s="13">
        <f t="shared" si="2"/>
        <v>37</v>
      </c>
      <c r="E39" s="30" t="str">
        <f t="shared" si="1"/>
        <v>CLI_37</v>
      </c>
      <c r="F39" s="130" t="s">
        <v>99</v>
      </c>
      <c r="G39" s="15" t="b">
        <f>ISNUMBER(SEARCH(Registro!$F$13,Lista_Clientes[[#This Row],[Clientes]],1))</f>
        <v>1</v>
      </c>
      <c r="H39" s="26"/>
      <c r="I39" s="26" t="str">
        <v>DISTRIBUIDORA EL POLLO AMARILLO</v>
      </c>
      <c r="V39" s="23" t="s">
        <v>827</v>
      </c>
      <c r="CE39" s="23" t="s">
        <v>138</v>
      </c>
      <c r="CF39" s="29"/>
      <c r="CG39" s="29"/>
      <c r="CH39" s="29"/>
      <c r="CI39" s="29"/>
      <c r="CJ39" s="29"/>
    </row>
    <row r="40" spans="4:88" x14ac:dyDescent="0.25">
      <c r="D40" s="13">
        <f t="shared" si="2"/>
        <v>38</v>
      </c>
      <c r="E40" s="30" t="str">
        <f t="shared" si="1"/>
        <v>CLI_38</v>
      </c>
      <c r="F40" s="130" t="s">
        <v>100</v>
      </c>
      <c r="G40" s="15" t="b">
        <f>ISNUMBER(SEARCH(Registro!$F$13,Lista_Clientes[[#This Row],[Clientes]],1))</f>
        <v>1</v>
      </c>
      <c r="H40" s="26"/>
      <c r="I40" s="26" t="str">
        <v>SUMINISTROS Y ALIMENTOS DIALIMEC</v>
      </c>
      <c r="V40" s="23" t="s">
        <v>2488</v>
      </c>
      <c r="CE40" s="23" t="s">
        <v>1262</v>
      </c>
      <c r="CF40" s="29"/>
      <c r="CG40" s="29"/>
      <c r="CH40" s="29"/>
      <c r="CI40" s="29"/>
      <c r="CJ40" s="29"/>
    </row>
    <row r="41" spans="4:88" x14ac:dyDescent="0.25">
      <c r="D41" s="13">
        <f t="shared" si="2"/>
        <v>39</v>
      </c>
      <c r="E41" s="30" t="str">
        <f t="shared" si="1"/>
        <v>CLI_39</v>
      </c>
      <c r="F41" s="130" t="s">
        <v>101</v>
      </c>
      <c r="G41" s="15" t="b">
        <f>ISNUMBER(SEARCH(Registro!$F$13,Lista_Clientes[[#This Row],[Clientes]],1))</f>
        <v>1</v>
      </c>
      <c r="H41" s="26"/>
      <c r="I41" s="26" t="str">
        <v>INVERSIONES CRISTAL MARKET</v>
      </c>
      <c r="V41" s="23" t="s">
        <v>160</v>
      </c>
      <c r="CE41" s="23" t="s">
        <v>1055</v>
      </c>
      <c r="CF41" s="29"/>
      <c r="CG41" s="29"/>
      <c r="CH41" s="29"/>
      <c r="CI41" s="29"/>
      <c r="CJ41" s="29"/>
    </row>
    <row r="42" spans="4:88" x14ac:dyDescent="0.25">
      <c r="D42" s="13">
        <f t="shared" si="2"/>
        <v>40</v>
      </c>
      <c r="E42" s="30" t="str">
        <f t="shared" si="1"/>
        <v>CLI_40</v>
      </c>
      <c r="F42" s="130" t="s">
        <v>102</v>
      </c>
      <c r="G42" s="15" t="b">
        <f>ISNUMBER(SEARCH(Registro!$F$13,Lista_Clientes[[#This Row],[Clientes]],1))</f>
        <v>1</v>
      </c>
      <c r="H42" s="26"/>
      <c r="I42" s="26" t="str">
        <v>SERVICIOS AVICOLAS 2012</v>
      </c>
      <c r="V42" s="23" t="s">
        <v>145</v>
      </c>
      <c r="CE42" s="23" t="s">
        <v>128</v>
      </c>
      <c r="CF42" s="29"/>
      <c r="CG42" s="29"/>
      <c r="CH42" s="29"/>
      <c r="CI42" s="29"/>
      <c r="CJ42" s="29"/>
    </row>
    <row r="43" spans="4:88" x14ac:dyDescent="0.25">
      <c r="D43" s="13">
        <f t="shared" si="2"/>
        <v>41</v>
      </c>
      <c r="E43" s="30" t="str">
        <f t="shared" si="1"/>
        <v>CLI_41</v>
      </c>
      <c r="F43" s="130" t="s">
        <v>104</v>
      </c>
      <c r="G43" s="15" t="b">
        <f>ISNUMBER(SEARCH(Registro!$F$13,Lista_Clientes[[#This Row],[Clientes]],1))</f>
        <v>1</v>
      </c>
      <c r="H43" s="26"/>
      <c r="I43" s="26" t="str">
        <v>MULTISERVICIOS Y DISTRIBUIDORA TEDYN</v>
      </c>
      <c r="V43" s="23" t="s">
        <v>147</v>
      </c>
      <c r="CE43" s="23" t="s">
        <v>827</v>
      </c>
      <c r="CF43" s="29"/>
      <c r="CG43" s="29"/>
      <c r="CH43" s="29"/>
      <c r="CI43" s="29"/>
      <c r="CJ43" s="29"/>
    </row>
    <row r="44" spans="4:88" x14ac:dyDescent="0.25">
      <c r="D44" s="13">
        <f t="shared" si="2"/>
        <v>42</v>
      </c>
      <c r="E44" s="30" t="str">
        <f t="shared" si="1"/>
        <v>CLI_42</v>
      </c>
      <c r="F44" s="130" t="s">
        <v>64</v>
      </c>
      <c r="G44" s="15" t="b">
        <f>ISNUMBER(SEARCH(Registro!$F$13,Lista_Clientes[[#This Row],[Clientes]],1))</f>
        <v>1</v>
      </c>
      <c r="H44" s="26"/>
      <c r="I44" s="26" t="str">
        <v>INDUGRAM</v>
      </c>
      <c r="V44" s="136" t="s">
        <v>1512</v>
      </c>
      <c r="CE44" s="23" t="s">
        <v>2682</v>
      </c>
      <c r="CF44" s="29"/>
      <c r="CG44" s="29"/>
      <c r="CH44" s="29"/>
      <c r="CI44" s="29"/>
      <c r="CJ44" s="29"/>
    </row>
    <row r="45" spans="4:88" x14ac:dyDescent="0.25">
      <c r="D45" s="13">
        <f t="shared" si="2"/>
        <v>43</v>
      </c>
      <c r="E45" s="30" t="str">
        <f t="shared" si="1"/>
        <v>CLI_43</v>
      </c>
      <c r="F45" s="130" t="s">
        <v>105</v>
      </c>
      <c r="G45" s="15" t="b">
        <f>ISNUMBER(SEARCH(Registro!$F$13,Lista_Clientes[[#This Row],[Clientes]],1))</f>
        <v>1</v>
      </c>
      <c r="H45" s="26"/>
      <c r="I45" s="26" t="str">
        <v>COMERCIALIZADORA Y DISTRIBUIDORA M &amp; C</v>
      </c>
      <c r="V45" s="23" t="s">
        <v>983</v>
      </c>
      <c r="CE45" s="23" t="s">
        <v>160</v>
      </c>
      <c r="CF45" s="29"/>
      <c r="CG45" s="29"/>
      <c r="CH45" s="29"/>
      <c r="CI45" s="29"/>
      <c r="CJ45" s="29"/>
    </row>
    <row r="46" spans="4:88" x14ac:dyDescent="0.25">
      <c r="D46" s="13">
        <f t="shared" si="2"/>
        <v>44</v>
      </c>
      <c r="E46" s="30" t="str">
        <f t="shared" si="1"/>
        <v>CLI_44</v>
      </c>
      <c r="F46" s="130" t="s">
        <v>106</v>
      </c>
      <c r="G46" s="15" t="b">
        <f>ISNUMBER(SEARCH(Registro!$F$13,Lista_Clientes[[#This Row],[Clientes]],1))</f>
        <v>1</v>
      </c>
      <c r="H46" s="26"/>
      <c r="I46" s="26" t="str">
        <v>FRIGORIFICO Y BODEGON NORIA</v>
      </c>
      <c r="V46" s="138" t="s">
        <v>1210</v>
      </c>
      <c r="CE46" s="23" t="s">
        <v>2477</v>
      </c>
      <c r="CF46" s="29"/>
      <c r="CG46" s="29"/>
      <c r="CH46" s="29"/>
      <c r="CI46" s="29"/>
      <c r="CJ46" s="29"/>
    </row>
    <row r="47" spans="4:88" x14ac:dyDescent="0.25">
      <c r="D47" s="13">
        <f t="shared" si="2"/>
        <v>45</v>
      </c>
      <c r="E47" s="30" t="str">
        <f t="shared" si="1"/>
        <v>CLI_45</v>
      </c>
      <c r="F47" s="130" t="s">
        <v>107</v>
      </c>
      <c r="G47" s="15" t="b">
        <f>ISNUMBER(SEARCH(Registro!$F$13,Lista_Clientes[[#This Row],[Clientes]],1))</f>
        <v>1</v>
      </c>
      <c r="H47" s="26"/>
      <c r="I47" s="26" t="str">
        <v>INVERSIONES YOSMAR 2020</v>
      </c>
      <c r="V47" s="23" t="s">
        <v>196</v>
      </c>
      <c r="CE47" s="23" t="s">
        <v>145</v>
      </c>
      <c r="CF47" s="29"/>
      <c r="CG47" s="29"/>
      <c r="CH47" s="29"/>
      <c r="CI47" s="29"/>
      <c r="CJ47" s="29"/>
    </row>
    <row r="48" spans="4:88" x14ac:dyDescent="0.25">
      <c r="D48" s="13">
        <f t="shared" si="2"/>
        <v>46</v>
      </c>
      <c r="E48" s="30" t="str">
        <f t="shared" si="1"/>
        <v>CLI_46</v>
      </c>
      <c r="F48" s="130" t="s">
        <v>108</v>
      </c>
      <c r="G48" s="15" t="b">
        <f>ISNUMBER(SEARCH(Registro!$F$13,Lista_Clientes[[#This Row],[Clientes]],1))</f>
        <v>1</v>
      </c>
      <c r="H48" s="26"/>
      <c r="I48" s="26" t="str">
        <v>PROCESADORA PIO PIO 2022</v>
      </c>
      <c r="V48" s="23" t="s">
        <v>103</v>
      </c>
      <c r="CE48" s="23" t="s">
        <v>2085</v>
      </c>
      <c r="CF48" s="29"/>
      <c r="CG48" s="29"/>
      <c r="CH48" s="29"/>
      <c r="CI48" s="29"/>
      <c r="CJ48" s="29"/>
    </row>
    <row r="49" spans="4:88" x14ac:dyDescent="0.25">
      <c r="D49" s="13">
        <f>ROW(D48)-1</f>
        <v>47</v>
      </c>
      <c r="E49" s="30" t="str">
        <f t="shared" si="1"/>
        <v>CLI_47</v>
      </c>
      <c r="F49" s="130" t="s">
        <v>109</v>
      </c>
      <c r="G49" s="15" t="b">
        <f>ISNUMBER(SEARCH(Registro!$F$13,Lista_Clientes[[#This Row],[Clientes]],1))</f>
        <v>1</v>
      </c>
      <c r="H49" s="26"/>
      <c r="I49" s="26" t="str">
        <v>DISTRIBUIDORA DE POLLOS H.R</v>
      </c>
      <c r="V49" s="23" t="s">
        <v>90</v>
      </c>
      <c r="CE49" s="23" t="s">
        <v>2304</v>
      </c>
      <c r="CF49" s="29"/>
      <c r="CG49" s="29"/>
      <c r="CH49" s="29"/>
      <c r="CI49" s="29"/>
      <c r="CJ49" s="29"/>
    </row>
    <row r="50" spans="4:88" x14ac:dyDescent="0.25">
      <c r="D50" s="13">
        <f t="shared" si="2"/>
        <v>48</v>
      </c>
      <c r="E50" s="30" t="str">
        <f t="shared" si="1"/>
        <v>CLI_48</v>
      </c>
      <c r="F50" s="130" t="s">
        <v>110</v>
      </c>
      <c r="G50" s="15" t="b">
        <f>ISNUMBER(SEARCH(Registro!$F$13,Lista_Clientes[[#This Row],[Clientes]],1))</f>
        <v>1</v>
      </c>
      <c r="H50" s="26"/>
      <c r="I50" s="26" t="str">
        <v>POLLOS AURA 2011</v>
      </c>
      <c r="V50" s="23" t="s">
        <v>202</v>
      </c>
      <c r="CE50" s="23" t="s">
        <v>147</v>
      </c>
      <c r="CF50" s="29"/>
      <c r="CG50" s="29"/>
      <c r="CH50" s="29"/>
      <c r="CI50" s="29"/>
      <c r="CJ50" s="29"/>
    </row>
    <row r="51" spans="4:88" x14ac:dyDescent="0.25">
      <c r="D51" s="13">
        <f t="shared" si="2"/>
        <v>49</v>
      </c>
      <c r="E51" s="30" t="str">
        <f t="shared" si="1"/>
        <v>CLI_49</v>
      </c>
      <c r="F51" s="130" t="s">
        <v>111</v>
      </c>
      <c r="G51" s="15" t="b">
        <f>ISNUMBER(SEARCH(Registro!$F$13,Lista_Clientes[[#This Row],[Clientes]],1))</f>
        <v>1</v>
      </c>
      <c r="H51" s="26"/>
      <c r="I51" s="26" t="str">
        <v>LG MERCADOS</v>
      </c>
      <c r="V51" s="23" t="s">
        <v>107</v>
      </c>
      <c r="CE51" s="23" t="s">
        <v>1512</v>
      </c>
      <c r="CF51" s="29"/>
      <c r="CG51" s="29"/>
      <c r="CH51" s="29"/>
      <c r="CI51" s="29"/>
      <c r="CJ51" s="29"/>
    </row>
    <row r="52" spans="4:88" x14ac:dyDescent="0.25">
      <c r="D52" s="13">
        <f t="shared" si="2"/>
        <v>50</v>
      </c>
      <c r="E52" s="30" t="str">
        <f t="shared" si="1"/>
        <v>CLI_50</v>
      </c>
      <c r="F52" s="130" t="s">
        <v>499</v>
      </c>
      <c r="G52" s="15" t="b">
        <f>ISNUMBER(SEARCH(Registro!$F$13,Lista_Clientes[[#This Row],[Clientes]],1))</f>
        <v>1</v>
      </c>
      <c r="H52" s="26"/>
      <c r="I52" s="26" t="str">
        <v>INVERSIONES LA GUANIPERA 2021</v>
      </c>
      <c r="V52" s="23" t="s">
        <v>856</v>
      </c>
      <c r="CE52" s="23" t="s">
        <v>983</v>
      </c>
      <c r="CF52" s="29"/>
      <c r="CG52" s="29"/>
      <c r="CH52" s="29"/>
      <c r="CI52" s="29"/>
      <c r="CJ52" s="29"/>
    </row>
    <row r="53" spans="4:88" x14ac:dyDescent="0.25">
      <c r="D53" s="13">
        <f t="shared" si="2"/>
        <v>51</v>
      </c>
      <c r="E53" s="30" t="str">
        <f t="shared" si="1"/>
        <v>CLI_51</v>
      </c>
      <c r="F53" s="130" t="s">
        <v>626</v>
      </c>
      <c r="G53" s="15" t="b">
        <f>ISNUMBER(SEARCH(Registro!$F$13,Lista_Clientes[[#This Row],[Clientes]],1))</f>
        <v>1</v>
      </c>
      <c r="H53" s="26"/>
      <c r="I53" s="26" t="str">
        <v>GRUPO SOUTO</v>
      </c>
      <c r="V53" s="23" t="s">
        <v>198</v>
      </c>
      <c r="CE53" s="23" t="s">
        <v>2169</v>
      </c>
      <c r="CF53" s="29"/>
      <c r="CG53" s="29"/>
      <c r="CH53" s="29"/>
      <c r="CI53" s="29"/>
      <c r="CJ53" s="29"/>
    </row>
    <row r="54" spans="4:88" x14ac:dyDescent="0.25">
      <c r="D54" s="13">
        <f t="shared" si="2"/>
        <v>52</v>
      </c>
      <c r="E54" s="30" t="str">
        <f t="shared" si="1"/>
        <v>CLI_52</v>
      </c>
      <c r="F54" s="130" t="s">
        <v>700</v>
      </c>
      <c r="G54" s="15" t="b">
        <f>ISNUMBER(SEARCH(Registro!$F$13,Lista_Clientes[[#This Row],[Clientes]],1))</f>
        <v>1</v>
      </c>
      <c r="H54" s="26"/>
      <c r="I54" s="26" t="str">
        <v>FONDO DE PROTECCION SOCIAL DE LOS DEPOSITOS BANCARIOS</v>
      </c>
      <c r="V54" s="23" t="s">
        <v>133</v>
      </c>
      <c r="CE54" s="23" t="s">
        <v>1210</v>
      </c>
      <c r="CF54" s="29"/>
      <c r="CG54" s="29"/>
      <c r="CH54" s="29"/>
      <c r="CI54" s="29"/>
      <c r="CJ54" s="29"/>
    </row>
    <row r="55" spans="4:88" x14ac:dyDescent="0.25">
      <c r="D55" s="13">
        <f t="shared" si="2"/>
        <v>53</v>
      </c>
      <c r="E55" s="30" t="str">
        <f t="shared" si="1"/>
        <v>CLI_53</v>
      </c>
      <c r="F55" s="14" t="s">
        <v>739</v>
      </c>
      <c r="G55" s="15" t="b">
        <f>ISNUMBER(SEARCH(Registro!$F$13,Lista_Clientes[[#This Row],[Clientes]],1))</f>
        <v>1</v>
      </c>
      <c r="H55" s="26"/>
      <c r="I55" s="26" t="str">
        <v>GRUPO RODRIGUEZ</v>
      </c>
      <c r="V55" s="23" t="s">
        <v>146</v>
      </c>
      <c r="CE55" s="23" t="s">
        <v>196</v>
      </c>
      <c r="CF55" s="29"/>
      <c r="CG55" s="29"/>
      <c r="CH55" s="29"/>
      <c r="CI55" s="29"/>
      <c r="CJ55" s="29"/>
    </row>
    <row r="56" spans="4:88" x14ac:dyDescent="0.25">
      <c r="D56" s="13">
        <f t="shared" si="2"/>
        <v>54</v>
      </c>
      <c r="E56" s="30" t="str">
        <f t="shared" si="1"/>
        <v>CLI_54</v>
      </c>
      <c r="F56" s="130" t="s">
        <v>843</v>
      </c>
      <c r="G56" s="15" t="b">
        <f>ISNUMBER(SEARCH(Registro!$F$13,Lista_Clientes[[#This Row],[Clientes]],1))</f>
        <v>1</v>
      </c>
      <c r="H56" s="26"/>
      <c r="I56" s="26" t="str">
        <v>ALIMENTACION BALANCEADA ALIBAL</v>
      </c>
      <c r="V56" s="23" t="s">
        <v>651</v>
      </c>
      <c r="CE56" s="23" t="s">
        <v>103</v>
      </c>
      <c r="CF56" s="29"/>
      <c r="CG56" s="29"/>
      <c r="CH56" s="29"/>
      <c r="CI56" s="29"/>
      <c r="CJ56" s="29"/>
    </row>
    <row r="57" spans="4:88" x14ac:dyDescent="0.25">
      <c r="D57" s="129">
        <f t="shared" ref="D57:D62" si="3">ROW(D56)-1</f>
        <v>55</v>
      </c>
      <c r="E57" s="30" t="str">
        <f t="shared" si="1"/>
        <v>CLI_55</v>
      </c>
      <c r="F57" s="130" t="s">
        <v>670</v>
      </c>
      <c r="G57" s="131" t="b">
        <f>ISNUMBER(SEARCH(Registro!$F$13,Lista_Clientes[[#This Row],[Clientes]],1))</f>
        <v>1</v>
      </c>
      <c r="I57" t="str">
        <v>INDUSTRIA ALIMENTICIA GOLDENMEATS, C.A</v>
      </c>
      <c r="V57" s="23" t="s">
        <v>156</v>
      </c>
      <c r="CE57" s="23" t="s">
        <v>90</v>
      </c>
      <c r="CF57" s="29"/>
      <c r="CG57" s="29"/>
      <c r="CH57" s="29"/>
      <c r="CI57" s="29"/>
      <c r="CJ57" s="29"/>
    </row>
    <row r="58" spans="4:88" x14ac:dyDescent="0.25">
      <c r="D58" s="129">
        <f t="shared" si="3"/>
        <v>56</v>
      </c>
      <c r="E58" s="137" t="str">
        <f t="shared" ref="E58:E64" si="4">CONCATENATE("CLI_",D58)</f>
        <v>CLI_56</v>
      </c>
      <c r="F58" s="130" t="s">
        <v>953</v>
      </c>
      <c r="G58" s="131" t="b">
        <f>ISNUMBER(SEARCH(Registro!$F$13,Lista_Clientes[[#This Row],[Clientes]],1))</f>
        <v>1</v>
      </c>
      <c r="I58" t="str">
        <v>FRIGORICO LA FUENTE</v>
      </c>
      <c r="V58" s="23" t="s">
        <v>1043</v>
      </c>
      <c r="CE58" s="23" t="s">
        <v>202</v>
      </c>
      <c r="CF58" s="29"/>
      <c r="CG58" s="29"/>
      <c r="CH58" s="29"/>
      <c r="CI58" s="29"/>
      <c r="CJ58" s="29"/>
    </row>
    <row r="59" spans="4:88" x14ac:dyDescent="0.25">
      <c r="D59" s="129">
        <f t="shared" si="3"/>
        <v>57</v>
      </c>
      <c r="E59" s="137" t="str">
        <f t="shared" si="4"/>
        <v>CLI_57</v>
      </c>
      <c r="F59" s="130" t="s">
        <v>1082</v>
      </c>
      <c r="G59" s="131" t="b">
        <f>ISNUMBER(SEARCH(Registro!$F$13,Lista_Clientes[[#This Row],[Clientes]],1))</f>
        <v>1</v>
      </c>
      <c r="I59" t="str">
        <v>INVERSIONES JK PLUS</v>
      </c>
      <c r="V59" s="23" t="s">
        <v>140</v>
      </c>
      <c r="CE59" s="23" t="s">
        <v>107</v>
      </c>
      <c r="CF59" s="29"/>
      <c r="CG59" s="29"/>
      <c r="CH59" s="29"/>
      <c r="CI59" s="29"/>
      <c r="CJ59" s="29"/>
    </row>
    <row r="60" spans="4:88" x14ac:dyDescent="0.25">
      <c r="D60" s="129">
        <f t="shared" si="3"/>
        <v>58</v>
      </c>
      <c r="E60" s="137" t="str">
        <f t="shared" si="4"/>
        <v>CLI_58</v>
      </c>
      <c r="F60" s="130" t="s">
        <v>1207</v>
      </c>
      <c r="G60" s="131" t="b">
        <f>ISNUMBER(SEARCH(Registro!$F$13,Lista_Clientes[[#This Row],[Clientes]],1))</f>
        <v>1</v>
      </c>
      <c r="I60" t="str">
        <v>REPRESENTANTE FREMICH</v>
      </c>
      <c r="V60" s="23" t="s">
        <v>153</v>
      </c>
      <c r="CE60" s="23" t="s">
        <v>2945</v>
      </c>
      <c r="CF60" s="29"/>
      <c r="CG60" s="29"/>
      <c r="CH60" s="29"/>
      <c r="CI60" s="29"/>
      <c r="CJ60" s="29"/>
    </row>
    <row r="61" spans="4:88" x14ac:dyDescent="0.25">
      <c r="D61" s="129">
        <f t="shared" si="3"/>
        <v>59</v>
      </c>
      <c r="E61" s="137" t="str">
        <f t="shared" si="4"/>
        <v>CLI_59</v>
      </c>
      <c r="F61" s="130" t="s">
        <v>1291</v>
      </c>
      <c r="G61" s="131" t="b">
        <f>ISNUMBER(SEARCH(Registro!$F$13,Lista_Clientes[[#This Row],[Clientes]],1))</f>
        <v>1</v>
      </c>
      <c r="I61" t="str">
        <v>IMPORT VIGO</v>
      </c>
      <c r="V61" s="23" t="s">
        <v>159</v>
      </c>
      <c r="CE61" s="23" t="s">
        <v>856</v>
      </c>
      <c r="CF61" s="29"/>
      <c r="CG61" s="29"/>
      <c r="CH61" s="29"/>
      <c r="CI61" s="29"/>
      <c r="CJ61" s="29"/>
    </row>
    <row r="62" spans="4:88" x14ac:dyDescent="0.25">
      <c r="D62" s="129">
        <f t="shared" si="3"/>
        <v>60</v>
      </c>
      <c r="E62" s="137" t="str">
        <f t="shared" si="4"/>
        <v>CLI_60</v>
      </c>
      <c r="F62" s="130" t="s">
        <v>1384</v>
      </c>
      <c r="G62" s="131" t="b">
        <f>ISNUMBER(SEARCH(Registro!$F$13,Lista_Clientes[[#This Row],[Clientes]],1))</f>
        <v>1</v>
      </c>
      <c r="I62" t="str">
        <v>ESIQUIM D&amp;R</v>
      </c>
      <c r="V62" s="23" t="s">
        <v>132</v>
      </c>
      <c r="CE62" s="23" t="s">
        <v>198</v>
      </c>
      <c r="CF62" s="29"/>
      <c r="CG62" s="29"/>
      <c r="CH62" s="29"/>
      <c r="CI62" s="29"/>
      <c r="CJ62" s="29"/>
    </row>
    <row r="63" spans="4:88" x14ac:dyDescent="0.25">
      <c r="D63" s="129">
        <f t="shared" ref="D63:D68" si="5">ROW(D62)-1</f>
        <v>61</v>
      </c>
      <c r="E63" s="137" t="str">
        <f t="shared" si="4"/>
        <v>CLI_61</v>
      </c>
      <c r="F63" s="130" t="s">
        <v>1382</v>
      </c>
      <c r="G63" s="131" t="b">
        <f>ISNUMBER(SEARCH(Registro!$F$13,Lista_Clientes[[#This Row],[Clientes]],1))</f>
        <v>1</v>
      </c>
      <c r="I63" t="str">
        <v>TIALBA</v>
      </c>
      <c r="V63" s="23" t="s">
        <v>129</v>
      </c>
      <c r="CE63" s="23" t="s">
        <v>133</v>
      </c>
      <c r="CF63" s="29"/>
      <c r="CG63" s="29"/>
      <c r="CH63" s="29"/>
      <c r="CI63" s="29"/>
      <c r="CJ63" s="29"/>
    </row>
    <row r="64" spans="4:88" x14ac:dyDescent="0.25">
      <c r="D64" s="129">
        <f t="shared" si="5"/>
        <v>62</v>
      </c>
      <c r="E64" s="137" t="str">
        <f t="shared" si="4"/>
        <v>CLI_62</v>
      </c>
      <c r="F64" s="130" t="s">
        <v>1718</v>
      </c>
      <c r="G64" s="131" t="b">
        <f>ISNUMBER(SEARCH(Registro!$F$13,Lista_Clientes[[#This Row],[Clientes]],1))</f>
        <v>1</v>
      </c>
      <c r="I64" t="str">
        <v>PROVIDENCIA</v>
      </c>
      <c r="V64" s="133" t="s">
        <v>92</v>
      </c>
      <c r="CE64" s="23" t="s">
        <v>1964</v>
      </c>
      <c r="CF64" s="29"/>
      <c r="CG64" s="29"/>
      <c r="CH64" s="29"/>
      <c r="CI64" s="29"/>
      <c r="CJ64" s="29"/>
    </row>
    <row r="65" spans="4:88" x14ac:dyDescent="0.25">
      <c r="D65" s="129">
        <f t="shared" si="5"/>
        <v>63</v>
      </c>
      <c r="E65" s="137" t="str">
        <f t="shared" ref="E65:E70" si="6">CONCATENATE("CLI_",D65)</f>
        <v>CLI_63</v>
      </c>
      <c r="F65" s="130" t="s">
        <v>1725</v>
      </c>
      <c r="G65" s="131" t="b">
        <f>ISNUMBER(SEARCH(Registro!$F$13,Lista_Clientes[[#This Row],[Clientes]],1))</f>
        <v>1</v>
      </c>
      <c r="I65" t="str">
        <v>LIZ NEYLA CRESPO CRUZ</v>
      </c>
      <c r="V65" s="23" t="s">
        <v>148</v>
      </c>
      <c r="CE65" s="23" t="s">
        <v>146</v>
      </c>
      <c r="CF65" s="29"/>
      <c r="CG65" s="29"/>
      <c r="CH65" s="29"/>
      <c r="CI65" s="29"/>
      <c r="CJ65" s="29"/>
    </row>
    <row r="66" spans="4:88" x14ac:dyDescent="0.25">
      <c r="D66" s="129">
        <f t="shared" si="5"/>
        <v>64</v>
      </c>
      <c r="E66" s="137" t="str">
        <f t="shared" si="6"/>
        <v>CLI_64</v>
      </c>
      <c r="F66" s="130" t="s">
        <v>1730</v>
      </c>
      <c r="G66" s="131" t="b">
        <f>ISNUMBER(SEARCH(Registro!$F$13,Lista_Clientes[[#This Row],[Clientes]],1))</f>
        <v>1</v>
      </c>
      <c r="I66" t="str">
        <v>CANNAMAR 2023, C.A</v>
      </c>
      <c r="V66" s="23" t="s">
        <v>1008</v>
      </c>
      <c r="CE66" s="23" t="s">
        <v>651</v>
      </c>
      <c r="CF66" s="29"/>
      <c r="CG66" s="29"/>
      <c r="CH66" s="29"/>
      <c r="CI66" s="29"/>
      <c r="CJ66" s="29"/>
    </row>
    <row r="67" spans="4:88" x14ac:dyDescent="0.25">
      <c r="D67" s="129">
        <f t="shared" si="5"/>
        <v>65</v>
      </c>
      <c r="E67" s="137" t="str">
        <f t="shared" si="6"/>
        <v>CLI_65</v>
      </c>
      <c r="F67" s="130" t="s">
        <v>1781</v>
      </c>
      <c r="G67" s="131" t="b">
        <f>ISNUMBER(SEARCH(Registro!$F$13,Lista_Clientes[[#This Row],[Clientes]],1))</f>
        <v>1</v>
      </c>
      <c r="I67" t="str">
        <v>AVICOLA LA PROVIDENCIA</v>
      </c>
      <c r="V67" s="23" t="s">
        <v>155</v>
      </c>
      <c r="CE67" s="23" t="s">
        <v>156</v>
      </c>
      <c r="CF67" s="29"/>
      <c r="CG67" s="29"/>
      <c r="CH67" s="29"/>
      <c r="CI67" s="29"/>
      <c r="CJ67" s="29"/>
    </row>
    <row r="68" spans="4:88" x14ac:dyDescent="0.25">
      <c r="D68" s="129">
        <f t="shared" si="5"/>
        <v>66</v>
      </c>
      <c r="E68" s="137" t="str">
        <f t="shared" si="6"/>
        <v>CLI_66</v>
      </c>
      <c r="F68" s="130" t="s">
        <v>1791</v>
      </c>
      <c r="G68" s="131" t="b">
        <f>ISNUMBER(SEARCH(Registro!$F$13,Lista_Clientes[[#This Row],[Clientes]],1))</f>
        <v>1</v>
      </c>
      <c r="I68" t="str">
        <v>INVERSIONES GAALE C.A</v>
      </c>
      <c r="V68" s="23" t="s">
        <v>1134</v>
      </c>
      <c r="CE68" s="23" t="s">
        <v>1043</v>
      </c>
      <c r="CF68" s="29"/>
      <c r="CG68" s="29"/>
      <c r="CH68" s="29"/>
      <c r="CI68" s="29"/>
      <c r="CJ68" s="29"/>
    </row>
    <row r="69" spans="4:88" x14ac:dyDescent="0.25">
      <c r="D69" s="129">
        <f t="shared" ref="D69:D74" si="7">ROW(D68)-1</f>
        <v>67</v>
      </c>
      <c r="E69" s="137" t="str">
        <f t="shared" si="6"/>
        <v>CLI_67</v>
      </c>
      <c r="F69" s="130" t="s">
        <v>1835</v>
      </c>
      <c r="G69" s="131" t="b">
        <f>ISNUMBER(SEARCH(Registro!$F$13,Lista_Clientes[[#This Row],[Clientes]],1))</f>
        <v>1</v>
      </c>
      <c r="I69" t="str">
        <v>PR8 GLOBAL, C.A</v>
      </c>
      <c r="V69" s="23" t="s">
        <v>203</v>
      </c>
      <c r="CE69" s="23" t="s">
        <v>140</v>
      </c>
      <c r="CF69" s="29"/>
      <c r="CG69" s="29"/>
      <c r="CH69" s="29"/>
      <c r="CI69" s="29"/>
      <c r="CJ69" s="29"/>
    </row>
    <row r="70" spans="4:88" x14ac:dyDescent="0.25">
      <c r="D70" s="129">
        <f t="shared" si="7"/>
        <v>68</v>
      </c>
      <c r="E70" s="137" t="str">
        <f t="shared" si="6"/>
        <v>CLI_68</v>
      </c>
      <c r="F70" s="130" t="s">
        <v>1887</v>
      </c>
      <c r="G70" s="131" t="b">
        <f>ISNUMBER(SEARCH(Registro!$F$13,Lista_Clientes[[#This Row],[Clientes]],1))</f>
        <v>1</v>
      </c>
      <c r="I70" t="str">
        <v>RUTAS</v>
      </c>
      <c r="V70" s="23" t="s">
        <v>154</v>
      </c>
      <c r="CE70" s="23" t="s">
        <v>153</v>
      </c>
      <c r="CF70" s="29"/>
      <c r="CG70" s="29"/>
      <c r="CH70" s="29"/>
      <c r="CI70" s="29"/>
      <c r="CJ70" s="29"/>
    </row>
    <row r="71" spans="4:88" x14ac:dyDescent="0.25">
      <c r="D71" s="129">
        <f t="shared" si="7"/>
        <v>69</v>
      </c>
      <c r="E71" s="137" t="str">
        <f t="shared" ref="E71:E76" si="8">CONCATENATE("CLI_",D71)</f>
        <v>CLI_69</v>
      </c>
      <c r="F71" s="130" t="s">
        <v>1999</v>
      </c>
      <c r="G71" s="131" t="b">
        <f>ISNUMBER(SEARCH(Registro!$F$13,Lista_Clientes[[#This Row],[Clientes]],1))</f>
        <v>1</v>
      </c>
      <c r="I71" t="str">
        <v>SINCESMOR, C.A</v>
      </c>
      <c r="V71" s="23" t="s">
        <v>1017</v>
      </c>
      <c r="CE71" s="23" t="s">
        <v>2726</v>
      </c>
      <c r="CF71" s="29"/>
      <c r="CG71" s="29"/>
      <c r="CH71" s="29"/>
      <c r="CI71" s="29"/>
      <c r="CJ71" s="29"/>
    </row>
    <row r="72" spans="4:88" x14ac:dyDescent="0.25">
      <c r="D72" s="129">
        <f t="shared" si="7"/>
        <v>70</v>
      </c>
      <c r="E72" s="137" t="str">
        <f t="shared" si="8"/>
        <v>CLI_70</v>
      </c>
      <c r="F72" s="130" t="s">
        <v>2020</v>
      </c>
      <c r="G72" s="131" t="b">
        <f>ISNUMBER(SEARCH(Registro!$F$13,Lista_Clientes[[#This Row],[Clientes]],1))</f>
        <v>1</v>
      </c>
      <c r="I72" t="str">
        <v>INVERSIONES EL GRAN YO SOY 2020, C.A.</v>
      </c>
      <c r="V72" s="23" t="s">
        <v>1284</v>
      </c>
      <c r="CE72" s="23" t="s">
        <v>159</v>
      </c>
      <c r="CF72" s="29"/>
      <c r="CG72" s="29"/>
      <c r="CH72" s="29"/>
      <c r="CI72" s="29"/>
      <c r="CJ72" s="29"/>
    </row>
    <row r="73" spans="4:88" x14ac:dyDescent="0.25">
      <c r="D73" s="129">
        <f t="shared" si="7"/>
        <v>71</v>
      </c>
      <c r="E73" s="137" t="str">
        <f t="shared" si="8"/>
        <v>CLI_71</v>
      </c>
      <c r="F73" s="130" t="s">
        <v>2245</v>
      </c>
      <c r="G73" s="131" t="b">
        <f>ISNUMBER(SEARCH(Registro!$F$13,Lista_Clientes[[#This Row],[Clientes]],1))</f>
        <v>1</v>
      </c>
      <c r="I73" t="str">
        <v>SEGUROS HORIZONTES, S.A</v>
      </c>
      <c r="V73" s="23" t="s">
        <v>1463</v>
      </c>
      <c r="CE73" s="23" t="s">
        <v>132</v>
      </c>
      <c r="CF73" s="29"/>
      <c r="CG73" s="29"/>
      <c r="CH73" s="29"/>
      <c r="CI73" s="29"/>
      <c r="CJ73" s="29"/>
    </row>
    <row r="74" spans="4:88" x14ac:dyDescent="0.25">
      <c r="D74" s="129">
        <f t="shared" si="7"/>
        <v>72</v>
      </c>
      <c r="E74" s="137" t="str">
        <f t="shared" si="8"/>
        <v>CLI_72</v>
      </c>
      <c r="F74" s="130" t="s">
        <v>2485</v>
      </c>
      <c r="G74" s="131" t="b">
        <f>ISNUMBER(SEARCH(Registro!$F$13,Lista_Clientes[[#This Row],[Clientes]],1))</f>
        <v>1</v>
      </c>
      <c r="I74" t="str">
        <v>AGROPECUARIA JJC 2023, C.A</v>
      </c>
      <c r="V74" s="23" t="s">
        <v>157</v>
      </c>
      <c r="CE74" s="23" t="s">
        <v>129</v>
      </c>
      <c r="CF74" s="29"/>
      <c r="CG74" s="29"/>
      <c r="CH74" s="29"/>
      <c r="CI74" s="29"/>
      <c r="CJ74" s="29"/>
    </row>
    <row r="75" spans="4:88" x14ac:dyDescent="0.25">
      <c r="D75" s="129">
        <f>ROW(D74)-1</f>
        <v>73</v>
      </c>
      <c r="E75" s="137" t="str">
        <f t="shared" si="8"/>
        <v>CLI_73</v>
      </c>
      <c r="F75" s="130" t="s">
        <v>2564</v>
      </c>
      <c r="G75" s="131" t="b">
        <f>ISNUMBER(SEARCH(Registro!$F$13,Lista_Clientes[[#This Row],[Clientes]],1))</f>
        <v>1</v>
      </c>
      <c r="I75" t="str">
        <v>PROCESADORA DE CARNES FITCA, C.A</v>
      </c>
      <c r="V75" s="23" t="s">
        <v>127</v>
      </c>
      <c r="CE75" s="23" t="s">
        <v>92</v>
      </c>
      <c r="CF75" s="29"/>
      <c r="CG75" s="29"/>
      <c r="CH75" s="29"/>
      <c r="CI75" s="29"/>
      <c r="CJ75" s="29"/>
    </row>
    <row r="76" spans="4:88" x14ac:dyDescent="0.25">
      <c r="D76" s="129">
        <f>ROW(D75)-1</f>
        <v>74</v>
      </c>
      <c r="E76" s="137" t="str">
        <f t="shared" si="8"/>
        <v>CLI_74</v>
      </c>
      <c r="F76" s="130" t="s">
        <v>2626</v>
      </c>
      <c r="G76" s="131" t="b">
        <f>ISNUMBER(SEARCH(Registro!$F$13,Lista_Clientes[[#This Row],[Clientes]],1))</f>
        <v>1</v>
      </c>
      <c r="I76" t="str">
        <v>AGROPECUARIA Y DISTRIBUIDORA DON PEPE, C.A</v>
      </c>
      <c r="V76" s="23" t="s">
        <v>134</v>
      </c>
      <c r="CE76" s="23" t="s">
        <v>148</v>
      </c>
      <c r="CF76" s="29"/>
      <c r="CG76" s="29"/>
      <c r="CH76" s="29"/>
      <c r="CI76" s="29"/>
      <c r="CJ76" s="29"/>
    </row>
    <row r="77" spans="4:88" x14ac:dyDescent="0.25">
      <c r="V77" s="23" t="s">
        <v>518</v>
      </c>
      <c r="CE77" s="23" t="s">
        <v>1008</v>
      </c>
      <c r="CF77" s="29"/>
      <c r="CG77" s="29"/>
      <c r="CH77" s="29"/>
      <c r="CI77" s="29"/>
      <c r="CJ77" s="29"/>
    </row>
    <row r="78" spans="4:88" x14ac:dyDescent="0.25">
      <c r="V78" s="23" t="s">
        <v>1531</v>
      </c>
      <c r="CE78" s="23" t="s">
        <v>155</v>
      </c>
      <c r="CF78" s="29"/>
      <c r="CG78" s="29"/>
      <c r="CH78" s="29"/>
      <c r="CI78" s="29"/>
      <c r="CJ78" s="29"/>
    </row>
    <row r="79" spans="4:88" x14ac:dyDescent="0.25">
      <c r="V79" s="23" t="s">
        <v>946</v>
      </c>
      <c r="CE79" s="23" t="s">
        <v>1134</v>
      </c>
      <c r="CF79" s="29"/>
      <c r="CG79" s="29"/>
      <c r="CH79" s="29"/>
      <c r="CI79" s="29"/>
      <c r="CJ79" s="29"/>
    </row>
    <row r="80" spans="4:88" x14ac:dyDescent="0.25">
      <c r="V80" s="23" t="s">
        <v>197</v>
      </c>
      <c r="CE80" s="23" t="s">
        <v>203</v>
      </c>
      <c r="CF80" s="29"/>
      <c r="CG80" s="29"/>
      <c r="CH80" s="29"/>
      <c r="CI80" s="29"/>
      <c r="CJ80" s="29"/>
    </row>
    <row r="81" spans="22:88" x14ac:dyDescent="0.25">
      <c r="V81" s="23" t="s">
        <v>143</v>
      </c>
      <c r="CE81" s="23" t="s">
        <v>125</v>
      </c>
      <c r="CF81" s="29"/>
      <c r="CG81" s="29"/>
      <c r="CH81" s="29"/>
      <c r="CI81" s="29"/>
      <c r="CJ81" s="29"/>
    </row>
    <row r="82" spans="22:88" x14ac:dyDescent="0.25">
      <c r="V82" s="23" t="s">
        <v>587</v>
      </c>
      <c r="CE82" s="23" t="s">
        <v>154</v>
      </c>
      <c r="CF82" s="29"/>
      <c r="CG82" s="29"/>
      <c r="CH82" s="29"/>
      <c r="CI82" s="29"/>
      <c r="CJ82" s="29"/>
    </row>
    <row r="83" spans="22:88" x14ac:dyDescent="0.25">
      <c r="V83" s="23" t="s">
        <v>567</v>
      </c>
      <c r="CE83" s="23" t="s">
        <v>1017</v>
      </c>
      <c r="CF83" s="29"/>
      <c r="CG83" s="29"/>
      <c r="CH83" s="29"/>
      <c r="CI83" s="29"/>
      <c r="CJ83" s="29"/>
    </row>
    <row r="84" spans="22:88" x14ac:dyDescent="0.25">
      <c r="V84" s="23" t="s">
        <v>149</v>
      </c>
      <c r="CE84" s="23" t="s">
        <v>1571</v>
      </c>
      <c r="CF84" s="29"/>
      <c r="CG84" s="29"/>
      <c r="CH84" s="29"/>
      <c r="CI84" s="29"/>
      <c r="CJ84" s="29"/>
    </row>
    <row r="85" spans="22:88" x14ac:dyDescent="0.25">
      <c r="V85" s="23" t="s">
        <v>124</v>
      </c>
      <c r="CE85" s="23" t="s">
        <v>1284</v>
      </c>
      <c r="CF85" s="29"/>
      <c r="CG85" s="29"/>
      <c r="CH85" s="29"/>
      <c r="CI85" s="29"/>
      <c r="CJ85" s="29"/>
    </row>
    <row r="86" spans="22:88" x14ac:dyDescent="0.25">
      <c r="V86" s="23" t="s">
        <v>135</v>
      </c>
      <c r="CE86" s="23" t="s">
        <v>1463</v>
      </c>
      <c r="CF86" s="29"/>
      <c r="CG86" s="29"/>
      <c r="CH86" s="29"/>
      <c r="CI86" s="29"/>
      <c r="CJ86" s="29"/>
    </row>
    <row r="87" spans="22:88" x14ac:dyDescent="0.25">
      <c r="V87" s="23" t="s">
        <v>1558</v>
      </c>
      <c r="CE87" s="23" t="s">
        <v>157</v>
      </c>
      <c r="CF87" s="29"/>
      <c r="CG87" s="29"/>
      <c r="CH87" s="29"/>
      <c r="CI87" s="29"/>
      <c r="CJ87" s="29"/>
    </row>
    <row r="88" spans="22:88" x14ac:dyDescent="0.25">
      <c r="V88" s="23" t="s">
        <v>125</v>
      </c>
      <c r="CE88" s="23" t="s">
        <v>127</v>
      </c>
      <c r="CF88" s="29"/>
      <c r="CG88" s="29"/>
      <c r="CH88" s="29"/>
      <c r="CI88" s="29"/>
      <c r="CJ88" s="29"/>
    </row>
    <row r="89" spans="22:88" x14ac:dyDescent="0.25">
      <c r="V89" s="29"/>
      <c r="CE89" s="23" t="s">
        <v>2919</v>
      </c>
      <c r="CF89" s="29"/>
      <c r="CG89" s="29"/>
      <c r="CH89" s="29"/>
      <c r="CI89" s="29"/>
      <c r="CJ89" s="29"/>
    </row>
    <row r="90" spans="22:88" x14ac:dyDescent="0.25">
      <c r="V90" s="29"/>
      <c r="CE90" s="23" t="s">
        <v>2257</v>
      </c>
      <c r="CF90" s="29"/>
      <c r="CG90" s="29"/>
      <c r="CH90" s="29"/>
      <c r="CI90" s="29"/>
      <c r="CJ90" s="29"/>
    </row>
    <row r="91" spans="22:88" x14ac:dyDescent="0.25">
      <c r="V91" s="29"/>
      <c r="CE91" s="23" t="s">
        <v>2724</v>
      </c>
      <c r="CF91" s="29"/>
      <c r="CG91" s="29"/>
      <c r="CH91" s="29"/>
      <c r="CI91" s="29"/>
      <c r="CJ91" s="29"/>
    </row>
    <row r="92" spans="22:88" x14ac:dyDescent="0.25">
      <c r="V92" s="29"/>
      <c r="CE92" s="23" t="s">
        <v>134</v>
      </c>
      <c r="CF92" s="29"/>
      <c r="CG92" s="29"/>
      <c r="CH92" s="29"/>
      <c r="CI92" s="29"/>
      <c r="CJ92" s="29"/>
    </row>
    <row r="93" spans="22:88" x14ac:dyDescent="0.25">
      <c r="V93" s="29"/>
      <c r="CE93" s="23" t="s">
        <v>518</v>
      </c>
      <c r="CF93" s="29"/>
      <c r="CG93" s="29"/>
      <c r="CH93" s="29"/>
      <c r="CI93" s="29"/>
      <c r="CJ93" s="29"/>
    </row>
    <row r="94" spans="22:88" x14ac:dyDescent="0.25">
      <c r="V94" s="29"/>
      <c r="CE94" s="23" t="s">
        <v>1531</v>
      </c>
      <c r="CF94" s="29"/>
      <c r="CG94" s="29"/>
      <c r="CH94" s="29"/>
      <c r="CI94" s="29"/>
      <c r="CJ94" s="29"/>
    </row>
    <row r="95" spans="22:88" x14ac:dyDescent="0.25">
      <c r="V95" s="29"/>
      <c r="CE95" s="23" t="s">
        <v>946</v>
      </c>
      <c r="CF95" s="29"/>
      <c r="CG95" s="29"/>
      <c r="CH95" s="29"/>
      <c r="CI95" s="29"/>
      <c r="CJ95" s="29"/>
    </row>
    <row r="96" spans="22:88" x14ac:dyDescent="0.25">
      <c r="CE96" s="23" t="s">
        <v>197</v>
      </c>
      <c r="CF96" s="29"/>
      <c r="CG96" s="29"/>
      <c r="CH96" s="29"/>
      <c r="CI96" s="29"/>
      <c r="CJ96" s="29"/>
    </row>
    <row r="97" spans="83:83" x14ac:dyDescent="0.25">
      <c r="CE97" s="23" t="s">
        <v>143</v>
      </c>
    </row>
    <row r="98" spans="83:83" x14ac:dyDescent="0.25">
      <c r="CE98" s="23" t="s">
        <v>587</v>
      </c>
    </row>
    <row r="99" spans="83:83" x14ac:dyDescent="0.25">
      <c r="CE99" s="23" t="s">
        <v>567</v>
      </c>
    </row>
    <row r="100" spans="83:83" x14ac:dyDescent="0.25">
      <c r="CE100" s="23" t="s">
        <v>2542</v>
      </c>
    </row>
    <row r="101" spans="83:83" x14ac:dyDescent="0.25">
      <c r="CE101" s="23" t="s">
        <v>149</v>
      </c>
    </row>
    <row r="102" spans="83:83" x14ac:dyDescent="0.25">
      <c r="CE102" s="23" t="s">
        <v>2869</v>
      </c>
    </row>
    <row r="103" spans="83:83" x14ac:dyDescent="0.25">
      <c r="CE103" s="23" t="s">
        <v>1892</v>
      </c>
    </row>
    <row r="104" spans="83:83" x14ac:dyDescent="0.25">
      <c r="CE104" s="23" t="s">
        <v>124</v>
      </c>
    </row>
    <row r="105" spans="83:83" x14ac:dyDescent="0.25">
      <c r="CE105" s="23" t="s">
        <v>135</v>
      </c>
    </row>
    <row r="106" spans="83:83" x14ac:dyDescent="0.25">
      <c r="CE106" s="23" t="s">
        <v>2769</v>
      </c>
    </row>
  </sheetData>
  <sortState xmlns:xlrd2="http://schemas.microsoft.com/office/spreadsheetml/2017/richdata2" ref="CE5:CE106">
    <sortCondition ref="CE106"/>
  </sortState>
  <mergeCells count="1">
    <mergeCell ref="O4:O13"/>
  </mergeCells>
  <phoneticPr fontId="8" type="noConversion"/>
  <pageMargins left="0.7" right="0.7" top="0.75" bottom="0.75" header="0.3" footer="0.3"/>
  <pageSetup orientation="landscape" r:id="rId1"/>
  <drawing r:id="rId2"/>
  <legacy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F56F2-5404-440E-869F-6E5032CE4303}">
  <sheetPr codeName="Hoja5">
    <tabColor theme="7" tint="0.79998168889431442"/>
  </sheetPr>
  <dimension ref="A1:S548"/>
  <sheetViews>
    <sheetView showGridLines="0" showRowColHeaders="0" tabSelected="1" zoomScale="85" zoomScaleNormal="85" workbookViewId="0">
      <pane xSplit="1" ySplit="8" topLeftCell="B78" activePane="bottomRight" state="frozen"/>
      <selection pane="topRight" activeCell="B1" sqref="B1"/>
      <selection pane="bottomLeft" activeCell="A9" sqref="A9"/>
      <selection pane="bottomRight" activeCell="M82" sqref="M82"/>
    </sheetView>
  </sheetViews>
  <sheetFormatPr baseColWidth="10" defaultColWidth="0" defaultRowHeight="15" x14ac:dyDescent="0.25"/>
  <cols>
    <col min="1" max="1" width="9.7109375" customWidth="1"/>
    <col min="2" max="2" width="10.7109375" customWidth="1"/>
    <col min="3" max="3" width="30.7109375" customWidth="1"/>
    <col min="4" max="4" width="52.28515625" bestFit="1" customWidth="1"/>
    <col min="5" max="5" width="8.5703125" style="20" customWidth="1"/>
    <col min="6" max="6" width="11.42578125" customWidth="1"/>
    <col min="7" max="7" width="11.140625" customWidth="1"/>
    <col min="8" max="8" width="9.140625" style="20" bestFit="1" customWidth="1"/>
    <col min="9" max="9" width="14" bestFit="1" customWidth="1"/>
    <col min="10" max="12" width="12.7109375" customWidth="1"/>
    <col min="13" max="13" width="11.42578125" customWidth="1"/>
    <col min="14" max="19" width="0" hidden="1" customWidth="1"/>
    <col min="20" max="16384" width="11.42578125" hidden="1"/>
  </cols>
  <sheetData>
    <row r="1" spans="1:19" x14ac:dyDescent="0.25">
      <c r="A1" t="s">
        <v>113</v>
      </c>
    </row>
    <row r="4" spans="1:19" x14ac:dyDescent="0.25">
      <c r="M4" t="s">
        <v>2775</v>
      </c>
    </row>
    <row r="5" spans="1:19" x14ac:dyDescent="0.25">
      <c r="G5" s="161">
        <f ca="1">TODAY()</f>
        <v>45531</v>
      </c>
      <c r="H5" s="161"/>
      <c r="I5" s="161"/>
      <c r="J5" s="161"/>
    </row>
    <row r="6" spans="1:19" x14ac:dyDescent="0.25">
      <c r="C6" s="108" t="s">
        <v>245</v>
      </c>
      <c r="D6" t="s">
        <v>461</v>
      </c>
      <c r="L6" s="20"/>
    </row>
    <row r="7" spans="1:19" x14ac:dyDescent="0.25">
      <c r="K7" s="142"/>
      <c r="L7" s="142"/>
      <c r="M7" s="142"/>
    </row>
    <row r="8" spans="1:19" x14ac:dyDescent="0.25">
      <c r="C8" s="108" t="s">
        <v>235</v>
      </c>
      <c r="D8" s="108" t="s">
        <v>237</v>
      </c>
      <c r="E8" s="113" t="s">
        <v>233</v>
      </c>
      <c r="F8" s="113" t="s">
        <v>234</v>
      </c>
      <c r="G8" s="113" t="s">
        <v>246</v>
      </c>
      <c r="H8" s="113" t="s">
        <v>247</v>
      </c>
      <c r="I8" s="110" t="s">
        <v>456</v>
      </c>
      <c r="J8" s="110" t="s">
        <v>457</v>
      </c>
      <c r="K8" s="110" t="s">
        <v>458</v>
      </c>
      <c r="L8" s="110" t="s">
        <v>459</v>
      </c>
    </row>
    <row r="9" spans="1:19" x14ac:dyDescent="0.25">
      <c r="C9" t="s">
        <v>71</v>
      </c>
      <c r="D9" s="142" t="s">
        <v>71</v>
      </c>
      <c r="E9" s="139" t="s">
        <v>2223</v>
      </c>
      <c r="F9" s="9">
        <v>45418</v>
      </c>
      <c r="G9" s="9">
        <v>45425</v>
      </c>
      <c r="H9" t="s">
        <v>462</v>
      </c>
      <c r="I9" s="10">
        <v>23.45</v>
      </c>
      <c r="J9" s="10">
        <v>42.21</v>
      </c>
      <c r="K9" s="10"/>
      <c r="L9" s="10">
        <v>42.21</v>
      </c>
    </row>
    <row r="10" spans="1:19" x14ac:dyDescent="0.25">
      <c r="D10" s="142" t="s">
        <v>71</v>
      </c>
      <c r="E10" s="139" t="s">
        <v>2222</v>
      </c>
      <c r="F10" s="9">
        <v>45418</v>
      </c>
      <c r="G10" s="9">
        <v>45425</v>
      </c>
      <c r="H10" t="s">
        <v>462</v>
      </c>
      <c r="I10" s="10">
        <v>608.04999999999995</v>
      </c>
      <c r="J10" s="10">
        <v>1459.32</v>
      </c>
      <c r="K10" s="10"/>
      <c r="L10" s="10">
        <v>1459.32</v>
      </c>
      <c r="O10" s="112"/>
      <c r="P10" s="112"/>
      <c r="Q10" s="112"/>
      <c r="R10" s="112"/>
      <c r="S10" s="112"/>
    </row>
    <row r="11" spans="1:19" x14ac:dyDescent="0.25">
      <c r="D11" s="142" t="s">
        <v>71</v>
      </c>
      <c r="E11" s="139" t="s">
        <v>2479</v>
      </c>
      <c r="F11" s="9">
        <v>45457</v>
      </c>
      <c r="G11" s="9">
        <v>45464</v>
      </c>
      <c r="H11" t="s">
        <v>462</v>
      </c>
      <c r="I11" s="10">
        <v>505.2</v>
      </c>
      <c r="J11" s="10">
        <v>1313.52</v>
      </c>
      <c r="K11" s="10"/>
      <c r="L11" s="10">
        <v>1313.52</v>
      </c>
    </row>
    <row r="12" spans="1:19" x14ac:dyDescent="0.25">
      <c r="D12" s="142" t="s">
        <v>71</v>
      </c>
      <c r="E12" s="139" t="s">
        <v>2938</v>
      </c>
      <c r="F12" s="9">
        <v>45519</v>
      </c>
      <c r="G12" s="9">
        <v>45526</v>
      </c>
      <c r="H12" t="s">
        <v>462</v>
      </c>
      <c r="I12" s="10">
        <v>384</v>
      </c>
      <c r="J12" s="10">
        <v>1094.4000000000001</v>
      </c>
      <c r="K12" s="10"/>
      <c r="L12" s="10">
        <v>1094.4000000000001</v>
      </c>
    </row>
    <row r="13" spans="1:19" x14ac:dyDescent="0.25">
      <c r="D13" s="142" t="s">
        <v>71</v>
      </c>
      <c r="E13" s="139" t="s">
        <v>2937</v>
      </c>
      <c r="F13" s="9">
        <v>45519</v>
      </c>
      <c r="G13" s="9">
        <v>45526</v>
      </c>
      <c r="H13" t="s">
        <v>462</v>
      </c>
      <c r="I13" s="10">
        <v>46.4</v>
      </c>
      <c r="J13" s="10">
        <v>72.67</v>
      </c>
      <c r="K13" s="10"/>
      <c r="L13" s="10">
        <v>72.67</v>
      </c>
    </row>
    <row r="14" spans="1:19" x14ac:dyDescent="0.25">
      <c r="D14" s="109" t="s">
        <v>460</v>
      </c>
      <c r="E14" s="109"/>
      <c r="F14" s="109"/>
      <c r="G14" s="109"/>
      <c r="H14" s="109"/>
      <c r="I14" s="111">
        <v>1567.1000000000001</v>
      </c>
      <c r="J14" s="111">
        <v>3982.1200000000003</v>
      </c>
      <c r="K14" s="111"/>
      <c r="L14" s="111">
        <v>3982.1200000000003</v>
      </c>
    </row>
    <row r="15" spans="1:19" x14ac:dyDescent="0.25">
      <c r="C15" s="109" t="s">
        <v>460</v>
      </c>
      <c r="D15" s="109"/>
      <c r="E15" s="109"/>
      <c r="F15" s="109"/>
      <c r="G15" s="109"/>
      <c r="H15" s="109"/>
      <c r="I15" s="111">
        <v>1567.1000000000001</v>
      </c>
      <c r="J15" s="111">
        <v>3982.1200000000003</v>
      </c>
      <c r="K15" s="111"/>
      <c r="L15" s="111">
        <v>3982.1200000000003</v>
      </c>
    </row>
    <row r="16" spans="1:19" x14ac:dyDescent="0.25">
      <c r="C16" t="s">
        <v>73</v>
      </c>
      <c r="D16" t="s">
        <v>73</v>
      </c>
      <c r="E16" s="139" t="s">
        <v>2461</v>
      </c>
      <c r="F16" s="9">
        <v>45454</v>
      </c>
      <c r="G16" s="9">
        <v>45461</v>
      </c>
      <c r="H16" t="s">
        <v>462</v>
      </c>
      <c r="I16" s="10">
        <v>7836.7</v>
      </c>
      <c r="J16" s="10">
        <v>18964.813999999998</v>
      </c>
      <c r="K16" s="10"/>
      <c r="L16" s="10">
        <v>18964.813999999998</v>
      </c>
    </row>
    <row r="17" spans="3:12" x14ac:dyDescent="0.25">
      <c r="D17" t="s">
        <v>73</v>
      </c>
      <c r="E17" s="139" t="s">
        <v>2460</v>
      </c>
      <c r="F17" s="9">
        <v>45454</v>
      </c>
      <c r="G17" s="9">
        <v>45461</v>
      </c>
      <c r="H17" t="s">
        <v>462</v>
      </c>
      <c r="I17" s="10">
        <v>6470.3</v>
      </c>
      <c r="J17" s="10">
        <v>15658.126</v>
      </c>
      <c r="K17" s="10"/>
      <c r="L17" s="10">
        <v>15658.126</v>
      </c>
    </row>
    <row r="18" spans="3:12" x14ac:dyDescent="0.25">
      <c r="D18" s="109" t="s">
        <v>460</v>
      </c>
      <c r="E18" s="109"/>
      <c r="F18" s="109"/>
      <c r="G18" s="109"/>
      <c r="H18" s="109"/>
      <c r="I18" s="111">
        <v>14307</v>
      </c>
      <c r="J18" s="111">
        <v>34622.94</v>
      </c>
      <c r="K18" s="111"/>
      <c r="L18" s="111">
        <v>34622.94</v>
      </c>
    </row>
    <row r="19" spans="3:12" x14ac:dyDescent="0.25">
      <c r="C19" s="109" t="s">
        <v>460</v>
      </c>
      <c r="D19" s="109"/>
      <c r="E19" s="109"/>
      <c r="F19" s="109"/>
      <c r="G19" s="109"/>
      <c r="H19" s="109"/>
      <c r="I19" s="111">
        <v>14307</v>
      </c>
      <c r="J19" s="111">
        <v>34622.94</v>
      </c>
      <c r="K19" s="111"/>
      <c r="L19" s="111">
        <v>34622.94</v>
      </c>
    </row>
    <row r="20" spans="3:12" x14ac:dyDescent="0.25">
      <c r="C20" t="s">
        <v>2368</v>
      </c>
      <c r="D20" t="s">
        <v>183</v>
      </c>
      <c r="E20" s="139" t="s">
        <v>2757</v>
      </c>
      <c r="F20" s="9">
        <v>45492</v>
      </c>
      <c r="G20" s="9">
        <v>45499</v>
      </c>
      <c r="H20" t="s">
        <v>462</v>
      </c>
      <c r="I20" s="10">
        <v>754</v>
      </c>
      <c r="J20" s="10">
        <v>1922.6999999999998</v>
      </c>
      <c r="K20" s="10">
        <v>1896.79</v>
      </c>
      <c r="L20" s="10">
        <v>25.909999999999854</v>
      </c>
    </row>
    <row r="21" spans="3:12" x14ac:dyDescent="0.25">
      <c r="D21" s="109" t="s">
        <v>460</v>
      </c>
      <c r="E21" s="109"/>
      <c r="F21" s="109"/>
      <c r="G21" s="109"/>
      <c r="H21" s="109"/>
      <c r="I21" s="111">
        <v>754</v>
      </c>
      <c r="J21" s="111">
        <v>1922.6999999999998</v>
      </c>
      <c r="K21" s="111">
        <v>1896.79</v>
      </c>
      <c r="L21" s="111">
        <v>25.909999999999854</v>
      </c>
    </row>
    <row r="22" spans="3:12" x14ac:dyDescent="0.25">
      <c r="C22" s="109" t="s">
        <v>460</v>
      </c>
      <c r="D22" s="109"/>
      <c r="E22" s="109"/>
      <c r="F22" s="109"/>
      <c r="G22" s="109"/>
      <c r="H22" s="109"/>
      <c r="I22" s="111">
        <v>754</v>
      </c>
      <c r="J22" s="111">
        <v>1922.6999999999998</v>
      </c>
      <c r="K22" s="111">
        <v>1896.79</v>
      </c>
      <c r="L22" s="111">
        <v>25.909999999999854</v>
      </c>
    </row>
    <row r="23" spans="3:12" x14ac:dyDescent="0.25">
      <c r="C23" t="s">
        <v>69</v>
      </c>
      <c r="D23" s="146" t="s">
        <v>69</v>
      </c>
      <c r="E23" s="139" t="s">
        <v>2129</v>
      </c>
      <c r="F23" s="9">
        <v>45406</v>
      </c>
      <c r="G23" s="9">
        <v>45413</v>
      </c>
      <c r="H23" t="s">
        <v>462</v>
      </c>
      <c r="I23" s="10">
        <v>3037.9</v>
      </c>
      <c r="J23" s="10">
        <v>7139.0650000000005</v>
      </c>
      <c r="K23" s="10">
        <v>4360.83</v>
      </c>
      <c r="L23" s="10">
        <v>2778.2350000000006</v>
      </c>
    </row>
    <row r="24" spans="3:12" x14ac:dyDescent="0.25">
      <c r="D24" t="s">
        <v>69</v>
      </c>
      <c r="E24" s="139" t="s">
        <v>2227</v>
      </c>
      <c r="F24" s="9">
        <v>45419</v>
      </c>
      <c r="G24" s="9">
        <v>45426</v>
      </c>
      <c r="H24" t="s">
        <v>462</v>
      </c>
      <c r="I24" s="10">
        <v>3071.6</v>
      </c>
      <c r="J24" s="10">
        <v>7218.26</v>
      </c>
      <c r="K24" s="10"/>
      <c r="L24" s="10">
        <v>7218.26</v>
      </c>
    </row>
    <row r="25" spans="3:12" x14ac:dyDescent="0.25">
      <c r="D25" s="109" t="s">
        <v>460</v>
      </c>
      <c r="E25" s="109"/>
      <c r="F25" s="109"/>
      <c r="G25" s="109"/>
      <c r="H25" s="109"/>
      <c r="I25" s="111">
        <v>6109.5</v>
      </c>
      <c r="J25" s="111">
        <v>14357.325000000001</v>
      </c>
      <c r="K25" s="111">
        <v>4360.83</v>
      </c>
      <c r="L25" s="111">
        <v>9996.4950000000008</v>
      </c>
    </row>
    <row r="26" spans="3:12" x14ac:dyDescent="0.25">
      <c r="C26" s="109" t="s">
        <v>460</v>
      </c>
      <c r="D26" s="109"/>
      <c r="E26" s="109"/>
      <c r="F26" s="109"/>
      <c r="G26" s="109"/>
      <c r="H26" s="109"/>
      <c r="I26" s="111">
        <v>6109.5</v>
      </c>
      <c r="J26" s="111">
        <v>14357.325000000001</v>
      </c>
      <c r="K26" s="111">
        <v>4360.83</v>
      </c>
      <c r="L26" s="111">
        <v>9996.4950000000008</v>
      </c>
    </row>
    <row r="27" spans="3:12" x14ac:dyDescent="0.25">
      <c r="C27" t="s">
        <v>76</v>
      </c>
      <c r="D27" t="s">
        <v>76</v>
      </c>
      <c r="E27" s="139" t="s">
        <v>1672</v>
      </c>
      <c r="F27" s="9">
        <v>45349</v>
      </c>
      <c r="G27" s="9">
        <v>45356</v>
      </c>
      <c r="H27" t="s">
        <v>462</v>
      </c>
      <c r="I27" s="10">
        <v>3842.2</v>
      </c>
      <c r="J27" s="10">
        <v>8644.9499999999989</v>
      </c>
      <c r="K27" s="10">
        <v>6186.06</v>
      </c>
      <c r="L27" s="10">
        <v>2458.8899999999985</v>
      </c>
    </row>
    <row r="28" spans="3:12" x14ac:dyDescent="0.25">
      <c r="D28" t="s">
        <v>76</v>
      </c>
      <c r="E28" s="139" t="s">
        <v>1674</v>
      </c>
      <c r="F28" s="9">
        <v>45349</v>
      </c>
      <c r="G28" s="9">
        <v>45356</v>
      </c>
      <c r="H28" t="s">
        <v>462</v>
      </c>
      <c r="I28" s="10">
        <v>56.8</v>
      </c>
      <c r="J28" s="10">
        <v>73.84</v>
      </c>
      <c r="K28" s="10"/>
      <c r="L28" s="10">
        <v>73.84</v>
      </c>
    </row>
    <row r="29" spans="3:12" x14ac:dyDescent="0.25">
      <c r="D29" s="109" t="s">
        <v>460</v>
      </c>
      <c r="E29" s="109"/>
      <c r="F29" s="109"/>
      <c r="G29" s="109"/>
      <c r="H29" s="109"/>
      <c r="I29" s="111">
        <v>3899</v>
      </c>
      <c r="J29" s="111">
        <v>8718.7899999999991</v>
      </c>
      <c r="K29" s="111">
        <v>6186.06</v>
      </c>
      <c r="L29" s="111">
        <v>2532.7299999999987</v>
      </c>
    </row>
    <row r="30" spans="3:12" x14ac:dyDescent="0.25">
      <c r="C30" s="109" t="s">
        <v>460</v>
      </c>
      <c r="D30" s="109"/>
      <c r="E30" s="109"/>
      <c r="F30" s="109"/>
      <c r="G30" s="109"/>
      <c r="H30" s="109"/>
      <c r="I30" s="111">
        <v>3899</v>
      </c>
      <c r="J30" s="111">
        <v>8718.7899999999991</v>
      </c>
      <c r="K30" s="111">
        <v>6186.06</v>
      </c>
      <c r="L30" s="111">
        <v>2532.7299999999987</v>
      </c>
    </row>
    <row r="31" spans="3:12" x14ac:dyDescent="0.25">
      <c r="C31" t="s">
        <v>77</v>
      </c>
      <c r="D31" s="147" t="s">
        <v>77</v>
      </c>
      <c r="E31" s="139" t="s">
        <v>2982</v>
      </c>
      <c r="F31" s="9">
        <v>45526</v>
      </c>
      <c r="G31" s="9">
        <v>45533</v>
      </c>
      <c r="H31"/>
      <c r="I31" s="10">
        <v>10954.2</v>
      </c>
      <c r="J31" s="10">
        <v>11921.400000000001</v>
      </c>
      <c r="K31" s="10">
        <v>9802.19</v>
      </c>
      <c r="L31" s="10">
        <v>2119.2100000000009</v>
      </c>
    </row>
    <row r="32" spans="3:12" x14ac:dyDescent="0.25">
      <c r="D32" s="109" t="s">
        <v>460</v>
      </c>
      <c r="E32" s="109"/>
      <c r="F32" s="109"/>
      <c r="G32" s="109"/>
      <c r="H32" s="109"/>
      <c r="I32" s="111">
        <v>10954.2</v>
      </c>
      <c r="J32" s="111">
        <v>11921.400000000001</v>
      </c>
      <c r="K32" s="111">
        <v>9802.19</v>
      </c>
      <c r="L32" s="111">
        <v>2119.2100000000009</v>
      </c>
    </row>
    <row r="33" spans="3:12" x14ac:dyDescent="0.25">
      <c r="C33" s="109" t="s">
        <v>460</v>
      </c>
      <c r="D33" s="109"/>
      <c r="E33" s="109"/>
      <c r="F33" s="109"/>
      <c r="G33" s="109"/>
      <c r="H33" s="109"/>
      <c r="I33" s="111">
        <v>10954.2</v>
      </c>
      <c r="J33" s="111">
        <v>11921.400000000001</v>
      </c>
      <c r="K33" s="111">
        <v>9802.19</v>
      </c>
      <c r="L33" s="111">
        <v>2119.2100000000009</v>
      </c>
    </row>
    <row r="34" spans="3:12" x14ac:dyDescent="0.25">
      <c r="C34" t="s">
        <v>131</v>
      </c>
      <c r="D34" t="s">
        <v>131</v>
      </c>
      <c r="E34" s="148" t="s">
        <v>435</v>
      </c>
      <c r="F34" s="9">
        <v>45091</v>
      </c>
      <c r="G34" s="9">
        <v>45098</v>
      </c>
      <c r="H34" t="s">
        <v>462</v>
      </c>
      <c r="I34" s="10">
        <v>4035</v>
      </c>
      <c r="J34" s="10">
        <v>8877</v>
      </c>
      <c r="K34" s="10"/>
      <c r="L34" s="10">
        <v>8877</v>
      </c>
    </row>
    <row r="35" spans="3:12" x14ac:dyDescent="0.25">
      <c r="D35" s="109" t="s">
        <v>460</v>
      </c>
      <c r="E35" s="109"/>
      <c r="F35" s="109"/>
      <c r="G35" s="109"/>
      <c r="H35" s="109"/>
      <c r="I35" s="111">
        <v>4035</v>
      </c>
      <c r="J35" s="111">
        <v>8877</v>
      </c>
      <c r="K35" s="111"/>
      <c r="L35" s="111">
        <v>8877</v>
      </c>
    </row>
    <row r="36" spans="3:12" x14ac:dyDescent="0.25">
      <c r="C36" s="109" t="s">
        <v>460</v>
      </c>
      <c r="D36" s="109"/>
      <c r="E36" s="109"/>
      <c r="F36" s="109"/>
      <c r="G36" s="109"/>
      <c r="H36" s="109"/>
      <c r="I36" s="111">
        <v>4035</v>
      </c>
      <c r="J36" s="111">
        <v>8877</v>
      </c>
      <c r="K36" s="111"/>
      <c r="L36" s="111">
        <v>8877</v>
      </c>
    </row>
    <row r="37" spans="3:12" x14ac:dyDescent="0.25">
      <c r="C37" t="s">
        <v>700</v>
      </c>
      <c r="D37" t="s">
        <v>700</v>
      </c>
      <c r="E37" s="139" t="s">
        <v>699</v>
      </c>
      <c r="F37" s="9">
        <v>45265</v>
      </c>
      <c r="G37" s="9">
        <v>45272</v>
      </c>
      <c r="H37" t="s">
        <v>462</v>
      </c>
      <c r="I37" s="10">
        <v>3945.7999999999997</v>
      </c>
      <c r="J37" s="10">
        <v>8286.18</v>
      </c>
      <c r="K37" s="10">
        <v>8005.14</v>
      </c>
      <c r="L37" s="10">
        <v>281.03999999999996</v>
      </c>
    </row>
    <row r="38" spans="3:12" x14ac:dyDescent="0.25">
      <c r="D38" s="145" t="s">
        <v>460</v>
      </c>
      <c r="E38" s="145"/>
      <c r="F38" s="145"/>
      <c r="G38" s="145"/>
      <c r="H38" s="145"/>
      <c r="I38" s="111">
        <v>3945.7999999999997</v>
      </c>
      <c r="J38" s="111">
        <v>8286.18</v>
      </c>
      <c r="K38" s="111">
        <v>8005.14</v>
      </c>
      <c r="L38" s="111">
        <v>281.03999999999996</v>
      </c>
    </row>
    <row r="39" spans="3:12" x14ac:dyDescent="0.25">
      <c r="C39" s="145" t="s">
        <v>460</v>
      </c>
      <c r="D39" s="145"/>
      <c r="E39" s="145"/>
      <c r="F39" s="145"/>
      <c r="G39" s="145"/>
      <c r="H39" s="145"/>
      <c r="I39" s="111">
        <v>3945.7999999999997</v>
      </c>
      <c r="J39" s="111">
        <v>8286.18</v>
      </c>
      <c r="K39" s="111">
        <v>8005.14</v>
      </c>
      <c r="L39" s="111">
        <v>281.03999999999996</v>
      </c>
    </row>
    <row r="40" spans="3:12" x14ac:dyDescent="0.25">
      <c r="C40" t="s">
        <v>626</v>
      </c>
      <c r="D40" s="147" t="s">
        <v>626</v>
      </c>
      <c r="E40" s="139" t="s">
        <v>2781</v>
      </c>
      <c r="F40" s="9">
        <v>45496</v>
      </c>
      <c r="G40" s="9">
        <v>45503</v>
      </c>
      <c r="H40" t="s">
        <v>462</v>
      </c>
      <c r="I40" s="10">
        <v>242.6</v>
      </c>
      <c r="J40" s="10">
        <v>533.72</v>
      </c>
      <c r="K40" s="10"/>
      <c r="L40" s="10">
        <v>533.72</v>
      </c>
    </row>
    <row r="41" spans="3:12" x14ac:dyDescent="0.25">
      <c r="D41" t="s">
        <v>626</v>
      </c>
      <c r="E41" s="139" t="s">
        <v>2806</v>
      </c>
      <c r="F41" s="9">
        <v>45498</v>
      </c>
      <c r="G41" s="9">
        <v>45505</v>
      </c>
      <c r="H41" t="s">
        <v>462</v>
      </c>
      <c r="I41" s="10">
        <v>3038.5</v>
      </c>
      <c r="J41" s="10">
        <v>6684.7000000000007</v>
      </c>
      <c r="K41" s="10"/>
      <c r="L41" s="10">
        <v>6684.7000000000007</v>
      </c>
    </row>
    <row r="42" spans="3:12" x14ac:dyDescent="0.25">
      <c r="D42" s="109" t="s">
        <v>460</v>
      </c>
      <c r="E42" s="109"/>
      <c r="F42" s="109"/>
      <c r="G42" s="109"/>
      <c r="H42" s="109"/>
      <c r="I42" s="111">
        <v>3281.1</v>
      </c>
      <c r="J42" s="111">
        <v>7218.420000000001</v>
      </c>
      <c r="K42" s="111"/>
      <c r="L42" s="111">
        <v>7218.420000000001</v>
      </c>
    </row>
    <row r="43" spans="3:12" x14ac:dyDescent="0.25">
      <c r="C43" s="145" t="s">
        <v>460</v>
      </c>
      <c r="D43" s="145"/>
      <c r="E43" s="145"/>
      <c r="F43" s="145"/>
      <c r="G43" s="145"/>
      <c r="H43" s="145"/>
      <c r="I43" s="111">
        <v>3281.1</v>
      </c>
      <c r="J43" s="111">
        <v>7218.420000000001</v>
      </c>
      <c r="K43" s="111"/>
      <c r="L43" s="111">
        <v>7218.420000000001</v>
      </c>
    </row>
    <row r="44" spans="3:12" x14ac:dyDescent="0.25">
      <c r="C44" t="s">
        <v>1291</v>
      </c>
      <c r="D44" s="147" t="s">
        <v>1291</v>
      </c>
      <c r="E44" s="139" t="s">
        <v>1866</v>
      </c>
      <c r="F44" s="9">
        <v>45372</v>
      </c>
      <c r="G44" s="9">
        <v>45379</v>
      </c>
      <c r="H44" t="s">
        <v>462</v>
      </c>
      <c r="I44" s="10">
        <v>2514.3000000000002</v>
      </c>
      <c r="J44" s="10">
        <v>6028.0490000000009</v>
      </c>
      <c r="K44" s="10">
        <v>5501.5300000000007</v>
      </c>
      <c r="L44" s="10">
        <v>526.51900000000046</v>
      </c>
    </row>
    <row r="45" spans="3:12" x14ac:dyDescent="0.25">
      <c r="D45" s="147" t="s">
        <v>1291</v>
      </c>
      <c r="E45" s="139" t="s">
        <v>1865</v>
      </c>
      <c r="F45" s="9">
        <v>45372</v>
      </c>
      <c r="G45" s="9">
        <v>45379</v>
      </c>
      <c r="H45" t="s">
        <v>462</v>
      </c>
      <c r="I45" s="10">
        <v>287.8</v>
      </c>
      <c r="J45" s="10">
        <v>352.18000000000006</v>
      </c>
      <c r="K45" s="10">
        <v>139.80000000000001</v>
      </c>
      <c r="L45" s="10">
        <v>212.38000000000002</v>
      </c>
    </row>
    <row r="46" spans="3:12" x14ac:dyDescent="0.25">
      <c r="D46" s="109" t="s">
        <v>460</v>
      </c>
      <c r="E46" s="109"/>
      <c r="F46" s="109"/>
      <c r="G46" s="109"/>
      <c r="H46" s="109"/>
      <c r="I46" s="111">
        <v>2802.1000000000004</v>
      </c>
      <c r="J46" s="111">
        <v>6380.2290000000012</v>
      </c>
      <c r="K46" s="111">
        <v>5641.3300000000008</v>
      </c>
      <c r="L46" s="111">
        <v>738.89900000000046</v>
      </c>
    </row>
    <row r="47" spans="3:12" x14ac:dyDescent="0.25">
      <c r="C47" s="109" t="s">
        <v>460</v>
      </c>
      <c r="D47" s="109"/>
      <c r="E47" s="109"/>
      <c r="F47" s="109"/>
      <c r="G47" s="109"/>
      <c r="H47" s="109"/>
      <c r="I47" s="111">
        <v>2802.1000000000004</v>
      </c>
      <c r="J47" s="111">
        <v>6380.2290000000012</v>
      </c>
      <c r="K47" s="111">
        <v>5641.3300000000008</v>
      </c>
      <c r="L47" s="111">
        <v>738.89900000000046</v>
      </c>
    </row>
    <row r="48" spans="3:12" x14ac:dyDescent="0.25">
      <c r="C48" t="s">
        <v>670</v>
      </c>
      <c r="D48" t="s">
        <v>670</v>
      </c>
      <c r="E48" s="139" t="s">
        <v>2892</v>
      </c>
      <c r="F48" s="9">
        <v>45511</v>
      </c>
      <c r="G48" s="9">
        <v>45518</v>
      </c>
      <c r="H48" t="s">
        <v>462</v>
      </c>
      <c r="I48" s="10">
        <v>3541.9</v>
      </c>
      <c r="J48" s="10">
        <v>9563.130000000001</v>
      </c>
      <c r="K48" s="10"/>
      <c r="L48" s="10">
        <v>9563.130000000001</v>
      </c>
    </row>
    <row r="49" spans="4:13" x14ac:dyDescent="0.25">
      <c r="D49" t="s">
        <v>670</v>
      </c>
      <c r="E49" s="139" t="s">
        <v>2914</v>
      </c>
      <c r="F49" s="9">
        <v>45513</v>
      </c>
      <c r="G49" s="9">
        <v>45520</v>
      </c>
      <c r="H49" t="s">
        <v>462</v>
      </c>
      <c r="I49" s="10">
        <v>2757</v>
      </c>
      <c r="J49" s="10">
        <v>7443.9000000000005</v>
      </c>
      <c r="K49" s="10"/>
      <c r="L49" s="10">
        <v>7443.9000000000005</v>
      </c>
    </row>
    <row r="50" spans="4:13" x14ac:dyDescent="0.25">
      <c r="D50" t="s">
        <v>670</v>
      </c>
      <c r="E50" s="139" t="s">
        <v>2913</v>
      </c>
      <c r="F50" s="9">
        <v>45513</v>
      </c>
      <c r="G50" s="9">
        <v>45520</v>
      </c>
      <c r="H50" t="s">
        <v>462</v>
      </c>
      <c r="I50" s="10">
        <v>10925.9</v>
      </c>
      <c r="J50" s="10">
        <v>29499.93</v>
      </c>
      <c r="K50" s="10"/>
      <c r="L50" s="10">
        <v>29499.93</v>
      </c>
    </row>
    <row r="51" spans="4:13" x14ac:dyDescent="0.25">
      <c r="D51" t="s">
        <v>670</v>
      </c>
      <c r="E51" s="139" t="s">
        <v>2926</v>
      </c>
      <c r="F51" s="9">
        <v>45517</v>
      </c>
      <c r="G51" s="9">
        <v>45524</v>
      </c>
      <c r="H51" t="s">
        <v>462</v>
      </c>
      <c r="I51" s="10">
        <v>1461.1</v>
      </c>
      <c r="J51" s="10">
        <v>1702.85</v>
      </c>
      <c r="K51" s="10"/>
      <c r="L51" s="10">
        <v>1702.85</v>
      </c>
    </row>
    <row r="52" spans="4:13" x14ac:dyDescent="0.25">
      <c r="D52" t="s">
        <v>670</v>
      </c>
      <c r="E52" s="139" t="s">
        <v>2927</v>
      </c>
      <c r="F52" s="9">
        <v>45517</v>
      </c>
      <c r="G52" s="9">
        <v>45524</v>
      </c>
      <c r="H52" t="s">
        <v>462</v>
      </c>
      <c r="I52" s="10">
        <v>7451.6</v>
      </c>
      <c r="J52" s="10">
        <v>20119.320000000003</v>
      </c>
      <c r="K52" s="10"/>
      <c r="L52" s="10">
        <v>20119.320000000003</v>
      </c>
    </row>
    <row r="53" spans="4:13" x14ac:dyDescent="0.25">
      <c r="D53" t="s">
        <v>670</v>
      </c>
      <c r="E53" s="139" t="s">
        <v>2940</v>
      </c>
      <c r="F53" s="9">
        <v>45519</v>
      </c>
      <c r="G53" s="9">
        <v>45526</v>
      </c>
      <c r="H53" t="s">
        <v>462</v>
      </c>
      <c r="I53" s="10">
        <v>7238.8</v>
      </c>
      <c r="J53" s="10">
        <v>19544.760000000002</v>
      </c>
      <c r="K53" s="10"/>
      <c r="L53" s="10">
        <v>19544.760000000002</v>
      </c>
      <c r="M53" s="10">
        <v>0</v>
      </c>
    </row>
    <row r="54" spans="4:13" x14ac:dyDescent="0.25">
      <c r="D54" t="s">
        <v>670</v>
      </c>
      <c r="E54" s="139" t="s">
        <v>2939</v>
      </c>
      <c r="F54" s="9">
        <v>45519</v>
      </c>
      <c r="G54" s="9">
        <v>45526</v>
      </c>
      <c r="H54" t="s">
        <v>462</v>
      </c>
      <c r="I54" s="10">
        <v>206</v>
      </c>
      <c r="J54" s="10">
        <v>556.20000000000005</v>
      </c>
      <c r="K54" s="10"/>
      <c r="L54" s="10">
        <v>556.20000000000005</v>
      </c>
    </row>
    <row r="55" spans="4:13" x14ac:dyDescent="0.25">
      <c r="D55" t="s">
        <v>670</v>
      </c>
      <c r="E55" s="139" t="s">
        <v>2952</v>
      </c>
      <c r="F55" s="9">
        <v>45520</v>
      </c>
      <c r="G55" s="9">
        <v>45527</v>
      </c>
      <c r="H55" t="s">
        <v>462</v>
      </c>
      <c r="I55" s="10">
        <v>9470.4</v>
      </c>
      <c r="J55" s="10">
        <v>24907.151999999998</v>
      </c>
      <c r="K55" s="10"/>
      <c r="L55" s="10">
        <v>24907.151999999998</v>
      </c>
    </row>
    <row r="56" spans="4:13" x14ac:dyDescent="0.25">
      <c r="D56" t="s">
        <v>670</v>
      </c>
      <c r="E56" s="139" t="s">
        <v>2965</v>
      </c>
      <c r="F56" s="9">
        <v>45524</v>
      </c>
      <c r="G56" s="9">
        <v>45531</v>
      </c>
      <c r="H56"/>
      <c r="I56" s="10">
        <v>725.6</v>
      </c>
      <c r="J56" s="10">
        <v>725.6</v>
      </c>
      <c r="K56" s="10"/>
      <c r="L56" s="10">
        <v>725.6</v>
      </c>
      <c r="M56" s="142"/>
    </row>
    <row r="57" spans="4:13" x14ac:dyDescent="0.25">
      <c r="D57" t="s">
        <v>670</v>
      </c>
      <c r="E57" s="139" t="s">
        <v>2964</v>
      </c>
      <c r="F57" s="9">
        <v>45524</v>
      </c>
      <c r="G57" s="9">
        <v>45531</v>
      </c>
      <c r="H57"/>
      <c r="I57" s="10">
        <v>5817.1</v>
      </c>
      <c r="J57" s="10">
        <v>15298.973</v>
      </c>
      <c r="K57" s="10"/>
      <c r="L57" s="10">
        <v>15298.973</v>
      </c>
      <c r="M57" s="142"/>
    </row>
    <row r="58" spans="4:13" x14ac:dyDescent="0.25">
      <c r="D58" t="s">
        <v>670</v>
      </c>
      <c r="E58" s="139" t="s">
        <v>2963</v>
      </c>
      <c r="F58" s="9">
        <v>45524</v>
      </c>
      <c r="G58" s="9">
        <v>45531</v>
      </c>
      <c r="H58"/>
      <c r="I58" s="10">
        <v>241.6</v>
      </c>
      <c r="J58" s="10">
        <v>362.4</v>
      </c>
      <c r="K58" s="10"/>
      <c r="L58" s="10">
        <v>362.4</v>
      </c>
      <c r="M58" s="142"/>
    </row>
    <row r="59" spans="4:13" x14ac:dyDescent="0.25">
      <c r="D59" t="s">
        <v>670</v>
      </c>
      <c r="E59" s="139" t="s">
        <v>2962</v>
      </c>
      <c r="F59" s="9">
        <v>45524</v>
      </c>
      <c r="G59" s="9">
        <v>45531</v>
      </c>
      <c r="H59"/>
      <c r="I59" s="10">
        <v>2504.8000000000002</v>
      </c>
      <c r="J59" s="10">
        <v>6587.6239999999998</v>
      </c>
      <c r="K59" s="10"/>
      <c r="L59" s="10">
        <v>6587.6239999999998</v>
      </c>
      <c r="M59" s="142"/>
    </row>
    <row r="60" spans="4:13" x14ac:dyDescent="0.25">
      <c r="D60" t="s">
        <v>670</v>
      </c>
      <c r="E60" s="139" t="s">
        <v>2976</v>
      </c>
      <c r="F60" s="9">
        <v>45526</v>
      </c>
      <c r="G60" s="9">
        <v>45533</v>
      </c>
      <c r="H60"/>
      <c r="I60" s="10">
        <v>487.20000000000005</v>
      </c>
      <c r="J60" s="10">
        <v>606.15000000000009</v>
      </c>
      <c r="K60" s="10"/>
      <c r="L60" s="10">
        <v>606.15000000000009</v>
      </c>
      <c r="M60" s="142"/>
    </row>
    <row r="61" spans="4:13" x14ac:dyDescent="0.25">
      <c r="D61" t="s">
        <v>670</v>
      </c>
      <c r="E61" s="139" t="s">
        <v>2975</v>
      </c>
      <c r="F61" s="9">
        <v>45526</v>
      </c>
      <c r="G61" s="9">
        <v>45533</v>
      </c>
      <c r="H61"/>
      <c r="I61" s="10">
        <v>6319</v>
      </c>
      <c r="J61" s="10">
        <v>16618.969999999998</v>
      </c>
      <c r="K61" s="10"/>
      <c r="L61" s="10">
        <v>16618.969999999998</v>
      </c>
      <c r="M61" s="142"/>
    </row>
    <row r="62" spans="4:13" x14ac:dyDescent="0.25">
      <c r="D62" t="s">
        <v>670</v>
      </c>
      <c r="E62" s="139" t="s">
        <v>2974</v>
      </c>
      <c r="F62" s="9">
        <v>45526</v>
      </c>
      <c r="G62" s="9">
        <v>45533</v>
      </c>
      <c r="H62"/>
      <c r="I62" s="10">
        <v>3792.4</v>
      </c>
      <c r="J62" s="10">
        <v>9974.0120000000006</v>
      </c>
      <c r="K62" s="10"/>
      <c r="L62" s="10">
        <v>9974.0120000000006</v>
      </c>
      <c r="M62" s="142"/>
    </row>
    <row r="63" spans="4:13" x14ac:dyDescent="0.25">
      <c r="D63" t="s">
        <v>670</v>
      </c>
      <c r="E63" s="139" t="s">
        <v>2991</v>
      </c>
      <c r="F63" s="9">
        <v>45527</v>
      </c>
      <c r="G63" s="9">
        <v>45534</v>
      </c>
      <c r="H63"/>
      <c r="I63" s="10">
        <v>692.3</v>
      </c>
      <c r="J63" s="10">
        <v>753</v>
      </c>
      <c r="K63" s="10"/>
      <c r="L63" s="10">
        <v>753</v>
      </c>
      <c r="M63" s="142"/>
    </row>
    <row r="64" spans="4:13" x14ac:dyDescent="0.25">
      <c r="D64" t="s">
        <v>670</v>
      </c>
      <c r="E64" s="139" t="s">
        <v>2990</v>
      </c>
      <c r="F64" s="9">
        <v>45527</v>
      </c>
      <c r="G64" s="9">
        <v>45534</v>
      </c>
      <c r="H64"/>
      <c r="I64" s="10">
        <v>7990</v>
      </c>
      <c r="J64" s="10">
        <v>21013.7</v>
      </c>
      <c r="K64" s="10"/>
      <c r="L64" s="10">
        <v>21013.7</v>
      </c>
      <c r="M64" s="142"/>
    </row>
    <row r="65" spans="3:13" x14ac:dyDescent="0.25">
      <c r="D65" t="s">
        <v>670</v>
      </c>
      <c r="E65" s="139" t="s">
        <v>2989</v>
      </c>
      <c r="F65" s="9">
        <v>45527</v>
      </c>
      <c r="G65" s="9">
        <v>45534</v>
      </c>
      <c r="H65"/>
      <c r="I65" s="10">
        <v>7226.8</v>
      </c>
      <c r="J65" s="10">
        <v>19006.484</v>
      </c>
      <c r="K65" s="10"/>
      <c r="L65" s="10">
        <v>19006.484</v>
      </c>
      <c r="M65" s="142"/>
    </row>
    <row r="66" spans="3:13" x14ac:dyDescent="0.25">
      <c r="D66" t="s">
        <v>670</v>
      </c>
      <c r="E66" s="139" t="s">
        <v>2993</v>
      </c>
      <c r="F66" s="9">
        <v>45527</v>
      </c>
      <c r="G66" s="9">
        <v>45534</v>
      </c>
      <c r="H66"/>
      <c r="I66" s="10">
        <v>5631.4</v>
      </c>
      <c r="J66" s="10">
        <v>14810.581999999999</v>
      </c>
      <c r="K66" s="10"/>
      <c r="L66" s="10">
        <v>14810.581999999999</v>
      </c>
      <c r="M66" s="142"/>
    </row>
    <row r="67" spans="3:13" x14ac:dyDescent="0.25">
      <c r="D67" t="s">
        <v>670</v>
      </c>
      <c r="E67" s="157" t="s">
        <v>3003</v>
      </c>
      <c r="F67" s="9">
        <v>45531</v>
      </c>
      <c r="G67" s="9">
        <v>45538</v>
      </c>
      <c r="H67"/>
      <c r="I67" s="10">
        <v>7687</v>
      </c>
      <c r="J67" s="10">
        <v>20216.809999999998</v>
      </c>
      <c r="K67" s="10"/>
      <c r="L67" s="10">
        <v>20216.809999999998</v>
      </c>
      <c r="M67" s="142"/>
    </row>
    <row r="68" spans="3:13" x14ac:dyDescent="0.25">
      <c r="D68" t="s">
        <v>670</v>
      </c>
      <c r="E68" s="157" t="s">
        <v>3002</v>
      </c>
      <c r="F68" s="9">
        <v>45531</v>
      </c>
      <c r="G68" s="9">
        <v>45538</v>
      </c>
      <c r="H68"/>
      <c r="I68" s="10">
        <v>2164.6000000000004</v>
      </c>
      <c r="J68" s="10">
        <v>2414.6000000000004</v>
      </c>
      <c r="K68" s="10"/>
      <c r="L68" s="10">
        <v>2414.6000000000004</v>
      </c>
      <c r="M68" s="142"/>
    </row>
    <row r="69" spans="3:13" x14ac:dyDescent="0.25">
      <c r="D69" s="109" t="s">
        <v>460</v>
      </c>
      <c r="E69" s="154"/>
      <c r="F69" s="109"/>
      <c r="G69" s="109"/>
      <c r="H69" s="109"/>
      <c r="I69" s="111">
        <v>94332.500000000015</v>
      </c>
      <c r="J69" s="111">
        <v>241726.147</v>
      </c>
      <c r="K69" s="111"/>
      <c r="L69" s="111">
        <v>241726.147</v>
      </c>
      <c r="M69" s="142"/>
    </row>
    <row r="70" spans="3:13" x14ac:dyDescent="0.25">
      <c r="C70" s="109" t="s">
        <v>460</v>
      </c>
      <c r="D70" s="109"/>
      <c r="E70" s="109"/>
      <c r="F70" s="109"/>
      <c r="G70" s="109"/>
      <c r="H70" s="109"/>
      <c r="I70" s="111">
        <v>94332.500000000015</v>
      </c>
      <c r="J70" s="111">
        <v>241726.147</v>
      </c>
      <c r="K70" s="111"/>
      <c r="L70" s="111">
        <v>241726.147</v>
      </c>
    </row>
    <row r="71" spans="3:13" x14ac:dyDescent="0.25">
      <c r="C71" t="s">
        <v>86</v>
      </c>
      <c r="D71" s="146" t="s">
        <v>1419</v>
      </c>
      <c r="E71" s="139" t="s">
        <v>2314</v>
      </c>
      <c r="F71" s="9">
        <v>45432</v>
      </c>
      <c r="G71" s="9">
        <v>45439</v>
      </c>
      <c r="H71" t="s">
        <v>462</v>
      </c>
      <c r="I71" s="10">
        <v>1097.7</v>
      </c>
      <c r="J71" s="10">
        <v>2634.48</v>
      </c>
      <c r="K71" s="10">
        <v>2196.9</v>
      </c>
      <c r="L71" s="10">
        <v>437.57999999999993</v>
      </c>
    </row>
    <row r="72" spans="3:13" x14ac:dyDescent="0.25">
      <c r="D72" t="s">
        <v>1419</v>
      </c>
      <c r="E72" s="139" t="s">
        <v>2350</v>
      </c>
      <c r="F72" s="9">
        <v>45439</v>
      </c>
      <c r="G72" s="9">
        <v>45446</v>
      </c>
      <c r="H72" t="s">
        <v>462</v>
      </c>
      <c r="I72" s="10">
        <v>1198.5999999999999</v>
      </c>
      <c r="J72" s="10">
        <v>3056.4299999999994</v>
      </c>
      <c r="K72" s="10"/>
      <c r="L72" s="10">
        <v>3056.4299999999994</v>
      </c>
    </row>
    <row r="73" spans="3:13" x14ac:dyDescent="0.25">
      <c r="D73" t="s">
        <v>1419</v>
      </c>
      <c r="E73" s="139" t="s">
        <v>2351</v>
      </c>
      <c r="F73" s="9">
        <v>45439</v>
      </c>
      <c r="G73" s="9">
        <v>45446</v>
      </c>
      <c r="H73" t="s">
        <v>462</v>
      </c>
      <c r="I73" s="10">
        <v>97</v>
      </c>
      <c r="J73" s="10">
        <v>126.10000000000001</v>
      </c>
      <c r="K73" s="10"/>
      <c r="L73" s="10">
        <v>126.10000000000001</v>
      </c>
    </row>
    <row r="74" spans="3:13" x14ac:dyDescent="0.25">
      <c r="D74" t="s">
        <v>1419</v>
      </c>
      <c r="E74" s="139" t="s">
        <v>2393</v>
      </c>
      <c r="F74" s="152">
        <v>45446</v>
      </c>
      <c r="G74" s="152">
        <v>45453</v>
      </c>
      <c r="H74" t="s">
        <v>462</v>
      </c>
      <c r="I74" s="10">
        <v>1310.3999999999999</v>
      </c>
      <c r="J74" s="10">
        <v>3234.6949999999993</v>
      </c>
      <c r="K74" s="10"/>
      <c r="L74" s="10">
        <v>3234.6949999999993</v>
      </c>
    </row>
    <row r="75" spans="3:13" x14ac:dyDescent="0.25">
      <c r="D75" t="s">
        <v>1419</v>
      </c>
      <c r="E75" s="139" t="s">
        <v>2458</v>
      </c>
      <c r="F75" s="9">
        <v>45453</v>
      </c>
      <c r="G75" s="9">
        <v>45460</v>
      </c>
      <c r="H75" t="s">
        <v>462</v>
      </c>
      <c r="I75" s="10">
        <v>1210.8</v>
      </c>
      <c r="J75" s="10">
        <v>3087.5399999999995</v>
      </c>
      <c r="K75" s="10"/>
      <c r="L75" s="10">
        <v>3087.5399999999995</v>
      </c>
    </row>
    <row r="76" spans="3:13" x14ac:dyDescent="0.25">
      <c r="D76" t="s">
        <v>1419</v>
      </c>
      <c r="E76" s="139" t="s">
        <v>2455</v>
      </c>
      <c r="F76" s="9">
        <v>45453</v>
      </c>
      <c r="G76" s="9">
        <v>45460</v>
      </c>
      <c r="H76" t="s">
        <v>462</v>
      </c>
      <c r="I76" s="10">
        <v>99.5</v>
      </c>
      <c r="J76" s="10">
        <v>144.05000000000001</v>
      </c>
      <c r="K76" s="10"/>
      <c r="L76" s="10">
        <v>144.05000000000001</v>
      </c>
    </row>
    <row r="77" spans="3:13" x14ac:dyDescent="0.25">
      <c r="D77" t="s">
        <v>1419</v>
      </c>
      <c r="E77" s="139" t="s">
        <v>2547</v>
      </c>
      <c r="F77" s="9">
        <v>45467</v>
      </c>
      <c r="G77" s="9">
        <v>45474</v>
      </c>
      <c r="H77" t="s">
        <v>462</v>
      </c>
      <c r="I77" s="10">
        <v>702.6</v>
      </c>
      <c r="J77" s="10">
        <v>1791.6299999999999</v>
      </c>
      <c r="K77" s="10"/>
      <c r="L77" s="10">
        <v>1791.6299999999999</v>
      </c>
    </row>
    <row r="78" spans="3:13" x14ac:dyDescent="0.25">
      <c r="D78" t="s">
        <v>1419</v>
      </c>
      <c r="E78" s="139" t="s">
        <v>2548</v>
      </c>
      <c r="F78" s="9">
        <v>45467</v>
      </c>
      <c r="G78" s="9">
        <v>45474</v>
      </c>
      <c r="H78" t="s">
        <v>462</v>
      </c>
      <c r="I78" s="10">
        <v>53.8</v>
      </c>
      <c r="J78" s="10">
        <v>69.94</v>
      </c>
      <c r="K78" s="10"/>
      <c r="L78" s="10">
        <v>69.94</v>
      </c>
    </row>
    <row r="79" spans="3:13" x14ac:dyDescent="0.25">
      <c r="D79" t="s">
        <v>1419</v>
      </c>
      <c r="E79" s="139" t="s">
        <v>2742</v>
      </c>
      <c r="F79" s="9">
        <v>45490</v>
      </c>
      <c r="G79" s="9">
        <v>45497</v>
      </c>
      <c r="H79" t="s">
        <v>462</v>
      </c>
      <c r="I79" s="10">
        <v>1402.8</v>
      </c>
      <c r="J79" s="10">
        <v>3577.1399999999994</v>
      </c>
      <c r="K79" s="10"/>
      <c r="L79" s="10">
        <v>3577.1399999999994</v>
      </c>
    </row>
    <row r="80" spans="3:13" x14ac:dyDescent="0.25">
      <c r="D80" s="142" t="s">
        <v>1419</v>
      </c>
      <c r="E80" s="139" t="s">
        <v>2744</v>
      </c>
      <c r="F80" s="9">
        <v>45490</v>
      </c>
      <c r="G80" s="9">
        <v>45497</v>
      </c>
      <c r="H80" t="s">
        <v>462</v>
      </c>
      <c r="I80" s="10">
        <v>52.7</v>
      </c>
      <c r="J80" s="10">
        <v>68.510000000000005</v>
      </c>
      <c r="K80" s="10"/>
      <c r="L80" s="10">
        <v>68.510000000000005</v>
      </c>
    </row>
    <row r="81" spans="3:13" x14ac:dyDescent="0.25">
      <c r="D81" s="109" t="s">
        <v>460</v>
      </c>
      <c r="E81" s="109"/>
      <c r="F81" s="109"/>
      <c r="G81" s="109"/>
      <c r="H81" s="109"/>
      <c r="I81" s="111">
        <v>7225.9000000000005</v>
      </c>
      <c r="J81" s="111">
        <v>17790.514999999996</v>
      </c>
      <c r="K81" s="111">
        <v>2196.9</v>
      </c>
      <c r="L81" s="111">
        <v>15593.614999999996</v>
      </c>
    </row>
    <row r="82" spans="3:13" x14ac:dyDescent="0.25">
      <c r="C82" s="109" t="s">
        <v>460</v>
      </c>
      <c r="D82" s="109"/>
      <c r="E82" s="109"/>
      <c r="F82" s="109"/>
      <c r="G82" s="109"/>
      <c r="H82" s="109"/>
      <c r="I82" s="111">
        <v>7225.9000000000005</v>
      </c>
      <c r="J82" s="111">
        <v>17790.514999999996</v>
      </c>
      <c r="K82" s="111">
        <v>2196.9</v>
      </c>
      <c r="L82" s="111">
        <v>15593.614999999996</v>
      </c>
    </row>
    <row r="83" spans="3:13" x14ac:dyDescent="0.25">
      <c r="C83" t="s">
        <v>2983</v>
      </c>
      <c r="D83" s="146" t="s">
        <v>87</v>
      </c>
      <c r="E83" s="139" t="s">
        <v>2971</v>
      </c>
      <c r="F83" s="9">
        <v>45525</v>
      </c>
      <c r="G83" s="9">
        <v>45532</v>
      </c>
      <c r="H83"/>
      <c r="I83" s="10">
        <v>818.6</v>
      </c>
      <c r="J83" s="10">
        <v>2169.29</v>
      </c>
      <c r="K83" s="10">
        <v>1209.68</v>
      </c>
      <c r="L83" s="10">
        <v>959.6099999999999</v>
      </c>
    </row>
    <row r="84" spans="3:13" x14ac:dyDescent="0.25">
      <c r="D84" t="s">
        <v>87</v>
      </c>
      <c r="E84" s="139" t="s">
        <v>2981</v>
      </c>
      <c r="F84" s="9">
        <v>45526</v>
      </c>
      <c r="G84" s="9">
        <v>45533</v>
      </c>
      <c r="H84"/>
      <c r="I84" s="10">
        <v>205.9</v>
      </c>
      <c r="J84" s="10">
        <v>267.67</v>
      </c>
      <c r="K84" s="10"/>
      <c r="L84" s="10">
        <v>267.67</v>
      </c>
    </row>
    <row r="85" spans="3:13" x14ac:dyDescent="0.25">
      <c r="D85" t="s">
        <v>87</v>
      </c>
      <c r="E85" s="139" t="s">
        <v>2980</v>
      </c>
      <c r="F85" s="9">
        <v>45526</v>
      </c>
      <c r="G85" s="9">
        <v>45533</v>
      </c>
      <c r="H85"/>
      <c r="I85" s="10">
        <v>782.19999999999993</v>
      </c>
      <c r="J85" s="10">
        <v>1113.6600000000001</v>
      </c>
      <c r="K85" s="10"/>
      <c r="L85" s="10">
        <v>1113.6600000000001</v>
      </c>
    </row>
    <row r="86" spans="3:13" x14ac:dyDescent="0.25">
      <c r="D86" t="s">
        <v>87</v>
      </c>
      <c r="E86" s="139" t="s">
        <v>2986</v>
      </c>
      <c r="F86" s="9">
        <v>45527</v>
      </c>
      <c r="G86" s="9">
        <v>45534</v>
      </c>
      <c r="H86"/>
      <c r="I86" s="10">
        <v>2346</v>
      </c>
      <c r="J86" s="10">
        <v>6216.9</v>
      </c>
      <c r="K86" s="10"/>
      <c r="L86" s="10">
        <v>6216.9</v>
      </c>
    </row>
    <row r="87" spans="3:13" x14ac:dyDescent="0.25">
      <c r="D87" t="s">
        <v>87</v>
      </c>
      <c r="E87" s="139" t="s">
        <v>2988</v>
      </c>
      <c r="F87" s="9">
        <v>45527</v>
      </c>
      <c r="G87" s="9">
        <v>45534</v>
      </c>
      <c r="H87"/>
      <c r="I87" s="10">
        <v>28.7</v>
      </c>
      <c r="J87" s="10">
        <v>37.31</v>
      </c>
      <c r="K87" s="10"/>
      <c r="L87" s="10">
        <v>37.31</v>
      </c>
    </row>
    <row r="88" spans="3:13" x14ac:dyDescent="0.25">
      <c r="D88" t="s">
        <v>87</v>
      </c>
      <c r="E88" s="139" t="s">
        <v>2987</v>
      </c>
      <c r="F88" s="9">
        <v>45527</v>
      </c>
      <c r="G88" s="9">
        <v>45534</v>
      </c>
      <c r="H88"/>
      <c r="I88" s="10">
        <v>607</v>
      </c>
      <c r="J88" s="10">
        <v>1608.55</v>
      </c>
      <c r="K88" s="10"/>
      <c r="L88" s="10">
        <v>1608.55</v>
      </c>
      <c r="M88" t="s">
        <v>2483</v>
      </c>
    </row>
    <row r="89" spans="3:13" x14ac:dyDescent="0.25">
      <c r="D89" s="109" t="s">
        <v>460</v>
      </c>
      <c r="E89" s="109"/>
      <c r="F89" s="109"/>
      <c r="G89" s="109"/>
      <c r="H89" s="109"/>
      <c r="I89" s="111">
        <v>4788.3999999999996</v>
      </c>
      <c r="J89" s="111">
        <v>11413.38</v>
      </c>
      <c r="K89" s="111">
        <v>1209.68</v>
      </c>
      <c r="L89" s="111">
        <v>10203.699999999999</v>
      </c>
    </row>
    <row r="90" spans="3:13" x14ac:dyDescent="0.25">
      <c r="C90" s="109" t="s">
        <v>460</v>
      </c>
      <c r="D90" s="109"/>
      <c r="E90" s="109"/>
      <c r="F90" s="109"/>
      <c r="G90" s="109"/>
      <c r="H90" s="109"/>
      <c r="I90" s="111">
        <v>4788.3999999999996</v>
      </c>
      <c r="J90" s="111">
        <v>11413.38</v>
      </c>
      <c r="K90" s="111">
        <v>1209.68</v>
      </c>
      <c r="L90" s="111">
        <v>10203.699999999999</v>
      </c>
    </row>
    <row r="91" spans="3:13" x14ac:dyDescent="0.25">
      <c r="C91" t="s">
        <v>89</v>
      </c>
      <c r="D91" t="s">
        <v>2543</v>
      </c>
      <c r="E91" s="139" t="s">
        <v>2588</v>
      </c>
      <c r="F91" s="9">
        <v>45471</v>
      </c>
      <c r="G91" s="9">
        <v>45478</v>
      </c>
      <c r="H91" t="s">
        <v>462</v>
      </c>
      <c r="I91" s="10">
        <v>19948.5</v>
      </c>
      <c r="J91" s="10">
        <v>28925.325000000001</v>
      </c>
      <c r="K91" s="10"/>
      <c r="L91" s="153">
        <v>28925.325000000001</v>
      </c>
    </row>
    <row r="92" spans="3:13" x14ac:dyDescent="0.25">
      <c r="D92" t="s">
        <v>2543</v>
      </c>
      <c r="E92" s="139" t="s">
        <v>2585</v>
      </c>
      <c r="F92" s="9">
        <v>45471</v>
      </c>
      <c r="G92" s="9">
        <v>45478</v>
      </c>
      <c r="H92" t="s">
        <v>462</v>
      </c>
      <c r="I92" s="10">
        <v>10066</v>
      </c>
      <c r="J92" s="10">
        <v>14595.699999999999</v>
      </c>
      <c r="K92" s="10"/>
      <c r="L92" s="153">
        <v>14595.699999999999</v>
      </c>
    </row>
    <row r="93" spans="3:13" x14ac:dyDescent="0.25">
      <c r="D93" t="s">
        <v>2543</v>
      </c>
      <c r="E93" s="139" t="s">
        <v>2586</v>
      </c>
      <c r="F93" s="9">
        <v>45471</v>
      </c>
      <c r="G93" s="9">
        <v>45478</v>
      </c>
      <c r="H93" t="s">
        <v>462</v>
      </c>
      <c r="I93" s="10">
        <v>4408.6000000000004</v>
      </c>
      <c r="J93" s="10">
        <v>6392.47</v>
      </c>
      <c r="K93" s="10"/>
      <c r="L93" s="153">
        <v>6392.47</v>
      </c>
    </row>
    <row r="94" spans="3:13" x14ac:dyDescent="0.25">
      <c r="D94" t="s">
        <v>2543</v>
      </c>
      <c r="E94" s="139" t="s">
        <v>2605</v>
      </c>
      <c r="F94" s="9">
        <v>45474</v>
      </c>
      <c r="G94" s="9">
        <v>45481</v>
      </c>
      <c r="H94" t="s">
        <v>462</v>
      </c>
      <c r="I94" s="10">
        <v>20095.5</v>
      </c>
      <c r="J94" s="10">
        <v>29138.474999999999</v>
      </c>
      <c r="K94" s="10"/>
      <c r="L94" s="153">
        <v>29138.474999999999</v>
      </c>
    </row>
    <row r="95" spans="3:13" x14ac:dyDescent="0.25">
      <c r="D95" t="s">
        <v>2543</v>
      </c>
      <c r="E95" s="139" t="s">
        <v>2604</v>
      </c>
      <c r="F95" s="9">
        <v>45474</v>
      </c>
      <c r="G95" s="9">
        <v>45481</v>
      </c>
      <c r="H95" t="s">
        <v>462</v>
      </c>
      <c r="I95" s="10">
        <v>18286.900000000001</v>
      </c>
      <c r="J95" s="10">
        <v>26516.005000000001</v>
      </c>
      <c r="K95" s="10"/>
      <c r="L95" s="153">
        <v>26516.005000000001</v>
      </c>
    </row>
    <row r="96" spans="3:13" x14ac:dyDescent="0.25">
      <c r="D96" s="109" t="s">
        <v>460</v>
      </c>
      <c r="E96" s="109"/>
      <c r="F96" s="109"/>
      <c r="G96" s="109"/>
      <c r="H96" s="109"/>
      <c r="I96" s="111">
        <v>72805.5</v>
      </c>
      <c r="J96" s="111">
        <v>105567.97500000001</v>
      </c>
      <c r="K96" s="111"/>
      <c r="L96" s="111">
        <v>105567.97500000001</v>
      </c>
    </row>
    <row r="97" spans="3:13" x14ac:dyDescent="0.25">
      <c r="C97" s="109" t="s">
        <v>460</v>
      </c>
      <c r="D97" s="109"/>
      <c r="E97" s="109"/>
      <c r="F97" s="109"/>
      <c r="G97" s="109"/>
      <c r="H97" s="109"/>
      <c r="I97" s="111">
        <v>72805.5</v>
      </c>
      <c r="J97" s="111">
        <v>105567.97500000001</v>
      </c>
      <c r="K97" s="111"/>
      <c r="L97" s="111">
        <v>105567.97500000001</v>
      </c>
    </row>
    <row r="98" spans="3:13" x14ac:dyDescent="0.25">
      <c r="C98" t="s">
        <v>1082</v>
      </c>
      <c r="D98" s="147" t="s">
        <v>1082</v>
      </c>
      <c r="E98" s="139" t="s">
        <v>1634</v>
      </c>
      <c r="F98" s="9">
        <v>45344</v>
      </c>
      <c r="G98" s="9">
        <v>45351</v>
      </c>
      <c r="H98" t="s">
        <v>462</v>
      </c>
      <c r="I98" s="10">
        <v>1201.2</v>
      </c>
      <c r="J98" s="10">
        <v>2889.864</v>
      </c>
      <c r="K98" s="10"/>
      <c r="L98" s="10">
        <v>2889.864</v>
      </c>
    </row>
    <row r="99" spans="3:13" x14ac:dyDescent="0.25">
      <c r="D99" s="109" t="s">
        <v>460</v>
      </c>
      <c r="E99" s="109"/>
      <c r="F99" s="109"/>
      <c r="G99" s="109"/>
      <c r="H99" s="109"/>
      <c r="I99" s="111">
        <v>1201.2</v>
      </c>
      <c r="J99" s="111">
        <v>2889.864</v>
      </c>
      <c r="K99" s="111"/>
      <c r="L99" s="111">
        <v>2889.864</v>
      </c>
    </row>
    <row r="100" spans="3:13" x14ac:dyDescent="0.25">
      <c r="C100" s="145" t="s">
        <v>460</v>
      </c>
      <c r="D100" s="145"/>
      <c r="E100" s="145"/>
      <c r="F100" s="145"/>
      <c r="G100" s="145"/>
      <c r="H100" s="145"/>
      <c r="I100" s="111">
        <v>1201.2</v>
      </c>
      <c r="J100" s="111">
        <v>2889.864</v>
      </c>
      <c r="K100" s="111"/>
      <c r="L100" s="111">
        <v>2889.864</v>
      </c>
    </row>
    <row r="101" spans="3:13" x14ac:dyDescent="0.25">
      <c r="C101" t="s">
        <v>91</v>
      </c>
      <c r="D101" t="s">
        <v>91</v>
      </c>
      <c r="E101" s="139" t="s">
        <v>2956</v>
      </c>
      <c r="F101" s="9">
        <v>45523</v>
      </c>
      <c r="G101" s="9">
        <v>45530</v>
      </c>
      <c r="H101" t="s">
        <v>462</v>
      </c>
      <c r="I101" s="10">
        <v>136.19999999999999</v>
      </c>
      <c r="J101" s="10">
        <v>189.16</v>
      </c>
      <c r="K101" s="10">
        <v>137.37</v>
      </c>
      <c r="L101" s="10">
        <v>51.789999999999992</v>
      </c>
    </row>
    <row r="102" spans="3:13" x14ac:dyDescent="0.25">
      <c r="D102" t="s">
        <v>91</v>
      </c>
      <c r="E102" s="139" t="s">
        <v>2969</v>
      </c>
      <c r="F102" s="9">
        <v>45525</v>
      </c>
      <c r="G102" s="9">
        <v>45532</v>
      </c>
      <c r="H102"/>
      <c r="I102" s="10">
        <v>229.29999999999998</v>
      </c>
      <c r="J102" s="10">
        <v>312.69</v>
      </c>
      <c r="K102" s="10"/>
      <c r="L102" s="10">
        <v>312.69</v>
      </c>
    </row>
    <row r="103" spans="3:13" x14ac:dyDescent="0.25">
      <c r="D103" s="109" t="s">
        <v>460</v>
      </c>
      <c r="E103" s="109"/>
      <c r="F103" s="109"/>
      <c r="G103" s="109"/>
      <c r="H103" s="109"/>
      <c r="I103" s="111">
        <v>365.5</v>
      </c>
      <c r="J103" s="111">
        <v>501.85</v>
      </c>
      <c r="K103" s="111">
        <v>137.37</v>
      </c>
      <c r="L103" s="111">
        <v>364.48</v>
      </c>
    </row>
    <row r="104" spans="3:13" x14ac:dyDescent="0.25">
      <c r="C104" s="109" t="s">
        <v>460</v>
      </c>
      <c r="D104" s="109"/>
      <c r="E104" s="109"/>
      <c r="F104" s="109"/>
      <c r="G104" s="109"/>
      <c r="H104" s="109"/>
      <c r="I104" s="111">
        <v>365.5</v>
      </c>
      <c r="J104" s="111">
        <v>501.85</v>
      </c>
      <c r="K104" s="111">
        <v>137.37</v>
      </c>
      <c r="L104" s="111">
        <v>364.48</v>
      </c>
    </row>
    <row r="105" spans="3:13" x14ac:dyDescent="0.25">
      <c r="C105" t="s">
        <v>8</v>
      </c>
      <c r="D105" s="150" t="s">
        <v>2211</v>
      </c>
      <c r="E105" s="139" t="s">
        <v>2873</v>
      </c>
      <c r="F105" s="9">
        <v>45509</v>
      </c>
      <c r="G105" s="9">
        <v>45516</v>
      </c>
      <c r="H105" t="s">
        <v>462</v>
      </c>
      <c r="I105" s="10">
        <v>7693.2</v>
      </c>
      <c r="J105" s="10">
        <v>24156.648000000001</v>
      </c>
      <c r="K105" s="10"/>
      <c r="L105" s="10">
        <v>24156.648000000001</v>
      </c>
    </row>
    <row r="106" spans="3:13" x14ac:dyDescent="0.25">
      <c r="D106" s="150" t="s">
        <v>2211</v>
      </c>
      <c r="E106" s="139" t="s">
        <v>2888</v>
      </c>
      <c r="F106" s="9">
        <v>45510</v>
      </c>
      <c r="G106" s="9">
        <v>45517</v>
      </c>
      <c r="H106" t="s">
        <v>462</v>
      </c>
      <c r="I106" s="10">
        <v>5835.3</v>
      </c>
      <c r="J106" s="10">
        <v>18322.842000000001</v>
      </c>
      <c r="K106" s="10"/>
      <c r="L106" s="10">
        <v>18322.842000000001</v>
      </c>
    </row>
    <row r="107" spans="3:13" x14ac:dyDescent="0.25">
      <c r="D107" s="150" t="s">
        <v>2211</v>
      </c>
      <c r="E107" s="139" t="s">
        <v>2979</v>
      </c>
      <c r="F107" s="9">
        <v>45526</v>
      </c>
      <c r="G107" s="9">
        <v>45533</v>
      </c>
      <c r="H107"/>
      <c r="I107" s="10">
        <v>2240.46</v>
      </c>
      <c r="J107" s="10">
        <v>2303.64</v>
      </c>
      <c r="K107" s="10"/>
      <c r="L107" s="10">
        <v>2303.64</v>
      </c>
    </row>
    <row r="108" spans="3:13" x14ac:dyDescent="0.25">
      <c r="D108" s="151" t="s">
        <v>2211</v>
      </c>
      <c r="E108" s="139" t="s">
        <v>2984</v>
      </c>
      <c r="F108" s="9">
        <v>45527</v>
      </c>
      <c r="G108" s="9">
        <v>45534</v>
      </c>
      <c r="H108"/>
      <c r="I108" s="10">
        <v>2836.9399999999996</v>
      </c>
      <c r="J108" s="10">
        <v>3129.7199999999993</v>
      </c>
      <c r="K108" s="10"/>
      <c r="L108" s="10">
        <v>3129.7199999999993</v>
      </c>
    </row>
    <row r="109" spans="3:13" x14ac:dyDescent="0.25">
      <c r="D109" s="109" t="s">
        <v>460</v>
      </c>
      <c r="E109" s="109"/>
      <c r="F109" s="109"/>
      <c r="G109" s="109"/>
      <c r="H109" s="109"/>
      <c r="I109" s="111">
        <v>18605.899999999998</v>
      </c>
      <c r="J109" s="111">
        <v>47912.850000000006</v>
      </c>
      <c r="K109" s="111"/>
      <c r="L109" s="111">
        <v>47912.850000000006</v>
      </c>
    </row>
    <row r="110" spans="3:13" x14ac:dyDescent="0.25">
      <c r="C110" s="109" t="s">
        <v>460</v>
      </c>
      <c r="D110" s="109"/>
      <c r="E110" s="109"/>
      <c r="F110" s="109"/>
      <c r="G110" s="109"/>
      <c r="H110" s="109"/>
      <c r="I110" s="111">
        <v>18605.899999999998</v>
      </c>
      <c r="J110" s="111">
        <v>47912.850000000006</v>
      </c>
      <c r="K110" s="111"/>
      <c r="L110" s="111">
        <v>47912.850000000006</v>
      </c>
    </row>
    <row r="111" spans="3:13" x14ac:dyDescent="0.25">
      <c r="C111" t="s">
        <v>94</v>
      </c>
      <c r="D111" s="147" t="s">
        <v>94</v>
      </c>
      <c r="E111" s="139" t="s">
        <v>1953</v>
      </c>
      <c r="F111" s="9">
        <v>45386</v>
      </c>
      <c r="G111" s="9">
        <v>45393</v>
      </c>
      <c r="H111" t="s">
        <v>462</v>
      </c>
      <c r="I111" s="10">
        <v>5361.1</v>
      </c>
      <c r="J111" s="10">
        <v>11365.532000000001</v>
      </c>
      <c r="K111" s="10"/>
      <c r="L111" s="10">
        <v>11365.532000000001</v>
      </c>
      <c r="M111" t="s">
        <v>113</v>
      </c>
    </row>
    <row r="112" spans="3:13" x14ac:dyDescent="0.25">
      <c r="D112" t="s">
        <v>94</v>
      </c>
      <c r="E112" s="139" t="s">
        <v>2099</v>
      </c>
      <c r="F112" s="9">
        <v>45404</v>
      </c>
      <c r="G112" s="9">
        <v>45411</v>
      </c>
      <c r="H112" t="s">
        <v>462</v>
      </c>
      <c r="I112" s="10">
        <v>3817.5</v>
      </c>
      <c r="J112" s="10">
        <v>8780.25</v>
      </c>
      <c r="K112" s="10"/>
      <c r="L112" s="10">
        <v>8780.25</v>
      </c>
    </row>
    <row r="113" spans="3:13" x14ac:dyDescent="0.25">
      <c r="D113" t="s">
        <v>94</v>
      </c>
      <c r="E113" s="139" t="s">
        <v>2972</v>
      </c>
      <c r="F113" s="9">
        <v>45524</v>
      </c>
      <c r="G113" s="9">
        <v>45531</v>
      </c>
      <c r="H113"/>
      <c r="I113" s="10">
        <v>4216.5</v>
      </c>
      <c r="J113" s="10">
        <v>11089.395</v>
      </c>
      <c r="K113" s="10"/>
      <c r="L113" s="10">
        <v>11089.395</v>
      </c>
      <c r="M113" t="s">
        <v>2499</v>
      </c>
    </row>
    <row r="114" spans="3:13" x14ac:dyDescent="0.25">
      <c r="D114" s="109" t="s">
        <v>460</v>
      </c>
      <c r="E114" s="109"/>
      <c r="F114" s="109"/>
      <c r="G114" s="109"/>
      <c r="H114" s="109"/>
      <c r="I114" s="111">
        <v>13395.1</v>
      </c>
      <c r="J114" s="111">
        <v>31235.177</v>
      </c>
      <c r="K114" s="111"/>
      <c r="L114" s="111">
        <v>31235.177</v>
      </c>
    </row>
    <row r="115" spans="3:13" x14ac:dyDescent="0.25">
      <c r="C115" s="109" t="s">
        <v>460</v>
      </c>
      <c r="D115" s="109"/>
      <c r="E115" s="109"/>
      <c r="F115" s="109"/>
      <c r="G115" s="109"/>
      <c r="H115" s="109"/>
      <c r="I115" s="111">
        <v>13395.1</v>
      </c>
      <c r="J115" s="111">
        <v>31235.177</v>
      </c>
      <c r="K115" s="111"/>
      <c r="L115" s="111">
        <v>31235.177</v>
      </c>
    </row>
    <row r="116" spans="3:13" x14ac:dyDescent="0.25">
      <c r="C116" t="s">
        <v>67</v>
      </c>
      <c r="D116" s="146" t="s">
        <v>187</v>
      </c>
      <c r="E116" s="139" t="s">
        <v>2593</v>
      </c>
      <c r="F116" s="9">
        <v>45471</v>
      </c>
      <c r="G116" s="9">
        <v>45478</v>
      </c>
      <c r="H116" t="s">
        <v>462</v>
      </c>
      <c r="I116" s="10">
        <v>405.9</v>
      </c>
      <c r="J116" s="10">
        <v>1035.0449999999998</v>
      </c>
      <c r="K116" s="10"/>
      <c r="L116" s="10">
        <v>1035.0449999999998</v>
      </c>
    </row>
    <row r="117" spans="3:13" x14ac:dyDescent="0.25">
      <c r="D117" t="s">
        <v>187</v>
      </c>
      <c r="E117" s="139" t="s">
        <v>2678</v>
      </c>
      <c r="F117" s="9">
        <v>45484</v>
      </c>
      <c r="G117" s="9">
        <v>45491</v>
      </c>
      <c r="H117" t="s">
        <v>462</v>
      </c>
      <c r="I117" s="10">
        <v>505.9</v>
      </c>
      <c r="J117" s="10">
        <v>1290.0449999999998</v>
      </c>
      <c r="K117" s="10"/>
      <c r="L117" s="10">
        <v>1290.0449999999998</v>
      </c>
    </row>
    <row r="118" spans="3:13" x14ac:dyDescent="0.25">
      <c r="D118" s="109" t="s">
        <v>460</v>
      </c>
      <c r="E118" s="109"/>
      <c r="F118" s="109"/>
      <c r="G118" s="109"/>
      <c r="H118" s="109"/>
      <c r="I118" s="111">
        <v>911.8</v>
      </c>
      <c r="J118" s="111">
        <v>2325.0899999999997</v>
      </c>
      <c r="K118" s="111"/>
      <c r="L118" s="111">
        <v>2325.0899999999997</v>
      </c>
    </row>
    <row r="119" spans="3:13" x14ac:dyDescent="0.25">
      <c r="D119" t="s">
        <v>2592</v>
      </c>
      <c r="E119" s="139" t="s">
        <v>2591</v>
      </c>
      <c r="F119" s="9">
        <v>45471</v>
      </c>
      <c r="G119" s="9">
        <v>45478</v>
      </c>
      <c r="H119" t="s">
        <v>462</v>
      </c>
      <c r="I119" s="10">
        <v>407.1</v>
      </c>
      <c r="J119" s="10">
        <v>1038.105</v>
      </c>
      <c r="K119" s="10"/>
      <c r="L119" s="10">
        <v>1038.105</v>
      </c>
    </row>
    <row r="120" spans="3:13" x14ac:dyDescent="0.25">
      <c r="D120" t="s">
        <v>2592</v>
      </c>
      <c r="E120" s="139" t="s">
        <v>2677</v>
      </c>
      <c r="F120" s="9">
        <v>45484</v>
      </c>
      <c r="G120" s="9">
        <v>45491</v>
      </c>
      <c r="H120" t="s">
        <v>462</v>
      </c>
      <c r="I120" s="10">
        <v>516.20000000000005</v>
      </c>
      <c r="J120" s="10">
        <v>1316.31</v>
      </c>
      <c r="K120" s="10"/>
      <c r="L120" s="10">
        <v>1316.31</v>
      </c>
    </row>
    <row r="121" spans="3:13" x14ac:dyDescent="0.25">
      <c r="D121" s="109" t="s">
        <v>460</v>
      </c>
      <c r="E121" s="109"/>
      <c r="F121" s="109"/>
      <c r="G121" s="109"/>
      <c r="H121" s="109"/>
      <c r="I121" s="111">
        <v>923.30000000000007</v>
      </c>
      <c r="J121" s="111">
        <v>2354.415</v>
      </c>
      <c r="K121" s="111"/>
      <c r="L121" s="111">
        <v>2354.415</v>
      </c>
    </row>
    <row r="122" spans="3:13" x14ac:dyDescent="0.25">
      <c r="D122" t="s">
        <v>188</v>
      </c>
      <c r="E122" s="139" t="s">
        <v>2642</v>
      </c>
      <c r="F122" s="9">
        <v>45477</v>
      </c>
      <c r="G122" s="9">
        <v>45484</v>
      </c>
      <c r="H122" t="s">
        <v>462</v>
      </c>
      <c r="I122" s="10">
        <v>1482.4</v>
      </c>
      <c r="J122" s="10">
        <v>3780.12</v>
      </c>
      <c r="K122" s="10"/>
      <c r="L122" s="10">
        <v>3780.12</v>
      </c>
      <c r="M122" t="s">
        <v>2425</v>
      </c>
    </row>
    <row r="123" spans="3:13" x14ac:dyDescent="0.25">
      <c r="D123" t="s">
        <v>188</v>
      </c>
      <c r="E123" s="139" t="s">
        <v>2749</v>
      </c>
      <c r="F123" s="9">
        <v>45491</v>
      </c>
      <c r="G123" s="9">
        <v>45498</v>
      </c>
      <c r="H123" t="s">
        <v>462</v>
      </c>
      <c r="I123" s="10">
        <v>1550.2</v>
      </c>
      <c r="J123" s="10">
        <v>3953.0099999999998</v>
      </c>
      <c r="K123" s="10"/>
      <c r="L123" s="10">
        <v>3953.0099999999998</v>
      </c>
    </row>
    <row r="124" spans="3:13" x14ac:dyDescent="0.25">
      <c r="D124" s="109" t="s">
        <v>460</v>
      </c>
      <c r="E124" s="109"/>
      <c r="F124" s="109"/>
      <c r="G124" s="109"/>
      <c r="H124" s="109"/>
      <c r="I124" s="111">
        <v>3032.6000000000004</v>
      </c>
      <c r="J124" s="111">
        <v>7733.1299999999992</v>
      </c>
      <c r="K124" s="111"/>
      <c r="L124" s="111">
        <v>7733.1299999999992</v>
      </c>
    </row>
    <row r="125" spans="3:13" x14ac:dyDescent="0.25">
      <c r="C125" s="109" t="s">
        <v>460</v>
      </c>
      <c r="D125" s="109"/>
      <c r="E125" s="109"/>
      <c r="F125" s="109"/>
      <c r="G125" s="109"/>
      <c r="H125" s="109"/>
      <c r="I125" s="111">
        <v>4867.7</v>
      </c>
      <c r="J125" s="111">
        <v>12412.635</v>
      </c>
      <c r="K125" s="111"/>
      <c r="L125" s="111">
        <v>12412.635</v>
      </c>
    </row>
    <row r="126" spans="3:13" x14ac:dyDescent="0.25">
      <c r="C126" t="s">
        <v>102</v>
      </c>
      <c r="D126" s="146" t="s">
        <v>102</v>
      </c>
      <c r="E126" s="139" t="s">
        <v>328</v>
      </c>
      <c r="F126" s="9">
        <v>45233</v>
      </c>
      <c r="G126" s="9">
        <v>45240</v>
      </c>
      <c r="H126" t="s">
        <v>462</v>
      </c>
      <c r="I126" s="10">
        <v>4437.8999999999996</v>
      </c>
      <c r="J126" s="10">
        <v>10207.169999999998</v>
      </c>
      <c r="K126" s="10"/>
      <c r="L126" s="10">
        <v>10207.169999999998</v>
      </c>
    </row>
    <row r="127" spans="3:13" x14ac:dyDescent="0.25">
      <c r="D127" t="s">
        <v>102</v>
      </c>
      <c r="E127" s="139" t="s">
        <v>326</v>
      </c>
      <c r="F127" s="9">
        <v>45233</v>
      </c>
      <c r="G127" s="9">
        <v>45240</v>
      </c>
      <c r="H127" t="s">
        <v>462</v>
      </c>
      <c r="I127" s="10">
        <v>245.1</v>
      </c>
      <c r="J127" s="10">
        <v>563.7299999999999</v>
      </c>
      <c r="K127" s="10"/>
      <c r="L127" s="10">
        <v>563.7299999999999</v>
      </c>
    </row>
    <row r="128" spans="3:13" x14ac:dyDescent="0.25">
      <c r="D128" t="s">
        <v>102</v>
      </c>
      <c r="E128" s="139" t="s">
        <v>300</v>
      </c>
      <c r="F128" s="9">
        <v>45238</v>
      </c>
      <c r="G128" s="9">
        <v>45245</v>
      </c>
      <c r="H128" t="s">
        <v>462</v>
      </c>
      <c r="I128" s="10">
        <v>1231.5</v>
      </c>
      <c r="J128" s="10">
        <v>2463</v>
      </c>
      <c r="K128" s="10"/>
      <c r="L128" s="10">
        <v>2463</v>
      </c>
      <c r="M128" t="s">
        <v>2567</v>
      </c>
    </row>
    <row r="129" spans="3:13" x14ac:dyDescent="0.25">
      <c r="D129" t="s">
        <v>102</v>
      </c>
      <c r="E129" s="139" t="s">
        <v>301</v>
      </c>
      <c r="F129" s="9">
        <v>45238</v>
      </c>
      <c r="G129" s="9">
        <v>45245</v>
      </c>
      <c r="H129" t="s">
        <v>462</v>
      </c>
      <c r="I129" s="10">
        <v>1979.8</v>
      </c>
      <c r="J129" s="10">
        <v>3959.6</v>
      </c>
      <c r="K129" s="10"/>
      <c r="L129" s="10">
        <v>3959.6</v>
      </c>
    </row>
    <row r="130" spans="3:13" x14ac:dyDescent="0.25">
      <c r="D130" t="s">
        <v>102</v>
      </c>
      <c r="E130" s="139" t="s">
        <v>756</v>
      </c>
      <c r="F130" s="9">
        <v>45268</v>
      </c>
      <c r="G130" s="9">
        <v>45275</v>
      </c>
      <c r="H130" t="s">
        <v>462</v>
      </c>
      <c r="I130" s="10">
        <v>5594.8</v>
      </c>
      <c r="J130" s="10">
        <v>11189.6</v>
      </c>
      <c r="K130" s="10"/>
      <c r="L130" s="10">
        <v>11189.6</v>
      </c>
    </row>
    <row r="131" spans="3:13" x14ac:dyDescent="0.25">
      <c r="D131" t="s">
        <v>102</v>
      </c>
      <c r="E131" s="139" t="s">
        <v>778</v>
      </c>
      <c r="F131" s="9">
        <v>45272</v>
      </c>
      <c r="G131" s="9">
        <v>45279</v>
      </c>
      <c r="H131" t="s">
        <v>462</v>
      </c>
      <c r="I131" s="10">
        <v>5531.3</v>
      </c>
      <c r="J131" s="10">
        <v>11062.6</v>
      </c>
      <c r="K131" s="10"/>
      <c r="L131" s="10">
        <v>11062.6</v>
      </c>
    </row>
    <row r="132" spans="3:13" x14ac:dyDescent="0.25">
      <c r="D132" t="s">
        <v>102</v>
      </c>
      <c r="E132" s="139" t="s">
        <v>795</v>
      </c>
      <c r="F132" s="9">
        <v>45273</v>
      </c>
      <c r="G132" s="9">
        <v>45280</v>
      </c>
      <c r="H132" t="s">
        <v>462</v>
      </c>
      <c r="I132" s="10">
        <v>3540.9</v>
      </c>
      <c r="J132" s="10">
        <v>7081.8</v>
      </c>
      <c r="K132" s="10"/>
      <c r="L132" s="10">
        <v>7081.8</v>
      </c>
    </row>
    <row r="133" spans="3:13" x14ac:dyDescent="0.25">
      <c r="D133" t="s">
        <v>102</v>
      </c>
      <c r="E133" s="139" t="s">
        <v>813</v>
      </c>
      <c r="F133" s="9">
        <v>45274</v>
      </c>
      <c r="G133" s="9">
        <v>45281</v>
      </c>
      <c r="H133" t="s">
        <v>462</v>
      </c>
      <c r="I133" s="10">
        <v>5522.8</v>
      </c>
      <c r="J133" s="10">
        <v>11045.6</v>
      </c>
      <c r="K133" s="10"/>
      <c r="L133" s="10">
        <v>11045.6</v>
      </c>
    </row>
    <row r="134" spans="3:13" x14ac:dyDescent="0.25">
      <c r="D134" t="s">
        <v>102</v>
      </c>
      <c r="E134" s="139" t="s">
        <v>818</v>
      </c>
      <c r="F134" s="9">
        <v>45275</v>
      </c>
      <c r="G134" s="9">
        <v>45282</v>
      </c>
      <c r="H134" t="s">
        <v>462</v>
      </c>
      <c r="I134" s="10">
        <v>5100.3999999999996</v>
      </c>
      <c r="J134" s="10">
        <v>10200.799999999999</v>
      </c>
      <c r="K134" s="10"/>
      <c r="L134" s="10">
        <v>10200.799999999999</v>
      </c>
    </row>
    <row r="135" spans="3:13" x14ac:dyDescent="0.25">
      <c r="D135" t="s">
        <v>102</v>
      </c>
      <c r="E135" s="139" t="s">
        <v>825</v>
      </c>
      <c r="F135" s="9">
        <v>45275</v>
      </c>
      <c r="G135" s="9">
        <v>45282</v>
      </c>
      <c r="H135" t="s">
        <v>462</v>
      </c>
      <c r="I135" s="10">
        <v>5591.3</v>
      </c>
      <c r="J135" s="10">
        <v>11182.6</v>
      </c>
      <c r="K135" s="10"/>
      <c r="L135" s="10">
        <v>11182.6</v>
      </c>
    </row>
    <row r="136" spans="3:13" x14ac:dyDescent="0.25">
      <c r="D136" t="s">
        <v>102</v>
      </c>
      <c r="E136" s="139" t="s">
        <v>857</v>
      </c>
      <c r="F136" s="9">
        <v>45279</v>
      </c>
      <c r="G136" s="9">
        <v>45286</v>
      </c>
      <c r="H136" t="s">
        <v>462</v>
      </c>
      <c r="I136" s="10">
        <v>5681.8</v>
      </c>
      <c r="J136" s="10">
        <v>11363.6</v>
      </c>
      <c r="K136" s="10"/>
      <c r="L136" s="10">
        <v>11363.6</v>
      </c>
    </row>
    <row r="137" spans="3:13" x14ac:dyDescent="0.25">
      <c r="D137" t="s">
        <v>102</v>
      </c>
      <c r="E137" s="139" t="s">
        <v>923</v>
      </c>
      <c r="F137" s="9">
        <v>45280</v>
      </c>
      <c r="G137" s="9">
        <v>45287</v>
      </c>
      <c r="H137" t="s">
        <v>462</v>
      </c>
      <c r="I137" s="10">
        <v>1175.0999999999999</v>
      </c>
      <c r="J137" s="10">
        <v>2350.1999999999998</v>
      </c>
      <c r="K137" s="10"/>
      <c r="L137" s="10">
        <v>2350.1999999999998</v>
      </c>
    </row>
    <row r="138" spans="3:13" x14ac:dyDescent="0.25">
      <c r="D138" t="s">
        <v>102</v>
      </c>
      <c r="E138" s="139" t="s">
        <v>924</v>
      </c>
      <c r="F138" s="9">
        <v>45280</v>
      </c>
      <c r="G138" s="9">
        <v>45287</v>
      </c>
      <c r="H138" t="s">
        <v>462</v>
      </c>
      <c r="I138" s="10">
        <v>3356</v>
      </c>
      <c r="J138" s="10">
        <v>6712</v>
      </c>
      <c r="K138" s="10"/>
      <c r="L138" s="10">
        <v>6712</v>
      </c>
    </row>
    <row r="139" spans="3:13" x14ac:dyDescent="0.25">
      <c r="D139" s="109" t="s">
        <v>460</v>
      </c>
      <c r="E139" s="109"/>
      <c r="F139" s="109"/>
      <c r="G139" s="109"/>
      <c r="H139" s="109"/>
      <c r="I139" s="111">
        <v>48988.700000000004</v>
      </c>
      <c r="J139" s="111">
        <v>99382.3</v>
      </c>
      <c r="K139" s="111"/>
      <c r="L139" s="111">
        <v>99382.3</v>
      </c>
    </row>
    <row r="140" spans="3:13" x14ac:dyDescent="0.25">
      <c r="C140" s="109" t="s">
        <v>460</v>
      </c>
      <c r="D140" s="109"/>
      <c r="E140" s="109"/>
      <c r="F140" s="109"/>
      <c r="G140" s="109"/>
      <c r="H140" s="109"/>
      <c r="I140" s="111">
        <v>48988.700000000004</v>
      </c>
      <c r="J140" s="111">
        <v>99382.3</v>
      </c>
      <c r="K140" s="111"/>
      <c r="L140" s="111">
        <v>99382.3</v>
      </c>
      <c r="M140" t="s">
        <v>113</v>
      </c>
    </row>
    <row r="141" spans="3:13" x14ac:dyDescent="0.25">
      <c r="C141" t="s">
        <v>96</v>
      </c>
      <c r="D141" s="146" t="s">
        <v>96</v>
      </c>
      <c r="E141" s="139" t="s">
        <v>1360</v>
      </c>
      <c r="F141" s="9">
        <v>45315</v>
      </c>
      <c r="G141" s="9">
        <v>45322</v>
      </c>
      <c r="H141" t="s">
        <v>462</v>
      </c>
      <c r="I141" s="10">
        <v>418.7</v>
      </c>
      <c r="J141" s="10">
        <v>942.07499999999993</v>
      </c>
      <c r="K141" s="10"/>
      <c r="L141" s="10">
        <v>942.07499999999993</v>
      </c>
    </row>
    <row r="142" spans="3:13" x14ac:dyDescent="0.25">
      <c r="D142" t="s">
        <v>96</v>
      </c>
      <c r="E142" s="139" t="s">
        <v>1568</v>
      </c>
      <c r="F142" s="9">
        <v>45336</v>
      </c>
      <c r="G142" s="9">
        <v>45343</v>
      </c>
      <c r="H142" t="s">
        <v>462</v>
      </c>
      <c r="I142" s="10">
        <v>454.8</v>
      </c>
      <c r="J142" s="10">
        <v>1068.78</v>
      </c>
      <c r="K142" s="10"/>
      <c r="L142" s="10">
        <v>1068.78</v>
      </c>
    </row>
    <row r="143" spans="3:13" x14ac:dyDescent="0.25">
      <c r="D143" t="s">
        <v>96</v>
      </c>
      <c r="E143" s="139" t="s">
        <v>1583</v>
      </c>
      <c r="F143" s="9">
        <v>45338</v>
      </c>
      <c r="G143" s="9">
        <v>45345</v>
      </c>
      <c r="H143" t="s">
        <v>462</v>
      </c>
      <c r="I143" s="10">
        <v>304.2</v>
      </c>
      <c r="J143" s="10">
        <v>714.87</v>
      </c>
      <c r="K143" s="10"/>
      <c r="L143" s="10">
        <v>714.87</v>
      </c>
    </row>
    <row r="144" spans="3:13" x14ac:dyDescent="0.25">
      <c r="D144" t="s">
        <v>96</v>
      </c>
      <c r="E144" s="139" t="s">
        <v>1803</v>
      </c>
      <c r="F144" s="9">
        <v>45365</v>
      </c>
      <c r="G144" s="9">
        <v>45372</v>
      </c>
      <c r="H144" t="s">
        <v>462</v>
      </c>
      <c r="I144" s="10">
        <v>717.7</v>
      </c>
      <c r="J144" s="10">
        <v>1614.825</v>
      </c>
      <c r="K144" s="10"/>
      <c r="L144" s="10">
        <v>1614.825</v>
      </c>
    </row>
    <row r="145" spans="2:12" x14ac:dyDescent="0.25">
      <c r="D145" t="s">
        <v>96</v>
      </c>
      <c r="E145" s="139" t="s">
        <v>2070</v>
      </c>
      <c r="F145" s="9">
        <v>45399</v>
      </c>
      <c r="G145" s="9">
        <v>45406</v>
      </c>
      <c r="H145" t="s">
        <v>462</v>
      </c>
      <c r="I145" s="10">
        <v>725.6</v>
      </c>
      <c r="J145" s="10">
        <v>1705.16</v>
      </c>
      <c r="K145" s="10"/>
      <c r="L145" s="10">
        <v>1705.16</v>
      </c>
    </row>
    <row r="146" spans="2:12" x14ac:dyDescent="0.25">
      <c r="D146" s="109" t="s">
        <v>460</v>
      </c>
      <c r="E146" s="109"/>
      <c r="F146" s="109"/>
      <c r="G146" s="109"/>
      <c r="H146" s="109"/>
      <c r="I146" s="111">
        <v>2621</v>
      </c>
      <c r="J146" s="111">
        <v>6045.71</v>
      </c>
      <c r="K146" s="111"/>
      <c r="L146" s="111">
        <v>6045.71</v>
      </c>
    </row>
    <row r="147" spans="2:12" x14ac:dyDescent="0.25">
      <c r="C147" s="109" t="s">
        <v>460</v>
      </c>
      <c r="D147" s="109"/>
      <c r="E147" s="109"/>
      <c r="F147" s="109"/>
      <c r="G147" s="109"/>
      <c r="H147" s="109"/>
      <c r="I147" s="111">
        <v>2621</v>
      </c>
      <c r="J147" s="111">
        <v>6045.71</v>
      </c>
      <c r="K147" s="111"/>
      <c r="L147" s="111">
        <v>6045.71</v>
      </c>
    </row>
    <row r="148" spans="2:12" x14ac:dyDescent="0.25">
      <c r="C148" t="s">
        <v>24</v>
      </c>
      <c r="D148" t="s">
        <v>191</v>
      </c>
      <c r="E148" s="139" t="s">
        <v>2898</v>
      </c>
      <c r="F148" s="9">
        <v>45511</v>
      </c>
      <c r="G148" s="9">
        <v>45518</v>
      </c>
      <c r="H148" t="s">
        <v>462</v>
      </c>
      <c r="I148" s="10">
        <v>19823.400000000001</v>
      </c>
      <c r="J148" s="10">
        <v>55505.520000000004</v>
      </c>
      <c r="K148" s="10">
        <v>22236.48</v>
      </c>
      <c r="L148" s="10">
        <v>33269.040000000008</v>
      </c>
    </row>
    <row r="149" spans="2:12" x14ac:dyDescent="0.25">
      <c r="D149" t="s">
        <v>191</v>
      </c>
      <c r="E149" s="139" t="s">
        <v>2897</v>
      </c>
      <c r="F149" s="9">
        <v>45511</v>
      </c>
      <c r="G149" s="9">
        <v>45518</v>
      </c>
      <c r="H149" t="s">
        <v>462</v>
      </c>
      <c r="I149" s="10">
        <v>209.49</v>
      </c>
      <c r="J149" s="10">
        <v>387.55650000000003</v>
      </c>
      <c r="K149" s="10"/>
      <c r="L149" s="10">
        <v>387.55650000000003</v>
      </c>
    </row>
    <row r="150" spans="2:12" x14ac:dyDescent="0.25">
      <c r="D150" t="s">
        <v>191</v>
      </c>
      <c r="E150" s="139" t="s">
        <v>2896</v>
      </c>
      <c r="F150" s="9">
        <v>45511</v>
      </c>
      <c r="G150" s="9">
        <v>45518</v>
      </c>
      <c r="H150" t="s">
        <v>462</v>
      </c>
      <c r="I150" s="10">
        <v>600.4</v>
      </c>
      <c r="J150" s="10">
        <v>780.52</v>
      </c>
      <c r="K150" s="10"/>
      <c r="L150" s="10">
        <v>780.52</v>
      </c>
    </row>
    <row r="151" spans="2:12" x14ac:dyDescent="0.25">
      <c r="D151" s="109" t="s">
        <v>460</v>
      </c>
      <c r="E151" s="109"/>
      <c r="F151" s="109"/>
      <c r="G151" s="109"/>
      <c r="H151" s="109"/>
      <c r="I151" s="111">
        <v>20633.290000000005</v>
      </c>
      <c r="J151" s="111">
        <v>56673.5965</v>
      </c>
      <c r="K151" s="111">
        <v>22236.48</v>
      </c>
      <c r="L151" s="111">
        <v>34437.116500000004</v>
      </c>
    </row>
    <row r="152" spans="2:12" x14ac:dyDescent="0.25">
      <c r="C152" s="109" t="s">
        <v>460</v>
      </c>
      <c r="D152" s="109"/>
      <c r="E152" s="109"/>
      <c r="F152" s="109"/>
      <c r="G152" s="109"/>
      <c r="H152" s="109"/>
      <c r="I152" s="111">
        <v>20633.290000000005</v>
      </c>
      <c r="J152" s="111">
        <v>56673.5965</v>
      </c>
      <c r="K152" s="111">
        <v>22236.48</v>
      </c>
      <c r="L152" s="111">
        <v>34437.116500000004</v>
      </c>
    </row>
    <row r="153" spans="2:12" x14ac:dyDescent="0.25">
      <c r="C153" t="s">
        <v>1887</v>
      </c>
      <c r="D153" t="s">
        <v>1892</v>
      </c>
      <c r="E153" s="139" t="s">
        <v>1891</v>
      </c>
      <c r="F153" s="9">
        <v>45372</v>
      </c>
      <c r="G153" s="9">
        <v>45379</v>
      </c>
      <c r="H153" t="s">
        <v>462</v>
      </c>
      <c r="I153" s="10">
        <v>38.4</v>
      </c>
      <c r="J153" s="10">
        <v>92.16</v>
      </c>
      <c r="K153" s="10"/>
      <c r="L153" s="10">
        <v>92.16</v>
      </c>
    </row>
    <row r="154" spans="2:12" x14ac:dyDescent="0.25">
      <c r="B154" s="142"/>
      <c r="D154" t="s">
        <v>1892</v>
      </c>
      <c r="E154" s="139" t="s">
        <v>2236</v>
      </c>
      <c r="F154" s="9">
        <v>45421</v>
      </c>
      <c r="G154" s="9">
        <v>45428</v>
      </c>
      <c r="H154" t="s">
        <v>462</v>
      </c>
      <c r="I154" s="10">
        <v>26.4</v>
      </c>
      <c r="J154" s="10">
        <v>63.359999999999992</v>
      </c>
      <c r="K154" s="10"/>
      <c r="L154" s="10">
        <v>63.359999999999992</v>
      </c>
    </row>
    <row r="155" spans="2:12" x14ac:dyDescent="0.25">
      <c r="D155" s="109" t="s">
        <v>460</v>
      </c>
      <c r="E155" s="109"/>
      <c r="F155" s="109"/>
      <c r="G155" s="109"/>
      <c r="H155" s="109"/>
      <c r="I155" s="111">
        <v>64.8</v>
      </c>
      <c r="J155" s="111">
        <v>155.51999999999998</v>
      </c>
      <c r="K155" s="111"/>
      <c r="L155" s="111">
        <v>155.51999999999998</v>
      </c>
    </row>
    <row r="156" spans="2:12" x14ac:dyDescent="0.25">
      <c r="D156" t="s">
        <v>946</v>
      </c>
      <c r="E156" s="139" t="s">
        <v>2961</v>
      </c>
      <c r="F156" s="9">
        <v>45523</v>
      </c>
      <c r="G156" s="9">
        <v>45530</v>
      </c>
      <c r="H156" t="s">
        <v>462</v>
      </c>
      <c r="I156" s="10">
        <v>5</v>
      </c>
      <c r="J156" s="10">
        <v>13.5</v>
      </c>
      <c r="K156" s="10"/>
      <c r="L156" s="10">
        <v>13.5</v>
      </c>
    </row>
    <row r="157" spans="2:12" x14ac:dyDescent="0.25">
      <c r="D157" t="s">
        <v>946</v>
      </c>
      <c r="E157" s="139" t="s">
        <v>2998</v>
      </c>
      <c r="F157" s="9">
        <v>45530</v>
      </c>
      <c r="G157" s="9">
        <v>45537</v>
      </c>
      <c r="H157"/>
      <c r="I157" s="10">
        <v>2</v>
      </c>
      <c r="J157" s="10">
        <v>3</v>
      </c>
      <c r="K157" s="10"/>
      <c r="L157" s="10">
        <v>3</v>
      </c>
    </row>
    <row r="158" spans="2:12" x14ac:dyDescent="0.25">
      <c r="D158" s="109" t="s">
        <v>460</v>
      </c>
      <c r="E158" s="109"/>
      <c r="F158" s="109"/>
      <c r="G158" s="109"/>
      <c r="H158" s="109"/>
      <c r="I158" s="111">
        <v>7</v>
      </c>
      <c r="J158" s="111">
        <v>16.5</v>
      </c>
      <c r="K158" s="111"/>
      <c r="L158" s="111">
        <v>16.5</v>
      </c>
    </row>
    <row r="159" spans="2:12" x14ac:dyDescent="0.25">
      <c r="D159" t="s">
        <v>2257</v>
      </c>
      <c r="E159" s="139" t="s">
        <v>3000</v>
      </c>
      <c r="F159" s="9">
        <v>45531</v>
      </c>
      <c r="G159" s="9">
        <v>45538</v>
      </c>
      <c r="H159"/>
      <c r="I159" s="10">
        <v>140.30000000000001</v>
      </c>
      <c r="J159" s="10">
        <v>240.95000000000002</v>
      </c>
      <c r="K159" s="10"/>
      <c r="L159" s="10">
        <v>240.95000000000002</v>
      </c>
    </row>
    <row r="160" spans="2:12" x14ac:dyDescent="0.25">
      <c r="D160" s="109" t="s">
        <v>460</v>
      </c>
      <c r="E160" s="109"/>
      <c r="F160" s="109"/>
      <c r="G160" s="109"/>
      <c r="H160" s="109"/>
      <c r="I160" s="111">
        <v>140.30000000000001</v>
      </c>
      <c r="J160" s="111">
        <v>240.95000000000002</v>
      </c>
      <c r="K160" s="111"/>
      <c r="L160" s="111">
        <v>240.95000000000002</v>
      </c>
    </row>
    <row r="161" spans="4:13" x14ac:dyDescent="0.25">
      <c r="D161" t="s">
        <v>127</v>
      </c>
      <c r="E161" s="139" t="s">
        <v>2854</v>
      </c>
      <c r="F161" s="9">
        <v>45506</v>
      </c>
      <c r="G161" s="9">
        <v>45513</v>
      </c>
      <c r="H161" t="s">
        <v>462</v>
      </c>
      <c r="I161" s="10">
        <v>135.6</v>
      </c>
      <c r="J161" s="10">
        <v>372.9</v>
      </c>
      <c r="K161" s="10">
        <v>272.83999999999997</v>
      </c>
      <c r="L161" s="10">
        <v>100.06</v>
      </c>
    </row>
    <row r="162" spans="4:13" x14ac:dyDescent="0.25">
      <c r="D162" s="109" t="s">
        <v>460</v>
      </c>
      <c r="E162" s="149"/>
      <c r="F162" s="109"/>
      <c r="G162" s="109"/>
      <c r="H162" s="109"/>
      <c r="I162" s="111">
        <v>135.6</v>
      </c>
      <c r="J162" s="111">
        <v>372.9</v>
      </c>
      <c r="K162" s="111">
        <v>272.83999999999997</v>
      </c>
      <c r="L162" s="111">
        <v>100.06</v>
      </c>
    </row>
    <row r="163" spans="4:13" x14ac:dyDescent="0.25">
      <c r="D163" t="s">
        <v>157</v>
      </c>
      <c r="E163" s="139" t="s">
        <v>2872</v>
      </c>
      <c r="F163" s="9">
        <v>45509</v>
      </c>
      <c r="G163" s="9">
        <v>45516</v>
      </c>
      <c r="H163" t="s">
        <v>462</v>
      </c>
      <c r="I163" s="10">
        <v>78.900000000000006</v>
      </c>
      <c r="J163" s="10">
        <v>220.92000000000002</v>
      </c>
      <c r="K163" s="10"/>
      <c r="L163" s="10">
        <v>220.92000000000002</v>
      </c>
    </row>
    <row r="164" spans="4:13" x14ac:dyDescent="0.25">
      <c r="D164" s="109" t="s">
        <v>460</v>
      </c>
      <c r="E164" s="109"/>
      <c r="F164" s="109"/>
      <c r="G164" s="109"/>
      <c r="H164" s="109"/>
      <c r="I164" s="111">
        <v>78.900000000000006</v>
      </c>
      <c r="J164" s="111">
        <v>220.92000000000002</v>
      </c>
      <c r="K164" s="111"/>
      <c r="L164" s="111">
        <v>220.92000000000002</v>
      </c>
    </row>
    <row r="165" spans="4:13" x14ac:dyDescent="0.25">
      <c r="D165" t="s">
        <v>156</v>
      </c>
      <c r="E165" s="139" t="s">
        <v>2953</v>
      </c>
      <c r="F165" s="9">
        <v>45520</v>
      </c>
      <c r="G165" s="9">
        <v>45527</v>
      </c>
      <c r="H165" t="s">
        <v>462</v>
      </c>
      <c r="I165" s="10">
        <v>17.899999999999999</v>
      </c>
      <c r="J165" s="10">
        <v>28.75</v>
      </c>
      <c r="K165" s="10"/>
      <c r="L165" s="10">
        <v>28.75</v>
      </c>
    </row>
    <row r="166" spans="4:13" x14ac:dyDescent="0.25">
      <c r="D166" s="109" t="s">
        <v>460</v>
      </c>
      <c r="E166" s="109"/>
      <c r="F166" s="109"/>
      <c r="G166" s="109"/>
      <c r="H166" s="109"/>
      <c r="I166" s="111">
        <v>17.899999999999999</v>
      </c>
      <c r="J166" s="111">
        <v>28.75</v>
      </c>
      <c r="K166" s="111"/>
      <c r="L166" s="111">
        <v>28.75</v>
      </c>
    </row>
    <row r="167" spans="4:13" x14ac:dyDescent="0.25">
      <c r="D167" t="s">
        <v>133</v>
      </c>
      <c r="E167" s="139" t="s">
        <v>2192</v>
      </c>
      <c r="F167" s="9">
        <v>45414</v>
      </c>
      <c r="G167" s="9">
        <v>45421</v>
      </c>
      <c r="H167" t="s">
        <v>462</v>
      </c>
      <c r="I167" s="10">
        <v>75.400000000000006</v>
      </c>
      <c r="J167" s="10">
        <v>119.82000000000001</v>
      </c>
      <c r="K167" s="10"/>
      <c r="L167" s="10">
        <v>119.82000000000001</v>
      </c>
    </row>
    <row r="168" spans="4:13" x14ac:dyDescent="0.25">
      <c r="D168" s="109" t="s">
        <v>460</v>
      </c>
      <c r="E168" s="109"/>
      <c r="F168" s="109"/>
      <c r="G168" s="109"/>
      <c r="H168" s="109"/>
      <c r="I168" s="111">
        <v>75.400000000000006</v>
      </c>
      <c r="J168" s="111">
        <v>119.82000000000001</v>
      </c>
      <c r="K168" s="111"/>
      <c r="L168" s="111">
        <v>119.82000000000001</v>
      </c>
    </row>
    <row r="169" spans="4:13" x14ac:dyDescent="0.25">
      <c r="D169" t="s">
        <v>103</v>
      </c>
      <c r="E169" s="139" t="s">
        <v>3001</v>
      </c>
      <c r="F169" s="9">
        <v>45531</v>
      </c>
      <c r="G169" s="9">
        <v>45538</v>
      </c>
      <c r="H169"/>
      <c r="I169" s="10">
        <v>390.11</v>
      </c>
      <c r="J169" s="10">
        <v>742.80500000000006</v>
      </c>
      <c r="K169" s="10"/>
      <c r="L169" s="10">
        <v>742.80500000000006</v>
      </c>
    </row>
    <row r="170" spans="4:13" x14ac:dyDescent="0.25">
      <c r="D170" s="109" t="s">
        <v>460</v>
      </c>
      <c r="E170" s="109"/>
      <c r="F170" s="109"/>
      <c r="G170" s="109"/>
      <c r="H170" s="109"/>
      <c r="I170" s="111">
        <v>390.11</v>
      </c>
      <c r="J170" s="111">
        <v>742.80500000000006</v>
      </c>
      <c r="K170" s="111"/>
      <c r="L170" s="111">
        <v>742.80500000000006</v>
      </c>
    </row>
    <row r="171" spans="4:13" x14ac:dyDescent="0.25">
      <c r="D171" t="s">
        <v>161</v>
      </c>
      <c r="E171" s="139" t="s">
        <v>2418</v>
      </c>
      <c r="F171" s="9">
        <v>45448</v>
      </c>
      <c r="G171" s="9">
        <v>45455</v>
      </c>
      <c r="H171" t="s">
        <v>462</v>
      </c>
      <c r="I171" s="10">
        <v>163.1</v>
      </c>
      <c r="J171" s="10">
        <v>415.90499999999997</v>
      </c>
      <c r="K171" s="10">
        <v>0</v>
      </c>
      <c r="L171" s="10">
        <v>415.90499999999997</v>
      </c>
    </row>
    <row r="172" spans="4:13" x14ac:dyDescent="0.25">
      <c r="D172" t="s">
        <v>161</v>
      </c>
      <c r="E172" s="139" t="s">
        <v>2619</v>
      </c>
      <c r="F172" s="9">
        <v>45475</v>
      </c>
      <c r="G172" s="9">
        <v>45482</v>
      </c>
      <c r="H172" t="s">
        <v>462</v>
      </c>
      <c r="I172" s="10">
        <v>215.3</v>
      </c>
      <c r="J172" s="10">
        <v>549.01499999999999</v>
      </c>
      <c r="K172" s="10"/>
      <c r="L172" s="10">
        <v>549.01499999999999</v>
      </c>
    </row>
    <row r="173" spans="4:13" x14ac:dyDescent="0.25">
      <c r="D173" s="109" t="s">
        <v>460</v>
      </c>
      <c r="E173" s="109"/>
      <c r="F173" s="109"/>
      <c r="G173" s="109"/>
      <c r="H173" s="109"/>
      <c r="I173" s="111">
        <v>378.4</v>
      </c>
      <c r="J173" s="111">
        <v>964.92</v>
      </c>
      <c r="K173" s="111">
        <v>0</v>
      </c>
      <c r="L173" s="111">
        <v>964.92</v>
      </c>
    </row>
    <row r="174" spans="4:13" x14ac:dyDescent="0.25">
      <c r="D174" s="142" t="s">
        <v>200</v>
      </c>
      <c r="E174" s="139" t="s">
        <v>2999</v>
      </c>
      <c r="F174" s="9">
        <v>45531</v>
      </c>
      <c r="G174" s="9">
        <v>45538</v>
      </c>
      <c r="H174"/>
      <c r="I174" s="10">
        <v>314.2</v>
      </c>
      <c r="J174" s="10">
        <v>784.26</v>
      </c>
      <c r="K174" s="10"/>
      <c r="L174" s="10">
        <v>784.26</v>
      </c>
    </row>
    <row r="175" spans="4:13" x14ac:dyDescent="0.25">
      <c r="D175" s="109" t="s">
        <v>460</v>
      </c>
      <c r="E175" s="109"/>
      <c r="F175" s="109"/>
      <c r="G175" s="109"/>
      <c r="H175" s="109"/>
      <c r="I175" s="111">
        <v>314.2</v>
      </c>
      <c r="J175" s="111">
        <v>784.26</v>
      </c>
      <c r="K175" s="111"/>
      <c r="L175" s="111">
        <v>784.26</v>
      </c>
      <c r="M175" t="s">
        <v>2196</v>
      </c>
    </row>
    <row r="176" spans="4:13" x14ac:dyDescent="0.25">
      <c r="D176" t="s">
        <v>152</v>
      </c>
      <c r="E176" s="139" t="s">
        <v>2997</v>
      </c>
      <c r="F176" s="9">
        <v>45530</v>
      </c>
      <c r="G176" s="9">
        <v>45537</v>
      </c>
      <c r="H176"/>
      <c r="I176" s="10">
        <v>2.2999999999999998</v>
      </c>
      <c r="J176" s="10">
        <v>6.21</v>
      </c>
      <c r="K176" s="10"/>
      <c r="L176" s="10">
        <v>6.21</v>
      </c>
    </row>
    <row r="177" spans="3:13" x14ac:dyDescent="0.25">
      <c r="D177" s="109" t="s">
        <v>460</v>
      </c>
      <c r="E177" s="109"/>
      <c r="F177" s="109"/>
      <c r="G177" s="109"/>
      <c r="H177" s="109"/>
      <c r="I177" s="111">
        <v>2.2999999999999998</v>
      </c>
      <c r="J177" s="111">
        <v>6.21</v>
      </c>
      <c r="K177" s="111"/>
      <c r="L177" s="111">
        <v>6.21</v>
      </c>
      <c r="M177" t="s">
        <v>2472</v>
      </c>
    </row>
    <row r="178" spans="3:13" x14ac:dyDescent="0.25">
      <c r="D178" t="s">
        <v>2958</v>
      </c>
      <c r="E178" s="139" t="s">
        <v>2959</v>
      </c>
      <c r="F178" s="9">
        <v>45523</v>
      </c>
      <c r="G178" s="9">
        <v>45530</v>
      </c>
      <c r="H178" t="s">
        <v>462</v>
      </c>
      <c r="I178" s="10">
        <v>2</v>
      </c>
      <c r="J178" s="10">
        <v>5.8</v>
      </c>
      <c r="K178" s="10"/>
      <c r="L178" s="10">
        <v>5.8</v>
      </c>
    </row>
    <row r="179" spans="3:13" x14ac:dyDescent="0.25">
      <c r="D179" s="109" t="s">
        <v>460</v>
      </c>
      <c r="E179" s="109"/>
      <c r="F179" s="109"/>
      <c r="G179" s="109"/>
      <c r="H179" s="109"/>
      <c r="I179" s="111">
        <v>2</v>
      </c>
      <c r="J179" s="111">
        <v>5.8</v>
      </c>
      <c r="K179" s="111"/>
      <c r="L179" s="111">
        <v>5.8</v>
      </c>
    </row>
    <row r="180" spans="3:13" x14ac:dyDescent="0.25">
      <c r="C180" s="109" t="s">
        <v>460</v>
      </c>
      <c r="D180" s="109"/>
      <c r="E180" s="109"/>
      <c r="F180" s="109"/>
      <c r="G180" s="109"/>
      <c r="H180" s="109"/>
      <c r="I180" s="111">
        <v>1606.9099999999999</v>
      </c>
      <c r="J180" s="111">
        <v>3659.3549999999996</v>
      </c>
      <c r="K180" s="111">
        <v>272.83999999999997</v>
      </c>
      <c r="L180" s="111">
        <v>3386.5150000000003</v>
      </c>
      <c r="M180" t="s">
        <v>2983</v>
      </c>
    </row>
    <row r="181" spans="3:13" x14ac:dyDescent="0.25">
      <c r="C181" s="20" t="s">
        <v>455</v>
      </c>
      <c r="D181" s="20"/>
      <c r="F181" s="20"/>
      <c r="G181" s="20"/>
      <c r="I181" s="10">
        <v>343092.40000000014</v>
      </c>
      <c r="J181" s="10">
        <v>743498.45849999995</v>
      </c>
      <c r="K181" s="10">
        <v>61945.61</v>
      </c>
      <c r="L181" s="10">
        <v>681552.84850000008</v>
      </c>
    </row>
    <row r="182" spans="3:13" x14ac:dyDescent="0.25">
      <c r="E182"/>
      <c r="H182"/>
    </row>
    <row r="183" spans="3:13" x14ac:dyDescent="0.25">
      <c r="E183"/>
      <c r="H183"/>
    </row>
    <row r="184" spans="3:13" x14ac:dyDescent="0.25">
      <c r="E184"/>
      <c r="H184"/>
    </row>
    <row r="185" spans="3:13" x14ac:dyDescent="0.25">
      <c r="E185"/>
      <c r="H185"/>
    </row>
    <row r="186" spans="3:13" x14ac:dyDescent="0.25">
      <c r="E186"/>
      <c r="H186"/>
    </row>
    <row r="187" spans="3:13" x14ac:dyDescent="0.25">
      <c r="E187"/>
      <c r="H187"/>
    </row>
    <row r="188" spans="3:13" x14ac:dyDescent="0.25">
      <c r="E188"/>
      <c r="H188"/>
    </row>
    <row r="189" spans="3:13" x14ac:dyDescent="0.25">
      <c r="E189"/>
      <c r="H189"/>
    </row>
    <row r="190" spans="3:13" x14ac:dyDescent="0.25">
      <c r="E190"/>
      <c r="H190"/>
    </row>
    <row r="191" spans="3:13" x14ac:dyDescent="0.25">
      <c r="E191"/>
      <c r="H191"/>
    </row>
    <row r="192" spans="3:13" x14ac:dyDescent="0.25">
      <c r="E192"/>
      <c r="H192"/>
    </row>
    <row r="193" spans="5:13" x14ac:dyDescent="0.25">
      <c r="E193"/>
      <c r="H193"/>
    </row>
    <row r="194" spans="5:13" x14ac:dyDescent="0.25">
      <c r="E194"/>
      <c r="H194"/>
    </row>
    <row r="195" spans="5:13" x14ac:dyDescent="0.25">
      <c r="E195"/>
      <c r="H195"/>
    </row>
    <row r="196" spans="5:13" x14ac:dyDescent="0.25">
      <c r="E196"/>
      <c r="H196"/>
    </row>
    <row r="197" spans="5:13" x14ac:dyDescent="0.25">
      <c r="E197"/>
      <c r="H197"/>
      <c r="M197" s="111"/>
    </row>
    <row r="198" spans="5:13" x14ac:dyDescent="0.25">
      <c r="E198"/>
      <c r="H198"/>
    </row>
    <row r="199" spans="5:13" x14ac:dyDescent="0.25">
      <c r="E199"/>
      <c r="H199"/>
    </row>
    <row r="200" spans="5:13" x14ac:dyDescent="0.25">
      <c r="E200"/>
      <c r="H200"/>
    </row>
    <row r="201" spans="5:13" x14ac:dyDescent="0.25">
      <c r="E201"/>
      <c r="H201"/>
    </row>
    <row r="202" spans="5:13" x14ac:dyDescent="0.25">
      <c r="E202"/>
      <c r="H202"/>
    </row>
    <row r="203" spans="5:13" x14ac:dyDescent="0.25">
      <c r="E203"/>
      <c r="H203"/>
    </row>
    <row r="204" spans="5:13" x14ac:dyDescent="0.25">
      <c r="E204"/>
      <c r="H204"/>
    </row>
    <row r="205" spans="5:13" x14ac:dyDescent="0.25">
      <c r="E205"/>
      <c r="H205"/>
    </row>
    <row r="206" spans="5:13" x14ac:dyDescent="0.25">
      <c r="E206"/>
      <c r="H206"/>
    </row>
    <row r="207" spans="5:13" x14ac:dyDescent="0.25">
      <c r="E207"/>
      <c r="H207"/>
    </row>
    <row r="208" spans="5:13" x14ac:dyDescent="0.25">
      <c r="E208"/>
      <c r="H208"/>
    </row>
    <row r="209" spans="5:13" x14ac:dyDescent="0.25">
      <c r="E209"/>
      <c r="H209"/>
    </row>
    <row r="210" spans="5:13" x14ac:dyDescent="0.25">
      <c r="E210"/>
      <c r="H210"/>
    </row>
    <row r="211" spans="5:13" x14ac:dyDescent="0.25">
      <c r="E211"/>
      <c r="H211"/>
    </row>
    <row r="212" spans="5:13" x14ac:dyDescent="0.25">
      <c r="E212"/>
      <c r="H212"/>
    </row>
    <row r="213" spans="5:13" x14ac:dyDescent="0.25">
      <c r="E213"/>
      <c r="H213"/>
    </row>
    <row r="214" spans="5:13" x14ac:dyDescent="0.25">
      <c r="E214"/>
      <c r="H214"/>
      <c r="M214" t="s">
        <v>113</v>
      </c>
    </row>
    <row r="215" spans="5:13" x14ac:dyDescent="0.25">
      <c r="E215"/>
      <c r="H215"/>
    </row>
    <row r="216" spans="5:13" x14ac:dyDescent="0.25">
      <c r="E216"/>
      <c r="H216"/>
    </row>
    <row r="217" spans="5:13" x14ac:dyDescent="0.25">
      <c r="E217"/>
      <c r="H217"/>
    </row>
    <row r="218" spans="5:13" x14ac:dyDescent="0.25">
      <c r="E218"/>
      <c r="H218"/>
    </row>
    <row r="219" spans="5:13" x14ac:dyDescent="0.25">
      <c r="E219"/>
      <c r="H219"/>
    </row>
    <row r="220" spans="5:13" x14ac:dyDescent="0.25">
      <c r="E220"/>
      <c r="H220"/>
    </row>
    <row r="221" spans="5:13" x14ac:dyDescent="0.25">
      <c r="E221"/>
      <c r="H221"/>
    </row>
    <row r="222" spans="5:13" x14ac:dyDescent="0.25">
      <c r="E222"/>
      <c r="H222"/>
    </row>
    <row r="223" spans="5:13" x14ac:dyDescent="0.25">
      <c r="E223"/>
      <c r="H223"/>
    </row>
    <row r="224" spans="5:13" x14ac:dyDescent="0.25">
      <c r="E224"/>
      <c r="H224"/>
    </row>
    <row r="225" spans="5:8" x14ac:dyDescent="0.25">
      <c r="E225"/>
      <c r="H225"/>
    </row>
    <row r="226" spans="5:8" x14ac:dyDescent="0.25">
      <c r="E226"/>
      <c r="H226"/>
    </row>
    <row r="227" spans="5:8" x14ac:dyDescent="0.25">
      <c r="E227"/>
      <c r="H227"/>
    </row>
    <row r="228" spans="5:8" x14ac:dyDescent="0.25">
      <c r="E228"/>
      <c r="H228"/>
    </row>
    <row r="229" spans="5:8" x14ac:dyDescent="0.25">
      <c r="E229"/>
      <c r="H229"/>
    </row>
    <row r="230" spans="5:8" x14ac:dyDescent="0.25">
      <c r="E230"/>
      <c r="H230"/>
    </row>
    <row r="231" spans="5:8" x14ac:dyDescent="0.25">
      <c r="E231"/>
      <c r="H231"/>
    </row>
    <row r="232" spans="5:8" x14ac:dyDescent="0.25">
      <c r="E232"/>
      <c r="H232"/>
    </row>
    <row r="233" spans="5:8" x14ac:dyDescent="0.25">
      <c r="E233"/>
      <c r="H233"/>
    </row>
    <row r="234" spans="5:8" x14ac:dyDescent="0.25">
      <c r="E234"/>
      <c r="H234"/>
    </row>
    <row r="235" spans="5:8" x14ac:dyDescent="0.25">
      <c r="E235"/>
      <c r="H235"/>
    </row>
    <row r="236" spans="5:8" x14ac:dyDescent="0.25">
      <c r="E236"/>
      <c r="H236"/>
    </row>
    <row r="237" spans="5:8" x14ac:dyDescent="0.25">
      <c r="E237"/>
      <c r="H237"/>
    </row>
    <row r="238" spans="5:8" x14ac:dyDescent="0.25">
      <c r="E238"/>
      <c r="H238"/>
    </row>
    <row r="239" spans="5:8" x14ac:dyDescent="0.25">
      <c r="E239"/>
      <c r="H239"/>
    </row>
    <row r="240" spans="5:8" x14ac:dyDescent="0.25">
      <c r="E240"/>
      <c r="H240"/>
    </row>
    <row r="241" spans="5:8" x14ac:dyDescent="0.25">
      <c r="E241"/>
      <c r="H241"/>
    </row>
    <row r="242" spans="5:8" x14ac:dyDescent="0.25">
      <c r="E242"/>
      <c r="H242"/>
    </row>
    <row r="243" spans="5:8" x14ac:dyDescent="0.25">
      <c r="E243"/>
      <c r="H243"/>
    </row>
    <row r="244" spans="5:8" x14ac:dyDescent="0.25">
      <c r="E244"/>
      <c r="H244"/>
    </row>
    <row r="245" spans="5:8" x14ac:dyDescent="0.25">
      <c r="E245"/>
      <c r="H245"/>
    </row>
    <row r="246" spans="5:8" x14ac:dyDescent="0.25">
      <c r="E246"/>
      <c r="H246"/>
    </row>
    <row r="247" spans="5:8" x14ac:dyDescent="0.25">
      <c r="E247"/>
      <c r="H247"/>
    </row>
    <row r="248" spans="5:8" x14ac:dyDescent="0.25">
      <c r="E248"/>
      <c r="H248"/>
    </row>
    <row r="249" spans="5:8" x14ac:dyDescent="0.25">
      <c r="E249"/>
      <c r="H249"/>
    </row>
    <row r="250" spans="5:8" x14ac:dyDescent="0.25">
      <c r="E250"/>
      <c r="H250"/>
    </row>
    <row r="251" spans="5:8" x14ac:dyDescent="0.25">
      <c r="E251"/>
      <c r="H251"/>
    </row>
    <row r="252" spans="5:8" x14ac:dyDescent="0.25">
      <c r="E252"/>
      <c r="H252"/>
    </row>
    <row r="253" spans="5:8" x14ac:dyDescent="0.25">
      <c r="E253"/>
      <c r="H253"/>
    </row>
    <row r="254" spans="5:8" x14ac:dyDescent="0.25">
      <c r="E254"/>
      <c r="H254"/>
    </row>
    <row r="255" spans="5:8" x14ac:dyDescent="0.25">
      <c r="E255"/>
      <c r="H255"/>
    </row>
    <row r="256" spans="5:8" x14ac:dyDescent="0.25">
      <c r="E256"/>
      <c r="H256"/>
    </row>
    <row r="257" spans="5:8" x14ac:dyDescent="0.25">
      <c r="E257"/>
      <c r="H257"/>
    </row>
    <row r="258" spans="5:8" x14ac:dyDescent="0.25">
      <c r="E258"/>
      <c r="H258"/>
    </row>
    <row r="259" spans="5:8" x14ac:dyDescent="0.25">
      <c r="E259"/>
      <c r="H259"/>
    </row>
    <row r="260" spans="5:8" x14ac:dyDescent="0.25">
      <c r="E260"/>
      <c r="H260"/>
    </row>
    <row r="261" spans="5:8" x14ac:dyDescent="0.25">
      <c r="E261"/>
      <c r="H261"/>
    </row>
    <row r="262" spans="5:8" x14ac:dyDescent="0.25">
      <c r="E262"/>
      <c r="H262"/>
    </row>
    <row r="263" spans="5:8" x14ac:dyDescent="0.25">
      <c r="E263"/>
      <c r="H263"/>
    </row>
    <row r="264" spans="5:8" x14ac:dyDescent="0.25">
      <c r="E264"/>
      <c r="H264"/>
    </row>
    <row r="265" spans="5:8" x14ac:dyDescent="0.25">
      <c r="E265"/>
      <c r="H265"/>
    </row>
    <row r="266" spans="5:8" x14ac:dyDescent="0.25">
      <c r="E266"/>
      <c r="H266"/>
    </row>
    <row r="267" spans="5:8" x14ac:dyDescent="0.25">
      <c r="E267"/>
      <c r="H267"/>
    </row>
    <row r="268" spans="5:8" x14ac:dyDescent="0.25">
      <c r="E268"/>
      <c r="H268"/>
    </row>
    <row r="269" spans="5:8" x14ac:dyDescent="0.25">
      <c r="E269"/>
      <c r="H269"/>
    </row>
    <row r="270" spans="5:8" x14ac:dyDescent="0.25">
      <c r="E270"/>
      <c r="H270"/>
    </row>
    <row r="271" spans="5:8" x14ac:dyDescent="0.25">
      <c r="E271"/>
      <c r="H271"/>
    </row>
    <row r="272" spans="5:8" x14ac:dyDescent="0.25">
      <c r="E272"/>
      <c r="H272"/>
    </row>
    <row r="273" spans="5:8" x14ac:dyDescent="0.25">
      <c r="E273"/>
      <c r="H273"/>
    </row>
    <row r="274" spans="5:8" x14ac:dyDescent="0.25">
      <c r="E274"/>
      <c r="H274"/>
    </row>
    <row r="275" spans="5:8" x14ac:dyDescent="0.25">
      <c r="E275"/>
      <c r="H275"/>
    </row>
    <row r="276" spans="5:8" x14ac:dyDescent="0.25">
      <c r="E276"/>
      <c r="H276"/>
    </row>
    <row r="277" spans="5:8" x14ac:dyDescent="0.25">
      <c r="E277"/>
      <c r="H277"/>
    </row>
    <row r="278" spans="5:8" x14ac:dyDescent="0.25">
      <c r="E278"/>
      <c r="H278"/>
    </row>
    <row r="279" spans="5:8" x14ac:dyDescent="0.25">
      <c r="E279"/>
      <c r="H279"/>
    </row>
    <row r="280" spans="5:8" x14ac:dyDescent="0.25">
      <c r="E280"/>
      <c r="H280"/>
    </row>
    <row r="281" spans="5:8" x14ac:dyDescent="0.25">
      <c r="E281"/>
      <c r="H281"/>
    </row>
    <row r="282" spans="5:8" x14ac:dyDescent="0.25">
      <c r="E282"/>
      <c r="H282"/>
    </row>
    <row r="283" spans="5:8" x14ac:dyDescent="0.25">
      <c r="E283"/>
      <c r="H283"/>
    </row>
    <row r="284" spans="5:8" x14ac:dyDescent="0.25">
      <c r="E284"/>
      <c r="H284"/>
    </row>
    <row r="285" spans="5:8" x14ac:dyDescent="0.25">
      <c r="E285"/>
      <c r="H285"/>
    </row>
    <row r="286" spans="5:8" x14ac:dyDescent="0.25">
      <c r="E286"/>
      <c r="H286"/>
    </row>
    <row r="287" spans="5:8" x14ac:dyDescent="0.25">
      <c r="E287"/>
      <c r="H287"/>
    </row>
    <row r="288" spans="5:8" x14ac:dyDescent="0.25">
      <c r="E288"/>
      <c r="H288"/>
    </row>
    <row r="289" spans="5:8" x14ac:dyDescent="0.25">
      <c r="E289"/>
      <c r="H289"/>
    </row>
    <row r="290" spans="5:8" x14ac:dyDescent="0.25">
      <c r="E290"/>
      <c r="H290"/>
    </row>
    <row r="291" spans="5:8" x14ac:dyDescent="0.25">
      <c r="E291"/>
      <c r="H291"/>
    </row>
    <row r="292" spans="5:8" x14ac:dyDescent="0.25">
      <c r="E292"/>
      <c r="H292"/>
    </row>
    <row r="293" spans="5:8" x14ac:dyDescent="0.25">
      <c r="E293"/>
      <c r="H293"/>
    </row>
    <row r="294" spans="5:8" x14ac:dyDescent="0.25">
      <c r="E294"/>
      <c r="H294"/>
    </row>
    <row r="295" spans="5:8" x14ac:dyDescent="0.25">
      <c r="E295"/>
      <c r="H295"/>
    </row>
    <row r="296" spans="5:8" x14ac:dyDescent="0.25">
      <c r="E296"/>
      <c r="H296"/>
    </row>
    <row r="297" spans="5:8" x14ac:dyDescent="0.25">
      <c r="E297"/>
      <c r="H297"/>
    </row>
    <row r="298" spans="5:8" x14ac:dyDescent="0.25">
      <c r="E298"/>
      <c r="H298"/>
    </row>
    <row r="299" spans="5:8" x14ac:dyDescent="0.25">
      <c r="E299"/>
      <c r="H299"/>
    </row>
    <row r="300" spans="5:8" x14ac:dyDescent="0.25">
      <c r="E300"/>
      <c r="H300"/>
    </row>
    <row r="301" spans="5:8" x14ac:dyDescent="0.25">
      <c r="E301"/>
      <c r="H301"/>
    </row>
    <row r="302" spans="5:8" x14ac:dyDescent="0.25">
      <c r="E302"/>
      <c r="H302"/>
    </row>
    <row r="303" spans="5:8" x14ac:dyDescent="0.25">
      <c r="E303"/>
      <c r="H303"/>
    </row>
    <row r="304" spans="5:8" x14ac:dyDescent="0.25">
      <c r="E304"/>
      <c r="H304"/>
    </row>
    <row r="305" spans="5:8" x14ac:dyDescent="0.25">
      <c r="E305"/>
      <c r="H305"/>
    </row>
    <row r="306" spans="5:8" x14ac:dyDescent="0.25">
      <c r="E306"/>
      <c r="H306"/>
    </row>
    <row r="307" spans="5:8" x14ac:dyDescent="0.25">
      <c r="E307"/>
      <c r="H307"/>
    </row>
    <row r="308" spans="5:8" x14ac:dyDescent="0.25">
      <c r="E308"/>
      <c r="H308"/>
    </row>
    <row r="309" spans="5:8" x14ac:dyDescent="0.25">
      <c r="E309"/>
      <c r="H309"/>
    </row>
    <row r="310" spans="5:8" x14ac:dyDescent="0.25">
      <c r="E310"/>
      <c r="H310"/>
    </row>
    <row r="311" spans="5:8" x14ac:dyDescent="0.25">
      <c r="E311"/>
      <c r="H311"/>
    </row>
    <row r="312" spans="5:8" x14ac:dyDescent="0.25">
      <c r="E312"/>
      <c r="H312"/>
    </row>
    <row r="313" spans="5:8" x14ac:dyDescent="0.25">
      <c r="E313"/>
      <c r="H313"/>
    </row>
    <row r="314" spans="5:8" x14ac:dyDescent="0.25">
      <c r="E314"/>
      <c r="H314"/>
    </row>
    <row r="315" spans="5:8" x14ac:dyDescent="0.25">
      <c r="E315"/>
      <c r="H315"/>
    </row>
    <row r="316" spans="5:8" x14ac:dyDescent="0.25">
      <c r="E316"/>
      <c r="H316"/>
    </row>
    <row r="317" spans="5:8" x14ac:dyDescent="0.25">
      <c r="E317"/>
      <c r="H317"/>
    </row>
    <row r="318" spans="5:8" x14ac:dyDescent="0.25">
      <c r="E318"/>
      <c r="H318"/>
    </row>
    <row r="319" spans="5:8" x14ac:dyDescent="0.25">
      <c r="E319"/>
      <c r="H319"/>
    </row>
    <row r="320" spans="5:8" x14ac:dyDescent="0.25">
      <c r="E320"/>
      <c r="H320"/>
    </row>
    <row r="321" spans="5:8" x14ac:dyDescent="0.25">
      <c r="E321"/>
      <c r="H321"/>
    </row>
    <row r="322" spans="5:8" x14ac:dyDescent="0.25">
      <c r="E322"/>
      <c r="H322"/>
    </row>
    <row r="323" spans="5:8" x14ac:dyDescent="0.25">
      <c r="E323"/>
      <c r="H323"/>
    </row>
    <row r="324" spans="5:8" x14ac:dyDescent="0.25">
      <c r="E324"/>
      <c r="H324"/>
    </row>
    <row r="325" spans="5:8" x14ac:dyDescent="0.25">
      <c r="E325"/>
      <c r="H325"/>
    </row>
    <row r="326" spans="5:8" x14ac:dyDescent="0.25">
      <c r="E326"/>
      <c r="H326"/>
    </row>
    <row r="327" spans="5:8" x14ac:dyDescent="0.25">
      <c r="E327"/>
      <c r="H327"/>
    </row>
    <row r="328" spans="5:8" x14ac:dyDescent="0.25">
      <c r="E328"/>
      <c r="H328"/>
    </row>
    <row r="329" spans="5:8" x14ac:dyDescent="0.25">
      <c r="E329"/>
      <c r="H329"/>
    </row>
    <row r="330" spans="5:8" x14ac:dyDescent="0.25">
      <c r="E330"/>
      <c r="H330"/>
    </row>
    <row r="331" spans="5:8" x14ac:dyDescent="0.25">
      <c r="E331"/>
      <c r="H331"/>
    </row>
    <row r="332" spans="5:8" x14ac:dyDescent="0.25">
      <c r="E332"/>
      <c r="H332"/>
    </row>
    <row r="333" spans="5:8" x14ac:dyDescent="0.25">
      <c r="E333"/>
      <c r="H333"/>
    </row>
    <row r="334" spans="5:8" x14ac:dyDescent="0.25">
      <c r="E334"/>
      <c r="H334"/>
    </row>
    <row r="335" spans="5:8" x14ac:dyDescent="0.25">
      <c r="E335"/>
      <c r="H335"/>
    </row>
    <row r="336" spans="5:8" x14ac:dyDescent="0.25">
      <c r="E336"/>
      <c r="H336"/>
    </row>
    <row r="337" spans="5:8" x14ac:dyDescent="0.25">
      <c r="E337"/>
      <c r="H337"/>
    </row>
    <row r="338" spans="5:8" x14ac:dyDescent="0.25">
      <c r="E338"/>
      <c r="H338"/>
    </row>
    <row r="339" spans="5:8" x14ac:dyDescent="0.25">
      <c r="E339"/>
      <c r="H339"/>
    </row>
    <row r="340" spans="5:8" x14ac:dyDescent="0.25">
      <c r="E340"/>
      <c r="H340"/>
    </row>
    <row r="341" spans="5:8" x14ac:dyDescent="0.25">
      <c r="E341"/>
      <c r="H341"/>
    </row>
    <row r="342" spans="5:8" x14ac:dyDescent="0.25">
      <c r="E342"/>
      <c r="H342"/>
    </row>
    <row r="343" spans="5:8" x14ac:dyDescent="0.25">
      <c r="E343"/>
      <c r="H343"/>
    </row>
    <row r="344" spans="5:8" x14ac:dyDescent="0.25">
      <c r="E344"/>
      <c r="H344"/>
    </row>
    <row r="345" spans="5:8" x14ac:dyDescent="0.25">
      <c r="E345"/>
      <c r="H345"/>
    </row>
    <row r="346" spans="5:8" x14ac:dyDescent="0.25">
      <c r="E346"/>
      <c r="H346"/>
    </row>
    <row r="347" spans="5:8" x14ac:dyDescent="0.25">
      <c r="E347"/>
      <c r="H347"/>
    </row>
    <row r="348" spans="5:8" x14ac:dyDescent="0.25">
      <c r="E348"/>
      <c r="H348"/>
    </row>
    <row r="349" spans="5:8" x14ac:dyDescent="0.25">
      <c r="E349"/>
      <c r="H349"/>
    </row>
    <row r="350" spans="5:8" x14ac:dyDescent="0.25">
      <c r="E350"/>
      <c r="H350"/>
    </row>
    <row r="351" spans="5:8" x14ac:dyDescent="0.25">
      <c r="E351"/>
      <c r="H351"/>
    </row>
    <row r="352" spans="5:8" x14ac:dyDescent="0.25">
      <c r="E352"/>
      <c r="H352"/>
    </row>
    <row r="353" spans="5:8" x14ac:dyDescent="0.25">
      <c r="E353"/>
      <c r="H353"/>
    </row>
    <row r="354" spans="5:8" x14ac:dyDescent="0.25">
      <c r="E354"/>
      <c r="H354"/>
    </row>
    <row r="355" spans="5:8" x14ac:dyDescent="0.25">
      <c r="E355"/>
      <c r="H355"/>
    </row>
    <row r="356" spans="5:8" x14ac:dyDescent="0.25">
      <c r="E356"/>
      <c r="H356"/>
    </row>
    <row r="357" spans="5:8" x14ac:dyDescent="0.25">
      <c r="E357"/>
      <c r="H357"/>
    </row>
    <row r="358" spans="5:8" x14ac:dyDescent="0.25">
      <c r="E358"/>
      <c r="H358"/>
    </row>
    <row r="359" spans="5:8" x14ac:dyDescent="0.25">
      <c r="E359"/>
      <c r="H359"/>
    </row>
    <row r="360" spans="5:8" x14ac:dyDescent="0.25">
      <c r="E360"/>
      <c r="H360"/>
    </row>
    <row r="361" spans="5:8" x14ac:dyDescent="0.25">
      <c r="E361"/>
      <c r="H361"/>
    </row>
    <row r="362" spans="5:8" x14ac:dyDescent="0.25">
      <c r="E362"/>
      <c r="H362"/>
    </row>
    <row r="363" spans="5:8" x14ac:dyDescent="0.25">
      <c r="E363"/>
      <c r="H363"/>
    </row>
    <row r="364" spans="5:8" x14ac:dyDescent="0.25">
      <c r="E364"/>
      <c r="H364"/>
    </row>
    <row r="365" spans="5:8" x14ac:dyDescent="0.25">
      <c r="E365"/>
      <c r="H365"/>
    </row>
    <row r="366" spans="5:8" x14ac:dyDescent="0.25">
      <c r="E366"/>
      <c r="H366"/>
    </row>
    <row r="367" spans="5:8" x14ac:dyDescent="0.25">
      <c r="E367"/>
      <c r="H367"/>
    </row>
    <row r="368" spans="5:8" x14ac:dyDescent="0.25">
      <c r="E368"/>
      <c r="H368"/>
    </row>
    <row r="369" spans="5:8" x14ac:dyDescent="0.25">
      <c r="E369"/>
      <c r="H369"/>
    </row>
    <row r="370" spans="5:8" x14ac:dyDescent="0.25">
      <c r="E370"/>
      <c r="H370"/>
    </row>
    <row r="371" spans="5:8" x14ac:dyDescent="0.25">
      <c r="E371"/>
      <c r="H371"/>
    </row>
    <row r="372" spans="5:8" x14ac:dyDescent="0.25">
      <c r="E372"/>
      <c r="H372"/>
    </row>
    <row r="373" spans="5:8" x14ac:dyDescent="0.25">
      <c r="E373"/>
      <c r="H373"/>
    </row>
    <row r="374" spans="5:8" x14ac:dyDescent="0.25">
      <c r="E374"/>
      <c r="H374"/>
    </row>
    <row r="375" spans="5:8" x14ac:dyDescent="0.25">
      <c r="E375"/>
      <c r="H375"/>
    </row>
    <row r="376" spans="5:8" x14ac:dyDescent="0.25">
      <c r="E376"/>
      <c r="H376"/>
    </row>
    <row r="377" spans="5:8" x14ac:dyDescent="0.25">
      <c r="E377"/>
      <c r="H377"/>
    </row>
    <row r="378" spans="5:8" x14ac:dyDescent="0.25">
      <c r="E378"/>
      <c r="H378"/>
    </row>
    <row r="379" spans="5:8" x14ac:dyDescent="0.25">
      <c r="E379"/>
      <c r="H379"/>
    </row>
    <row r="380" spans="5:8" x14ac:dyDescent="0.25">
      <c r="E380"/>
      <c r="H380"/>
    </row>
    <row r="381" spans="5:8" x14ac:dyDescent="0.25">
      <c r="E381"/>
      <c r="H381"/>
    </row>
    <row r="382" spans="5:8" x14ac:dyDescent="0.25">
      <c r="E382"/>
      <c r="H382"/>
    </row>
    <row r="383" spans="5:8" x14ac:dyDescent="0.25">
      <c r="E383"/>
      <c r="H383"/>
    </row>
    <row r="384" spans="5:8" x14ac:dyDescent="0.25">
      <c r="E384"/>
      <c r="H384"/>
    </row>
    <row r="385" spans="5:8" x14ac:dyDescent="0.25">
      <c r="E385"/>
      <c r="H385"/>
    </row>
    <row r="386" spans="5:8" x14ac:dyDescent="0.25">
      <c r="E386"/>
      <c r="H386"/>
    </row>
    <row r="387" spans="5:8" x14ac:dyDescent="0.25">
      <c r="E387"/>
      <c r="H387"/>
    </row>
    <row r="388" spans="5:8" x14ac:dyDescent="0.25">
      <c r="E388"/>
      <c r="H388"/>
    </row>
    <row r="389" spans="5:8" x14ac:dyDescent="0.25">
      <c r="E389"/>
      <c r="H389"/>
    </row>
    <row r="390" spans="5:8" x14ac:dyDescent="0.25">
      <c r="E390"/>
      <c r="H390"/>
    </row>
    <row r="391" spans="5:8" x14ac:dyDescent="0.25">
      <c r="E391"/>
      <c r="H391"/>
    </row>
    <row r="392" spans="5:8" x14ac:dyDescent="0.25">
      <c r="E392"/>
      <c r="H392"/>
    </row>
    <row r="393" spans="5:8" x14ac:dyDescent="0.25">
      <c r="E393"/>
      <c r="H393"/>
    </row>
    <row r="394" spans="5:8" x14ac:dyDescent="0.25">
      <c r="E394"/>
      <c r="H394"/>
    </row>
    <row r="395" spans="5:8" x14ac:dyDescent="0.25">
      <c r="E395"/>
      <c r="H395"/>
    </row>
    <row r="396" spans="5:8" x14ac:dyDescent="0.25">
      <c r="E396"/>
      <c r="H396"/>
    </row>
    <row r="397" spans="5:8" x14ac:dyDescent="0.25">
      <c r="E397"/>
      <c r="H397"/>
    </row>
    <row r="398" spans="5:8" x14ac:dyDescent="0.25">
      <c r="E398"/>
      <c r="H398"/>
    </row>
    <row r="399" spans="5:8" x14ac:dyDescent="0.25">
      <c r="E399"/>
      <c r="H399"/>
    </row>
    <row r="400" spans="5:8" x14ac:dyDescent="0.25">
      <c r="E400"/>
      <c r="H400"/>
    </row>
    <row r="401" spans="5:8" x14ac:dyDescent="0.25">
      <c r="E401"/>
      <c r="H401"/>
    </row>
    <row r="402" spans="5:8" x14ac:dyDescent="0.25">
      <c r="E402"/>
      <c r="H402"/>
    </row>
    <row r="403" spans="5:8" x14ac:dyDescent="0.25">
      <c r="E403"/>
      <c r="H403"/>
    </row>
    <row r="404" spans="5:8" x14ac:dyDescent="0.25">
      <c r="E404"/>
      <c r="H404"/>
    </row>
    <row r="405" spans="5:8" x14ac:dyDescent="0.25">
      <c r="E405"/>
      <c r="H405"/>
    </row>
    <row r="406" spans="5:8" x14ac:dyDescent="0.25">
      <c r="E406"/>
      <c r="H406"/>
    </row>
    <row r="407" spans="5:8" x14ac:dyDescent="0.25">
      <c r="E407"/>
      <c r="H407"/>
    </row>
    <row r="408" spans="5:8" x14ac:dyDescent="0.25">
      <c r="E408"/>
      <c r="H408"/>
    </row>
    <row r="409" spans="5:8" x14ac:dyDescent="0.25">
      <c r="E409"/>
      <c r="H409"/>
    </row>
    <row r="410" spans="5:8" x14ac:dyDescent="0.25">
      <c r="E410"/>
      <c r="H410"/>
    </row>
    <row r="411" spans="5:8" x14ac:dyDescent="0.25">
      <c r="E411"/>
      <c r="H411"/>
    </row>
    <row r="412" spans="5:8" x14ac:dyDescent="0.25">
      <c r="E412"/>
      <c r="H412"/>
    </row>
    <row r="413" spans="5:8" x14ac:dyDescent="0.25">
      <c r="E413"/>
      <c r="H413"/>
    </row>
    <row r="414" spans="5:8" x14ac:dyDescent="0.25">
      <c r="E414"/>
      <c r="H414"/>
    </row>
    <row r="415" spans="5:8" x14ac:dyDescent="0.25">
      <c r="E415"/>
      <c r="H415"/>
    </row>
    <row r="416" spans="5:8" x14ac:dyDescent="0.25">
      <c r="E416"/>
      <c r="H416"/>
    </row>
    <row r="417" spans="5:8" x14ac:dyDescent="0.25">
      <c r="E417"/>
      <c r="H417"/>
    </row>
    <row r="418" spans="5:8" x14ac:dyDescent="0.25">
      <c r="E418"/>
      <c r="H418"/>
    </row>
    <row r="419" spans="5:8" x14ac:dyDescent="0.25">
      <c r="E419"/>
      <c r="H419"/>
    </row>
    <row r="420" spans="5:8" x14ac:dyDescent="0.25">
      <c r="E420"/>
      <c r="H420"/>
    </row>
    <row r="421" spans="5:8" x14ac:dyDescent="0.25">
      <c r="E421"/>
      <c r="H421"/>
    </row>
    <row r="422" spans="5:8" x14ac:dyDescent="0.25">
      <c r="E422"/>
      <c r="H422"/>
    </row>
    <row r="423" spans="5:8" x14ac:dyDescent="0.25">
      <c r="E423"/>
      <c r="H423"/>
    </row>
    <row r="424" spans="5:8" x14ac:dyDescent="0.25">
      <c r="E424"/>
      <c r="H424"/>
    </row>
    <row r="425" spans="5:8" x14ac:dyDescent="0.25">
      <c r="E425"/>
      <c r="H425"/>
    </row>
    <row r="426" spans="5:8" x14ac:dyDescent="0.25">
      <c r="E426"/>
      <c r="H426"/>
    </row>
    <row r="427" spans="5:8" x14ac:dyDescent="0.25">
      <c r="E427"/>
      <c r="H427"/>
    </row>
    <row r="428" spans="5:8" x14ac:dyDescent="0.25">
      <c r="E428"/>
      <c r="H428"/>
    </row>
    <row r="429" spans="5:8" x14ac:dyDescent="0.25">
      <c r="E429"/>
      <c r="H429"/>
    </row>
    <row r="430" spans="5:8" x14ac:dyDescent="0.25">
      <c r="E430"/>
      <c r="H430"/>
    </row>
    <row r="431" spans="5:8" x14ac:dyDescent="0.25">
      <c r="E431"/>
      <c r="H431"/>
    </row>
    <row r="432" spans="5:8" x14ac:dyDescent="0.25">
      <c r="E432"/>
      <c r="H432"/>
    </row>
    <row r="433" spans="5:8" x14ac:dyDescent="0.25">
      <c r="E433"/>
      <c r="H433"/>
    </row>
    <row r="434" spans="5:8" x14ac:dyDescent="0.25">
      <c r="E434"/>
      <c r="H434"/>
    </row>
    <row r="435" spans="5:8" x14ac:dyDescent="0.25">
      <c r="E435"/>
      <c r="H435"/>
    </row>
    <row r="436" spans="5:8" x14ac:dyDescent="0.25">
      <c r="E436"/>
      <c r="H436"/>
    </row>
    <row r="437" spans="5:8" x14ac:dyDescent="0.25">
      <c r="E437"/>
      <c r="H437"/>
    </row>
    <row r="438" spans="5:8" x14ac:dyDescent="0.25">
      <c r="E438"/>
      <c r="H438"/>
    </row>
    <row r="439" spans="5:8" x14ac:dyDescent="0.25">
      <c r="E439"/>
      <c r="H439"/>
    </row>
    <row r="440" spans="5:8" x14ac:dyDescent="0.25">
      <c r="E440"/>
      <c r="H440"/>
    </row>
    <row r="441" spans="5:8" x14ac:dyDescent="0.25">
      <c r="E441"/>
      <c r="H441"/>
    </row>
    <row r="442" spans="5:8" x14ac:dyDescent="0.25">
      <c r="E442"/>
      <c r="H442"/>
    </row>
    <row r="443" spans="5:8" x14ac:dyDescent="0.25">
      <c r="E443"/>
      <c r="H443"/>
    </row>
    <row r="444" spans="5:8" x14ac:dyDescent="0.25">
      <c r="E444"/>
      <c r="H444"/>
    </row>
    <row r="445" spans="5:8" x14ac:dyDescent="0.25">
      <c r="E445"/>
      <c r="H445"/>
    </row>
    <row r="446" spans="5:8" x14ac:dyDescent="0.25">
      <c r="E446"/>
      <c r="H446"/>
    </row>
    <row r="447" spans="5:8" x14ac:dyDescent="0.25">
      <c r="E447"/>
      <c r="H447"/>
    </row>
    <row r="448" spans="5:8" x14ac:dyDescent="0.25">
      <c r="E448"/>
      <c r="H448"/>
    </row>
    <row r="449" spans="5:8" x14ac:dyDescent="0.25">
      <c r="E449"/>
      <c r="H449"/>
    </row>
    <row r="450" spans="5:8" x14ac:dyDescent="0.25">
      <c r="E450"/>
      <c r="H450"/>
    </row>
    <row r="451" spans="5:8" x14ac:dyDescent="0.25">
      <c r="E451"/>
      <c r="H451"/>
    </row>
    <row r="452" spans="5:8" x14ac:dyDescent="0.25">
      <c r="E452"/>
      <c r="H452"/>
    </row>
    <row r="453" spans="5:8" x14ac:dyDescent="0.25">
      <c r="E453"/>
      <c r="H453"/>
    </row>
    <row r="454" spans="5:8" x14ac:dyDescent="0.25">
      <c r="E454"/>
      <c r="H454"/>
    </row>
    <row r="455" spans="5:8" x14ac:dyDescent="0.25">
      <c r="E455"/>
      <c r="H455"/>
    </row>
    <row r="456" spans="5:8" x14ac:dyDescent="0.25">
      <c r="E456"/>
      <c r="H456"/>
    </row>
    <row r="457" spans="5:8" x14ac:dyDescent="0.25">
      <c r="E457"/>
      <c r="H457"/>
    </row>
    <row r="458" spans="5:8" x14ac:dyDescent="0.25">
      <c r="E458"/>
      <c r="H458"/>
    </row>
    <row r="459" spans="5:8" x14ac:dyDescent="0.25">
      <c r="E459"/>
      <c r="H459"/>
    </row>
    <row r="460" spans="5:8" x14ac:dyDescent="0.25">
      <c r="E460"/>
      <c r="H460"/>
    </row>
    <row r="461" spans="5:8" x14ac:dyDescent="0.25">
      <c r="E461"/>
      <c r="H461"/>
    </row>
    <row r="462" spans="5:8" x14ac:dyDescent="0.25">
      <c r="E462"/>
      <c r="H462"/>
    </row>
    <row r="463" spans="5:8" x14ac:dyDescent="0.25">
      <c r="E463"/>
      <c r="H463"/>
    </row>
    <row r="464" spans="5:8" x14ac:dyDescent="0.25">
      <c r="E464"/>
      <c r="H464"/>
    </row>
    <row r="465" spans="5:8" x14ac:dyDescent="0.25">
      <c r="E465"/>
      <c r="H465"/>
    </row>
    <row r="466" spans="5:8" x14ac:dyDescent="0.25">
      <c r="E466"/>
      <c r="H466"/>
    </row>
    <row r="467" spans="5:8" x14ac:dyDescent="0.25">
      <c r="E467"/>
      <c r="H467"/>
    </row>
    <row r="468" spans="5:8" x14ac:dyDescent="0.25">
      <c r="E468"/>
      <c r="H468"/>
    </row>
    <row r="469" spans="5:8" x14ac:dyDescent="0.25">
      <c r="E469"/>
      <c r="H469"/>
    </row>
    <row r="470" spans="5:8" x14ac:dyDescent="0.25">
      <c r="E470"/>
      <c r="H470"/>
    </row>
    <row r="471" spans="5:8" x14ac:dyDescent="0.25">
      <c r="E471"/>
      <c r="H471"/>
    </row>
    <row r="472" spans="5:8" x14ac:dyDescent="0.25">
      <c r="E472"/>
      <c r="H472"/>
    </row>
    <row r="473" spans="5:8" x14ac:dyDescent="0.25">
      <c r="E473"/>
      <c r="H473"/>
    </row>
    <row r="474" spans="5:8" x14ac:dyDescent="0.25">
      <c r="E474"/>
      <c r="H474"/>
    </row>
    <row r="475" spans="5:8" x14ac:dyDescent="0.25">
      <c r="E475"/>
      <c r="H475"/>
    </row>
    <row r="476" spans="5:8" x14ac:dyDescent="0.25">
      <c r="E476"/>
      <c r="H476"/>
    </row>
    <row r="477" spans="5:8" x14ac:dyDescent="0.25">
      <c r="E477"/>
      <c r="H477"/>
    </row>
    <row r="478" spans="5:8" x14ac:dyDescent="0.25">
      <c r="E478"/>
      <c r="H478"/>
    </row>
    <row r="479" spans="5:8" x14ac:dyDescent="0.25">
      <c r="E479"/>
      <c r="H479"/>
    </row>
    <row r="480" spans="5:8" x14ac:dyDescent="0.25">
      <c r="E480"/>
      <c r="H480"/>
    </row>
    <row r="481" spans="5:8" x14ac:dyDescent="0.25">
      <c r="E481"/>
      <c r="H481"/>
    </row>
    <row r="482" spans="5:8" x14ac:dyDescent="0.25">
      <c r="E482"/>
      <c r="H482"/>
    </row>
    <row r="483" spans="5:8" x14ac:dyDescent="0.25">
      <c r="E483"/>
      <c r="H483"/>
    </row>
    <row r="484" spans="5:8" x14ac:dyDescent="0.25">
      <c r="E484"/>
      <c r="H484"/>
    </row>
    <row r="485" spans="5:8" x14ac:dyDescent="0.25">
      <c r="E485"/>
      <c r="H485"/>
    </row>
    <row r="486" spans="5:8" x14ac:dyDescent="0.25">
      <c r="E486"/>
      <c r="H486"/>
    </row>
    <row r="487" spans="5:8" x14ac:dyDescent="0.25">
      <c r="E487"/>
      <c r="H487"/>
    </row>
    <row r="488" spans="5:8" x14ac:dyDescent="0.25">
      <c r="E488"/>
      <c r="H488"/>
    </row>
    <row r="489" spans="5:8" x14ac:dyDescent="0.25">
      <c r="E489"/>
      <c r="H489"/>
    </row>
    <row r="490" spans="5:8" x14ac:dyDescent="0.25">
      <c r="E490"/>
      <c r="H490"/>
    </row>
    <row r="491" spans="5:8" x14ac:dyDescent="0.25">
      <c r="E491"/>
      <c r="H491"/>
    </row>
    <row r="492" spans="5:8" x14ac:dyDescent="0.25">
      <c r="E492"/>
      <c r="H492"/>
    </row>
    <row r="493" spans="5:8" x14ac:dyDescent="0.25">
      <c r="E493"/>
      <c r="H493"/>
    </row>
    <row r="494" spans="5:8" x14ac:dyDescent="0.25">
      <c r="E494"/>
      <c r="H494"/>
    </row>
    <row r="495" spans="5:8" x14ac:dyDescent="0.25">
      <c r="E495"/>
      <c r="H495"/>
    </row>
    <row r="496" spans="5:8" x14ac:dyDescent="0.25">
      <c r="E496"/>
      <c r="H496"/>
    </row>
    <row r="497" spans="5:8" x14ac:dyDescent="0.25">
      <c r="E497"/>
      <c r="H497"/>
    </row>
    <row r="498" spans="5:8" x14ac:dyDescent="0.25">
      <c r="E498"/>
      <c r="H498"/>
    </row>
    <row r="499" spans="5:8" x14ac:dyDescent="0.25">
      <c r="E499"/>
      <c r="H499"/>
    </row>
    <row r="500" spans="5:8" x14ac:dyDescent="0.25">
      <c r="E500"/>
      <c r="H500"/>
    </row>
    <row r="501" spans="5:8" x14ac:dyDescent="0.25">
      <c r="E501"/>
      <c r="H501"/>
    </row>
    <row r="502" spans="5:8" x14ac:dyDescent="0.25">
      <c r="E502"/>
      <c r="H502"/>
    </row>
    <row r="503" spans="5:8" x14ac:dyDescent="0.25">
      <c r="E503"/>
      <c r="H503"/>
    </row>
    <row r="504" spans="5:8" x14ac:dyDescent="0.25">
      <c r="E504"/>
      <c r="H504"/>
    </row>
    <row r="505" spans="5:8" x14ac:dyDescent="0.25">
      <c r="E505"/>
      <c r="H505"/>
    </row>
    <row r="506" spans="5:8" x14ac:dyDescent="0.25">
      <c r="E506"/>
      <c r="H506"/>
    </row>
    <row r="507" spans="5:8" x14ac:dyDescent="0.25">
      <c r="E507"/>
      <c r="H507"/>
    </row>
    <row r="508" spans="5:8" x14ac:dyDescent="0.25">
      <c r="E508"/>
      <c r="H508"/>
    </row>
    <row r="509" spans="5:8" x14ac:dyDescent="0.25">
      <c r="E509"/>
      <c r="H509"/>
    </row>
    <row r="510" spans="5:8" x14ac:dyDescent="0.25">
      <c r="E510"/>
      <c r="H510"/>
    </row>
    <row r="511" spans="5:8" x14ac:dyDescent="0.25">
      <c r="E511"/>
      <c r="H511"/>
    </row>
    <row r="512" spans="5:8" x14ac:dyDescent="0.25">
      <c r="E512"/>
      <c r="H512"/>
    </row>
    <row r="513" spans="5:8" x14ac:dyDescent="0.25">
      <c r="E513"/>
      <c r="H513"/>
    </row>
    <row r="514" spans="5:8" x14ac:dyDescent="0.25">
      <c r="E514"/>
      <c r="H514"/>
    </row>
    <row r="515" spans="5:8" x14ac:dyDescent="0.25">
      <c r="E515"/>
      <c r="H515"/>
    </row>
    <row r="516" spans="5:8" x14ac:dyDescent="0.25">
      <c r="E516"/>
      <c r="H516"/>
    </row>
    <row r="517" spans="5:8" x14ac:dyDescent="0.25">
      <c r="E517"/>
      <c r="H517"/>
    </row>
    <row r="518" spans="5:8" x14ac:dyDescent="0.25">
      <c r="E518"/>
      <c r="H518"/>
    </row>
    <row r="519" spans="5:8" x14ac:dyDescent="0.25">
      <c r="E519"/>
      <c r="H519"/>
    </row>
    <row r="520" spans="5:8" x14ac:dyDescent="0.25">
      <c r="E520"/>
      <c r="H520"/>
    </row>
    <row r="521" spans="5:8" x14ac:dyDescent="0.25">
      <c r="E521"/>
      <c r="H521"/>
    </row>
    <row r="522" spans="5:8" x14ac:dyDescent="0.25">
      <c r="E522"/>
      <c r="H522"/>
    </row>
    <row r="523" spans="5:8" x14ac:dyDescent="0.25">
      <c r="E523"/>
      <c r="H523"/>
    </row>
    <row r="524" spans="5:8" x14ac:dyDescent="0.25">
      <c r="E524"/>
      <c r="H524"/>
    </row>
    <row r="525" spans="5:8" x14ac:dyDescent="0.25">
      <c r="E525"/>
      <c r="H525"/>
    </row>
    <row r="526" spans="5:8" x14ac:dyDescent="0.25">
      <c r="E526"/>
      <c r="H526"/>
    </row>
    <row r="527" spans="5:8" x14ac:dyDescent="0.25">
      <c r="E527"/>
      <c r="H527"/>
    </row>
    <row r="528" spans="5:8" x14ac:dyDescent="0.25">
      <c r="E528"/>
      <c r="H528"/>
    </row>
    <row r="529" spans="5:8" x14ac:dyDescent="0.25">
      <c r="E529"/>
      <c r="H529"/>
    </row>
    <row r="530" spans="5:8" x14ac:dyDescent="0.25">
      <c r="E530"/>
      <c r="H530"/>
    </row>
    <row r="531" spans="5:8" x14ac:dyDescent="0.25">
      <c r="E531"/>
      <c r="H531"/>
    </row>
    <row r="532" spans="5:8" x14ac:dyDescent="0.25">
      <c r="E532"/>
      <c r="H532"/>
    </row>
    <row r="533" spans="5:8" x14ac:dyDescent="0.25">
      <c r="E533"/>
      <c r="H533"/>
    </row>
    <row r="534" spans="5:8" x14ac:dyDescent="0.25">
      <c r="E534"/>
      <c r="H534"/>
    </row>
    <row r="535" spans="5:8" x14ac:dyDescent="0.25">
      <c r="E535"/>
      <c r="H535"/>
    </row>
    <row r="536" spans="5:8" x14ac:dyDescent="0.25">
      <c r="E536"/>
      <c r="H536"/>
    </row>
    <row r="537" spans="5:8" x14ac:dyDescent="0.25">
      <c r="E537"/>
      <c r="H537"/>
    </row>
    <row r="538" spans="5:8" x14ac:dyDescent="0.25">
      <c r="E538"/>
      <c r="H538"/>
    </row>
    <row r="539" spans="5:8" x14ac:dyDescent="0.25">
      <c r="E539"/>
      <c r="H539"/>
    </row>
    <row r="540" spans="5:8" x14ac:dyDescent="0.25">
      <c r="E540"/>
      <c r="H540"/>
    </row>
    <row r="541" spans="5:8" x14ac:dyDescent="0.25">
      <c r="E541"/>
      <c r="H541"/>
    </row>
    <row r="542" spans="5:8" x14ac:dyDescent="0.25">
      <c r="E542"/>
      <c r="H542"/>
    </row>
    <row r="543" spans="5:8" x14ac:dyDescent="0.25">
      <c r="E543"/>
      <c r="H543"/>
    </row>
    <row r="544" spans="5:8" x14ac:dyDescent="0.25">
      <c r="E544"/>
      <c r="H544"/>
    </row>
    <row r="545" spans="5:8" x14ac:dyDescent="0.25">
      <c r="E545"/>
      <c r="H545"/>
    </row>
    <row r="546" spans="5:8" x14ac:dyDescent="0.25">
      <c r="E546"/>
      <c r="H546"/>
    </row>
    <row r="547" spans="5:8" x14ac:dyDescent="0.25">
      <c r="E547"/>
      <c r="H547"/>
    </row>
    <row r="548" spans="5:8" x14ac:dyDescent="0.25">
      <c r="E548"/>
      <c r="H548"/>
    </row>
  </sheetData>
  <sortState xmlns:xlrd2="http://schemas.microsoft.com/office/spreadsheetml/2017/richdata2" ref="A1">
    <sortCondition ref="A1"/>
  </sortState>
  <mergeCells count="1">
    <mergeCell ref="G5:J5"/>
  </mergeCells>
  <conditionalFormatting sqref="H256 H258 H276:H283">
    <cfRule type="cellIs" dxfId="926" priority="11" operator="equal">
      <formula>"VENCIDO"</formula>
    </cfRule>
  </conditionalFormatting>
  <conditionalFormatting sqref="H244:H255">
    <cfRule type="cellIs" dxfId="925" priority="10" operator="equal">
      <formula>"VENCIDO"</formula>
    </cfRule>
  </conditionalFormatting>
  <conditionalFormatting sqref="H262:H270">
    <cfRule type="cellIs" dxfId="924" priority="9" operator="equal">
      <formula>"VENCIDO"</formula>
    </cfRule>
  </conditionalFormatting>
  <conditionalFormatting sqref="H259:H261">
    <cfRule type="cellIs" dxfId="923" priority="8" operator="equal">
      <formula>"VENCIDO"</formula>
    </cfRule>
  </conditionalFormatting>
  <conditionalFormatting sqref="H284:H292">
    <cfRule type="cellIs" dxfId="922" priority="7" operator="equal">
      <formula>"VENCIDO"</formula>
    </cfRule>
  </conditionalFormatting>
  <conditionalFormatting sqref="H274:H275">
    <cfRule type="cellIs" dxfId="921" priority="6" operator="equal">
      <formula>"VENCIDO"</formula>
    </cfRule>
  </conditionalFormatting>
  <conditionalFormatting sqref="H293:H307">
    <cfRule type="cellIs" dxfId="920" priority="5" operator="equal">
      <formula>"VENCIDO"</formula>
    </cfRule>
  </conditionalFormatting>
  <conditionalFormatting sqref="H9:H230">
    <cfRule type="cellIs" dxfId="919" priority="4" operator="equal">
      <formula>"VENCIDO"</formula>
    </cfRule>
  </conditionalFormatting>
  <conditionalFormatting sqref="H235:H243">
    <cfRule type="cellIs" dxfId="918" priority="3" operator="equal">
      <formula>"VENCIDO"</formula>
    </cfRule>
  </conditionalFormatting>
  <conditionalFormatting sqref="H231:H234">
    <cfRule type="cellIs" dxfId="917" priority="2" operator="equal">
      <formula>"VENCIDO"</formula>
    </cfRule>
  </conditionalFormatting>
  <conditionalFormatting sqref="H271:H273">
    <cfRule type="cellIs" dxfId="916" priority="1" operator="equal">
      <formula>"VENCIDO"</formula>
    </cfRule>
  </conditionalFormatting>
  <pageMargins left="1.155" right="0" top="0.56000000000000005" bottom="0.19685039370078741" header="0.6" footer="0.31496062992125984"/>
  <pageSetup paperSize="9" scale="67" fitToHeight="0" orientation="landscape" verticalDpi="12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FD00C-555C-4FA8-8C80-71945DAB0877}">
  <sheetPr codeName="Hoja6">
    <tabColor theme="7" tint="0.79998168889431442"/>
  </sheetPr>
  <dimension ref="A1:L521"/>
  <sheetViews>
    <sheetView showGridLines="0" showRowColHeaders="0" zoomScale="85" zoomScaleNormal="85" workbookViewId="0">
      <pane xSplit="1" ySplit="8" topLeftCell="B27" activePane="bottomRight" state="frozen"/>
      <selection pane="topRight" activeCell="B1" sqref="B1"/>
      <selection pane="bottomLeft" activeCell="A9" sqref="A9"/>
      <selection pane="bottomRight" activeCell="D40" sqref="D40"/>
    </sheetView>
  </sheetViews>
  <sheetFormatPr baseColWidth="10" defaultColWidth="0" defaultRowHeight="15" x14ac:dyDescent="0.25"/>
  <cols>
    <col min="1" max="1" width="9.7109375" customWidth="1"/>
    <col min="2" max="2" width="10.7109375" customWidth="1"/>
    <col min="3" max="3" width="47.28515625" style="67" bestFit="1" customWidth="1"/>
    <col min="4" max="4" width="9.42578125" style="67" customWidth="1"/>
    <col min="5" max="5" width="12.7109375" style="67" bestFit="1" customWidth="1"/>
    <col min="6" max="6" width="13.85546875" style="67" bestFit="1" customWidth="1"/>
    <col min="7" max="7" width="9.140625" style="67" bestFit="1" customWidth="1"/>
    <col min="8" max="8" width="14" style="67" bestFit="1" customWidth="1"/>
    <col min="9" max="11" width="13" style="67" customWidth="1"/>
    <col min="12" max="12" width="10.7109375" customWidth="1"/>
    <col min="13" max="16384" width="11.42578125" hidden="1"/>
  </cols>
  <sheetData>
    <row r="1" spans="3:11" x14ac:dyDescent="0.25">
      <c r="C1"/>
      <c r="D1"/>
      <c r="E1"/>
      <c r="F1"/>
      <c r="G1"/>
      <c r="H1"/>
      <c r="I1"/>
      <c r="J1"/>
      <c r="K1"/>
    </row>
    <row r="2" spans="3:11" x14ac:dyDescent="0.25">
      <c r="C2"/>
      <c r="D2"/>
      <c r="E2"/>
      <c r="F2"/>
      <c r="G2"/>
      <c r="H2"/>
      <c r="I2"/>
      <c r="J2"/>
      <c r="K2"/>
    </row>
    <row r="3" spans="3:11" x14ac:dyDescent="0.25">
      <c r="C3"/>
      <c r="D3"/>
      <c r="E3"/>
      <c r="F3"/>
      <c r="G3"/>
      <c r="H3"/>
      <c r="I3"/>
      <c r="J3"/>
      <c r="K3"/>
    </row>
    <row r="4" spans="3:11" x14ac:dyDescent="0.25">
      <c r="C4"/>
      <c r="D4"/>
      <c r="E4"/>
      <c r="F4"/>
      <c r="G4"/>
      <c r="H4"/>
      <c r="I4"/>
      <c r="J4"/>
      <c r="K4"/>
    </row>
    <row r="5" spans="3:11" x14ac:dyDescent="0.25">
      <c r="F5" s="162">
        <f ca="1">TODAY()</f>
        <v>45531</v>
      </c>
      <c r="G5" s="162"/>
      <c r="H5" s="162"/>
      <c r="I5" s="162"/>
    </row>
    <row r="6" spans="3:11" x14ac:dyDescent="0.25">
      <c r="C6" s="114" t="s">
        <v>245</v>
      </c>
      <c r="D6" s="67" t="s">
        <v>461</v>
      </c>
    </row>
    <row r="8" spans="3:11" x14ac:dyDescent="0.25">
      <c r="C8" s="117" t="s">
        <v>237</v>
      </c>
      <c r="D8" s="117" t="s">
        <v>233</v>
      </c>
      <c r="E8" s="117" t="s">
        <v>234</v>
      </c>
      <c r="F8" s="117" t="s">
        <v>246</v>
      </c>
      <c r="G8" s="117" t="s">
        <v>247</v>
      </c>
      <c r="H8" s="118" t="s">
        <v>456</v>
      </c>
      <c r="I8" s="118" t="s">
        <v>457</v>
      </c>
      <c r="J8" s="118" t="s">
        <v>458</v>
      </c>
      <c r="K8" s="118" t="s">
        <v>459</v>
      </c>
    </row>
    <row r="9" spans="3:11" x14ac:dyDescent="0.25">
      <c r="C9" s="67" t="s">
        <v>71</v>
      </c>
      <c r="D9" s="115" t="s">
        <v>2223</v>
      </c>
      <c r="E9" s="119">
        <v>45418</v>
      </c>
      <c r="F9" s="119">
        <v>45425</v>
      </c>
      <c r="G9" s="67" t="s">
        <v>462</v>
      </c>
      <c r="H9" s="116">
        <v>23.45</v>
      </c>
      <c r="I9" s="116">
        <v>42.21</v>
      </c>
      <c r="J9" s="116"/>
      <c r="K9" s="116">
        <v>42.21</v>
      </c>
    </row>
    <row r="10" spans="3:11" x14ac:dyDescent="0.25">
      <c r="D10" s="115" t="s">
        <v>2222</v>
      </c>
      <c r="E10" s="119">
        <v>45418</v>
      </c>
      <c r="F10" s="119">
        <v>45425</v>
      </c>
      <c r="G10" s="67" t="s">
        <v>462</v>
      </c>
      <c r="H10" s="116">
        <v>608.04999999999995</v>
      </c>
      <c r="I10" s="116">
        <v>1459.32</v>
      </c>
      <c r="J10" s="116"/>
      <c r="K10" s="116">
        <v>1459.32</v>
      </c>
    </row>
    <row r="11" spans="3:11" x14ac:dyDescent="0.25">
      <c r="D11" s="115" t="s">
        <v>2479</v>
      </c>
      <c r="E11" s="119">
        <v>45457</v>
      </c>
      <c r="F11" s="119">
        <v>45464</v>
      </c>
      <c r="G11" s="67" t="s">
        <v>462</v>
      </c>
      <c r="H11" s="116">
        <v>505.2</v>
      </c>
      <c r="I11" s="116">
        <v>1313.52</v>
      </c>
      <c r="J11" s="116"/>
      <c r="K11" s="116">
        <v>1313.52</v>
      </c>
    </row>
    <row r="12" spans="3:11" x14ac:dyDescent="0.25">
      <c r="D12" s="115" t="s">
        <v>2938</v>
      </c>
      <c r="E12" s="119">
        <v>45519</v>
      </c>
      <c r="F12" s="119">
        <v>45526</v>
      </c>
      <c r="G12" s="67" t="s">
        <v>462</v>
      </c>
      <c r="H12" s="116">
        <v>384</v>
      </c>
      <c r="I12" s="116">
        <v>1094.4000000000001</v>
      </c>
      <c r="J12" s="116"/>
      <c r="K12" s="116">
        <v>1094.4000000000001</v>
      </c>
    </row>
    <row r="13" spans="3:11" x14ac:dyDescent="0.25">
      <c r="D13" s="115" t="s">
        <v>2937</v>
      </c>
      <c r="E13" s="119">
        <v>45519</v>
      </c>
      <c r="F13" s="119">
        <v>45526</v>
      </c>
      <c r="G13" s="67" t="s">
        <v>462</v>
      </c>
      <c r="H13" s="116">
        <v>46.4</v>
      </c>
      <c r="I13" s="116">
        <v>72.67</v>
      </c>
      <c r="J13" s="116"/>
      <c r="K13" s="116">
        <v>72.67</v>
      </c>
    </row>
    <row r="14" spans="3:11" x14ac:dyDescent="0.25">
      <c r="C14" s="67" t="s">
        <v>460</v>
      </c>
      <c r="H14" s="116">
        <v>1567.1000000000001</v>
      </c>
      <c r="I14" s="116">
        <v>3982.1200000000003</v>
      </c>
      <c r="J14" s="116"/>
      <c r="K14" s="116">
        <v>3982.1200000000003</v>
      </c>
    </row>
    <row r="15" spans="3:11" x14ac:dyDescent="0.25">
      <c r="C15" s="67" t="s">
        <v>183</v>
      </c>
      <c r="D15" s="115" t="s">
        <v>2757</v>
      </c>
      <c r="E15" s="119">
        <v>45492</v>
      </c>
      <c r="F15" s="119">
        <v>45499</v>
      </c>
      <c r="G15" s="67" t="s">
        <v>462</v>
      </c>
      <c r="H15" s="116">
        <v>754</v>
      </c>
      <c r="I15" s="116">
        <v>1922.6999999999998</v>
      </c>
      <c r="J15" s="116">
        <v>1896.79</v>
      </c>
      <c r="K15" s="116">
        <v>25.909999999999854</v>
      </c>
    </row>
    <row r="16" spans="3:11" x14ac:dyDescent="0.25">
      <c r="C16" s="67" t="s">
        <v>460</v>
      </c>
      <c r="H16" s="116">
        <v>754</v>
      </c>
      <c r="I16" s="116">
        <v>1922.6999999999998</v>
      </c>
      <c r="J16" s="116">
        <v>1896.79</v>
      </c>
      <c r="K16" s="116">
        <v>25.909999999999854</v>
      </c>
    </row>
    <row r="17" spans="3:11" x14ac:dyDescent="0.25">
      <c r="C17" s="67" t="s">
        <v>69</v>
      </c>
      <c r="D17" s="115" t="s">
        <v>2129</v>
      </c>
      <c r="E17" s="119">
        <v>45406</v>
      </c>
      <c r="F17" s="119">
        <v>45413</v>
      </c>
      <c r="G17" s="67" t="s">
        <v>462</v>
      </c>
      <c r="H17" s="116">
        <v>3037.9</v>
      </c>
      <c r="I17" s="116">
        <v>7139.0650000000005</v>
      </c>
      <c r="J17" s="116">
        <v>4360.83</v>
      </c>
      <c r="K17" s="116">
        <v>2778.2350000000006</v>
      </c>
    </row>
    <row r="18" spans="3:11" x14ac:dyDescent="0.25">
      <c r="D18" s="115" t="s">
        <v>2227</v>
      </c>
      <c r="E18" s="119">
        <v>45419</v>
      </c>
      <c r="F18" s="119">
        <v>45426</v>
      </c>
      <c r="G18" s="67" t="s">
        <v>462</v>
      </c>
      <c r="H18" s="116">
        <v>3071.6</v>
      </c>
      <c r="I18" s="116">
        <v>7218.26</v>
      </c>
      <c r="J18" s="116"/>
      <c r="K18" s="116">
        <v>7218.26</v>
      </c>
    </row>
    <row r="19" spans="3:11" x14ac:dyDescent="0.25">
      <c r="C19" s="67" t="s">
        <v>460</v>
      </c>
      <c r="H19" s="116">
        <v>6109.5</v>
      </c>
      <c r="I19" s="116">
        <v>14357.325000000001</v>
      </c>
      <c r="J19" s="116">
        <v>4360.83</v>
      </c>
      <c r="K19" s="116">
        <v>9996.4950000000008</v>
      </c>
    </row>
    <row r="20" spans="3:11" x14ac:dyDescent="0.25">
      <c r="C20" s="67" t="s">
        <v>187</v>
      </c>
      <c r="D20" s="115" t="s">
        <v>2593</v>
      </c>
      <c r="E20" s="119">
        <v>45471</v>
      </c>
      <c r="F20" s="119">
        <v>45478</v>
      </c>
      <c r="G20" s="67" t="s">
        <v>462</v>
      </c>
      <c r="H20" s="116">
        <v>405.9</v>
      </c>
      <c r="I20" s="116">
        <v>1035.0449999999998</v>
      </c>
      <c r="J20" s="116"/>
      <c r="K20" s="116">
        <v>1035.0449999999998</v>
      </c>
    </row>
    <row r="21" spans="3:11" x14ac:dyDescent="0.25">
      <c r="D21" s="115" t="s">
        <v>2678</v>
      </c>
      <c r="E21" s="119">
        <v>45484</v>
      </c>
      <c r="F21" s="119">
        <v>45491</v>
      </c>
      <c r="G21" s="67" t="s">
        <v>462</v>
      </c>
      <c r="H21" s="116">
        <v>505.9</v>
      </c>
      <c r="I21" s="116">
        <v>1290.0449999999998</v>
      </c>
      <c r="J21" s="116"/>
      <c r="K21" s="116">
        <v>1290.0449999999998</v>
      </c>
    </row>
    <row r="22" spans="3:11" x14ac:dyDescent="0.25">
      <c r="C22" s="67" t="s">
        <v>460</v>
      </c>
      <c r="H22" s="116">
        <v>911.8</v>
      </c>
      <c r="I22" s="116">
        <v>2325.0899999999997</v>
      </c>
      <c r="J22" s="116"/>
      <c r="K22" s="116">
        <v>2325.0899999999997</v>
      </c>
    </row>
    <row r="23" spans="3:11" x14ac:dyDescent="0.25">
      <c r="C23" s="67" t="s">
        <v>76</v>
      </c>
      <c r="D23" s="115" t="s">
        <v>1674</v>
      </c>
      <c r="E23" s="119">
        <v>45349</v>
      </c>
      <c r="F23" s="119">
        <v>45356</v>
      </c>
      <c r="G23" s="67" t="s">
        <v>462</v>
      </c>
      <c r="H23" s="116">
        <v>56.8</v>
      </c>
      <c r="I23" s="116">
        <v>73.84</v>
      </c>
      <c r="J23" s="116"/>
      <c r="K23" s="116">
        <v>73.84</v>
      </c>
    </row>
    <row r="24" spans="3:11" x14ac:dyDescent="0.25">
      <c r="D24" s="115" t="s">
        <v>1672</v>
      </c>
      <c r="E24" s="119">
        <v>45349</v>
      </c>
      <c r="F24" s="119">
        <v>45356</v>
      </c>
      <c r="G24" s="67" t="s">
        <v>462</v>
      </c>
      <c r="H24" s="116">
        <v>3842.2</v>
      </c>
      <c r="I24" s="116">
        <v>8644.9499999999989</v>
      </c>
      <c r="J24" s="116">
        <v>6186.06</v>
      </c>
      <c r="K24" s="116">
        <v>2458.8899999999985</v>
      </c>
    </row>
    <row r="25" spans="3:11" x14ac:dyDescent="0.25">
      <c r="C25" s="67" t="s">
        <v>460</v>
      </c>
      <c r="H25" s="116">
        <v>3899</v>
      </c>
      <c r="I25" s="116">
        <v>8718.7899999999991</v>
      </c>
      <c r="J25" s="116">
        <v>6186.06</v>
      </c>
      <c r="K25" s="116">
        <v>2532.7299999999987</v>
      </c>
    </row>
    <row r="26" spans="3:11" x14ac:dyDescent="0.25">
      <c r="C26" s="67" t="s">
        <v>161</v>
      </c>
      <c r="D26" s="115" t="s">
        <v>2418</v>
      </c>
      <c r="E26" s="119">
        <v>45448</v>
      </c>
      <c r="F26" s="119">
        <v>45455</v>
      </c>
      <c r="G26" s="67" t="s">
        <v>462</v>
      </c>
      <c r="H26" s="116">
        <v>163.1</v>
      </c>
      <c r="I26" s="116">
        <v>415.90499999999997</v>
      </c>
      <c r="J26" s="116">
        <v>0</v>
      </c>
      <c r="K26" s="116">
        <v>415.90499999999997</v>
      </c>
    </row>
    <row r="27" spans="3:11" x14ac:dyDescent="0.25">
      <c r="D27" s="115" t="s">
        <v>2619</v>
      </c>
      <c r="E27" s="119">
        <v>45475</v>
      </c>
      <c r="F27" s="119">
        <v>45482</v>
      </c>
      <c r="G27" s="67" t="s">
        <v>462</v>
      </c>
      <c r="H27" s="116">
        <v>215.3</v>
      </c>
      <c r="I27" s="116">
        <v>549.01499999999999</v>
      </c>
      <c r="J27" s="116"/>
      <c r="K27" s="116">
        <v>549.01499999999999</v>
      </c>
    </row>
    <row r="28" spans="3:11" x14ac:dyDescent="0.25">
      <c r="C28" s="67" t="s">
        <v>460</v>
      </c>
      <c r="H28" s="116">
        <v>378.4</v>
      </c>
      <c r="I28" s="116">
        <v>964.92</v>
      </c>
      <c r="J28" s="116">
        <v>0</v>
      </c>
      <c r="K28" s="116">
        <v>964.92</v>
      </c>
    </row>
    <row r="29" spans="3:11" x14ac:dyDescent="0.25">
      <c r="C29" s="67" t="s">
        <v>131</v>
      </c>
      <c r="D29" s="115" t="s">
        <v>435</v>
      </c>
      <c r="E29" s="119">
        <v>45091</v>
      </c>
      <c r="F29" s="119">
        <v>45098</v>
      </c>
      <c r="G29" s="67" t="s">
        <v>462</v>
      </c>
      <c r="H29" s="116">
        <v>4035</v>
      </c>
      <c r="I29" s="116">
        <v>8877</v>
      </c>
      <c r="J29" s="116"/>
      <c r="K29" s="116">
        <v>8877</v>
      </c>
    </row>
    <row r="30" spans="3:11" x14ac:dyDescent="0.25">
      <c r="C30" s="67" t="s">
        <v>460</v>
      </c>
      <c r="H30" s="116">
        <v>4035</v>
      </c>
      <c r="I30" s="116">
        <v>8877</v>
      </c>
      <c r="J30" s="116"/>
      <c r="K30" s="116">
        <v>8877</v>
      </c>
    </row>
    <row r="31" spans="3:11" x14ac:dyDescent="0.25">
      <c r="C31" s="67" t="s">
        <v>87</v>
      </c>
      <c r="D31" s="115" t="s">
        <v>2971</v>
      </c>
      <c r="E31" s="119">
        <v>45525</v>
      </c>
      <c r="F31" s="119">
        <v>45532</v>
      </c>
      <c r="H31" s="116">
        <v>818.6</v>
      </c>
      <c r="I31" s="116">
        <v>2169.29</v>
      </c>
      <c r="J31" s="116">
        <v>1209.68</v>
      </c>
      <c r="K31" s="116">
        <v>959.6099999999999</v>
      </c>
    </row>
    <row r="32" spans="3:11" x14ac:dyDescent="0.25">
      <c r="D32" s="115" t="s">
        <v>2981</v>
      </c>
      <c r="E32" s="119">
        <v>45526</v>
      </c>
      <c r="F32" s="119">
        <v>45533</v>
      </c>
      <c r="H32" s="116">
        <v>205.9</v>
      </c>
      <c r="I32" s="116">
        <v>267.67</v>
      </c>
      <c r="J32" s="116"/>
      <c r="K32" s="116">
        <v>267.67</v>
      </c>
    </row>
    <row r="33" spans="3:11" x14ac:dyDescent="0.25">
      <c r="D33" s="115" t="s">
        <v>2980</v>
      </c>
      <c r="E33" s="119">
        <v>45526</v>
      </c>
      <c r="F33" s="119">
        <v>45533</v>
      </c>
      <c r="H33" s="116">
        <v>782.19999999999993</v>
      </c>
      <c r="I33" s="116">
        <v>1113.6600000000001</v>
      </c>
      <c r="J33" s="116"/>
      <c r="K33" s="116">
        <v>1113.6600000000001</v>
      </c>
    </row>
    <row r="34" spans="3:11" x14ac:dyDescent="0.25">
      <c r="D34" s="115" t="s">
        <v>2986</v>
      </c>
      <c r="E34" s="119">
        <v>45527</v>
      </c>
      <c r="F34" s="119">
        <v>45534</v>
      </c>
      <c r="H34" s="116">
        <v>2346</v>
      </c>
      <c r="I34" s="116">
        <v>6216.9</v>
      </c>
      <c r="J34" s="116"/>
      <c r="K34" s="116">
        <v>6216.9</v>
      </c>
    </row>
    <row r="35" spans="3:11" x14ac:dyDescent="0.25">
      <c r="D35" s="115" t="s">
        <v>2988</v>
      </c>
      <c r="E35" s="119">
        <v>45527</v>
      </c>
      <c r="F35" s="119">
        <v>45534</v>
      </c>
      <c r="H35" s="116">
        <v>28.7</v>
      </c>
      <c r="I35" s="116">
        <v>37.31</v>
      </c>
      <c r="J35" s="116"/>
      <c r="K35" s="116">
        <v>37.31</v>
      </c>
    </row>
    <row r="36" spans="3:11" x14ac:dyDescent="0.25">
      <c r="D36" s="115" t="s">
        <v>2987</v>
      </c>
      <c r="E36" s="119">
        <v>45527</v>
      </c>
      <c r="F36" s="119">
        <v>45534</v>
      </c>
      <c r="H36" s="116">
        <v>607</v>
      </c>
      <c r="I36" s="116">
        <v>1608.55</v>
      </c>
      <c r="J36" s="116"/>
      <c r="K36" s="116">
        <v>1608.55</v>
      </c>
    </row>
    <row r="37" spans="3:11" x14ac:dyDescent="0.25">
      <c r="C37" s="67" t="s">
        <v>460</v>
      </c>
      <c r="H37" s="116">
        <v>4788.3999999999996</v>
      </c>
      <c r="I37" s="116">
        <v>11413.38</v>
      </c>
      <c r="J37" s="116">
        <v>1209.68</v>
      </c>
      <c r="K37" s="116">
        <v>10203.699999999999</v>
      </c>
    </row>
    <row r="38" spans="3:11" x14ac:dyDescent="0.25">
      <c r="C38" s="67" t="s">
        <v>103</v>
      </c>
      <c r="D38" s="115" t="s">
        <v>3001</v>
      </c>
      <c r="E38" s="119">
        <v>45531</v>
      </c>
      <c r="F38" s="119">
        <v>45538</v>
      </c>
      <c r="H38" s="116">
        <v>390.11</v>
      </c>
      <c r="I38" s="116">
        <v>742.80500000000006</v>
      </c>
      <c r="J38" s="116"/>
      <c r="K38" s="116">
        <v>742.80500000000006</v>
      </c>
    </row>
    <row r="39" spans="3:11" x14ac:dyDescent="0.25">
      <c r="C39" s="67" t="s">
        <v>460</v>
      </c>
      <c r="H39" s="116">
        <v>390.11</v>
      </c>
      <c r="I39" s="116">
        <v>742.80500000000006</v>
      </c>
      <c r="J39" s="116"/>
      <c r="K39" s="116">
        <v>742.80500000000006</v>
      </c>
    </row>
    <row r="40" spans="3:11" x14ac:dyDescent="0.25">
      <c r="C40" s="67" t="s">
        <v>91</v>
      </c>
      <c r="D40" s="115" t="s">
        <v>2956</v>
      </c>
      <c r="E40" s="119">
        <v>45523</v>
      </c>
      <c r="F40" s="119">
        <v>45530</v>
      </c>
      <c r="G40" s="67" t="s">
        <v>462</v>
      </c>
      <c r="H40" s="116">
        <v>136.19999999999999</v>
      </c>
      <c r="I40" s="116">
        <v>189.16</v>
      </c>
      <c r="J40" s="116">
        <v>137.37</v>
      </c>
      <c r="K40" s="116">
        <v>51.789999999999992</v>
      </c>
    </row>
    <row r="41" spans="3:11" x14ac:dyDescent="0.25">
      <c r="D41" s="115" t="s">
        <v>2969</v>
      </c>
      <c r="E41" s="119">
        <v>45525</v>
      </c>
      <c r="F41" s="119">
        <v>45532</v>
      </c>
      <c r="H41" s="116">
        <v>229.29999999999998</v>
      </c>
      <c r="I41" s="116">
        <v>312.69</v>
      </c>
      <c r="J41" s="116"/>
      <c r="K41" s="116">
        <v>312.69</v>
      </c>
    </row>
    <row r="42" spans="3:11" x14ac:dyDescent="0.25">
      <c r="C42" s="67" t="s">
        <v>460</v>
      </c>
      <c r="H42" s="116">
        <v>365.5</v>
      </c>
      <c r="I42" s="116">
        <v>501.85</v>
      </c>
      <c r="J42" s="116">
        <v>137.37</v>
      </c>
      <c r="K42" s="116">
        <v>364.48</v>
      </c>
    </row>
    <row r="43" spans="3:11" x14ac:dyDescent="0.25">
      <c r="C43" s="67" t="s">
        <v>157</v>
      </c>
      <c r="D43" s="115" t="s">
        <v>2872</v>
      </c>
      <c r="E43" s="119">
        <v>45509</v>
      </c>
      <c r="F43" s="119">
        <v>45516</v>
      </c>
      <c r="G43" s="67" t="s">
        <v>462</v>
      </c>
      <c r="H43" s="116">
        <v>78.900000000000006</v>
      </c>
      <c r="I43" s="116">
        <v>220.92000000000002</v>
      </c>
      <c r="J43" s="116"/>
      <c r="K43" s="116">
        <v>220.92000000000002</v>
      </c>
    </row>
    <row r="44" spans="3:11" x14ac:dyDescent="0.25">
      <c r="C44" s="67" t="s">
        <v>460</v>
      </c>
      <c r="H44" s="116">
        <v>78.900000000000006</v>
      </c>
      <c r="I44" s="116">
        <v>220.92000000000002</v>
      </c>
      <c r="J44" s="116"/>
      <c r="K44" s="116">
        <v>220.92000000000002</v>
      </c>
    </row>
    <row r="45" spans="3:11" x14ac:dyDescent="0.25">
      <c r="C45" s="67" t="s">
        <v>127</v>
      </c>
      <c r="D45" s="115" t="s">
        <v>2854</v>
      </c>
      <c r="E45" s="119">
        <v>45506</v>
      </c>
      <c r="F45" s="119">
        <v>45513</v>
      </c>
      <c r="G45" s="67" t="s">
        <v>462</v>
      </c>
      <c r="H45" s="116">
        <v>135.6</v>
      </c>
      <c r="I45" s="116">
        <v>372.9</v>
      </c>
      <c r="J45" s="116">
        <v>272.83999999999997</v>
      </c>
      <c r="K45" s="116">
        <v>100.06</v>
      </c>
    </row>
    <row r="46" spans="3:11" x14ac:dyDescent="0.25">
      <c r="C46" s="67" t="s">
        <v>460</v>
      </c>
      <c r="H46" s="116">
        <v>135.6</v>
      </c>
      <c r="I46" s="116">
        <v>372.9</v>
      </c>
      <c r="J46" s="116">
        <v>272.83999999999997</v>
      </c>
      <c r="K46" s="116">
        <v>100.06</v>
      </c>
    </row>
    <row r="47" spans="3:11" x14ac:dyDescent="0.25">
      <c r="C47" s="67" t="s">
        <v>102</v>
      </c>
      <c r="D47" s="115" t="s">
        <v>328</v>
      </c>
      <c r="E47" s="119">
        <v>45233</v>
      </c>
      <c r="F47" s="119">
        <v>45240</v>
      </c>
      <c r="G47" s="67" t="s">
        <v>462</v>
      </c>
      <c r="H47" s="116">
        <v>4437.8999999999996</v>
      </c>
      <c r="I47" s="116">
        <v>10207.169999999998</v>
      </c>
      <c r="J47" s="116"/>
      <c r="K47" s="116">
        <v>10207.169999999998</v>
      </c>
    </row>
    <row r="48" spans="3:11" x14ac:dyDescent="0.25">
      <c r="D48" s="115" t="s">
        <v>326</v>
      </c>
      <c r="E48" s="119">
        <v>45233</v>
      </c>
      <c r="F48" s="119">
        <v>45240</v>
      </c>
      <c r="G48" s="67" t="s">
        <v>462</v>
      </c>
      <c r="H48" s="116">
        <v>245.1</v>
      </c>
      <c r="I48" s="116">
        <v>563.7299999999999</v>
      </c>
      <c r="J48" s="116"/>
      <c r="K48" s="116">
        <v>563.7299999999999</v>
      </c>
    </row>
    <row r="49" spans="3:11" x14ac:dyDescent="0.25">
      <c r="D49" s="115" t="s">
        <v>300</v>
      </c>
      <c r="E49" s="119">
        <v>45238</v>
      </c>
      <c r="F49" s="119">
        <v>45245</v>
      </c>
      <c r="G49" s="67" t="s">
        <v>462</v>
      </c>
      <c r="H49" s="116">
        <v>1231.5</v>
      </c>
      <c r="I49" s="116">
        <v>2463</v>
      </c>
      <c r="J49" s="116"/>
      <c r="K49" s="116">
        <v>2463</v>
      </c>
    </row>
    <row r="50" spans="3:11" x14ac:dyDescent="0.25">
      <c r="D50" s="115" t="s">
        <v>301</v>
      </c>
      <c r="E50" s="119">
        <v>45238</v>
      </c>
      <c r="F50" s="119">
        <v>45245</v>
      </c>
      <c r="G50" s="67" t="s">
        <v>462</v>
      </c>
      <c r="H50" s="116">
        <v>1979.8</v>
      </c>
      <c r="I50" s="116">
        <v>3959.6</v>
      </c>
      <c r="J50" s="116"/>
      <c r="K50" s="116">
        <v>3959.6</v>
      </c>
    </row>
    <row r="51" spans="3:11" x14ac:dyDescent="0.25">
      <c r="D51" s="115" t="s">
        <v>756</v>
      </c>
      <c r="E51" s="119">
        <v>45268</v>
      </c>
      <c r="F51" s="119">
        <v>45275</v>
      </c>
      <c r="G51" s="67" t="s">
        <v>462</v>
      </c>
      <c r="H51" s="116">
        <v>5594.8</v>
      </c>
      <c r="I51" s="116">
        <v>11189.6</v>
      </c>
      <c r="J51" s="116"/>
      <c r="K51" s="116">
        <v>11189.6</v>
      </c>
    </row>
    <row r="52" spans="3:11" x14ac:dyDescent="0.25">
      <c r="D52" s="115" t="s">
        <v>778</v>
      </c>
      <c r="E52" s="119">
        <v>45272</v>
      </c>
      <c r="F52" s="119">
        <v>45279</v>
      </c>
      <c r="G52" s="67" t="s">
        <v>462</v>
      </c>
      <c r="H52" s="116">
        <v>5531.3</v>
      </c>
      <c r="I52" s="116">
        <v>11062.6</v>
      </c>
      <c r="J52" s="116"/>
      <c r="K52" s="116">
        <v>11062.6</v>
      </c>
    </row>
    <row r="53" spans="3:11" x14ac:dyDescent="0.25">
      <c r="D53" s="115" t="s">
        <v>795</v>
      </c>
      <c r="E53" s="119">
        <v>45273</v>
      </c>
      <c r="F53" s="119">
        <v>45280</v>
      </c>
      <c r="G53" s="67" t="s">
        <v>462</v>
      </c>
      <c r="H53" s="116">
        <v>3540.9</v>
      </c>
      <c r="I53" s="116">
        <v>7081.8</v>
      </c>
      <c r="J53" s="116"/>
      <c r="K53" s="116">
        <v>7081.8</v>
      </c>
    </row>
    <row r="54" spans="3:11" x14ac:dyDescent="0.25">
      <c r="D54" s="115" t="s">
        <v>813</v>
      </c>
      <c r="E54" s="119">
        <v>45274</v>
      </c>
      <c r="F54" s="119">
        <v>45281</v>
      </c>
      <c r="G54" s="67" t="s">
        <v>462</v>
      </c>
      <c r="H54" s="116">
        <v>5522.8</v>
      </c>
      <c r="I54" s="116">
        <v>11045.6</v>
      </c>
      <c r="J54" s="116"/>
      <c r="K54" s="116">
        <v>11045.6</v>
      </c>
    </row>
    <row r="55" spans="3:11" x14ac:dyDescent="0.25">
      <c r="D55" s="115" t="s">
        <v>818</v>
      </c>
      <c r="E55" s="119">
        <v>45275</v>
      </c>
      <c r="F55" s="119">
        <v>45282</v>
      </c>
      <c r="G55" s="67" t="s">
        <v>462</v>
      </c>
      <c r="H55" s="116">
        <v>5100.3999999999996</v>
      </c>
      <c r="I55" s="116">
        <v>10200.799999999999</v>
      </c>
      <c r="J55" s="116"/>
      <c r="K55" s="116">
        <v>10200.799999999999</v>
      </c>
    </row>
    <row r="56" spans="3:11" x14ac:dyDescent="0.25">
      <c r="D56" s="115" t="s">
        <v>825</v>
      </c>
      <c r="E56" s="119">
        <v>45275</v>
      </c>
      <c r="F56" s="119">
        <v>45282</v>
      </c>
      <c r="G56" s="67" t="s">
        <v>462</v>
      </c>
      <c r="H56" s="116">
        <v>5591.3</v>
      </c>
      <c r="I56" s="116">
        <v>11182.6</v>
      </c>
      <c r="J56" s="116"/>
      <c r="K56" s="116">
        <v>11182.6</v>
      </c>
    </row>
    <row r="57" spans="3:11" x14ac:dyDescent="0.25">
      <c r="D57" s="115" t="s">
        <v>857</v>
      </c>
      <c r="E57" s="119">
        <v>45279</v>
      </c>
      <c r="F57" s="119">
        <v>45286</v>
      </c>
      <c r="G57" s="67" t="s">
        <v>462</v>
      </c>
      <c r="H57" s="116">
        <v>5681.8</v>
      </c>
      <c r="I57" s="116">
        <v>11363.6</v>
      </c>
      <c r="J57" s="116"/>
      <c r="K57" s="116">
        <v>11363.6</v>
      </c>
    </row>
    <row r="58" spans="3:11" x14ac:dyDescent="0.25">
      <c r="D58" s="115" t="s">
        <v>923</v>
      </c>
      <c r="E58" s="119">
        <v>45280</v>
      </c>
      <c r="F58" s="119">
        <v>45287</v>
      </c>
      <c r="G58" s="67" t="s">
        <v>462</v>
      </c>
      <c r="H58" s="116">
        <v>1175.0999999999999</v>
      </c>
      <c r="I58" s="116">
        <v>2350.1999999999998</v>
      </c>
      <c r="J58" s="116"/>
      <c r="K58" s="116">
        <v>2350.1999999999998</v>
      </c>
    </row>
    <row r="59" spans="3:11" x14ac:dyDescent="0.25">
      <c r="D59" s="115" t="s">
        <v>924</v>
      </c>
      <c r="E59" s="119">
        <v>45280</v>
      </c>
      <c r="F59" s="119">
        <v>45287</v>
      </c>
      <c r="G59" s="67" t="s">
        <v>462</v>
      </c>
      <c r="H59" s="116">
        <v>3356</v>
      </c>
      <c r="I59" s="116">
        <v>6712</v>
      </c>
      <c r="J59" s="116"/>
      <c r="K59" s="116">
        <v>6712</v>
      </c>
    </row>
    <row r="60" spans="3:11" x14ac:dyDescent="0.25">
      <c r="C60" s="67" t="s">
        <v>460</v>
      </c>
      <c r="H60" s="116">
        <v>48988.700000000004</v>
      </c>
      <c r="I60" s="116">
        <v>99382.3</v>
      </c>
      <c r="J60" s="116"/>
      <c r="K60" s="116">
        <v>99382.3</v>
      </c>
    </row>
    <row r="61" spans="3:11" x14ac:dyDescent="0.25">
      <c r="C61" s="67" t="s">
        <v>96</v>
      </c>
      <c r="D61" s="115" t="s">
        <v>1360</v>
      </c>
      <c r="E61" s="119">
        <v>45315</v>
      </c>
      <c r="F61" s="119">
        <v>45322</v>
      </c>
      <c r="G61" s="67" t="s">
        <v>462</v>
      </c>
      <c r="H61" s="116">
        <v>418.7</v>
      </c>
      <c r="I61" s="116">
        <v>942.07499999999993</v>
      </c>
      <c r="J61" s="116"/>
      <c r="K61" s="116">
        <v>942.07499999999993</v>
      </c>
    </row>
    <row r="62" spans="3:11" x14ac:dyDescent="0.25">
      <c r="D62" s="115" t="s">
        <v>1568</v>
      </c>
      <c r="E62" s="119">
        <v>45336</v>
      </c>
      <c r="F62" s="119">
        <v>45343</v>
      </c>
      <c r="G62" s="67" t="s">
        <v>462</v>
      </c>
      <c r="H62" s="116">
        <v>454.8</v>
      </c>
      <c r="I62" s="116">
        <v>1068.78</v>
      </c>
      <c r="J62" s="116"/>
      <c r="K62" s="116">
        <v>1068.78</v>
      </c>
    </row>
    <row r="63" spans="3:11" x14ac:dyDescent="0.25">
      <c r="D63" s="115" t="s">
        <v>1583</v>
      </c>
      <c r="E63" s="119">
        <v>45338</v>
      </c>
      <c r="F63" s="119">
        <v>45345</v>
      </c>
      <c r="G63" s="67" t="s">
        <v>462</v>
      </c>
      <c r="H63" s="116">
        <v>304.2</v>
      </c>
      <c r="I63" s="116">
        <v>714.87</v>
      </c>
      <c r="J63" s="116"/>
      <c r="K63" s="116">
        <v>714.87</v>
      </c>
    </row>
    <row r="64" spans="3:11" x14ac:dyDescent="0.25">
      <c r="D64" s="115" t="s">
        <v>1803</v>
      </c>
      <c r="E64" s="119">
        <v>45365</v>
      </c>
      <c r="F64" s="119">
        <v>45372</v>
      </c>
      <c r="G64" s="67" t="s">
        <v>462</v>
      </c>
      <c r="H64" s="116">
        <v>717.7</v>
      </c>
      <c r="I64" s="116">
        <v>1614.825</v>
      </c>
      <c r="J64" s="116"/>
      <c r="K64" s="116">
        <v>1614.825</v>
      </c>
    </row>
    <row r="65" spans="3:11" x14ac:dyDescent="0.25">
      <c r="D65" s="115" t="s">
        <v>2070</v>
      </c>
      <c r="E65" s="119">
        <v>45399</v>
      </c>
      <c r="F65" s="119">
        <v>45406</v>
      </c>
      <c r="G65" s="67" t="s">
        <v>462</v>
      </c>
      <c r="H65" s="116">
        <v>725.6</v>
      </c>
      <c r="I65" s="116">
        <v>1705.16</v>
      </c>
      <c r="J65" s="116"/>
      <c r="K65" s="116">
        <v>1705.16</v>
      </c>
    </row>
    <row r="66" spans="3:11" x14ac:dyDescent="0.25">
      <c r="C66" s="67" t="s">
        <v>460</v>
      </c>
      <c r="H66" s="116">
        <v>2621</v>
      </c>
      <c r="I66" s="116">
        <v>6045.71</v>
      </c>
      <c r="J66" s="116"/>
      <c r="K66" s="116">
        <v>6045.71</v>
      </c>
    </row>
    <row r="67" spans="3:11" x14ac:dyDescent="0.25">
      <c r="C67" s="67" t="s">
        <v>156</v>
      </c>
      <c r="D67" s="115" t="s">
        <v>2953</v>
      </c>
      <c r="E67" s="119">
        <v>45520</v>
      </c>
      <c r="F67" s="119">
        <v>45527</v>
      </c>
      <c r="G67" s="67" t="s">
        <v>462</v>
      </c>
      <c r="H67" s="116">
        <v>17.899999999999999</v>
      </c>
      <c r="I67" s="116">
        <v>28.75</v>
      </c>
      <c r="J67" s="116"/>
      <c r="K67" s="116">
        <v>28.75</v>
      </c>
    </row>
    <row r="68" spans="3:11" x14ac:dyDescent="0.25">
      <c r="C68" s="67" t="s">
        <v>460</v>
      </c>
      <c r="H68" s="116">
        <v>17.899999999999999</v>
      </c>
      <c r="I68" s="116">
        <v>28.75</v>
      </c>
      <c r="J68" s="116"/>
      <c r="K68" s="116">
        <v>28.75</v>
      </c>
    </row>
    <row r="69" spans="3:11" x14ac:dyDescent="0.25">
      <c r="C69" s="67" t="s">
        <v>77</v>
      </c>
      <c r="D69" s="115" t="s">
        <v>2982</v>
      </c>
      <c r="E69" s="119">
        <v>45526</v>
      </c>
      <c r="F69" s="119">
        <v>45533</v>
      </c>
      <c r="H69" s="116">
        <v>10954.2</v>
      </c>
      <c r="I69" s="116">
        <v>11921.400000000001</v>
      </c>
      <c r="J69" s="116">
        <v>9802.19</v>
      </c>
      <c r="K69" s="116">
        <v>2119.2100000000009</v>
      </c>
    </row>
    <row r="70" spans="3:11" x14ac:dyDescent="0.25">
      <c r="C70" s="67" t="s">
        <v>460</v>
      </c>
      <c r="H70" s="116">
        <v>10954.2</v>
      </c>
      <c r="I70" s="116">
        <v>11921.400000000001</v>
      </c>
      <c r="J70" s="116">
        <v>9802.19</v>
      </c>
      <c r="K70" s="116">
        <v>2119.2100000000009</v>
      </c>
    </row>
    <row r="71" spans="3:11" x14ac:dyDescent="0.25">
      <c r="C71" s="67" t="s">
        <v>200</v>
      </c>
      <c r="D71" s="115" t="s">
        <v>2999</v>
      </c>
      <c r="E71" s="119">
        <v>45531</v>
      </c>
      <c r="F71" s="119">
        <v>45538</v>
      </c>
      <c r="H71" s="116">
        <v>314.2</v>
      </c>
      <c r="I71" s="116">
        <v>784.26</v>
      </c>
      <c r="J71" s="116"/>
      <c r="K71" s="116">
        <v>784.26</v>
      </c>
    </row>
    <row r="72" spans="3:11" x14ac:dyDescent="0.25">
      <c r="C72" s="67" t="s">
        <v>460</v>
      </c>
      <c r="H72" s="116">
        <v>314.2</v>
      </c>
      <c r="I72" s="116">
        <v>784.26</v>
      </c>
      <c r="J72" s="116"/>
      <c r="K72" s="116">
        <v>784.26</v>
      </c>
    </row>
    <row r="73" spans="3:11" x14ac:dyDescent="0.25">
      <c r="C73" s="67" t="s">
        <v>626</v>
      </c>
      <c r="D73" s="115" t="s">
        <v>2781</v>
      </c>
      <c r="E73" s="119">
        <v>45496</v>
      </c>
      <c r="F73" s="119">
        <v>45503</v>
      </c>
      <c r="G73" s="67" t="s">
        <v>462</v>
      </c>
      <c r="H73" s="116">
        <v>242.6</v>
      </c>
      <c r="I73" s="116">
        <v>533.72</v>
      </c>
      <c r="J73" s="116"/>
      <c r="K73" s="116">
        <v>533.72</v>
      </c>
    </row>
    <row r="74" spans="3:11" x14ac:dyDescent="0.25">
      <c r="D74" s="115" t="s">
        <v>2806</v>
      </c>
      <c r="E74" s="119">
        <v>45498</v>
      </c>
      <c r="F74" s="119">
        <v>45505</v>
      </c>
      <c r="G74" s="67" t="s">
        <v>462</v>
      </c>
      <c r="H74" s="116">
        <v>3038.5</v>
      </c>
      <c r="I74" s="116">
        <v>6684.7000000000007</v>
      </c>
      <c r="J74" s="116"/>
      <c r="K74" s="116">
        <v>6684.7000000000007</v>
      </c>
    </row>
    <row r="75" spans="3:11" x14ac:dyDescent="0.25">
      <c r="C75" s="67" t="s">
        <v>460</v>
      </c>
      <c r="H75" s="116">
        <v>3281.1</v>
      </c>
      <c r="I75" s="116">
        <v>7218.420000000001</v>
      </c>
      <c r="J75" s="116"/>
      <c r="K75" s="116">
        <v>7218.420000000001</v>
      </c>
    </row>
    <row r="76" spans="3:11" x14ac:dyDescent="0.25">
      <c r="C76" s="67" t="s">
        <v>670</v>
      </c>
      <c r="D76" s="115" t="s">
        <v>2892</v>
      </c>
      <c r="E76" s="119">
        <v>45511</v>
      </c>
      <c r="F76" s="119">
        <v>45518</v>
      </c>
      <c r="G76" s="67" t="s">
        <v>462</v>
      </c>
      <c r="H76" s="116">
        <v>3541.9</v>
      </c>
      <c r="I76" s="116">
        <v>9563.130000000001</v>
      </c>
      <c r="J76" s="116"/>
      <c r="K76" s="116">
        <v>9563.130000000001</v>
      </c>
    </row>
    <row r="77" spans="3:11" x14ac:dyDescent="0.25">
      <c r="D77" s="115" t="s">
        <v>2914</v>
      </c>
      <c r="E77" s="119">
        <v>45513</v>
      </c>
      <c r="F77" s="119">
        <v>45520</v>
      </c>
      <c r="G77" s="67" t="s">
        <v>462</v>
      </c>
      <c r="H77" s="116">
        <v>2757</v>
      </c>
      <c r="I77" s="116">
        <v>7443.9000000000005</v>
      </c>
      <c r="J77" s="116"/>
      <c r="K77" s="116">
        <v>7443.9000000000005</v>
      </c>
    </row>
    <row r="78" spans="3:11" x14ac:dyDescent="0.25">
      <c r="D78" s="115" t="s">
        <v>2913</v>
      </c>
      <c r="E78" s="119">
        <v>45513</v>
      </c>
      <c r="F78" s="119">
        <v>45520</v>
      </c>
      <c r="G78" s="67" t="s">
        <v>462</v>
      </c>
      <c r="H78" s="116">
        <v>10925.9</v>
      </c>
      <c r="I78" s="116">
        <v>29499.93</v>
      </c>
      <c r="J78" s="116"/>
      <c r="K78" s="116">
        <v>29499.93</v>
      </c>
    </row>
    <row r="79" spans="3:11" x14ac:dyDescent="0.25">
      <c r="D79" s="115" t="s">
        <v>2926</v>
      </c>
      <c r="E79" s="119">
        <v>45517</v>
      </c>
      <c r="F79" s="119">
        <v>45524</v>
      </c>
      <c r="G79" s="67" t="s">
        <v>462</v>
      </c>
      <c r="H79" s="116">
        <v>1461.1</v>
      </c>
      <c r="I79" s="116">
        <v>1702.85</v>
      </c>
      <c r="J79" s="116"/>
      <c r="K79" s="116">
        <v>1702.85</v>
      </c>
    </row>
    <row r="80" spans="3:11" x14ac:dyDescent="0.25">
      <c r="D80" s="115" t="s">
        <v>2927</v>
      </c>
      <c r="E80" s="119">
        <v>45517</v>
      </c>
      <c r="F80" s="119">
        <v>45524</v>
      </c>
      <c r="G80" s="67" t="s">
        <v>462</v>
      </c>
      <c r="H80" s="116">
        <v>7451.6</v>
      </c>
      <c r="I80" s="116">
        <v>20119.320000000003</v>
      </c>
      <c r="J80" s="116"/>
      <c r="K80" s="116">
        <v>20119.320000000003</v>
      </c>
    </row>
    <row r="81" spans="4:11" x14ac:dyDescent="0.25">
      <c r="D81" s="115" t="s">
        <v>2940</v>
      </c>
      <c r="E81" s="119">
        <v>45519</v>
      </c>
      <c r="F81" s="119">
        <v>45526</v>
      </c>
      <c r="G81" s="67" t="s">
        <v>462</v>
      </c>
      <c r="H81" s="116">
        <v>7238.8</v>
      </c>
      <c r="I81" s="116">
        <v>19544.760000000002</v>
      </c>
      <c r="J81" s="116"/>
      <c r="K81" s="116">
        <v>19544.760000000002</v>
      </c>
    </row>
    <row r="82" spans="4:11" x14ac:dyDescent="0.25">
      <c r="D82" s="115" t="s">
        <v>2939</v>
      </c>
      <c r="E82" s="119">
        <v>45519</v>
      </c>
      <c r="F82" s="119">
        <v>45526</v>
      </c>
      <c r="G82" s="67" t="s">
        <v>462</v>
      </c>
      <c r="H82" s="116">
        <v>206</v>
      </c>
      <c r="I82" s="116">
        <v>556.20000000000005</v>
      </c>
      <c r="J82" s="116"/>
      <c r="K82" s="116">
        <v>556.20000000000005</v>
      </c>
    </row>
    <row r="83" spans="4:11" x14ac:dyDescent="0.25">
      <c r="D83" s="115" t="s">
        <v>2952</v>
      </c>
      <c r="E83" s="119">
        <v>45520</v>
      </c>
      <c r="F83" s="119">
        <v>45527</v>
      </c>
      <c r="G83" s="67" t="s">
        <v>462</v>
      </c>
      <c r="H83" s="116">
        <v>9470.4</v>
      </c>
      <c r="I83" s="116">
        <v>24907.151999999998</v>
      </c>
      <c r="J83" s="116"/>
      <c r="K83" s="116">
        <v>24907.151999999998</v>
      </c>
    </row>
    <row r="84" spans="4:11" x14ac:dyDescent="0.25">
      <c r="D84" s="115" t="s">
        <v>2965</v>
      </c>
      <c r="E84" s="119">
        <v>45524</v>
      </c>
      <c r="F84" s="119">
        <v>45531</v>
      </c>
      <c r="H84" s="116">
        <v>725.6</v>
      </c>
      <c r="I84" s="116">
        <v>725.6</v>
      </c>
      <c r="J84" s="116"/>
      <c r="K84" s="116">
        <v>725.6</v>
      </c>
    </row>
    <row r="85" spans="4:11" x14ac:dyDescent="0.25">
      <c r="D85" s="115" t="s">
        <v>2964</v>
      </c>
      <c r="E85" s="119">
        <v>45524</v>
      </c>
      <c r="F85" s="119">
        <v>45531</v>
      </c>
      <c r="H85" s="116">
        <v>5817.1</v>
      </c>
      <c r="I85" s="116">
        <v>15298.973</v>
      </c>
      <c r="J85" s="116"/>
      <c r="K85" s="116">
        <v>15298.973</v>
      </c>
    </row>
    <row r="86" spans="4:11" x14ac:dyDescent="0.25">
      <c r="D86" s="115" t="s">
        <v>2963</v>
      </c>
      <c r="E86" s="119">
        <v>45524</v>
      </c>
      <c r="F86" s="119">
        <v>45531</v>
      </c>
      <c r="H86" s="116">
        <v>241.6</v>
      </c>
      <c r="I86" s="116">
        <v>362.4</v>
      </c>
      <c r="J86" s="116"/>
      <c r="K86" s="116">
        <v>362.4</v>
      </c>
    </row>
    <row r="87" spans="4:11" x14ac:dyDescent="0.25">
      <c r="D87" s="115" t="s">
        <v>2962</v>
      </c>
      <c r="E87" s="119">
        <v>45524</v>
      </c>
      <c r="F87" s="119">
        <v>45531</v>
      </c>
      <c r="H87" s="116">
        <v>2504.8000000000002</v>
      </c>
      <c r="I87" s="116">
        <v>6587.6239999999998</v>
      </c>
      <c r="J87" s="116"/>
      <c r="K87" s="116">
        <v>6587.6239999999998</v>
      </c>
    </row>
    <row r="88" spans="4:11" x14ac:dyDescent="0.25">
      <c r="D88" s="115" t="s">
        <v>2976</v>
      </c>
      <c r="E88" s="119">
        <v>45526</v>
      </c>
      <c r="F88" s="119">
        <v>45533</v>
      </c>
      <c r="H88" s="116">
        <v>487.20000000000005</v>
      </c>
      <c r="I88" s="116">
        <v>606.15000000000009</v>
      </c>
      <c r="J88" s="116"/>
      <c r="K88" s="116">
        <v>606.15000000000009</v>
      </c>
    </row>
    <row r="89" spans="4:11" x14ac:dyDescent="0.25">
      <c r="D89" s="115" t="s">
        <v>2975</v>
      </c>
      <c r="E89" s="119">
        <v>45526</v>
      </c>
      <c r="F89" s="119">
        <v>45533</v>
      </c>
      <c r="H89" s="116">
        <v>6319</v>
      </c>
      <c r="I89" s="116">
        <v>16618.969999999998</v>
      </c>
      <c r="J89" s="116"/>
      <c r="K89" s="116">
        <v>16618.969999999998</v>
      </c>
    </row>
    <row r="90" spans="4:11" x14ac:dyDescent="0.25">
      <c r="D90" s="115" t="s">
        <v>2974</v>
      </c>
      <c r="E90" s="119">
        <v>45526</v>
      </c>
      <c r="F90" s="119">
        <v>45533</v>
      </c>
      <c r="H90" s="116">
        <v>3792.4</v>
      </c>
      <c r="I90" s="116">
        <v>9974.0120000000006</v>
      </c>
      <c r="J90" s="116"/>
      <c r="K90" s="116">
        <v>9974.0120000000006</v>
      </c>
    </row>
    <row r="91" spans="4:11" x14ac:dyDescent="0.25">
      <c r="D91" s="115" t="s">
        <v>2991</v>
      </c>
      <c r="E91" s="119">
        <v>45527</v>
      </c>
      <c r="F91" s="119">
        <v>45534</v>
      </c>
      <c r="H91" s="116">
        <v>692.3</v>
      </c>
      <c r="I91" s="116">
        <v>753</v>
      </c>
      <c r="J91" s="116"/>
      <c r="K91" s="116">
        <v>753</v>
      </c>
    </row>
    <row r="92" spans="4:11" x14ac:dyDescent="0.25">
      <c r="D92" s="115" t="s">
        <v>2990</v>
      </c>
      <c r="E92" s="119">
        <v>45527</v>
      </c>
      <c r="F92" s="119">
        <v>45534</v>
      </c>
      <c r="H92" s="116">
        <v>7990</v>
      </c>
      <c r="I92" s="116">
        <v>21013.7</v>
      </c>
      <c r="J92" s="116"/>
      <c r="K92" s="116">
        <v>21013.7</v>
      </c>
    </row>
    <row r="93" spans="4:11" x14ac:dyDescent="0.25">
      <c r="D93" s="115" t="s">
        <v>2989</v>
      </c>
      <c r="E93" s="119">
        <v>45527</v>
      </c>
      <c r="F93" s="119">
        <v>45534</v>
      </c>
      <c r="H93" s="116">
        <v>7226.8</v>
      </c>
      <c r="I93" s="116">
        <v>19006.484</v>
      </c>
      <c r="J93" s="116"/>
      <c r="K93" s="116">
        <v>19006.484</v>
      </c>
    </row>
    <row r="94" spans="4:11" x14ac:dyDescent="0.25">
      <c r="D94" s="115" t="s">
        <v>2993</v>
      </c>
      <c r="E94" s="119">
        <v>45527</v>
      </c>
      <c r="F94" s="119">
        <v>45534</v>
      </c>
      <c r="H94" s="116">
        <v>5631.4</v>
      </c>
      <c r="I94" s="116">
        <v>14810.581999999999</v>
      </c>
      <c r="J94" s="116"/>
      <c r="K94" s="116">
        <v>14810.581999999999</v>
      </c>
    </row>
    <row r="95" spans="4:11" x14ac:dyDescent="0.25">
      <c r="D95" s="115" t="s">
        <v>3003</v>
      </c>
      <c r="E95" s="119">
        <v>45531</v>
      </c>
      <c r="F95" s="119">
        <v>45538</v>
      </c>
      <c r="H95" s="116">
        <v>7687</v>
      </c>
      <c r="I95" s="116">
        <v>20216.809999999998</v>
      </c>
      <c r="J95" s="116"/>
      <c r="K95" s="116">
        <v>20216.809999999998</v>
      </c>
    </row>
    <row r="96" spans="4:11" x14ac:dyDescent="0.25">
      <c r="D96" s="115" t="s">
        <v>3002</v>
      </c>
      <c r="E96" s="119">
        <v>45531</v>
      </c>
      <c r="F96" s="119">
        <v>45538</v>
      </c>
      <c r="H96" s="116">
        <v>2164.6000000000004</v>
      </c>
      <c r="I96" s="116">
        <v>2414.6000000000004</v>
      </c>
      <c r="J96" s="116"/>
      <c r="K96" s="116">
        <v>2414.6000000000004</v>
      </c>
    </row>
    <row r="97" spans="3:11" x14ac:dyDescent="0.25">
      <c r="C97" s="67" t="s">
        <v>460</v>
      </c>
      <c r="H97" s="116">
        <v>94332.500000000015</v>
      </c>
      <c r="I97" s="116">
        <v>241726.147</v>
      </c>
      <c r="J97" s="116"/>
      <c r="K97" s="116">
        <v>241726.147</v>
      </c>
    </row>
    <row r="98" spans="3:11" x14ac:dyDescent="0.25">
      <c r="C98" s="67" t="s">
        <v>700</v>
      </c>
      <c r="D98" s="115" t="s">
        <v>699</v>
      </c>
      <c r="E98" s="119">
        <v>45265</v>
      </c>
      <c r="F98" s="119">
        <v>45272</v>
      </c>
      <c r="G98" s="67" t="s">
        <v>462</v>
      </c>
      <c r="H98" s="116">
        <v>3945.7999999999997</v>
      </c>
      <c r="I98" s="116">
        <v>8286.18</v>
      </c>
      <c r="J98" s="116">
        <v>8005.14</v>
      </c>
      <c r="K98" s="116">
        <v>281.03999999999996</v>
      </c>
    </row>
    <row r="99" spans="3:11" x14ac:dyDescent="0.25">
      <c r="C99" s="67" t="s">
        <v>460</v>
      </c>
      <c r="H99" s="116">
        <v>3945.7999999999997</v>
      </c>
      <c r="I99" s="116">
        <v>8286.18</v>
      </c>
      <c r="J99" s="116">
        <v>8005.14</v>
      </c>
      <c r="K99" s="116">
        <v>281.03999999999996</v>
      </c>
    </row>
    <row r="100" spans="3:11" x14ac:dyDescent="0.25">
      <c r="C100" s="67" t="s">
        <v>152</v>
      </c>
      <c r="D100" s="115" t="s">
        <v>2997</v>
      </c>
      <c r="E100" s="119">
        <v>45530</v>
      </c>
      <c r="F100" s="119">
        <v>45537</v>
      </c>
      <c r="H100" s="116">
        <v>2.2999999999999998</v>
      </c>
      <c r="I100" s="116">
        <v>6.21</v>
      </c>
      <c r="J100" s="116"/>
      <c r="K100" s="116">
        <v>6.21</v>
      </c>
    </row>
    <row r="101" spans="3:11" x14ac:dyDescent="0.25">
      <c r="C101" s="67" t="s">
        <v>460</v>
      </c>
      <c r="H101" s="116">
        <v>2.2999999999999998</v>
      </c>
      <c r="I101" s="116">
        <v>6.21</v>
      </c>
      <c r="J101" s="116"/>
      <c r="K101" s="116">
        <v>6.21</v>
      </c>
    </row>
    <row r="102" spans="3:11" x14ac:dyDescent="0.25">
      <c r="C102" s="67" t="s">
        <v>946</v>
      </c>
      <c r="D102" s="115" t="s">
        <v>2961</v>
      </c>
      <c r="E102" s="119">
        <v>45523</v>
      </c>
      <c r="F102" s="119">
        <v>45530</v>
      </c>
      <c r="G102" s="67" t="s">
        <v>462</v>
      </c>
      <c r="H102" s="116">
        <v>5</v>
      </c>
      <c r="I102" s="116">
        <v>13.5</v>
      </c>
      <c r="J102" s="116"/>
      <c r="K102" s="116">
        <v>13.5</v>
      </c>
    </row>
    <row r="103" spans="3:11" x14ac:dyDescent="0.25">
      <c r="D103" s="115" t="s">
        <v>2998</v>
      </c>
      <c r="E103" s="119">
        <v>45530</v>
      </c>
      <c r="F103" s="119">
        <v>45537</v>
      </c>
      <c r="H103" s="116">
        <v>2</v>
      </c>
      <c r="I103" s="116">
        <v>3</v>
      </c>
      <c r="J103" s="116"/>
      <c r="K103" s="116">
        <v>3</v>
      </c>
    </row>
    <row r="104" spans="3:11" x14ac:dyDescent="0.25">
      <c r="C104" s="67" t="s">
        <v>460</v>
      </c>
      <c r="H104" s="116">
        <v>7</v>
      </c>
      <c r="I104" s="116">
        <v>16.5</v>
      </c>
      <c r="J104" s="116"/>
      <c r="K104" s="116">
        <v>16.5</v>
      </c>
    </row>
    <row r="105" spans="3:11" x14ac:dyDescent="0.25">
      <c r="C105" s="67" t="s">
        <v>1082</v>
      </c>
      <c r="D105" s="115" t="s">
        <v>1634</v>
      </c>
      <c r="E105" s="119">
        <v>45344</v>
      </c>
      <c r="F105" s="119">
        <v>45351</v>
      </c>
      <c r="G105" s="67" t="s">
        <v>462</v>
      </c>
      <c r="H105" s="116">
        <v>1201.2</v>
      </c>
      <c r="I105" s="116">
        <v>2889.864</v>
      </c>
      <c r="J105" s="116"/>
      <c r="K105" s="116">
        <v>2889.864</v>
      </c>
    </row>
    <row r="106" spans="3:11" x14ac:dyDescent="0.25">
      <c r="C106" s="67" t="s">
        <v>460</v>
      </c>
      <c r="H106" s="116">
        <v>1201.2</v>
      </c>
      <c r="I106" s="116">
        <v>2889.864</v>
      </c>
      <c r="J106" s="116"/>
      <c r="K106" s="116">
        <v>2889.864</v>
      </c>
    </row>
    <row r="107" spans="3:11" x14ac:dyDescent="0.25">
      <c r="C107" s="67" t="s">
        <v>94</v>
      </c>
      <c r="D107" s="115" t="s">
        <v>1953</v>
      </c>
      <c r="E107" s="119">
        <v>45386</v>
      </c>
      <c r="F107" s="119">
        <v>45393</v>
      </c>
      <c r="G107" s="67" t="s">
        <v>462</v>
      </c>
      <c r="H107" s="116">
        <v>5361.1</v>
      </c>
      <c r="I107" s="116">
        <v>11365.532000000001</v>
      </c>
      <c r="J107" s="116"/>
      <c r="K107" s="116">
        <v>11365.532000000001</v>
      </c>
    </row>
    <row r="108" spans="3:11" x14ac:dyDescent="0.25">
      <c r="D108" s="115" t="s">
        <v>2099</v>
      </c>
      <c r="E108" s="119">
        <v>45404</v>
      </c>
      <c r="F108" s="119">
        <v>45411</v>
      </c>
      <c r="G108" s="67" t="s">
        <v>462</v>
      </c>
      <c r="H108" s="116">
        <v>3817.5</v>
      </c>
      <c r="I108" s="116">
        <v>8780.25</v>
      </c>
      <c r="J108" s="116"/>
      <c r="K108" s="116">
        <v>8780.25</v>
      </c>
    </row>
    <row r="109" spans="3:11" x14ac:dyDescent="0.25">
      <c r="D109" s="115" t="s">
        <v>2972</v>
      </c>
      <c r="E109" s="119">
        <v>45524</v>
      </c>
      <c r="F109" s="119">
        <v>45531</v>
      </c>
      <c r="H109" s="116">
        <v>4216.5</v>
      </c>
      <c r="I109" s="116">
        <v>11089.395</v>
      </c>
      <c r="J109" s="116"/>
      <c r="K109" s="116">
        <v>11089.395</v>
      </c>
    </row>
    <row r="110" spans="3:11" x14ac:dyDescent="0.25">
      <c r="C110" s="67" t="s">
        <v>460</v>
      </c>
      <c r="H110" s="116">
        <v>13395.1</v>
      </c>
      <c r="I110" s="116">
        <v>31235.177</v>
      </c>
      <c r="J110" s="116"/>
      <c r="K110" s="116">
        <v>31235.177</v>
      </c>
    </row>
    <row r="111" spans="3:11" x14ac:dyDescent="0.25">
      <c r="C111" s="67" t="s">
        <v>1291</v>
      </c>
      <c r="D111" s="115" t="s">
        <v>1866</v>
      </c>
      <c r="E111" s="119">
        <v>45372</v>
      </c>
      <c r="F111" s="119">
        <v>45379</v>
      </c>
      <c r="G111" s="67" t="s">
        <v>462</v>
      </c>
      <c r="H111" s="116">
        <v>2514.3000000000002</v>
      </c>
      <c r="I111" s="116">
        <v>6028.0490000000009</v>
      </c>
      <c r="J111" s="116">
        <v>5501.5300000000007</v>
      </c>
      <c r="K111" s="116">
        <v>526.51900000000046</v>
      </c>
    </row>
    <row r="112" spans="3:11" x14ac:dyDescent="0.25">
      <c r="D112" s="115" t="s">
        <v>1865</v>
      </c>
      <c r="E112" s="119">
        <v>45372</v>
      </c>
      <c r="F112" s="119">
        <v>45379</v>
      </c>
      <c r="G112" s="67" t="s">
        <v>462</v>
      </c>
      <c r="H112" s="116">
        <v>287.8</v>
      </c>
      <c r="I112" s="116">
        <v>352.18000000000006</v>
      </c>
      <c r="J112" s="116">
        <v>139.80000000000001</v>
      </c>
      <c r="K112" s="116">
        <v>212.38000000000002</v>
      </c>
    </row>
    <row r="113" spans="3:11" x14ac:dyDescent="0.25">
      <c r="C113" s="67" t="s">
        <v>460</v>
      </c>
      <c r="H113" s="116">
        <v>2802.1000000000004</v>
      </c>
      <c r="I113" s="116">
        <v>6380.2290000000012</v>
      </c>
      <c r="J113" s="116">
        <v>5641.3300000000008</v>
      </c>
      <c r="K113" s="116">
        <v>738.89900000000046</v>
      </c>
    </row>
    <row r="114" spans="3:11" x14ac:dyDescent="0.25">
      <c r="C114" s="67" t="s">
        <v>1419</v>
      </c>
      <c r="D114" s="115" t="s">
        <v>2314</v>
      </c>
      <c r="E114" s="119">
        <v>45432</v>
      </c>
      <c r="F114" s="119">
        <v>45439</v>
      </c>
      <c r="G114" s="67" t="s">
        <v>462</v>
      </c>
      <c r="H114" s="116">
        <v>1097.7</v>
      </c>
      <c r="I114" s="116">
        <v>2634.48</v>
      </c>
      <c r="J114" s="116">
        <v>2196.9</v>
      </c>
      <c r="K114" s="116">
        <v>437.57999999999993</v>
      </c>
    </row>
    <row r="115" spans="3:11" x14ac:dyDescent="0.25">
      <c r="D115" s="115" t="s">
        <v>2351</v>
      </c>
      <c r="E115" s="119">
        <v>45439</v>
      </c>
      <c r="F115" s="119">
        <v>45446</v>
      </c>
      <c r="G115" s="67" t="s">
        <v>462</v>
      </c>
      <c r="H115" s="116">
        <v>97</v>
      </c>
      <c r="I115" s="116">
        <v>126.10000000000001</v>
      </c>
      <c r="J115" s="116"/>
      <c r="K115" s="116">
        <v>126.10000000000001</v>
      </c>
    </row>
    <row r="116" spans="3:11" x14ac:dyDescent="0.25">
      <c r="D116" s="115" t="s">
        <v>2350</v>
      </c>
      <c r="E116" s="119">
        <v>45439</v>
      </c>
      <c r="F116" s="119">
        <v>45446</v>
      </c>
      <c r="G116" s="67" t="s">
        <v>462</v>
      </c>
      <c r="H116" s="116">
        <v>1198.5999999999999</v>
      </c>
      <c r="I116" s="116">
        <v>3056.4299999999994</v>
      </c>
      <c r="J116" s="116"/>
      <c r="K116" s="116">
        <v>3056.4299999999994</v>
      </c>
    </row>
    <row r="117" spans="3:11" x14ac:dyDescent="0.25">
      <c r="D117" s="115" t="s">
        <v>2393</v>
      </c>
      <c r="E117" s="119">
        <v>45446</v>
      </c>
      <c r="F117" s="119">
        <v>45453</v>
      </c>
      <c r="G117" s="67" t="s">
        <v>462</v>
      </c>
      <c r="H117" s="116">
        <v>1310.3999999999999</v>
      </c>
      <c r="I117" s="116">
        <v>3234.6949999999993</v>
      </c>
      <c r="J117" s="116"/>
      <c r="K117" s="116">
        <v>3234.6949999999993</v>
      </c>
    </row>
    <row r="118" spans="3:11" x14ac:dyDescent="0.25">
      <c r="D118" s="115" t="s">
        <v>2458</v>
      </c>
      <c r="E118" s="119">
        <v>45453</v>
      </c>
      <c r="F118" s="119">
        <v>45460</v>
      </c>
      <c r="G118" s="67" t="s">
        <v>462</v>
      </c>
      <c r="H118" s="116">
        <v>1210.8</v>
      </c>
      <c r="I118" s="116">
        <v>3087.5399999999995</v>
      </c>
      <c r="J118" s="116"/>
      <c r="K118" s="116">
        <v>3087.5399999999995</v>
      </c>
    </row>
    <row r="119" spans="3:11" x14ac:dyDescent="0.25">
      <c r="D119" s="115" t="s">
        <v>2455</v>
      </c>
      <c r="E119" s="119">
        <v>45453</v>
      </c>
      <c r="F119" s="119">
        <v>45460</v>
      </c>
      <c r="G119" s="67" t="s">
        <v>462</v>
      </c>
      <c r="H119" s="116">
        <v>99.5</v>
      </c>
      <c r="I119" s="116">
        <v>144.05000000000001</v>
      </c>
      <c r="J119" s="116"/>
      <c r="K119" s="116">
        <v>144.05000000000001</v>
      </c>
    </row>
    <row r="120" spans="3:11" x14ac:dyDescent="0.25">
      <c r="D120" s="115" t="s">
        <v>2548</v>
      </c>
      <c r="E120" s="119">
        <v>45467</v>
      </c>
      <c r="F120" s="119">
        <v>45474</v>
      </c>
      <c r="G120" s="67" t="s">
        <v>462</v>
      </c>
      <c r="H120" s="116">
        <v>53.8</v>
      </c>
      <c r="I120" s="116">
        <v>69.94</v>
      </c>
      <c r="J120" s="116"/>
      <c r="K120" s="116">
        <v>69.94</v>
      </c>
    </row>
    <row r="121" spans="3:11" x14ac:dyDescent="0.25">
      <c r="D121" s="115" t="s">
        <v>2547</v>
      </c>
      <c r="E121" s="119">
        <v>45467</v>
      </c>
      <c r="F121" s="119">
        <v>45474</v>
      </c>
      <c r="G121" s="67" t="s">
        <v>462</v>
      </c>
      <c r="H121" s="116">
        <v>702.6</v>
      </c>
      <c r="I121" s="116">
        <v>1791.6299999999999</v>
      </c>
      <c r="J121" s="116"/>
      <c r="K121" s="116">
        <v>1791.6299999999999</v>
      </c>
    </row>
    <row r="122" spans="3:11" x14ac:dyDescent="0.25">
      <c r="D122" s="115" t="s">
        <v>2744</v>
      </c>
      <c r="E122" s="119">
        <v>45490</v>
      </c>
      <c r="F122" s="119">
        <v>45497</v>
      </c>
      <c r="G122" s="67" t="s">
        <v>462</v>
      </c>
      <c r="H122" s="116">
        <v>52.7</v>
      </c>
      <c r="I122" s="116">
        <v>68.510000000000005</v>
      </c>
      <c r="J122" s="116"/>
      <c r="K122" s="116">
        <v>68.510000000000005</v>
      </c>
    </row>
    <row r="123" spans="3:11" x14ac:dyDescent="0.25">
      <c r="D123" s="115" t="s">
        <v>2742</v>
      </c>
      <c r="E123" s="119">
        <v>45490</v>
      </c>
      <c r="F123" s="119">
        <v>45497</v>
      </c>
      <c r="G123" s="67" t="s">
        <v>462</v>
      </c>
      <c r="H123" s="116">
        <v>1402.8</v>
      </c>
      <c r="I123" s="116">
        <v>3577.1399999999994</v>
      </c>
      <c r="J123" s="116"/>
      <c r="K123" s="116">
        <v>3577.1399999999994</v>
      </c>
    </row>
    <row r="124" spans="3:11" x14ac:dyDescent="0.25">
      <c r="C124" s="67" t="s">
        <v>460</v>
      </c>
      <c r="H124" s="116">
        <v>7225.9000000000005</v>
      </c>
      <c r="I124" s="116">
        <v>17790.514999999996</v>
      </c>
      <c r="J124" s="116">
        <v>2196.9</v>
      </c>
      <c r="K124" s="116">
        <v>15593.614999999996</v>
      </c>
    </row>
    <row r="125" spans="3:11" x14ac:dyDescent="0.25">
      <c r="C125" s="67" t="s">
        <v>191</v>
      </c>
      <c r="D125" s="115" t="s">
        <v>2898</v>
      </c>
      <c r="E125" s="119">
        <v>45511</v>
      </c>
      <c r="F125" s="119">
        <v>45518</v>
      </c>
      <c r="G125" s="67" t="s">
        <v>462</v>
      </c>
      <c r="H125" s="116">
        <v>19823.400000000001</v>
      </c>
      <c r="I125" s="116">
        <v>55505.520000000004</v>
      </c>
      <c r="J125" s="116">
        <v>22236.48</v>
      </c>
      <c r="K125" s="116">
        <v>33269.040000000008</v>
      </c>
    </row>
    <row r="126" spans="3:11" x14ac:dyDescent="0.25">
      <c r="D126" s="115" t="s">
        <v>2897</v>
      </c>
      <c r="E126" s="119">
        <v>45511</v>
      </c>
      <c r="F126" s="119">
        <v>45518</v>
      </c>
      <c r="G126" s="67" t="s">
        <v>462</v>
      </c>
      <c r="H126" s="116">
        <v>209.49</v>
      </c>
      <c r="I126" s="116">
        <v>387.55650000000003</v>
      </c>
      <c r="J126" s="116"/>
      <c r="K126" s="116">
        <v>387.55650000000003</v>
      </c>
    </row>
    <row r="127" spans="3:11" x14ac:dyDescent="0.25">
      <c r="D127" s="115" t="s">
        <v>2896</v>
      </c>
      <c r="E127" s="119">
        <v>45511</v>
      </c>
      <c r="F127" s="119">
        <v>45518</v>
      </c>
      <c r="G127" s="67" t="s">
        <v>462</v>
      </c>
      <c r="H127" s="116">
        <v>600.4</v>
      </c>
      <c r="I127" s="116">
        <v>780.52</v>
      </c>
      <c r="J127" s="116"/>
      <c r="K127" s="116">
        <v>780.52</v>
      </c>
    </row>
    <row r="128" spans="3:11" x14ac:dyDescent="0.25">
      <c r="C128" s="67" t="s">
        <v>460</v>
      </c>
      <c r="H128" s="116">
        <v>20633.290000000005</v>
      </c>
      <c r="I128" s="116">
        <v>56673.5965</v>
      </c>
      <c r="J128" s="116">
        <v>22236.48</v>
      </c>
      <c r="K128" s="116">
        <v>34437.116500000004</v>
      </c>
    </row>
    <row r="129" spans="3:11" x14ac:dyDescent="0.25">
      <c r="C129" s="67" t="s">
        <v>133</v>
      </c>
      <c r="D129" s="115" t="s">
        <v>2192</v>
      </c>
      <c r="E129" s="119">
        <v>45414</v>
      </c>
      <c r="F129" s="119">
        <v>45421</v>
      </c>
      <c r="G129" s="67" t="s">
        <v>462</v>
      </c>
      <c r="H129" s="116">
        <v>75.400000000000006</v>
      </c>
      <c r="I129" s="116">
        <v>119.82000000000001</v>
      </c>
      <c r="J129" s="116"/>
      <c r="K129" s="116">
        <v>119.82000000000001</v>
      </c>
    </row>
    <row r="130" spans="3:11" x14ac:dyDescent="0.25">
      <c r="C130" s="67" t="s">
        <v>460</v>
      </c>
      <c r="H130" s="116">
        <v>75.400000000000006</v>
      </c>
      <c r="I130" s="116">
        <v>119.82000000000001</v>
      </c>
      <c r="J130" s="116"/>
      <c r="K130" s="116">
        <v>119.82000000000001</v>
      </c>
    </row>
    <row r="131" spans="3:11" x14ac:dyDescent="0.25">
      <c r="C131" s="67" t="s">
        <v>1892</v>
      </c>
      <c r="D131" s="115" t="s">
        <v>1891</v>
      </c>
      <c r="E131" s="119">
        <v>45372</v>
      </c>
      <c r="F131" s="119">
        <v>45379</v>
      </c>
      <c r="G131" s="67" t="s">
        <v>462</v>
      </c>
      <c r="H131" s="116">
        <v>38.4</v>
      </c>
      <c r="I131" s="116">
        <v>92.16</v>
      </c>
      <c r="J131" s="116"/>
      <c r="K131" s="116">
        <v>92.16</v>
      </c>
    </row>
    <row r="132" spans="3:11" x14ac:dyDescent="0.25">
      <c r="D132" s="115" t="s">
        <v>2236</v>
      </c>
      <c r="E132" s="119">
        <v>45421</v>
      </c>
      <c r="F132" s="119">
        <v>45428</v>
      </c>
      <c r="G132" s="67" t="s">
        <v>462</v>
      </c>
      <c r="H132" s="116">
        <v>26.4</v>
      </c>
      <c r="I132" s="116">
        <v>63.359999999999992</v>
      </c>
      <c r="J132" s="116"/>
      <c r="K132" s="116">
        <v>63.359999999999992</v>
      </c>
    </row>
    <row r="133" spans="3:11" x14ac:dyDescent="0.25">
      <c r="C133" s="67" t="s">
        <v>460</v>
      </c>
      <c r="H133" s="116">
        <v>64.8</v>
      </c>
      <c r="I133" s="116">
        <v>155.51999999999998</v>
      </c>
      <c r="J133" s="116"/>
      <c r="K133" s="116">
        <v>155.51999999999998</v>
      </c>
    </row>
    <row r="134" spans="3:11" x14ac:dyDescent="0.25">
      <c r="C134" s="67" t="s">
        <v>2211</v>
      </c>
      <c r="D134" s="115" t="s">
        <v>2873</v>
      </c>
      <c r="E134" s="119">
        <v>45509</v>
      </c>
      <c r="F134" s="119">
        <v>45516</v>
      </c>
      <c r="G134" s="67" t="s">
        <v>462</v>
      </c>
      <c r="H134" s="116">
        <v>7693.2</v>
      </c>
      <c r="I134" s="116">
        <v>24156.648000000001</v>
      </c>
      <c r="J134" s="116"/>
      <c r="K134" s="116">
        <v>24156.648000000001</v>
      </c>
    </row>
    <row r="135" spans="3:11" x14ac:dyDescent="0.25">
      <c r="D135" s="115" t="s">
        <v>2888</v>
      </c>
      <c r="E135" s="119">
        <v>45510</v>
      </c>
      <c r="F135" s="119">
        <v>45517</v>
      </c>
      <c r="G135" s="67" t="s">
        <v>462</v>
      </c>
      <c r="H135" s="116">
        <v>5835.3</v>
      </c>
      <c r="I135" s="116">
        <v>18322.842000000001</v>
      </c>
      <c r="J135" s="116"/>
      <c r="K135" s="116">
        <v>18322.842000000001</v>
      </c>
    </row>
    <row r="136" spans="3:11" x14ac:dyDescent="0.25">
      <c r="D136" s="115" t="s">
        <v>2979</v>
      </c>
      <c r="E136" s="119">
        <v>45526</v>
      </c>
      <c r="F136" s="119">
        <v>45533</v>
      </c>
      <c r="H136" s="116">
        <v>2240.46</v>
      </c>
      <c r="I136" s="116">
        <v>2303.64</v>
      </c>
      <c r="J136" s="116"/>
      <c r="K136" s="116">
        <v>2303.64</v>
      </c>
    </row>
    <row r="137" spans="3:11" x14ac:dyDescent="0.25">
      <c r="D137" s="115" t="s">
        <v>2984</v>
      </c>
      <c r="E137" s="119">
        <v>45527</v>
      </c>
      <c r="F137" s="119">
        <v>45534</v>
      </c>
      <c r="H137" s="116">
        <v>2836.9399999999996</v>
      </c>
      <c r="I137" s="116">
        <v>3129.7199999999993</v>
      </c>
      <c r="J137" s="116"/>
      <c r="K137" s="116">
        <v>3129.7199999999993</v>
      </c>
    </row>
    <row r="138" spans="3:11" x14ac:dyDescent="0.25">
      <c r="C138" s="67" t="s">
        <v>460</v>
      </c>
      <c r="H138" s="116">
        <v>18605.899999999998</v>
      </c>
      <c r="I138" s="116">
        <v>47912.850000000006</v>
      </c>
      <c r="J138" s="116"/>
      <c r="K138" s="116">
        <v>47912.850000000006</v>
      </c>
    </row>
    <row r="139" spans="3:11" x14ac:dyDescent="0.25">
      <c r="C139" s="67" t="s">
        <v>2257</v>
      </c>
      <c r="D139" s="115" t="s">
        <v>3000</v>
      </c>
      <c r="E139" s="119">
        <v>45531</v>
      </c>
      <c r="F139" s="119">
        <v>45538</v>
      </c>
      <c r="H139" s="116">
        <v>140.30000000000001</v>
      </c>
      <c r="I139" s="116">
        <v>240.95000000000002</v>
      </c>
      <c r="J139" s="116"/>
      <c r="K139" s="116">
        <v>240.95000000000002</v>
      </c>
    </row>
    <row r="140" spans="3:11" x14ac:dyDescent="0.25">
      <c r="C140" s="67" t="s">
        <v>460</v>
      </c>
      <c r="H140" s="116">
        <v>140.30000000000001</v>
      </c>
      <c r="I140" s="116">
        <v>240.95000000000002</v>
      </c>
      <c r="J140" s="116"/>
      <c r="K140" s="116">
        <v>240.95000000000002</v>
      </c>
    </row>
    <row r="141" spans="3:11" x14ac:dyDescent="0.25">
      <c r="C141" s="67" t="s">
        <v>73</v>
      </c>
      <c r="D141" s="115" t="s">
        <v>2461</v>
      </c>
      <c r="E141" s="119">
        <v>45454</v>
      </c>
      <c r="F141" s="119">
        <v>45461</v>
      </c>
      <c r="G141" s="67" t="s">
        <v>462</v>
      </c>
      <c r="H141" s="116">
        <v>7836.7</v>
      </c>
      <c r="I141" s="116">
        <v>18964.813999999998</v>
      </c>
      <c r="J141" s="116"/>
      <c r="K141" s="116">
        <v>18964.813999999998</v>
      </c>
    </row>
    <row r="142" spans="3:11" x14ac:dyDescent="0.25">
      <c r="D142" s="115" t="s">
        <v>2460</v>
      </c>
      <c r="E142" s="119">
        <v>45454</v>
      </c>
      <c r="F142" s="119">
        <v>45461</v>
      </c>
      <c r="G142" s="67" t="s">
        <v>462</v>
      </c>
      <c r="H142" s="116">
        <v>6470.3</v>
      </c>
      <c r="I142" s="116">
        <v>15658.126</v>
      </c>
      <c r="J142" s="116"/>
      <c r="K142" s="116">
        <v>15658.126</v>
      </c>
    </row>
    <row r="143" spans="3:11" x14ac:dyDescent="0.25">
      <c r="C143" s="67" t="s">
        <v>460</v>
      </c>
      <c r="H143" s="116">
        <v>14307</v>
      </c>
      <c r="I143" s="116">
        <v>34622.94</v>
      </c>
      <c r="J143" s="116"/>
      <c r="K143" s="116">
        <v>34622.94</v>
      </c>
    </row>
    <row r="144" spans="3:11" x14ac:dyDescent="0.25">
      <c r="C144" s="67" t="s">
        <v>2543</v>
      </c>
      <c r="D144" s="115" t="s">
        <v>2588</v>
      </c>
      <c r="E144" s="119">
        <v>45471</v>
      </c>
      <c r="F144" s="119">
        <v>45478</v>
      </c>
      <c r="G144" s="67" t="s">
        <v>462</v>
      </c>
      <c r="H144" s="116">
        <v>19948.5</v>
      </c>
      <c r="I144" s="116">
        <v>28925.325000000001</v>
      </c>
      <c r="J144" s="116"/>
      <c r="K144" s="116">
        <v>28925.325000000001</v>
      </c>
    </row>
    <row r="145" spans="3:11" x14ac:dyDescent="0.25">
      <c r="D145" s="115" t="s">
        <v>2586</v>
      </c>
      <c r="E145" s="119">
        <v>45471</v>
      </c>
      <c r="F145" s="119">
        <v>45478</v>
      </c>
      <c r="G145" s="67" t="s">
        <v>462</v>
      </c>
      <c r="H145" s="116">
        <v>4408.6000000000004</v>
      </c>
      <c r="I145" s="116">
        <v>6392.47</v>
      </c>
      <c r="J145" s="116"/>
      <c r="K145" s="116">
        <v>6392.47</v>
      </c>
    </row>
    <row r="146" spans="3:11" x14ac:dyDescent="0.25">
      <c r="D146" s="115" t="s">
        <v>2585</v>
      </c>
      <c r="E146" s="119">
        <v>45471</v>
      </c>
      <c r="F146" s="119">
        <v>45478</v>
      </c>
      <c r="G146" s="67" t="s">
        <v>462</v>
      </c>
      <c r="H146" s="116">
        <v>10066</v>
      </c>
      <c r="I146" s="116">
        <v>14595.699999999999</v>
      </c>
      <c r="J146" s="116"/>
      <c r="K146" s="116">
        <v>14595.699999999999</v>
      </c>
    </row>
    <row r="147" spans="3:11" x14ac:dyDescent="0.25">
      <c r="D147" s="115" t="s">
        <v>2604</v>
      </c>
      <c r="E147" s="119">
        <v>45474</v>
      </c>
      <c r="F147" s="119">
        <v>45481</v>
      </c>
      <c r="G147" s="67" t="s">
        <v>462</v>
      </c>
      <c r="H147" s="116">
        <v>18286.900000000001</v>
      </c>
      <c r="I147" s="116">
        <v>26516.005000000001</v>
      </c>
      <c r="J147" s="116"/>
      <c r="K147" s="116">
        <v>26516.005000000001</v>
      </c>
    </row>
    <row r="148" spans="3:11" x14ac:dyDescent="0.25">
      <c r="D148" s="115" t="s">
        <v>2605</v>
      </c>
      <c r="E148" s="119">
        <v>45474</v>
      </c>
      <c r="F148" s="119">
        <v>45481</v>
      </c>
      <c r="G148" s="67" t="s">
        <v>462</v>
      </c>
      <c r="H148" s="116">
        <v>20095.5</v>
      </c>
      <c r="I148" s="116">
        <v>29138.474999999999</v>
      </c>
      <c r="J148" s="116"/>
      <c r="K148" s="116">
        <v>29138.474999999999</v>
      </c>
    </row>
    <row r="149" spans="3:11" x14ac:dyDescent="0.25">
      <c r="C149" s="67" t="s">
        <v>460</v>
      </c>
      <c r="H149" s="116">
        <v>72805.5</v>
      </c>
      <c r="I149" s="116">
        <v>105567.97500000001</v>
      </c>
      <c r="J149" s="116"/>
      <c r="K149" s="116">
        <v>105567.97500000001</v>
      </c>
    </row>
    <row r="150" spans="3:11" x14ac:dyDescent="0.25">
      <c r="C150" s="67" t="s">
        <v>2592</v>
      </c>
      <c r="D150" s="115" t="s">
        <v>2591</v>
      </c>
      <c r="E150" s="119">
        <v>45471</v>
      </c>
      <c r="F150" s="119">
        <v>45478</v>
      </c>
      <c r="G150" s="67" t="s">
        <v>462</v>
      </c>
      <c r="H150" s="116">
        <v>407.1</v>
      </c>
      <c r="I150" s="116">
        <v>1038.105</v>
      </c>
      <c r="J150" s="116"/>
      <c r="K150" s="116">
        <v>1038.105</v>
      </c>
    </row>
    <row r="151" spans="3:11" x14ac:dyDescent="0.25">
      <c r="D151" s="115" t="s">
        <v>2677</v>
      </c>
      <c r="E151" s="119">
        <v>45484</v>
      </c>
      <c r="F151" s="119">
        <v>45491</v>
      </c>
      <c r="G151" s="67" t="s">
        <v>462</v>
      </c>
      <c r="H151" s="116">
        <v>516.20000000000005</v>
      </c>
      <c r="I151" s="116">
        <v>1316.31</v>
      </c>
      <c r="J151" s="116"/>
      <c r="K151" s="116">
        <v>1316.31</v>
      </c>
    </row>
    <row r="152" spans="3:11" x14ac:dyDescent="0.25">
      <c r="C152" s="67" t="s">
        <v>460</v>
      </c>
      <c r="H152" s="116">
        <v>923.30000000000007</v>
      </c>
      <c r="I152" s="116">
        <v>2354.415</v>
      </c>
      <c r="J152" s="116"/>
      <c r="K152" s="116">
        <v>2354.415</v>
      </c>
    </row>
    <row r="153" spans="3:11" x14ac:dyDescent="0.25">
      <c r="C153" s="67" t="s">
        <v>188</v>
      </c>
      <c r="D153" s="115" t="s">
        <v>2642</v>
      </c>
      <c r="E153" s="119">
        <v>45477</v>
      </c>
      <c r="F153" s="119">
        <v>45484</v>
      </c>
      <c r="G153" s="67" t="s">
        <v>462</v>
      </c>
      <c r="H153" s="116">
        <v>1482.4</v>
      </c>
      <c r="I153" s="116">
        <v>3780.12</v>
      </c>
      <c r="J153" s="116"/>
      <c r="K153" s="116">
        <v>3780.12</v>
      </c>
    </row>
    <row r="154" spans="3:11" x14ac:dyDescent="0.25">
      <c r="D154" s="115" t="s">
        <v>2749</v>
      </c>
      <c r="E154" s="119">
        <v>45491</v>
      </c>
      <c r="F154" s="119">
        <v>45498</v>
      </c>
      <c r="G154" s="67" t="s">
        <v>462</v>
      </c>
      <c r="H154" s="116">
        <v>1550.2</v>
      </c>
      <c r="I154" s="116">
        <v>3953.0099999999998</v>
      </c>
      <c r="J154" s="116"/>
      <c r="K154" s="116">
        <v>3953.0099999999998</v>
      </c>
    </row>
    <row r="155" spans="3:11" x14ac:dyDescent="0.25">
      <c r="C155" s="67" t="s">
        <v>460</v>
      </c>
      <c r="H155" s="116">
        <v>3032.6000000000004</v>
      </c>
      <c r="I155" s="116">
        <v>7733.1299999999992</v>
      </c>
      <c r="J155" s="116"/>
      <c r="K155" s="116">
        <v>7733.1299999999992</v>
      </c>
    </row>
    <row r="156" spans="3:11" x14ac:dyDescent="0.25">
      <c r="C156" s="67" t="s">
        <v>2958</v>
      </c>
      <c r="D156" s="115" t="s">
        <v>2959</v>
      </c>
      <c r="E156" s="119">
        <v>45523</v>
      </c>
      <c r="F156" s="119">
        <v>45530</v>
      </c>
      <c r="G156" s="67" t="s">
        <v>462</v>
      </c>
      <c r="H156" s="116">
        <v>2</v>
      </c>
      <c r="I156" s="116">
        <v>5.8</v>
      </c>
      <c r="J156" s="116"/>
      <c r="K156" s="116">
        <v>5.8</v>
      </c>
    </row>
    <row r="157" spans="3:11" x14ac:dyDescent="0.25">
      <c r="C157" s="67" t="s">
        <v>460</v>
      </c>
      <c r="H157" s="116">
        <v>2</v>
      </c>
      <c r="I157" s="116">
        <v>5.8</v>
      </c>
      <c r="J157" s="116"/>
      <c r="K157" s="116">
        <v>5.8</v>
      </c>
    </row>
    <row r="158" spans="3:11" x14ac:dyDescent="0.25">
      <c r="C158" s="67" t="s">
        <v>455</v>
      </c>
      <c r="H158" s="116">
        <v>343092.39999999997</v>
      </c>
      <c r="I158" s="116">
        <v>743498.45849999995</v>
      </c>
      <c r="J158" s="116">
        <v>61945.61</v>
      </c>
      <c r="K158" s="116">
        <v>681552.84849999996</v>
      </c>
    </row>
    <row r="159" spans="3:11" x14ac:dyDescent="0.25">
      <c r="C159"/>
      <c r="D159"/>
      <c r="E159"/>
      <c r="F159"/>
      <c r="G159"/>
      <c r="H159"/>
      <c r="I159"/>
      <c r="J159"/>
      <c r="K159"/>
    </row>
    <row r="160" spans="3:11" x14ac:dyDescent="0.25">
      <c r="C160"/>
      <c r="D160"/>
      <c r="E160"/>
      <c r="F160"/>
      <c r="G160"/>
      <c r="H160"/>
      <c r="I160"/>
      <c r="J160"/>
      <c r="K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</sheetData>
  <sheetProtection selectLockedCells="1"/>
  <mergeCells count="1">
    <mergeCell ref="F5:I5"/>
  </mergeCells>
  <conditionalFormatting sqref="G253:G254 G256 G258 G260 G262:G269 G271 G273 G9:G251">
    <cfRule type="cellIs" dxfId="113" priority="2" operator="equal">
      <formula>"VENCIDO"</formula>
    </cfRule>
  </conditionalFormatting>
  <conditionalFormatting sqref="G152">
    <cfRule type="cellIs" dxfId="112" priority="1" operator="equal">
      <formula>"VENCIDO"</formula>
    </cfRule>
  </conditionalFormatting>
  <pageMargins left="0" right="0" top="0.19685039370078741" bottom="0.19685039370078741" header="0.31496062992125984" footer="0.31496062992125984"/>
  <pageSetup scale="92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B2FA-3022-4EEA-A977-F3580ECBF738}">
  <sheetPr codeName="Hoja7">
    <tabColor theme="5" tint="0.79998168889431442"/>
  </sheetPr>
  <dimension ref="A6:I75"/>
  <sheetViews>
    <sheetView showGridLines="0" showRowColHeaders="0" workbookViewId="0">
      <pane xSplit="1" ySplit="8" topLeftCell="B20" activePane="bottomRight" state="frozen"/>
      <selection pane="topRight" activeCell="B1" sqref="B1"/>
      <selection pane="bottomLeft" activeCell="A9" sqref="A9"/>
      <selection pane="bottomRight"/>
    </sheetView>
  </sheetViews>
  <sheetFormatPr baseColWidth="10" defaultColWidth="0" defaultRowHeight="15" x14ac:dyDescent="0.25"/>
  <cols>
    <col min="1" max="1" width="9.7109375" style="66" customWidth="1"/>
    <col min="2" max="2" width="10.7109375" style="66" customWidth="1"/>
    <col min="3" max="3" width="47" style="67" bestFit="1" customWidth="1"/>
    <col min="4" max="4" width="12.5703125" style="67" bestFit="1" customWidth="1"/>
    <col min="5" max="6" width="3.7109375" style="66" customWidth="1"/>
    <col min="7" max="7" width="48.28515625" style="67" customWidth="1"/>
    <col min="8" max="8" width="16.28515625" style="67" customWidth="1"/>
    <col min="9" max="9" width="11.42578125" style="66" customWidth="1"/>
    <col min="10" max="16384" width="11.42578125" style="66" hidden="1"/>
  </cols>
  <sheetData>
    <row r="6" spans="3:8" x14ac:dyDescent="0.25">
      <c r="C6" s="114" t="s">
        <v>245</v>
      </c>
      <c r="D6" s="67" t="s">
        <v>461</v>
      </c>
      <c r="G6" s="114" t="s">
        <v>245</v>
      </c>
      <c r="H6" s="67" t="s">
        <v>461</v>
      </c>
    </row>
    <row r="8" spans="3:8" x14ac:dyDescent="0.25">
      <c r="C8" s="114" t="s">
        <v>235</v>
      </c>
      <c r="D8" s="115" t="s">
        <v>459</v>
      </c>
      <c r="G8" s="114" t="s">
        <v>237</v>
      </c>
      <c r="H8" s="67" t="s">
        <v>459</v>
      </c>
    </row>
    <row r="9" spans="3:8" x14ac:dyDescent="0.25">
      <c r="C9" s="67" t="s">
        <v>670</v>
      </c>
      <c r="D9" s="116">
        <v>241726.147</v>
      </c>
      <c r="G9" s="67" t="s">
        <v>670</v>
      </c>
      <c r="H9" s="116">
        <v>241726.147</v>
      </c>
    </row>
    <row r="10" spans="3:8" x14ac:dyDescent="0.25">
      <c r="C10" s="67" t="s">
        <v>89</v>
      </c>
      <c r="D10" s="116">
        <v>105567.97500000001</v>
      </c>
      <c r="G10" s="67" t="s">
        <v>2543</v>
      </c>
      <c r="H10" s="116">
        <v>105567.97500000001</v>
      </c>
    </row>
    <row r="11" spans="3:8" x14ac:dyDescent="0.25">
      <c r="C11" s="67" t="s">
        <v>102</v>
      </c>
      <c r="D11" s="116">
        <v>99382.3</v>
      </c>
      <c r="G11" s="67" t="s">
        <v>102</v>
      </c>
      <c r="H11" s="116">
        <v>99382.3</v>
      </c>
    </row>
    <row r="12" spans="3:8" x14ac:dyDescent="0.25">
      <c r="C12" s="67" t="s">
        <v>8</v>
      </c>
      <c r="D12" s="116">
        <v>47912.850000000006</v>
      </c>
      <c r="G12" s="67" t="s">
        <v>2211</v>
      </c>
      <c r="H12" s="116">
        <v>47912.850000000006</v>
      </c>
    </row>
    <row r="13" spans="3:8" x14ac:dyDescent="0.25">
      <c r="C13" s="67" t="s">
        <v>73</v>
      </c>
      <c r="D13" s="116">
        <v>34622.94</v>
      </c>
      <c r="G13" s="67" t="s">
        <v>73</v>
      </c>
      <c r="H13" s="116">
        <v>34622.94</v>
      </c>
    </row>
    <row r="14" spans="3:8" x14ac:dyDescent="0.25">
      <c r="C14" s="67" t="s">
        <v>24</v>
      </c>
      <c r="D14" s="116">
        <v>34437.116500000011</v>
      </c>
      <c r="G14" s="67" t="s">
        <v>191</v>
      </c>
      <c r="H14" s="116">
        <v>34437.116500000011</v>
      </c>
    </row>
    <row r="15" spans="3:8" x14ac:dyDescent="0.25">
      <c r="C15" s="67" t="s">
        <v>94</v>
      </c>
      <c r="D15" s="116">
        <v>31235.177000000003</v>
      </c>
      <c r="G15" s="67" t="s">
        <v>94</v>
      </c>
      <c r="H15" s="116">
        <v>31235.177000000003</v>
      </c>
    </row>
    <row r="16" spans="3:8" x14ac:dyDescent="0.25">
      <c r="C16" s="67" t="s">
        <v>86</v>
      </c>
      <c r="D16" s="116">
        <v>15593.614999999998</v>
      </c>
      <c r="G16" s="67" t="s">
        <v>1419</v>
      </c>
      <c r="H16" s="116">
        <v>15593.614999999998</v>
      </c>
    </row>
    <row r="17" spans="3:8" x14ac:dyDescent="0.25">
      <c r="C17" s="67" t="s">
        <v>67</v>
      </c>
      <c r="D17" s="116">
        <v>12412.635</v>
      </c>
      <c r="G17" s="67" t="s">
        <v>87</v>
      </c>
      <c r="H17" s="116">
        <v>10203.699999999999</v>
      </c>
    </row>
    <row r="18" spans="3:8" x14ac:dyDescent="0.25">
      <c r="C18" s="67" t="s">
        <v>87</v>
      </c>
      <c r="D18" s="116">
        <v>10203.699999999999</v>
      </c>
      <c r="G18" s="67" t="s">
        <v>69</v>
      </c>
      <c r="H18" s="116">
        <v>9996.4950000000008</v>
      </c>
    </row>
    <row r="19" spans="3:8" x14ac:dyDescent="0.25">
      <c r="C19" s="67" t="s">
        <v>69</v>
      </c>
      <c r="D19" s="116">
        <v>9996.4950000000008</v>
      </c>
      <c r="G19" s="67" t="s">
        <v>131</v>
      </c>
      <c r="H19" s="116">
        <v>8877</v>
      </c>
    </row>
    <row r="20" spans="3:8" x14ac:dyDescent="0.25">
      <c r="C20" s="67" t="s">
        <v>131</v>
      </c>
      <c r="D20" s="116">
        <v>8877</v>
      </c>
      <c r="G20" s="67" t="s">
        <v>188</v>
      </c>
      <c r="H20" s="116">
        <v>7733.1299999999992</v>
      </c>
    </row>
    <row r="21" spans="3:8" x14ac:dyDescent="0.25">
      <c r="C21" s="67" t="s">
        <v>626</v>
      </c>
      <c r="D21" s="116">
        <v>7218.420000000001</v>
      </c>
      <c r="G21" s="67" t="s">
        <v>626</v>
      </c>
      <c r="H21" s="116">
        <v>7218.420000000001</v>
      </c>
    </row>
    <row r="22" spans="3:8" x14ac:dyDescent="0.25">
      <c r="C22" s="67" t="s">
        <v>96</v>
      </c>
      <c r="D22" s="116">
        <v>6045.71</v>
      </c>
      <c r="G22" s="67" t="s">
        <v>96</v>
      </c>
      <c r="H22" s="116">
        <v>6045.71</v>
      </c>
    </row>
    <row r="23" spans="3:8" x14ac:dyDescent="0.25">
      <c r="C23" s="67" t="s">
        <v>71</v>
      </c>
      <c r="D23" s="116">
        <v>3982.1200000000003</v>
      </c>
      <c r="G23" s="67" t="s">
        <v>71</v>
      </c>
      <c r="H23" s="116">
        <v>3982.1200000000003</v>
      </c>
    </row>
    <row r="24" spans="3:8" x14ac:dyDescent="0.25">
      <c r="C24" s="67" t="s">
        <v>1887</v>
      </c>
      <c r="D24" s="116">
        <v>3386.5150000000003</v>
      </c>
      <c r="G24" s="67" t="s">
        <v>1082</v>
      </c>
      <c r="H24" s="116">
        <v>2889.864</v>
      </c>
    </row>
    <row r="25" spans="3:8" x14ac:dyDescent="0.25">
      <c r="C25" s="67" t="s">
        <v>1082</v>
      </c>
      <c r="D25" s="116">
        <v>2889.864</v>
      </c>
      <c r="G25" s="67" t="s">
        <v>76</v>
      </c>
      <c r="H25" s="116">
        <v>2532.7299999999987</v>
      </c>
    </row>
    <row r="26" spans="3:8" x14ac:dyDescent="0.25">
      <c r="C26" s="67" t="s">
        <v>76</v>
      </c>
      <c r="D26" s="116">
        <v>2532.7299999999987</v>
      </c>
      <c r="G26" s="67" t="s">
        <v>2592</v>
      </c>
      <c r="H26" s="116">
        <v>2354.415</v>
      </c>
    </row>
    <row r="27" spans="3:8" x14ac:dyDescent="0.25">
      <c r="C27" s="67" t="s">
        <v>77</v>
      </c>
      <c r="D27" s="116">
        <v>2119.2100000000009</v>
      </c>
      <c r="G27" s="67" t="s">
        <v>187</v>
      </c>
      <c r="H27" s="116">
        <v>2325.0899999999997</v>
      </c>
    </row>
    <row r="28" spans="3:8" x14ac:dyDescent="0.25">
      <c r="C28" s="67" t="s">
        <v>1291</v>
      </c>
      <c r="D28" s="116">
        <v>738.89900000000046</v>
      </c>
      <c r="G28" s="67" t="s">
        <v>77</v>
      </c>
      <c r="H28" s="116">
        <v>2119.2100000000009</v>
      </c>
    </row>
    <row r="29" spans="3:8" x14ac:dyDescent="0.25">
      <c r="C29" s="67" t="s">
        <v>91</v>
      </c>
      <c r="D29" s="116">
        <v>364.47999999999996</v>
      </c>
      <c r="G29" s="67" t="s">
        <v>161</v>
      </c>
      <c r="H29" s="116">
        <v>964.92</v>
      </c>
    </row>
    <row r="30" spans="3:8" x14ac:dyDescent="0.25">
      <c r="C30" s="67" t="s">
        <v>700</v>
      </c>
      <c r="D30" s="116">
        <v>281.03999999999996</v>
      </c>
      <c r="G30" s="67" t="s">
        <v>200</v>
      </c>
      <c r="H30" s="116">
        <v>784.26</v>
      </c>
    </row>
    <row r="31" spans="3:8" x14ac:dyDescent="0.25">
      <c r="C31" s="67" t="s">
        <v>2321</v>
      </c>
      <c r="D31" s="116">
        <v>25.909999999999854</v>
      </c>
      <c r="G31" s="67" t="s">
        <v>103</v>
      </c>
      <c r="H31" s="116">
        <v>742.80500000000006</v>
      </c>
    </row>
    <row r="32" spans="3:8" x14ac:dyDescent="0.25">
      <c r="C32" s="67" t="s">
        <v>455</v>
      </c>
      <c r="D32" s="116">
        <v>681552.84850000008</v>
      </c>
      <c r="G32" s="67" t="s">
        <v>1291</v>
      </c>
      <c r="H32" s="116">
        <v>738.89900000000046</v>
      </c>
    </row>
    <row r="33" spans="3:8" x14ac:dyDescent="0.25">
      <c r="C33"/>
      <c r="D33"/>
      <c r="G33" s="67" t="s">
        <v>91</v>
      </c>
      <c r="H33" s="116">
        <v>364.47999999999996</v>
      </c>
    </row>
    <row r="34" spans="3:8" x14ac:dyDescent="0.25">
      <c r="C34"/>
      <c r="D34"/>
      <c r="G34" s="67" t="s">
        <v>700</v>
      </c>
      <c r="H34" s="116">
        <v>281.03999999999996</v>
      </c>
    </row>
    <row r="35" spans="3:8" x14ac:dyDescent="0.25">
      <c r="C35"/>
      <c r="D35"/>
      <c r="G35" s="67" t="s">
        <v>2257</v>
      </c>
      <c r="H35" s="116">
        <v>240.95000000000002</v>
      </c>
    </row>
    <row r="36" spans="3:8" x14ac:dyDescent="0.25">
      <c r="C36"/>
      <c r="D36"/>
      <c r="G36" s="67" t="s">
        <v>157</v>
      </c>
      <c r="H36" s="116">
        <v>220.92000000000002</v>
      </c>
    </row>
    <row r="37" spans="3:8" x14ac:dyDescent="0.25">
      <c r="C37"/>
      <c r="D37"/>
      <c r="G37" s="67" t="s">
        <v>1892</v>
      </c>
      <c r="H37" s="116">
        <v>155.51999999999998</v>
      </c>
    </row>
    <row r="38" spans="3:8" x14ac:dyDescent="0.25">
      <c r="C38"/>
      <c r="D38"/>
      <c r="G38" s="67" t="s">
        <v>133</v>
      </c>
      <c r="H38" s="116">
        <v>119.82000000000001</v>
      </c>
    </row>
    <row r="39" spans="3:8" x14ac:dyDescent="0.25">
      <c r="C39"/>
      <c r="D39"/>
      <c r="G39" s="67" t="s">
        <v>127</v>
      </c>
      <c r="H39" s="116">
        <v>100.06</v>
      </c>
    </row>
    <row r="40" spans="3:8" x14ac:dyDescent="0.25">
      <c r="C40"/>
      <c r="D40"/>
      <c r="G40" s="67" t="s">
        <v>156</v>
      </c>
      <c r="H40" s="116">
        <v>28.75</v>
      </c>
    </row>
    <row r="41" spans="3:8" x14ac:dyDescent="0.25">
      <c r="C41"/>
      <c r="D41"/>
      <c r="G41" s="67" t="s">
        <v>183</v>
      </c>
      <c r="H41" s="116">
        <v>25.909999999999854</v>
      </c>
    </row>
    <row r="42" spans="3:8" x14ac:dyDescent="0.25">
      <c r="C42"/>
      <c r="D42"/>
      <c r="G42" s="67" t="s">
        <v>946</v>
      </c>
      <c r="H42" s="116">
        <v>16.5</v>
      </c>
    </row>
    <row r="43" spans="3:8" x14ac:dyDescent="0.25">
      <c r="G43" s="67" t="s">
        <v>152</v>
      </c>
      <c r="H43" s="116">
        <v>6.21</v>
      </c>
    </row>
    <row r="44" spans="3:8" x14ac:dyDescent="0.25">
      <c r="G44" s="67" t="s">
        <v>2958</v>
      </c>
      <c r="H44" s="116">
        <v>5.8</v>
      </c>
    </row>
    <row r="45" spans="3:8" x14ac:dyDescent="0.25">
      <c r="G45" s="67" t="s">
        <v>455</v>
      </c>
      <c r="H45" s="116">
        <v>681552.84850000008</v>
      </c>
    </row>
    <row r="46" spans="3:8" x14ac:dyDescent="0.25">
      <c r="G46"/>
      <c r="H46"/>
    </row>
    <row r="47" spans="3:8" x14ac:dyDescent="0.25">
      <c r="G47"/>
      <c r="H47"/>
    </row>
    <row r="48" spans="3:8" x14ac:dyDescent="0.25">
      <c r="G48"/>
      <c r="H48"/>
    </row>
    <row r="49" spans="7:8" x14ac:dyDescent="0.25">
      <c r="G49"/>
      <c r="H49"/>
    </row>
    <row r="50" spans="7:8" x14ac:dyDescent="0.25">
      <c r="G50"/>
      <c r="H50"/>
    </row>
    <row r="51" spans="7:8" x14ac:dyDescent="0.25">
      <c r="G51"/>
      <c r="H51"/>
    </row>
    <row r="52" spans="7:8" x14ac:dyDescent="0.25">
      <c r="G52"/>
      <c r="H52"/>
    </row>
    <row r="53" spans="7:8" x14ac:dyDescent="0.25">
      <c r="G53"/>
      <c r="H53"/>
    </row>
    <row r="54" spans="7:8" x14ac:dyDescent="0.25">
      <c r="G54"/>
      <c r="H54"/>
    </row>
    <row r="55" spans="7:8" x14ac:dyDescent="0.25">
      <c r="G55"/>
      <c r="H55"/>
    </row>
    <row r="56" spans="7:8" x14ac:dyDescent="0.25">
      <c r="G56"/>
      <c r="H56"/>
    </row>
    <row r="57" spans="7:8" x14ac:dyDescent="0.25">
      <c r="G57"/>
      <c r="H57"/>
    </row>
    <row r="58" spans="7:8" x14ac:dyDescent="0.25">
      <c r="G58"/>
      <c r="H58"/>
    </row>
    <row r="59" spans="7:8" x14ac:dyDescent="0.25">
      <c r="G59"/>
      <c r="H59"/>
    </row>
    <row r="60" spans="7:8" x14ac:dyDescent="0.25">
      <c r="G60"/>
      <c r="H60"/>
    </row>
    <row r="61" spans="7:8" x14ac:dyDescent="0.25">
      <c r="G61"/>
      <c r="H61"/>
    </row>
    <row r="62" spans="7:8" x14ac:dyDescent="0.25">
      <c r="G62"/>
      <c r="H62"/>
    </row>
    <row r="63" spans="7:8" x14ac:dyDescent="0.25">
      <c r="G63"/>
      <c r="H63"/>
    </row>
    <row r="64" spans="7:8" x14ac:dyDescent="0.25">
      <c r="G64"/>
      <c r="H64"/>
    </row>
    <row r="65" spans="7:8" x14ac:dyDescent="0.25">
      <c r="G65"/>
      <c r="H65"/>
    </row>
    <row r="66" spans="7:8" x14ac:dyDescent="0.25">
      <c r="G66"/>
      <c r="H66"/>
    </row>
    <row r="67" spans="7:8" x14ac:dyDescent="0.25">
      <c r="G67"/>
      <c r="H67"/>
    </row>
    <row r="68" spans="7:8" x14ac:dyDescent="0.25">
      <c r="G68"/>
      <c r="H68"/>
    </row>
    <row r="69" spans="7:8" x14ac:dyDescent="0.25">
      <c r="G69"/>
      <c r="H69"/>
    </row>
    <row r="70" spans="7:8" x14ac:dyDescent="0.25">
      <c r="G70"/>
      <c r="H70"/>
    </row>
    <row r="71" spans="7:8" x14ac:dyDescent="0.25">
      <c r="G71"/>
      <c r="H71"/>
    </row>
    <row r="72" spans="7:8" x14ac:dyDescent="0.25">
      <c r="G72"/>
      <c r="H72"/>
    </row>
    <row r="73" spans="7:8" x14ac:dyDescent="0.25">
      <c r="G73"/>
      <c r="H73"/>
    </row>
    <row r="74" spans="7:8" x14ac:dyDescent="0.25">
      <c r="G74"/>
      <c r="H74"/>
    </row>
    <row r="75" spans="7:8" x14ac:dyDescent="0.25">
      <c r="G75"/>
      <c r="H75"/>
    </row>
  </sheetData>
  <sheetProtection selectLockedCells="1"/>
  <pageMargins left="0" right="0" top="0.19685039370078741" bottom="0.19685039370078741" header="0.31496062992125984" footer="0.31496062992125984"/>
  <pageSetup scale="78"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6810-448E-49D1-BF77-2154D4E4A316}">
  <sheetPr codeName="Hoja8">
    <tabColor theme="4" tint="0.79998168889431442"/>
  </sheetPr>
  <dimension ref="A2:X261"/>
  <sheetViews>
    <sheetView showGridLines="0" workbookViewId="0">
      <selection activeCell="E277" sqref="E277"/>
    </sheetView>
  </sheetViews>
  <sheetFormatPr baseColWidth="10" defaultRowHeight="15" x14ac:dyDescent="0.25"/>
  <cols>
    <col min="1" max="1" width="10.7109375" style="63" bestFit="1" customWidth="1"/>
    <col min="2" max="2" width="11.28515625" bestFit="1" customWidth="1"/>
    <col min="3" max="3" width="34.28515625" customWidth="1"/>
    <col min="4" max="4" width="10.28515625" customWidth="1"/>
    <col min="5" max="5" width="37" customWidth="1"/>
    <col min="6" max="6" width="15.5703125" bestFit="1" customWidth="1"/>
    <col min="7" max="8" width="16.42578125" customWidth="1"/>
    <col min="9" max="9" width="12.85546875" bestFit="1" customWidth="1"/>
    <col min="10" max="12" width="13.5703125" customWidth="1"/>
    <col min="13" max="13" width="15.140625" customWidth="1"/>
    <col min="14" max="14" width="14.85546875" customWidth="1"/>
    <col min="15" max="15" width="13.140625" customWidth="1"/>
    <col min="16" max="16" width="15.42578125" customWidth="1"/>
  </cols>
  <sheetData>
    <row r="2" spans="1:24" x14ac:dyDescent="0.25">
      <c r="V2" s="47"/>
      <c r="W2" s="50" t="s">
        <v>221</v>
      </c>
      <c r="X2" s="47"/>
    </row>
    <row r="3" spans="1:24" x14ac:dyDescent="0.25">
      <c r="V3" s="49"/>
      <c r="W3" s="48"/>
      <c r="X3" s="47"/>
    </row>
    <row r="4" spans="1:24" x14ac:dyDescent="0.25">
      <c r="V4" s="47"/>
      <c r="W4" s="47"/>
      <c r="X4" s="47"/>
    </row>
    <row r="6" spans="1:24" s="4" customFormat="1" x14ac:dyDescent="0.25">
      <c r="A6" s="60" t="s">
        <v>233</v>
      </c>
      <c r="B6" s="39" t="s">
        <v>234</v>
      </c>
      <c r="C6" s="38" t="s">
        <v>235</v>
      </c>
      <c r="D6" s="40" t="s">
        <v>236</v>
      </c>
      <c r="E6" s="41" t="s">
        <v>237</v>
      </c>
      <c r="F6" s="38" t="s">
        <v>238</v>
      </c>
      <c r="G6" s="2" t="s">
        <v>239</v>
      </c>
      <c r="H6" s="2" t="s">
        <v>240</v>
      </c>
      <c r="I6" s="3" t="s">
        <v>241</v>
      </c>
      <c r="J6" s="3" t="s">
        <v>242</v>
      </c>
      <c r="K6" s="11" t="s">
        <v>243</v>
      </c>
      <c r="L6" s="42" t="s">
        <v>244</v>
      </c>
      <c r="M6" s="42" t="s">
        <v>245</v>
      </c>
      <c r="N6" s="42" t="s">
        <v>246</v>
      </c>
      <c r="O6" s="42" t="s">
        <v>247</v>
      </c>
      <c r="P6" s="46" t="s">
        <v>232</v>
      </c>
    </row>
    <row r="7" spans="1:24" ht="15" hidden="1" customHeight="1" x14ac:dyDescent="0.25">
      <c r="A7" s="61" t="s">
        <v>249</v>
      </c>
      <c r="B7" s="6">
        <v>45245</v>
      </c>
      <c r="C7" s="7" t="s">
        <v>66</v>
      </c>
      <c r="D7" s="5" t="s">
        <v>21</v>
      </c>
      <c r="E7" s="7" t="s">
        <v>185</v>
      </c>
      <c r="F7" s="8" t="s">
        <v>15</v>
      </c>
      <c r="G7" s="1">
        <v>1526</v>
      </c>
      <c r="H7" s="1">
        <v>1526</v>
      </c>
      <c r="I7" s="1">
        <v>2.52</v>
      </c>
      <c r="J7" s="1">
        <f>+BD[[#This Row],[Kg. Recibidos]]*BD[[#This Row],[Precio]]</f>
        <v>0</v>
      </c>
      <c r="K7" s="1"/>
      <c r="L7" s="10">
        <f>+BD_2[[#This Row],[Monto Total]]-BD_2[[#This Row],[Abonos]]</f>
        <v>0</v>
      </c>
      <c r="M7" t="str">
        <f>IF(BD_2[[#This Row],[Saldo Actual]]=0,"PAGADO",IF(BD_2[[#This Row],[Saldo Actual]]&lt;0,"A Favor","Pendiente"))</f>
        <v>PAGADO</v>
      </c>
      <c r="N7" s="9">
        <f>+BD_2[[#This Row],[Fecha Doc.]]+7</f>
        <v>45252</v>
      </c>
      <c r="O7" t="str">
        <f ca="1">IF(TODAY()&gt;BD_2[[#This Row],[Fecha Venc.]],"VENCIDO","")</f>
        <v>VENCIDO</v>
      </c>
      <c r="P7" s="37"/>
    </row>
    <row r="8" spans="1:24" ht="15" hidden="1" customHeight="1" x14ac:dyDescent="0.25">
      <c r="A8" s="61" t="s">
        <v>250</v>
      </c>
      <c r="B8" s="6">
        <v>45245</v>
      </c>
      <c r="C8" s="7" t="s">
        <v>66</v>
      </c>
      <c r="D8" s="5" t="s">
        <v>21</v>
      </c>
      <c r="E8" s="7" t="s">
        <v>183</v>
      </c>
      <c r="F8" s="8" t="s">
        <v>15</v>
      </c>
      <c r="G8" s="1">
        <v>3024.4</v>
      </c>
      <c r="H8" s="1">
        <v>3024.4</v>
      </c>
      <c r="I8" s="1">
        <v>2.52</v>
      </c>
      <c r="J8" s="1">
        <f>+BD[[#This Row],[Kg. Recibidos]]*BD[[#This Row],[Precio]]</f>
        <v>20216.809999999998</v>
      </c>
      <c r="K8" s="35"/>
      <c r="L8" s="10">
        <f>+BD_2[[#This Row],[Monto Total]]-BD_2[[#This Row],[Abonos]]</f>
        <v>20216.809999999998</v>
      </c>
      <c r="M8" s="37" t="str">
        <f>IF(BD_2[[#This Row],[Saldo Actual]]=0,"PAGADO",IF(BD_2[[#This Row],[Saldo Actual]]&lt;0,"A Favor","Pendiente"))</f>
        <v>Pendiente</v>
      </c>
      <c r="N8" s="9">
        <f>+BD_2[[#This Row],[Fecha Doc.]]+7</f>
        <v>45252</v>
      </c>
      <c r="O8" s="37" t="str">
        <f ca="1">IF(TODAY()&gt;BD_2[[#This Row],[Fecha Venc.]],"VENCIDO","")</f>
        <v>VENCIDO</v>
      </c>
      <c r="P8" s="37"/>
    </row>
    <row r="9" spans="1:24" ht="15" hidden="1" customHeight="1" x14ac:dyDescent="0.25">
      <c r="A9" s="61" t="s">
        <v>251</v>
      </c>
      <c r="B9" s="6">
        <v>45245</v>
      </c>
      <c r="C9" s="7" t="s">
        <v>87</v>
      </c>
      <c r="D9" s="5" t="s">
        <v>116</v>
      </c>
      <c r="E9" s="7" t="s">
        <v>87</v>
      </c>
      <c r="F9" s="8" t="s">
        <v>11</v>
      </c>
      <c r="G9" s="1">
        <v>324.60000000000002</v>
      </c>
      <c r="H9" s="1">
        <v>324.60000000000002</v>
      </c>
      <c r="I9" s="1">
        <v>1.8</v>
      </c>
      <c r="J9" s="1">
        <f>+BD[[#This Row],[Kg. Recibidos]]*BD[[#This Row],[Precio]]</f>
        <v>526.9</v>
      </c>
      <c r="K9" s="35"/>
      <c r="L9" s="10">
        <f>+BD_2[[#This Row],[Monto Total]]-BD_2[[#This Row],[Abonos]]</f>
        <v>526.9</v>
      </c>
      <c r="M9" s="37" t="str">
        <f>IF(BD_2[[#This Row],[Saldo Actual]]=0,"PAGADO",IF(BD_2[[#This Row],[Saldo Actual]]&lt;0,"A Favor","Pendiente"))</f>
        <v>Pendiente</v>
      </c>
      <c r="N9" s="9">
        <f>+BD_2[[#This Row],[Fecha Doc.]]+7</f>
        <v>45252</v>
      </c>
      <c r="O9" s="37" t="str">
        <f ca="1">IF(TODAY()&gt;BD_2[[#This Row],[Fecha Venc.]],"VENCIDO","")</f>
        <v>VENCIDO</v>
      </c>
      <c r="P9" s="37"/>
    </row>
    <row r="10" spans="1:24" ht="15" hidden="1" customHeight="1" x14ac:dyDescent="0.25">
      <c r="A10" s="62" t="s">
        <v>251</v>
      </c>
      <c r="B10" s="32">
        <v>45245</v>
      </c>
      <c r="C10" s="33" t="s">
        <v>87</v>
      </c>
      <c r="D10" s="31" t="s">
        <v>116</v>
      </c>
      <c r="E10" s="33" t="s">
        <v>87</v>
      </c>
      <c r="F10" s="34" t="s">
        <v>12</v>
      </c>
      <c r="G10" s="35">
        <v>571.1</v>
      </c>
      <c r="H10" s="35">
        <v>571.1</v>
      </c>
      <c r="I10" s="35">
        <v>1.3</v>
      </c>
      <c r="J10" s="36">
        <f>+BD[[#This Row],[Kg. Recibidos]]*BD[[#This Row],[Precio]]</f>
        <v>750</v>
      </c>
      <c r="K10" s="35"/>
      <c r="L10" s="10">
        <f>+BD_2[[#This Row],[Monto Total]]-BD_2[[#This Row],[Abonos]]</f>
        <v>750</v>
      </c>
      <c r="M10" s="37" t="str">
        <f>IF(BD_2[[#This Row],[Saldo Actual]]=0,"PAGADO",IF(BD_2[[#This Row],[Saldo Actual]]&lt;0,"A Favor","Pendiente"))</f>
        <v>Pendiente</v>
      </c>
      <c r="N10" s="9">
        <f>+BD_2[[#This Row],[Fecha Doc.]]+7</f>
        <v>45252</v>
      </c>
      <c r="O10" s="37" t="str">
        <f ca="1">IF(TODAY()&gt;BD_2[[#This Row],[Fecha Venc.]],"VENCIDO","")</f>
        <v>VENCIDO</v>
      </c>
      <c r="P10" s="37"/>
    </row>
    <row r="11" spans="1:24" ht="15" hidden="1" customHeight="1" x14ac:dyDescent="0.25">
      <c r="A11" s="62" t="s">
        <v>252</v>
      </c>
      <c r="B11" s="32">
        <v>45245</v>
      </c>
      <c r="C11" s="33" t="s">
        <v>87</v>
      </c>
      <c r="D11" s="31" t="s">
        <v>116</v>
      </c>
      <c r="E11" s="33" t="s">
        <v>87</v>
      </c>
      <c r="F11" s="34" t="s">
        <v>10</v>
      </c>
      <c r="G11" s="35">
        <v>607.5</v>
      </c>
      <c r="H11" s="35">
        <v>607.5</v>
      </c>
      <c r="I11" s="35">
        <v>2.4</v>
      </c>
      <c r="J11" s="36">
        <f>+BD[[#This Row],[Kg. Recibidos]]*BD[[#This Row],[Precio]]</f>
        <v>1137.7</v>
      </c>
      <c r="K11" s="35"/>
      <c r="L11" s="10">
        <f>+BD_2[[#This Row],[Monto Total]]-BD_2[[#This Row],[Abonos]]</f>
        <v>1137.7</v>
      </c>
      <c r="M11" s="37" t="str">
        <f>IF(BD_2[[#This Row],[Saldo Actual]]=0,"PAGADO",IF(BD_2[[#This Row],[Saldo Actual]]&lt;0,"A Favor","Pendiente"))</f>
        <v>Pendiente</v>
      </c>
      <c r="N11" s="9">
        <f>+BD_2[[#This Row],[Fecha Doc.]]+7</f>
        <v>45252</v>
      </c>
      <c r="O11" s="37" t="str">
        <f ca="1">IF(TODAY()&gt;BD_2[[#This Row],[Fecha Venc.]],"VENCIDO","")</f>
        <v>VENCIDO</v>
      </c>
      <c r="P11" s="37"/>
    </row>
    <row r="12" spans="1:24" ht="15" hidden="1" customHeight="1" x14ac:dyDescent="0.25">
      <c r="A12" s="62" t="s">
        <v>248</v>
      </c>
      <c r="B12" s="32">
        <v>45245</v>
      </c>
      <c r="C12" s="33" t="s">
        <v>66</v>
      </c>
      <c r="D12" s="31" t="s">
        <v>21</v>
      </c>
      <c r="E12" s="33" t="s">
        <v>186</v>
      </c>
      <c r="F12" s="34" t="s">
        <v>15</v>
      </c>
      <c r="G12" s="35">
        <v>1571.2</v>
      </c>
      <c r="H12" s="35">
        <v>1571.2</v>
      </c>
      <c r="I12" s="35">
        <v>2.52</v>
      </c>
      <c r="J12" s="36">
        <f>+BD[[#This Row],[Kg. Recibidos]]*BD[[#This Row],[Precio]]</f>
        <v>327.24</v>
      </c>
      <c r="K12" s="35"/>
      <c r="L12" s="55">
        <f>+BD_2[[#This Row],[Monto Total]]-BD_2[[#This Row],[Abonos]]</f>
        <v>327.24</v>
      </c>
      <c r="M12" s="37" t="str">
        <f>IF(BD_2[[#This Row],[Saldo Actual]]=0,"PAGADO",IF(BD_2[[#This Row],[Saldo Actual]]&lt;0,"A Favor","Pendiente"))</f>
        <v>Pendiente</v>
      </c>
      <c r="N12" s="57">
        <f>+BD_2[[#This Row],[Fecha Doc.]]+7</f>
        <v>45252</v>
      </c>
      <c r="O12" s="37" t="str">
        <f ca="1">IF(TODAY()&gt;BD_2[[#This Row],[Fecha Venc.]],"VENCIDO","")</f>
        <v>VENCIDO</v>
      </c>
      <c r="P12" s="37"/>
    </row>
    <row r="13" spans="1:24" ht="15" hidden="1" customHeight="1" x14ac:dyDescent="0.25">
      <c r="A13" s="62" t="s">
        <v>253</v>
      </c>
      <c r="B13" s="32">
        <v>45244</v>
      </c>
      <c r="C13" s="33" t="s">
        <v>8</v>
      </c>
      <c r="D13" s="31" t="s">
        <v>20</v>
      </c>
      <c r="E13" s="33" t="s">
        <v>182</v>
      </c>
      <c r="F13" s="34" t="s">
        <v>12</v>
      </c>
      <c r="G13" s="35">
        <v>2457</v>
      </c>
      <c r="H13" s="35">
        <v>2457</v>
      </c>
      <c r="I13" s="35">
        <v>1.3</v>
      </c>
      <c r="J13" s="36">
        <f>+BD[[#This Row],[Kg. Recibidos]]*BD[[#This Row],[Precio]]</f>
        <v>150.315</v>
      </c>
      <c r="K13" s="35"/>
      <c r="L13" s="55">
        <f>+BD_2[[#This Row],[Monto Total]]-BD_2[[#This Row],[Abonos]]</f>
        <v>150.315</v>
      </c>
      <c r="M13" s="37" t="str">
        <f>IF(BD_2[[#This Row],[Saldo Actual]]=0,"PAGADO",IF(BD_2[[#This Row],[Saldo Actual]]&lt;0,"A Favor","Pendiente"))</f>
        <v>Pendiente</v>
      </c>
      <c r="N13" s="57">
        <f>+BD_2[[#This Row],[Fecha Doc.]]+7</f>
        <v>45251</v>
      </c>
      <c r="O13" s="37" t="str">
        <f ca="1">IF(TODAY()&gt;BD_2[[#This Row],[Fecha Venc.]],"VENCIDO","")</f>
        <v>VENCIDO</v>
      </c>
      <c r="P13" s="37"/>
    </row>
    <row r="14" spans="1:24" ht="15" hidden="1" customHeight="1" x14ac:dyDescent="0.25">
      <c r="A14" s="62" t="s">
        <v>253</v>
      </c>
      <c r="B14" s="32">
        <v>45244</v>
      </c>
      <c r="C14" s="33" t="s">
        <v>8</v>
      </c>
      <c r="D14" s="31" t="s">
        <v>20</v>
      </c>
      <c r="E14" s="33" t="s">
        <v>182</v>
      </c>
      <c r="F14" s="34" t="s">
        <v>13</v>
      </c>
      <c r="G14" s="35">
        <v>639.79999999999995</v>
      </c>
      <c r="H14" s="35">
        <v>639.79999999999995</v>
      </c>
      <c r="I14" s="35">
        <v>1.4</v>
      </c>
      <c r="J14" s="36">
        <f>+BD[[#This Row],[Kg. Recibidos]]*BD[[#This Row],[Precio]]</f>
        <v>48.8</v>
      </c>
      <c r="K14" s="35"/>
      <c r="L14" s="55">
        <f>+BD_2[[#This Row],[Monto Total]]-BD_2[[#This Row],[Abonos]]</f>
        <v>48.8</v>
      </c>
      <c r="M14" s="37" t="str">
        <f>IF(BD_2[[#This Row],[Saldo Actual]]=0,"PAGADO",IF(BD_2[[#This Row],[Saldo Actual]]&lt;0,"A Favor","Pendiente"))</f>
        <v>Pendiente</v>
      </c>
      <c r="N14" s="57">
        <f>+BD_2[[#This Row],[Fecha Doc.]]+7</f>
        <v>45251</v>
      </c>
      <c r="O14" s="37" t="str">
        <f ca="1">IF(TODAY()&gt;BD_2[[#This Row],[Fecha Venc.]],"VENCIDO","")</f>
        <v>VENCIDO</v>
      </c>
      <c r="P14" s="37"/>
    </row>
    <row r="15" spans="1:24" ht="15" hidden="1" customHeight="1" x14ac:dyDescent="0.25">
      <c r="A15" s="62" t="s">
        <v>253</v>
      </c>
      <c r="B15" s="32">
        <v>45244</v>
      </c>
      <c r="C15" s="33" t="s">
        <v>8</v>
      </c>
      <c r="D15" s="31" t="s">
        <v>20</v>
      </c>
      <c r="E15" s="33" t="s">
        <v>182</v>
      </c>
      <c r="F15" s="34" t="s">
        <v>11</v>
      </c>
      <c r="G15" s="35">
        <v>505.20000000000005</v>
      </c>
      <c r="H15" s="35">
        <v>505.2</v>
      </c>
      <c r="I15" s="35">
        <v>1.8</v>
      </c>
      <c r="J15" s="36">
        <f>+BD[[#This Row],[Kg. Recibidos]]*BD[[#This Row],[Precio]]</f>
        <v>216.45000000000002</v>
      </c>
      <c r="K15" s="54"/>
      <c r="L15" s="55">
        <f>+BD_2[[#This Row],[Monto Total]]-BD_2[[#This Row],[Abonos]]</f>
        <v>216.45000000000002</v>
      </c>
      <c r="M15" s="37" t="str">
        <f>IF(BD_2[[#This Row],[Saldo Actual]]=0,"PAGADO",IF(BD_2[[#This Row],[Saldo Actual]]&lt;0,"A Favor","Pendiente"))</f>
        <v>Pendiente</v>
      </c>
      <c r="N15" s="57">
        <f>+BD_2[[#This Row],[Fecha Doc.]]+7</f>
        <v>45251</v>
      </c>
      <c r="O15" s="37" t="str">
        <f ca="1">IF(TODAY()&gt;BD_2[[#This Row],[Fecha Venc.]],"VENCIDO","")</f>
        <v>VENCIDO</v>
      </c>
      <c r="P15" s="37"/>
    </row>
    <row r="16" spans="1:24" ht="15" hidden="1" customHeight="1" x14ac:dyDescent="0.25">
      <c r="A16" s="62" t="s">
        <v>254</v>
      </c>
      <c r="B16" s="32">
        <v>45244</v>
      </c>
      <c r="C16" s="33" t="s">
        <v>8</v>
      </c>
      <c r="D16" s="31" t="s">
        <v>20</v>
      </c>
      <c r="E16" s="33" t="s">
        <v>182</v>
      </c>
      <c r="F16" s="34" t="s">
        <v>15</v>
      </c>
      <c r="G16" s="35">
        <v>6510</v>
      </c>
      <c r="H16" s="35">
        <v>6510</v>
      </c>
      <c r="I16" s="35">
        <v>2.52</v>
      </c>
      <c r="J16" s="36">
        <f>+BD[[#This Row],[Kg. Recibidos]]*BD[[#This Row],[Precio]]</f>
        <v>88.050000000000011</v>
      </c>
      <c r="K16" s="35"/>
      <c r="L16" s="55">
        <f>+BD_2[[#This Row],[Monto Total]]-BD_2[[#This Row],[Abonos]]</f>
        <v>88.050000000000011</v>
      </c>
      <c r="M16" s="37" t="str">
        <f>IF(BD_2[[#This Row],[Saldo Actual]]=0,"PAGADO",IF(BD_2[[#This Row],[Saldo Actual]]&lt;0,"A Favor","Pendiente"))</f>
        <v>Pendiente</v>
      </c>
      <c r="N16" s="57">
        <f>+BD_2[[#This Row],[Fecha Doc.]]+7</f>
        <v>45251</v>
      </c>
      <c r="O16" s="37" t="str">
        <f ca="1">IF(TODAY()&gt;BD_2[[#This Row],[Fecha Venc.]],"VENCIDO","")</f>
        <v>VENCIDO</v>
      </c>
      <c r="P16" s="37"/>
    </row>
    <row r="17" spans="1:16" ht="15" hidden="1" customHeight="1" x14ac:dyDescent="0.25">
      <c r="A17" s="62" t="s">
        <v>255</v>
      </c>
      <c r="B17" s="32">
        <v>45244</v>
      </c>
      <c r="C17" s="33" t="s">
        <v>81</v>
      </c>
      <c r="D17" s="31" t="s">
        <v>40</v>
      </c>
      <c r="E17" s="33" t="s">
        <v>218</v>
      </c>
      <c r="F17" s="34" t="s">
        <v>15</v>
      </c>
      <c r="G17" s="35">
        <v>8438.9</v>
      </c>
      <c r="H17" s="35">
        <v>8438.9</v>
      </c>
      <c r="I17" s="35">
        <v>2.58</v>
      </c>
      <c r="J17" s="36">
        <f>+BD[[#This Row],[Kg. Recibidos]]*BD[[#This Row],[Precio]]</f>
        <v>122</v>
      </c>
      <c r="K17" s="35"/>
      <c r="L17" s="55">
        <f>+BD_2[[#This Row],[Monto Total]]-BD_2[[#This Row],[Abonos]]</f>
        <v>122</v>
      </c>
      <c r="M17" s="37" t="str">
        <f>IF(BD_2[[#This Row],[Saldo Actual]]=0,"PAGADO",IF(BD_2[[#This Row],[Saldo Actual]]&lt;0,"A Favor","Pendiente"))</f>
        <v>Pendiente</v>
      </c>
      <c r="N17" s="57">
        <f>+BD_2[[#This Row],[Fecha Doc.]]+7</f>
        <v>45251</v>
      </c>
      <c r="O17" s="37" t="str">
        <f ca="1">IF(TODAY()&gt;BD_2[[#This Row],[Fecha Venc.]],"VENCIDO","")</f>
        <v>VENCIDO</v>
      </c>
      <c r="P17" s="37"/>
    </row>
    <row r="18" spans="1:16" ht="15" hidden="1" customHeight="1" x14ac:dyDescent="0.25">
      <c r="A18" s="62" t="s">
        <v>256</v>
      </c>
      <c r="B18" s="32">
        <v>45245</v>
      </c>
      <c r="C18" s="33" t="s">
        <v>8</v>
      </c>
      <c r="D18" s="31" t="s">
        <v>20</v>
      </c>
      <c r="E18" s="33" t="s">
        <v>176</v>
      </c>
      <c r="F18" s="34" t="s">
        <v>15</v>
      </c>
      <c r="G18" s="35">
        <v>598.5</v>
      </c>
      <c r="H18" s="35">
        <v>598.5</v>
      </c>
      <c r="I18" s="35">
        <v>2.52</v>
      </c>
      <c r="J18" s="36">
        <f>+BD[[#This Row],[Kg. Recibidos]]*BD[[#This Row],[Precio]]</f>
        <v>30.900000000000002</v>
      </c>
      <c r="K18" s="35"/>
      <c r="L18" s="55">
        <f>+BD_2[[#This Row],[Monto Total]]-BD_2[[#This Row],[Abonos]]</f>
        <v>30.900000000000002</v>
      </c>
      <c r="M18" s="56" t="str">
        <f>IF(BD_2[[#This Row],[Saldo Actual]]=0,"PAGADO",IF(BD_2[[#This Row],[Saldo Actual]]&lt;0,"A Favor","Pendiente"))</f>
        <v>Pendiente</v>
      </c>
      <c r="N18" s="57">
        <f>+BD_2[[#This Row],[Fecha Doc.]]+7</f>
        <v>45252</v>
      </c>
      <c r="O18" s="37" t="str">
        <f ca="1">IF(TODAY()&gt;BD_2[[#This Row],[Fecha Venc.]],"VENCIDO","")</f>
        <v>VENCIDO</v>
      </c>
      <c r="P18" s="37"/>
    </row>
    <row r="19" spans="1:16" ht="15" hidden="1" customHeight="1" x14ac:dyDescent="0.25">
      <c r="A19" s="62" t="s">
        <v>257</v>
      </c>
      <c r="B19" s="32">
        <v>45245</v>
      </c>
      <c r="C19" s="33" t="s">
        <v>8</v>
      </c>
      <c r="D19" s="31" t="s">
        <v>20</v>
      </c>
      <c r="E19" s="33" t="s">
        <v>172</v>
      </c>
      <c r="F19" s="34" t="s">
        <v>15</v>
      </c>
      <c r="G19" s="35">
        <v>917.9</v>
      </c>
      <c r="H19" s="35">
        <v>917.9</v>
      </c>
      <c r="I19" s="35">
        <v>2.52</v>
      </c>
      <c r="J19" s="36">
        <f>+BD[[#This Row],[Kg. Recibidos]]*BD[[#This Row],[Precio]]</f>
        <v>43.8</v>
      </c>
      <c r="K19" s="35"/>
      <c r="L19" s="55">
        <f>+BD_2[[#This Row],[Monto Total]]-BD_2[[#This Row],[Abonos]]</f>
        <v>43.8</v>
      </c>
      <c r="M19" s="37" t="str">
        <f>IF(BD_2[[#This Row],[Saldo Actual]]=0,"PAGADO",IF(BD_2[[#This Row],[Saldo Actual]]&lt;0,"A Favor","Pendiente"))</f>
        <v>Pendiente</v>
      </c>
      <c r="N19" s="57">
        <f>+BD_2[[#This Row],[Fecha Doc.]]+7</f>
        <v>45252</v>
      </c>
      <c r="O19" s="37" t="str">
        <f ca="1">IF(TODAY()&gt;BD_2[[#This Row],[Fecha Venc.]],"VENCIDO","")</f>
        <v>VENCIDO</v>
      </c>
      <c r="P19" s="37"/>
    </row>
    <row r="20" spans="1:16" ht="15" hidden="1" customHeight="1" x14ac:dyDescent="0.25">
      <c r="A20" s="62" t="s">
        <v>258</v>
      </c>
      <c r="B20" s="32">
        <v>45245</v>
      </c>
      <c r="C20" s="33" t="s">
        <v>8</v>
      </c>
      <c r="D20" s="31" t="s">
        <v>20</v>
      </c>
      <c r="E20" s="33" t="s">
        <v>180</v>
      </c>
      <c r="F20" s="34" t="s">
        <v>15</v>
      </c>
      <c r="G20" s="35">
        <v>886.6</v>
      </c>
      <c r="H20" s="35">
        <v>866.6</v>
      </c>
      <c r="I20" s="35">
        <v>2.52</v>
      </c>
      <c r="J20" s="36">
        <f>+BD[[#This Row],[Kg. Recibidos]]*BD[[#This Row],[Precio]]</f>
        <v>704.16000000000008</v>
      </c>
      <c r="K20" s="35"/>
      <c r="L20" s="55">
        <f>+BD_2[[#This Row],[Monto Total]]-BD_2[[#This Row],[Abonos]]</f>
        <v>704.16000000000008</v>
      </c>
      <c r="M20" s="37" t="str">
        <f>IF(BD_2[[#This Row],[Saldo Actual]]=0,"PAGADO",IF(BD_2[[#This Row],[Saldo Actual]]&lt;0,"A Favor","Pendiente"))</f>
        <v>Pendiente</v>
      </c>
      <c r="N20" s="57">
        <f>+BD_2[[#This Row],[Fecha Doc.]]+7</f>
        <v>45252</v>
      </c>
      <c r="O20" s="37" t="str">
        <f ca="1">IF(TODAY()&gt;BD_2[[#This Row],[Fecha Venc.]],"VENCIDO","")</f>
        <v>VENCIDO</v>
      </c>
      <c r="P20" s="37"/>
    </row>
    <row r="21" spans="1:16" ht="15" hidden="1" customHeight="1" x14ac:dyDescent="0.25">
      <c r="A21" s="62" t="s">
        <v>259</v>
      </c>
      <c r="B21" s="32">
        <v>45245</v>
      </c>
      <c r="C21" s="33" t="s">
        <v>89</v>
      </c>
      <c r="D21" s="31" t="s">
        <v>47</v>
      </c>
      <c r="E21" s="33" t="s">
        <v>89</v>
      </c>
      <c r="F21" s="34" t="s">
        <v>10</v>
      </c>
      <c r="G21" s="35">
        <v>15584.2</v>
      </c>
      <c r="H21" s="35">
        <v>15584.2</v>
      </c>
      <c r="I21" s="35">
        <v>2.0499999999999998</v>
      </c>
      <c r="J21" s="36">
        <f>+BD[[#This Row],[Kg. Recibidos]]*BD[[#This Row],[Precio]]</f>
        <v>36.299999999999997</v>
      </c>
      <c r="K21" s="35"/>
      <c r="L21" s="55">
        <f>+BD_2[[#This Row],[Monto Total]]-BD_2[[#This Row],[Abonos]]</f>
        <v>36.299999999999997</v>
      </c>
      <c r="M21" s="37" t="str">
        <f>IF(BD_2[[#This Row],[Saldo Actual]]=0,"PAGADO",IF(BD_2[[#This Row],[Saldo Actual]]&lt;0,"A Favor","Pendiente"))</f>
        <v>Pendiente</v>
      </c>
      <c r="N21" s="58">
        <f>+BD_2[[#This Row],[Fecha Doc.]]+7</f>
        <v>45252</v>
      </c>
      <c r="O21" s="37" t="str">
        <f ca="1">IF(TODAY()&gt;BD_2[[#This Row],[Fecha Venc.]],"VENCIDO","")</f>
        <v>VENCIDO</v>
      </c>
      <c r="P21" s="37"/>
    </row>
    <row r="22" spans="1:16" ht="15" hidden="1" customHeight="1" x14ac:dyDescent="0.25">
      <c r="A22" s="62" t="s">
        <v>260</v>
      </c>
      <c r="B22" s="32">
        <v>45244</v>
      </c>
      <c r="C22" s="33" t="s">
        <v>93</v>
      </c>
      <c r="D22" s="31" t="s">
        <v>51</v>
      </c>
      <c r="E22" s="33" t="s">
        <v>93</v>
      </c>
      <c r="F22" s="34" t="s">
        <v>3</v>
      </c>
      <c r="G22" s="35">
        <v>23102.799999999999</v>
      </c>
      <c r="H22" s="35">
        <v>23102.799999999999</v>
      </c>
      <c r="I22" s="35">
        <v>2.15</v>
      </c>
      <c r="J22" s="36">
        <f>+BD[[#This Row],[Kg. Recibidos]]*BD[[#This Row],[Precio]]</f>
        <v>3</v>
      </c>
      <c r="K22" s="35"/>
      <c r="L22" s="55">
        <f>+BD_2[[#This Row],[Monto Total]]-BD_2[[#This Row],[Abonos]]</f>
        <v>3</v>
      </c>
      <c r="M22" s="37" t="str">
        <f>IF(BD_2[[#This Row],[Saldo Actual]]=0,"PAGADO",IF(BD_2[[#This Row],[Saldo Actual]]&lt;0,"A Favor","Pendiente"))</f>
        <v>Pendiente</v>
      </c>
      <c r="N22" s="57">
        <f>+BD_2[[#This Row],[Fecha Doc.]]+7</f>
        <v>45251</v>
      </c>
      <c r="O22" s="37" t="str">
        <f ca="1">IF(TODAY()&gt;BD_2[[#This Row],[Fecha Venc.]],"VENCIDO","")</f>
        <v>VENCIDO</v>
      </c>
      <c r="P22" s="37"/>
    </row>
    <row r="23" spans="1:16" ht="15" hidden="1" customHeight="1" x14ac:dyDescent="0.25">
      <c r="A23" s="62" t="s">
        <v>261</v>
      </c>
      <c r="B23" s="32">
        <v>45244</v>
      </c>
      <c r="C23" s="33" t="s">
        <v>8</v>
      </c>
      <c r="D23" s="31" t="s">
        <v>20</v>
      </c>
      <c r="E23" s="33" t="s">
        <v>173</v>
      </c>
      <c r="F23" s="34" t="s">
        <v>15</v>
      </c>
      <c r="G23" s="35">
        <v>2341.5</v>
      </c>
      <c r="H23" s="35">
        <v>2326.1999999999998</v>
      </c>
      <c r="I23" s="35">
        <v>2.52</v>
      </c>
      <c r="J23" s="36">
        <f>+BD[[#This Row],[Kg. Recibidos]]*BD[[#This Row],[Precio]]</f>
        <v>6.21</v>
      </c>
      <c r="K23" s="35"/>
      <c r="L23" s="55">
        <f>+BD_2[[#This Row],[Monto Total]]-BD_2[[#This Row],[Abonos]]</f>
        <v>6.21</v>
      </c>
      <c r="M23" s="37" t="str">
        <f>IF(BD_2[[#This Row],[Saldo Actual]]=0,"PAGADO",IF(BD_2[[#This Row],[Saldo Actual]]&lt;0,"A Favor","Pendiente"))</f>
        <v>Pendiente</v>
      </c>
      <c r="N23" s="57">
        <f>+BD_2[[#This Row],[Fecha Doc.]]+7</f>
        <v>45251</v>
      </c>
      <c r="O23" s="37" t="str">
        <f ca="1">IF(TODAY()&gt;BD_2[[#This Row],[Fecha Venc.]],"VENCIDO","")</f>
        <v>VENCIDO</v>
      </c>
      <c r="P23" s="37"/>
    </row>
    <row r="24" spans="1:16" ht="15" hidden="1" customHeight="1" x14ac:dyDescent="0.25">
      <c r="A24" s="62" t="s">
        <v>262</v>
      </c>
      <c r="B24" s="32">
        <v>45244</v>
      </c>
      <c r="C24" s="33" t="s">
        <v>8</v>
      </c>
      <c r="D24" s="31" t="s">
        <v>20</v>
      </c>
      <c r="E24" s="33" t="s">
        <v>180</v>
      </c>
      <c r="F24" s="34" t="s">
        <v>15</v>
      </c>
      <c r="G24" s="35">
        <v>944.9</v>
      </c>
      <c r="H24" s="35">
        <v>937.6</v>
      </c>
      <c r="I24" s="35">
        <v>2.52</v>
      </c>
      <c r="J24" s="36">
        <f>+BD[[#This Row],[Kg. Recibidos]]*BD[[#This Row],[Precio]]</f>
        <v>44.7</v>
      </c>
      <c r="K24" s="35"/>
      <c r="L24" s="55">
        <f>+BD_2[[#This Row],[Monto Total]]-BD_2[[#This Row],[Abonos]]</f>
        <v>44.7</v>
      </c>
      <c r="M24" s="37" t="str">
        <f>IF(BD_2[[#This Row],[Saldo Actual]]=0,"PAGADO",IF(BD_2[[#This Row],[Saldo Actual]]&lt;0,"A Favor","Pendiente"))</f>
        <v>Pendiente</v>
      </c>
      <c r="N24" s="57">
        <f>+BD_2[[#This Row],[Fecha Doc.]]+7</f>
        <v>45251</v>
      </c>
      <c r="O24" s="37" t="str">
        <f ca="1">IF(TODAY()&gt;BD_2[[#This Row],[Fecha Venc.]],"VENCIDO","")</f>
        <v>VENCIDO</v>
      </c>
      <c r="P24" s="37"/>
    </row>
    <row r="25" spans="1:16" ht="15" hidden="1" customHeight="1" x14ac:dyDescent="0.25">
      <c r="A25" s="62" t="s">
        <v>263</v>
      </c>
      <c r="B25" s="32">
        <v>45244</v>
      </c>
      <c r="C25" s="33" t="s">
        <v>8</v>
      </c>
      <c r="D25" s="31" t="s">
        <v>20</v>
      </c>
      <c r="E25" s="33" t="s">
        <v>180</v>
      </c>
      <c r="F25" s="34" t="s">
        <v>3</v>
      </c>
      <c r="G25" s="35">
        <v>619.1</v>
      </c>
      <c r="H25" s="35">
        <v>616.20000000000005</v>
      </c>
      <c r="I25" s="35">
        <v>2.25</v>
      </c>
      <c r="J25" s="36">
        <f>+BD[[#This Row],[Kg. Recibidos]]*BD[[#This Row],[Precio]]</f>
        <v>58.650000000000006</v>
      </c>
      <c r="K25" s="35"/>
      <c r="L25" s="55">
        <f>+BD_2[[#This Row],[Monto Total]]-BD_2[[#This Row],[Abonos]]</f>
        <v>58.650000000000006</v>
      </c>
      <c r="M25" s="37" t="str">
        <f>IF(BD_2[[#This Row],[Saldo Actual]]=0,"PAGADO",IF(BD_2[[#This Row],[Saldo Actual]]&lt;0,"A Favor","Pendiente"))</f>
        <v>Pendiente</v>
      </c>
      <c r="N25" s="57">
        <f>+BD_2[[#This Row],[Fecha Doc.]]+7</f>
        <v>45251</v>
      </c>
      <c r="O25" s="37" t="str">
        <f ca="1">IF(TODAY()&gt;BD_2[[#This Row],[Fecha Venc.]],"VENCIDO","")</f>
        <v>VENCIDO</v>
      </c>
      <c r="P25" s="37"/>
    </row>
    <row r="26" spans="1:16" ht="15" hidden="1" customHeight="1" x14ac:dyDescent="0.25">
      <c r="A26" s="62" t="s">
        <v>264</v>
      </c>
      <c r="B26" s="32">
        <v>45244</v>
      </c>
      <c r="C26" s="33" t="s">
        <v>8</v>
      </c>
      <c r="D26" s="31" t="s">
        <v>20</v>
      </c>
      <c r="E26" s="33" t="s">
        <v>173</v>
      </c>
      <c r="F26" s="34" t="s">
        <v>3</v>
      </c>
      <c r="G26" s="35">
        <v>2474</v>
      </c>
      <c r="H26" s="35">
        <v>2473</v>
      </c>
      <c r="I26" s="35">
        <v>2.25</v>
      </c>
      <c r="J26" s="36">
        <f>+BD[[#This Row],[Kg. Recibidos]]*BD[[#This Row],[Precio]]</f>
        <v>29.25</v>
      </c>
      <c r="K26" s="35"/>
      <c r="L26" s="55">
        <f>+BD_2[[#This Row],[Monto Total]]-BD_2[[#This Row],[Abonos]]</f>
        <v>29.25</v>
      </c>
      <c r="M26" s="37" t="str">
        <f>IF(BD_2[[#This Row],[Saldo Actual]]=0,"PAGADO",IF(BD_2[[#This Row],[Saldo Actual]]&lt;0,"A Favor","Pendiente"))</f>
        <v>Pendiente</v>
      </c>
      <c r="N26" s="57">
        <f>+BD_2[[#This Row],[Fecha Doc.]]+7</f>
        <v>45251</v>
      </c>
      <c r="O26" s="37" t="str">
        <f ca="1">IF(TODAY()&gt;BD_2[[#This Row],[Fecha Venc.]],"VENCIDO","")</f>
        <v>VENCIDO</v>
      </c>
      <c r="P26" s="37"/>
    </row>
    <row r="27" spans="1:16" ht="15" hidden="1" customHeight="1" x14ac:dyDescent="0.25">
      <c r="A27" s="62" t="s">
        <v>265</v>
      </c>
      <c r="B27" s="32">
        <v>45244</v>
      </c>
      <c r="C27" s="33" t="s">
        <v>8</v>
      </c>
      <c r="D27" s="31" t="s">
        <v>20</v>
      </c>
      <c r="E27" s="33" t="s">
        <v>172</v>
      </c>
      <c r="F27" s="34" t="s">
        <v>15</v>
      </c>
      <c r="G27" s="35">
        <v>950.6</v>
      </c>
      <c r="H27" s="35">
        <v>940.5</v>
      </c>
      <c r="I27" s="35">
        <v>2.52</v>
      </c>
      <c r="J27" s="36">
        <f>+BD[[#This Row],[Kg. Recibidos]]*BD[[#This Row],[Precio]]</f>
        <v>445.50000000000006</v>
      </c>
      <c r="K27" s="35"/>
      <c r="L27" s="55">
        <f>+BD_2[[#This Row],[Monto Total]]-BD_2[[#This Row],[Abonos]]</f>
        <v>445.50000000000006</v>
      </c>
      <c r="M27" s="37" t="str">
        <f>IF(BD_2[[#This Row],[Saldo Actual]]=0,"PAGADO",IF(BD_2[[#This Row],[Saldo Actual]]&lt;0,"A Favor","Pendiente"))</f>
        <v>Pendiente</v>
      </c>
      <c r="N27" s="57">
        <f>+BD_2[[#This Row],[Fecha Doc.]]+7</f>
        <v>45251</v>
      </c>
      <c r="O27" s="37" t="str">
        <f ca="1">IF(TODAY()&gt;BD_2[[#This Row],[Fecha Venc.]],"VENCIDO","")</f>
        <v>VENCIDO</v>
      </c>
      <c r="P27" s="37"/>
    </row>
    <row r="28" spans="1:16" ht="15" hidden="1" customHeight="1" x14ac:dyDescent="0.25">
      <c r="A28" s="62" t="s">
        <v>266</v>
      </c>
      <c r="B28" s="32">
        <v>45244</v>
      </c>
      <c r="C28" s="33" t="s">
        <v>8</v>
      </c>
      <c r="D28" s="31" t="s">
        <v>20</v>
      </c>
      <c r="E28" s="33" t="s">
        <v>179</v>
      </c>
      <c r="F28" s="34" t="s">
        <v>3</v>
      </c>
      <c r="G28" s="35">
        <v>1614.3</v>
      </c>
      <c r="H28" s="35">
        <v>1603</v>
      </c>
      <c r="I28" s="35">
        <v>2.25</v>
      </c>
      <c r="J28" s="36">
        <f>+BD[[#This Row],[Kg. Recibidos]]*BD[[#This Row],[Precio]]</f>
        <v>188.63</v>
      </c>
      <c r="K28" s="35"/>
      <c r="L28" s="55">
        <f>+BD_2[[#This Row],[Monto Total]]-BD_2[[#This Row],[Abonos]]</f>
        <v>188.63</v>
      </c>
      <c r="M28" s="37" t="str">
        <f>IF(BD_2[[#This Row],[Saldo Actual]]=0,"PAGADO",IF(BD_2[[#This Row],[Saldo Actual]]&lt;0,"A Favor","Pendiente"))</f>
        <v>Pendiente</v>
      </c>
      <c r="N28" s="57">
        <f>+BD_2[[#This Row],[Fecha Doc.]]+7</f>
        <v>45251</v>
      </c>
      <c r="O28" s="37" t="str">
        <f ca="1">IF(TODAY()&gt;BD_2[[#This Row],[Fecha Venc.]],"VENCIDO","")</f>
        <v>VENCIDO</v>
      </c>
      <c r="P28" s="37"/>
    </row>
    <row r="29" spans="1:16" ht="15" hidden="1" customHeight="1" x14ac:dyDescent="0.25">
      <c r="A29" s="62" t="s">
        <v>267</v>
      </c>
      <c r="B29" s="32">
        <v>45244</v>
      </c>
      <c r="C29" s="33" t="s">
        <v>8</v>
      </c>
      <c r="D29" s="31" t="s">
        <v>20</v>
      </c>
      <c r="E29" s="33" t="s">
        <v>176</v>
      </c>
      <c r="F29" s="34" t="s">
        <v>15</v>
      </c>
      <c r="G29" s="35">
        <v>955</v>
      </c>
      <c r="H29" s="35">
        <v>943.1</v>
      </c>
      <c r="I29" s="35">
        <v>2.52</v>
      </c>
      <c r="J29" s="36">
        <f>+BD[[#This Row],[Kg. Recibidos]]*BD[[#This Row],[Precio]]</f>
        <v>528.58000000000004</v>
      </c>
      <c r="K29" s="35"/>
      <c r="L29" s="55">
        <f>+BD_2[[#This Row],[Monto Total]]-BD_2[[#This Row],[Abonos]]</f>
        <v>528.58000000000004</v>
      </c>
      <c r="M29" s="37" t="str">
        <f>IF(BD_2[[#This Row],[Saldo Actual]]=0,"PAGADO",IF(BD_2[[#This Row],[Saldo Actual]]&lt;0,"A Favor","Pendiente"))</f>
        <v>Pendiente</v>
      </c>
      <c r="N29" s="57">
        <f>+BD_2[[#This Row],[Fecha Doc.]]+7</f>
        <v>45251</v>
      </c>
      <c r="O29" s="37" t="str">
        <f ca="1">IF(TODAY()&gt;BD_2[[#This Row],[Fecha Venc.]],"VENCIDO","")</f>
        <v>VENCIDO</v>
      </c>
      <c r="P29" s="37"/>
    </row>
    <row r="30" spans="1:16" ht="15" hidden="1" customHeight="1" x14ac:dyDescent="0.25">
      <c r="A30" s="62" t="s">
        <v>268</v>
      </c>
      <c r="B30" s="32">
        <v>45244</v>
      </c>
      <c r="C30" s="33" t="s">
        <v>8</v>
      </c>
      <c r="D30" s="31" t="s">
        <v>20</v>
      </c>
      <c r="E30" s="33" t="s">
        <v>177</v>
      </c>
      <c r="F30" s="34" t="s">
        <v>3</v>
      </c>
      <c r="G30" s="35">
        <v>169.3</v>
      </c>
      <c r="H30" s="35">
        <v>167.96</v>
      </c>
      <c r="I30" s="35">
        <v>2.25</v>
      </c>
      <c r="J30" s="36">
        <f>+BD[[#This Row],[Kg. Recibidos]]*BD[[#This Row],[Precio]]</f>
        <v>14810.581999999999</v>
      </c>
      <c r="K30" s="35"/>
      <c r="L30" s="55">
        <f>+BD_2[[#This Row],[Monto Total]]-BD_2[[#This Row],[Abonos]]</f>
        <v>14810.581999999999</v>
      </c>
      <c r="M30" s="37" t="str">
        <f>IF(BD_2[[#This Row],[Saldo Actual]]=0,"PAGADO",IF(BD_2[[#This Row],[Saldo Actual]]&lt;0,"A Favor","Pendiente"))</f>
        <v>Pendiente</v>
      </c>
      <c r="N30" s="57">
        <f>+BD_2[[#This Row],[Fecha Doc.]]+7</f>
        <v>45251</v>
      </c>
      <c r="O30" s="37" t="str">
        <f ca="1">IF(TODAY()&gt;BD_2[[#This Row],[Fecha Venc.]],"VENCIDO","")</f>
        <v>VENCIDO</v>
      </c>
      <c r="P30" s="37"/>
    </row>
    <row r="31" spans="1:16" ht="15" hidden="1" customHeight="1" x14ac:dyDescent="0.25">
      <c r="A31" s="62" t="s">
        <v>269</v>
      </c>
      <c r="B31" s="32">
        <v>45244</v>
      </c>
      <c r="C31" s="33" t="s">
        <v>8</v>
      </c>
      <c r="D31" s="31" t="s">
        <v>20</v>
      </c>
      <c r="E31" s="33" t="s">
        <v>174</v>
      </c>
      <c r="F31" s="34" t="s">
        <v>15</v>
      </c>
      <c r="G31" s="35">
        <v>4603.5</v>
      </c>
      <c r="H31" s="35">
        <v>4575.1000000000004</v>
      </c>
      <c r="I31" s="35">
        <v>2.52</v>
      </c>
      <c r="J31" s="36">
        <f>+BD[[#This Row],[Kg. Recibidos]]*BD[[#This Row],[Precio]]</f>
        <v>32.630000000000003</v>
      </c>
      <c r="K31" s="35"/>
      <c r="L31" s="55">
        <f>+BD_2[[#This Row],[Monto Total]]-BD_2[[#This Row],[Abonos]]</f>
        <v>32.630000000000003</v>
      </c>
      <c r="M31" s="37" t="str">
        <f>IF(BD_2[[#This Row],[Saldo Actual]]=0,"PAGADO",IF(BD_2[[#This Row],[Saldo Actual]]&lt;0,"A Favor","Pendiente"))</f>
        <v>Pendiente</v>
      </c>
      <c r="N31" s="57">
        <f>+BD_2[[#This Row],[Fecha Doc.]]+7</f>
        <v>45251</v>
      </c>
      <c r="O31" s="37" t="str">
        <f ca="1">IF(TODAY()&gt;BD_2[[#This Row],[Fecha Venc.]],"VENCIDO","")</f>
        <v>VENCIDO</v>
      </c>
      <c r="P31" s="37"/>
    </row>
    <row r="32" spans="1:16" ht="15" hidden="1" customHeight="1" x14ac:dyDescent="0.25">
      <c r="A32" s="62" t="s">
        <v>270</v>
      </c>
      <c r="B32" s="32">
        <v>45243</v>
      </c>
      <c r="C32" s="33" t="s">
        <v>8</v>
      </c>
      <c r="D32" s="31" t="s">
        <v>20</v>
      </c>
      <c r="E32" s="33" t="s">
        <v>182</v>
      </c>
      <c r="F32" s="34" t="s">
        <v>15</v>
      </c>
      <c r="G32" s="35">
        <v>7493.5</v>
      </c>
      <c r="H32" s="35">
        <v>7241.61</v>
      </c>
      <c r="I32" s="35">
        <v>2.52</v>
      </c>
      <c r="J32" s="36">
        <f>+BD[[#This Row],[Kg. Recibidos]]*BD[[#This Row],[Precio]]</f>
        <v>463.59</v>
      </c>
      <c r="K32" s="35"/>
      <c r="L32" s="55">
        <f>+BD_2[[#This Row],[Monto Total]]-BD_2[[#This Row],[Abonos]]</f>
        <v>463.59</v>
      </c>
      <c r="M32" s="37" t="str">
        <f>IF(BD_2[[#This Row],[Saldo Actual]]=0,"PAGADO",IF(BD_2[[#This Row],[Saldo Actual]]&lt;0,"A Favor","Pendiente"))</f>
        <v>Pendiente</v>
      </c>
      <c r="N32" s="57">
        <f>+BD_2[[#This Row],[Fecha Doc.]]+7</f>
        <v>45250</v>
      </c>
      <c r="O32" s="37" t="str">
        <f ca="1">IF(TODAY()&gt;BD_2[[#This Row],[Fecha Venc.]],"VENCIDO","")</f>
        <v>VENCIDO</v>
      </c>
      <c r="P32" s="37"/>
    </row>
    <row r="33" spans="1:16" ht="15" hidden="1" customHeight="1" x14ac:dyDescent="0.25">
      <c r="A33" s="62" t="s">
        <v>271</v>
      </c>
      <c r="B33" s="32">
        <v>45243</v>
      </c>
      <c r="C33" s="33" t="s">
        <v>8</v>
      </c>
      <c r="D33" s="31" t="s">
        <v>20</v>
      </c>
      <c r="E33" s="33" t="s">
        <v>182</v>
      </c>
      <c r="F33" s="34" t="s">
        <v>11</v>
      </c>
      <c r="G33" s="35">
        <v>479.9</v>
      </c>
      <c r="H33" s="35">
        <v>478.3</v>
      </c>
      <c r="I33" s="35">
        <v>1.8</v>
      </c>
      <c r="J33" s="36">
        <f>+BD[[#This Row],[Kg. Recibidos]]*BD[[#This Row],[Precio]]</f>
        <v>570.9</v>
      </c>
      <c r="K33" s="35"/>
      <c r="L33" s="55">
        <f>+BD_2[[#This Row],[Monto Total]]-BD_2[[#This Row],[Abonos]]</f>
        <v>570.9</v>
      </c>
      <c r="M33" s="37" t="str">
        <f>IF(BD_2[[#This Row],[Saldo Actual]]=0,"PAGADO",IF(BD_2[[#This Row],[Saldo Actual]]&lt;0,"A Favor","Pendiente"))</f>
        <v>Pendiente</v>
      </c>
      <c r="N33" s="57">
        <f>+BD_2[[#This Row],[Fecha Doc.]]+7</f>
        <v>45250</v>
      </c>
      <c r="O33" s="37" t="str">
        <f ca="1">IF(TODAY()&gt;BD_2[[#This Row],[Fecha Venc.]],"VENCIDO","")</f>
        <v>VENCIDO</v>
      </c>
      <c r="P33" s="37"/>
    </row>
    <row r="34" spans="1:16" ht="15" hidden="1" customHeight="1" x14ac:dyDescent="0.25">
      <c r="A34" s="62">
        <v>42465</v>
      </c>
      <c r="B34" s="32">
        <v>45243</v>
      </c>
      <c r="C34" s="33" t="s">
        <v>8</v>
      </c>
      <c r="D34" s="31" t="s">
        <v>20</v>
      </c>
      <c r="E34" s="33" t="s">
        <v>182</v>
      </c>
      <c r="F34" s="34" t="s">
        <v>12</v>
      </c>
      <c r="G34" s="35">
        <v>1451.8</v>
      </c>
      <c r="H34" s="35">
        <v>1407.4</v>
      </c>
      <c r="I34" s="35">
        <v>1.3</v>
      </c>
      <c r="J34" s="36">
        <f>+BD[[#This Row],[Kg. Recibidos]]*BD[[#This Row],[Precio]]</f>
        <v>182.10000000000002</v>
      </c>
      <c r="K34" s="35"/>
      <c r="L34" s="55">
        <f>+BD_2[[#This Row],[Monto Total]]-BD_2[[#This Row],[Abonos]]</f>
        <v>182.10000000000002</v>
      </c>
      <c r="M34" s="37" t="str">
        <f>IF(BD_2[[#This Row],[Saldo Actual]]=0,"PAGADO",IF(BD_2[[#This Row],[Saldo Actual]]&lt;0,"A Favor","Pendiente"))</f>
        <v>Pendiente</v>
      </c>
      <c r="N34" s="57">
        <f>+BD_2[[#This Row],[Fecha Doc.]]+7</f>
        <v>45250</v>
      </c>
      <c r="O34" s="37" t="str">
        <f ca="1">IF(TODAY()&gt;BD_2[[#This Row],[Fecha Venc.]],"VENCIDO","")</f>
        <v>VENCIDO</v>
      </c>
      <c r="P34" s="37"/>
    </row>
    <row r="35" spans="1:16" ht="15" hidden="1" customHeight="1" x14ac:dyDescent="0.25">
      <c r="A35" s="62">
        <v>42465</v>
      </c>
      <c r="B35" s="32">
        <v>45243</v>
      </c>
      <c r="C35" s="33" t="s">
        <v>8</v>
      </c>
      <c r="D35" s="31" t="s">
        <v>20</v>
      </c>
      <c r="E35" s="33" t="s">
        <v>182</v>
      </c>
      <c r="F35" s="34" t="s">
        <v>13</v>
      </c>
      <c r="G35" s="35">
        <v>1293.7</v>
      </c>
      <c r="H35" s="35">
        <v>1286.8</v>
      </c>
      <c r="I35" s="35">
        <v>1.4</v>
      </c>
      <c r="J35" s="36">
        <f>+BD[[#This Row],[Kg. Recibidos]]*BD[[#This Row],[Precio]]</f>
        <v>21013.7</v>
      </c>
      <c r="K35" s="35"/>
      <c r="L35" s="55">
        <f>+BD_2[[#This Row],[Monto Total]]-BD_2[[#This Row],[Abonos]]</f>
        <v>21013.7</v>
      </c>
      <c r="M35" s="37" t="str">
        <f>IF(BD_2[[#This Row],[Saldo Actual]]=0,"PAGADO",IF(BD_2[[#This Row],[Saldo Actual]]&lt;0,"A Favor","Pendiente"))</f>
        <v>Pendiente</v>
      </c>
      <c r="N35" s="57">
        <f>+BD_2[[#This Row],[Fecha Doc.]]+7</f>
        <v>45250</v>
      </c>
      <c r="O35" s="37" t="str">
        <f ca="1">IF(TODAY()&gt;BD_2[[#This Row],[Fecha Venc.]],"VENCIDO","")</f>
        <v>VENCIDO</v>
      </c>
      <c r="P35" s="37"/>
    </row>
    <row r="36" spans="1:16" ht="15" hidden="1" customHeight="1" x14ac:dyDescent="0.25">
      <c r="A36" s="62">
        <v>42463</v>
      </c>
      <c r="B36" s="32">
        <v>45243</v>
      </c>
      <c r="C36" s="33" t="s">
        <v>81</v>
      </c>
      <c r="D36" s="31" t="s">
        <v>40</v>
      </c>
      <c r="E36" s="33" t="s">
        <v>218</v>
      </c>
      <c r="F36" s="34" t="s">
        <v>15</v>
      </c>
      <c r="G36" s="35">
        <v>10479.6</v>
      </c>
      <c r="H36" s="35">
        <v>10179.200000000001</v>
      </c>
      <c r="I36" s="35">
        <v>2.58</v>
      </c>
      <c r="J36" s="36">
        <f>+BD[[#This Row],[Kg. Recibidos]]*BD[[#This Row],[Precio]]</f>
        <v>19006.484</v>
      </c>
      <c r="K36" s="35"/>
      <c r="L36" s="55">
        <f>+BD_2[[#This Row],[Monto Total]]-BD_2[[#This Row],[Abonos]]</f>
        <v>19006.484</v>
      </c>
      <c r="M36" s="37" t="str">
        <f>IF(BD_2[[#This Row],[Saldo Actual]]=0,"PAGADO",IF(BD_2[[#This Row],[Saldo Actual]]&lt;0,"A Favor","Pendiente"))</f>
        <v>Pendiente</v>
      </c>
      <c r="N36" s="57">
        <f>+BD_2[[#This Row],[Fecha Doc.]]+7</f>
        <v>45250</v>
      </c>
      <c r="O36" s="37" t="str">
        <f ca="1">IF(TODAY()&gt;BD_2[[#This Row],[Fecha Venc.]],"VENCIDO","")</f>
        <v>VENCIDO</v>
      </c>
      <c r="P36" s="37"/>
    </row>
    <row r="37" spans="1:16" ht="15" hidden="1" customHeight="1" x14ac:dyDescent="0.25">
      <c r="A37" s="62">
        <v>42450</v>
      </c>
      <c r="B37" s="32">
        <v>45243</v>
      </c>
      <c r="C37" s="33" t="s">
        <v>76</v>
      </c>
      <c r="D37" s="31" t="s">
        <v>34</v>
      </c>
      <c r="E37" s="33" t="s">
        <v>76</v>
      </c>
      <c r="F37" s="34" t="s">
        <v>15</v>
      </c>
      <c r="G37" s="35">
        <v>3294.8</v>
      </c>
      <c r="H37" s="35">
        <v>3187.4</v>
      </c>
      <c r="I37" s="35">
        <v>2.63</v>
      </c>
      <c r="J37" s="36">
        <f>+BD[[#This Row],[Kg. Recibidos]]*BD[[#This Row],[Precio]]</f>
        <v>37.31</v>
      </c>
      <c r="K37" s="35"/>
      <c r="L37" s="55">
        <f>+BD_2[[#This Row],[Monto Total]]-BD_2[[#This Row],[Abonos]]</f>
        <v>37.31</v>
      </c>
      <c r="M37" s="37" t="str">
        <f>IF(BD_2[[#This Row],[Saldo Actual]]=0,"PAGADO",IF(BD_2[[#This Row],[Saldo Actual]]&lt;0,"A Favor","Pendiente"))</f>
        <v>Pendiente</v>
      </c>
      <c r="N37" s="57">
        <f>+BD_2[[#This Row],[Fecha Doc.]]+7</f>
        <v>45250</v>
      </c>
      <c r="O37" s="37" t="str">
        <f ca="1">IF(TODAY()&gt;BD_2[[#This Row],[Fecha Venc.]],"VENCIDO","")</f>
        <v>VENCIDO</v>
      </c>
      <c r="P37" s="37"/>
    </row>
    <row r="38" spans="1:16" ht="15" hidden="1" customHeight="1" x14ac:dyDescent="0.25">
      <c r="A38" s="62">
        <v>42450</v>
      </c>
      <c r="B38" s="32">
        <v>45243</v>
      </c>
      <c r="C38" s="33" t="s">
        <v>76</v>
      </c>
      <c r="D38" s="31" t="s">
        <v>34</v>
      </c>
      <c r="E38" s="33" t="s">
        <v>76</v>
      </c>
      <c r="F38" s="34" t="s">
        <v>3</v>
      </c>
      <c r="G38" s="35">
        <v>1770.5</v>
      </c>
      <c r="H38" s="35">
        <v>1752.9</v>
      </c>
      <c r="I38" s="35">
        <v>2.35</v>
      </c>
      <c r="J38" s="36">
        <f>+BD[[#This Row],[Kg. Recibidos]]*BD[[#This Row],[Precio]]</f>
        <v>1608.55</v>
      </c>
      <c r="K38" s="35"/>
      <c r="L38" s="55">
        <f>+BD_2[[#This Row],[Monto Total]]-BD_2[[#This Row],[Abonos]]</f>
        <v>1608.55</v>
      </c>
      <c r="M38" s="37" t="str">
        <f>IF(BD_2[[#This Row],[Saldo Actual]]=0,"PAGADO",IF(BD_2[[#This Row],[Saldo Actual]]&lt;0,"A Favor","Pendiente"))</f>
        <v>Pendiente</v>
      </c>
      <c r="N38" s="57">
        <f>+BD_2[[#This Row],[Fecha Doc.]]+7</f>
        <v>45250</v>
      </c>
      <c r="O38" s="37" t="str">
        <f ca="1">IF(TODAY()&gt;BD_2[[#This Row],[Fecha Venc.]],"VENCIDO","")</f>
        <v>VENCIDO</v>
      </c>
      <c r="P38" s="37"/>
    </row>
    <row r="39" spans="1:16" ht="15" hidden="1" customHeight="1" x14ac:dyDescent="0.25">
      <c r="A39" s="62">
        <v>42449</v>
      </c>
      <c r="B39" s="32">
        <v>45243</v>
      </c>
      <c r="C39" s="33" t="s">
        <v>76</v>
      </c>
      <c r="D39" s="31" t="s">
        <v>34</v>
      </c>
      <c r="E39" s="33" t="s">
        <v>76</v>
      </c>
      <c r="F39" s="34" t="s">
        <v>12</v>
      </c>
      <c r="G39" s="35">
        <v>297</v>
      </c>
      <c r="H39" s="35">
        <v>291.2</v>
      </c>
      <c r="I39" s="35">
        <v>1.3</v>
      </c>
      <c r="J39" s="36">
        <f>+BD[[#This Row],[Kg. Recibidos]]*BD[[#This Row],[Precio]]</f>
        <v>6216.9</v>
      </c>
      <c r="K39" s="35"/>
      <c r="L39" s="55">
        <f>+BD_2[[#This Row],[Monto Total]]-BD_2[[#This Row],[Abonos]]</f>
        <v>6216.9</v>
      </c>
      <c r="M39" s="37" t="str">
        <f>IF(BD_2[[#This Row],[Saldo Actual]]=0,"PAGADO",IF(BD_2[[#This Row],[Saldo Actual]]&lt;0,"A Favor","Pendiente"))</f>
        <v>Pendiente</v>
      </c>
      <c r="N39" s="57">
        <f>+BD_2[[#This Row],[Fecha Doc.]]+7</f>
        <v>45250</v>
      </c>
      <c r="O39" s="37" t="str">
        <f ca="1">IF(TODAY()&gt;BD_2[[#This Row],[Fecha Venc.]],"VENCIDO","")</f>
        <v>VENCIDO</v>
      </c>
      <c r="P39" s="37"/>
    </row>
    <row r="40" spans="1:16" ht="15" hidden="1" customHeight="1" x14ac:dyDescent="0.25">
      <c r="A40" s="62">
        <v>42449</v>
      </c>
      <c r="B40" s="32">
        <v>45243</v>
      </c>
      <c r="C40" s="33" t="s">
        <v>76</v>
      </c>
      <c r="D40" s="31" t="s">
        <v>34</v>
      </c>
      <c r="E40" s="33" t="s">
        <v>76</v>
      </c>
      <c r="F40" s="34" t="s">
        <v>13</v>
      </c>
      <c r="G40" s="35">
        <v>421.9</v>
      </c>
      <c r="H40" s="35">
        <v>418.4</v>
      </c>
      <c r="I40" s="35">
        <v>1.4</v>
      </c>
      <c r="J40" s="36">
        <f>+BD[[#This Row],[Kg. Recibidos]]*BD[[#This Row],[Precio]]</f>
        <v>19.440000000000001</v>
      </c>
      <c r="K40" s="35"/>
      <c r="L40" s="55">
        <f>+BD_2[[#This Row],[Monto Total]]-BD_2[[#This Row],[Abonos]]</f>
        <v>19.440000000000001</v>
      </c>
      <c r="M40" s="37" t="str">
        <f>IF(BD_2[[#This Row],[Saldo Actual]]=0,"PAGADO",IF(BD_2[[#This Row],[Saldo Actual]]&lt;0,"A Favor","Pendiente"))</f>
        <v>Pendiente</v>
      </c>
      <c r="N40" s="57">
        <f>+BD_2[[#This Row],[Fecha Doc.]]+7</f>
        <v>45250</v>
      </c>
      <c r="O40" s="37" t="str">
        <f ca="1">IF(TODAY()&gt;BD_2[[#This Row],[Fecha Venc.]],"VENCIDO","")</f>
        <v>VENCIDO</v>
      </c>
      <c r="P40" s="37"/>
    </row>
    <row r="41" spans="1:16" ht="15" hidden="1" customHeight="1" x14ac:dyDescent="0.25">
      <c r="A41" s="62">
        <v>42449</v>
      </c>
      <c r="B41" s="32">
        <v>45243</v>
      </c>
      <c r="C41" s="33" t="s">
        <v>76</v>
      </c>
      <c r="D41" s="31" t="s">
        <v>34</v>
      </c>
      <c r="E41" s="33" t="s">
        <v>76</v>
      </c>
      <c r="F41" s="34" t="s">
        <v>11</v>
      </c>
      <c r="G41" s="35">
        <v>130.19999999999999</v>
      </c>
      <c r="H41" s="35">
        <v>126.2</v>
      </c>
      <c r="I41" s="35">
        <v>1.8</v>
      </c>
      <c r="J41" s="36">
        <f>+BD[[#This Row],[Kg. Recibidos]]*BD[[#This Row],[Precio]]</f>
        <v>878.33999999999992</v>
      </c>
      <c r="K41" s="35"/>
      <c r="L41" s="55">
        <f>+BD_2[[#This Row],[Monto Total]]-BD_2[[#This Row],[Abonos]]</f>
        <v>878.33999999999992</v>
      </c>
      <c r="M41" s="37" t="str">
        <f>IF(BD_2[[#This Row],[Saldo Actual]]=0,"PAGADO",IF(BD_2[[#This Row],[Saldo Actual]]&lt;0,"A Favor","Pendiente"))</f>
        <v>Pendiente</v>
      </c>
      <c r="N41" s="57">
        <f>+BD_2[[#This Row],[Fecha Doc.]]+7</f>
        <v>45250</v>
      </c>
      <c r="O41" s="37" t="str">
        <f ca="1">IF(TODAY()&gt;BD_2[[#This Row],[Fecha Venc.]],"VENCIDO","")</f>
        <v>VENCIDO</v>
      </c>
      <c r="P41" s="37"/>
    </row>
    <row r="42" spans="1:16" ht="15" hidden="1" customHeight="1" x14ac:dyDescent="0.25">
      <c r="A42" s="62">
        <v>42448</v>
      </c>
      <c r="B42" s="32">
        <v>45240</v>
      </c>
      <c r="C42" s="33" t="s">
        <v>8</v>
      </c>
      <c r="D42" s="31" t="s">
        <v>20</v>
      </c>
      <c r="E42" s="33" t="s">
        <v>182</v>
      </c>
      <c r="F42" s="34" t="s">
        <v>11</v>
      </c>
      <c r="G42" s="35">
        <v>601.6</v>
      </c>
      <c r="H42" s="35">
        <v>594</v>
      </c>
      <c r="I42" s="35">
        <v>1.8</v>
      </c>
      <c r="J42" s="36">
        <f>+BD[[#This Row],[Kg. Recibidos]]*BD[[#This Row],[Precio]]</f>
        <v>2061.9699999999998</v>
      </c>
      <c r="K42" s="35"/>
      <c r="L42" s="55">
        <f>+BD_2[[#This Row],[Monto Total]]-BD_2[[#This Row],[Abonos]]</f>
        <v>2061.9699999999998</v>
      </c>
      <c r="M42" s="37" t="str">
        <f>IF(BD_2[[#This Row],[Saldo Actual]]=0,"PAGADO",IF(BD_2[[#This Row],[Saldo Actual]]&lt;0,"A Favor","Pendiente"))</f>
        <v>Pendiente</v>
      </c>
      <c r="N42" s="57">
        <f>+BD_2[[#This Row],[Fecha Doc.]]+7</f>
        <v>45247</v>
      </c>
      <c r="O42" s="37" t="str">
        <f ca="1">IF(TODAY()&gt;BD_2[[#This Row],[Fecha Venc.]],"VENCIDO","")</f>
        <v>VENCIDO</v>
      </c>
      <c r="P42" s="37"/>
    </row>
    <row r="43" spans="1:16" ht="15" hidden="1" customHeight="1" x14ac:dyDescent="0.25">
      <c r="A43" s="62">
        <v>42448</v>
      </c>
      <c r="B43" s="32">
        <v>45240</v>
      </c>
      <c r="C43" s="33" t="s">
        <v>8</v>
      </c>
      <c r="D43" s="31" t="s">
        <v>20</v>
      </c>
      <c r="E43" s="33" t="s">
        <v>182</v>
      </c>
      <c r="F43" s="34" t="s">
        <v>12</v>
      </c>
      <c r="G43" s="35">
        <v>1441.2</v>
      </c>
      <c r="H43" s="35">
        <v>1391.3</v>
      </c>
      <c r="I43" s="35">
        <v>1.3</v>
      </c>
      <c r="J43" s="36">
        <f>+BD[[#This Row],[Kg. Recibidos]]*BD[[#This Row],[Precio]]</f>
        <v>189.41</v>
      </c>
      <c r="K43" s="35"/>
      <c r="L43" s="55">
        <f>+BD_2[[#This Row],[Monto Total]]-BD_2[[#This Row],[Abonos]]</f>
        <v>189.41</v>
      </c>
      <c r="M43" s="37" t="str">
        <f>IF(BD_2[[#This Row],[Saldo Actual]]=0,"PAGADO",IF(BD_2[[#This Row],[Saldo Actual]]&lt;0,"A Favor","Pendiente"))</f>
        <v>Pendiente</v>
      </c>
      <c r="N43" s="57">
        <f>+BD_2[[#This Row],[Fecha Doc.]]+7</f>
        <v>45247</v>
      </c>
      <c r="O43" s="37" t="str">
        <f ca="1">IF(TODAY()&gt;BD_2[[#This Row],[Fecha Venc.]],"VENCIDO","")</f>
        <v>VENCIDO</v>
      </c>
      <c r="P43" s="37"/>
    </row>
    <row r="44" spans="1:16" ht="15" hidden="1" customHeight="1" x14ac:dyDescent="0.25">
      <c r="A44" s="62">
        <v>42448</v>
      </c>
      <c r="B44" s="32">
        <v>45240</v>
      </c>
      <c r="C44" s="33" t="s">
        <v>8</v>
      </c>
      <c r="D44" s="31" t="s">
        <v>20</v>
      </c>
      <c r="E44" s="33" t="s">
        <v>182</v>
      </c>
      <c r="F44" s="34" t="s">
        <v>13</v>
      </c>
      <c r="G44" s="35">
        <v>1589.9</v>
      </c>
      <c r="H44" s="35">
        <v>1577</v>
      </c>
      <c r="I44" s="35">
        <v>1.4</v>
      </c>
      <c r="J44" s="36">
        <f>+BD[[#This Row],[Kg. Recibidos]]*BD[[#This Row],[Precio]]</f>
        <v>2176.2000000000003</v>
      </c>
      <c r="K44" s="35"/>
      <c r="L44" s="55">
        <f>+BD_2[[#This Row],[Monto Total]]-BD_2[[#This Row],[Abonos]]</f>
        <v>2176.2000000000003</v>
      </c>
      <c r="M44" s="37" t="str">
        <f>IF(BD_2[[#This Row],[Saldo Actual]]=0,"PAGADO",IF(BD_2[[#This Row],[Saldo Actual]]&lt;0,"A Favor","Pendiente"))</f>
        <v>Pendiente</v>
      </c>
      <c r="N44" s="57">
        <f>+BD_2[[#This Row],[Fecha Doc.]]+7</f>
        <v>45247</v>
      </c>
      <c r="O44" s="37" t="str">
        <f ca="1">IF(TODAY()&gt;BD_2[[#This Row],[Fecha Venc.]],"VENCIDO","")</f>
        <v>VENCIDO</v>
      </c>
      <c r="P44" s="37"/>
    </row>
    <row r="45" spans="1:16" ht="15" hidden="1" customHeight="1" x14ac:dyDescent="0.25">
      <c r="A45" s="62">
        <v>42447</v>
      </c>
      <c r="B45" s="32">
        <v>45240</v>
      </c>
      <c r="C45" s="33" t="s">
        <v>8</v>
      </c>
      <c r="D45" s="31" t="s">
        <v>20</v>
      </c>
      <c r="E45" s="33" t="s">
        <v>182</v>
      </c>
      <c r="F45" s="34" t="s">
        <v>12</v>
      </c>
      <c r="G45" s="35">
        <v>1209.9000000000001</v>
      </c>
      <c r="H45" s="35">
        <v>1209.9000000000001</v>
      </c>
      <c r="I45" s="35">
        <v>1.3</v>
      </c>
      <c r="J45" s="36">
        <f>+BD[[#This Row],[Kg. Recibidos]]*BD[[#This Row],[Precio]]</f>
        <v>5487.85</v>
      </c>
      <c r="K45" s="35"/>
      <c r="L45" s="55">
        <f>+BD_2[[#This Row],[Monto Total]]-BD_2[[#This Row],[Abonos]]</f>
        <v>5487.85</v>
      </c>
      <c r="M45" s="37" t="str">
        <f>IF(BD_2[[#This Row],[Saldo Actual]]=0,"PAGADO",IF(BD_2[[#This Row],[Saldo Actual]]&lt;0,"A Favor","Pendiente"))</f>
        <v>Pendiente</v>
      </c>
      <c r="N45" s="57">
        <f>+BD_2[[#This Row],[Fecha Doc.]]+7</f>
        <v>45247</v>
      </c>
      <c r="O45" s="37" t="str">
        <f ca="1">IF(TODAY()&gt;BD_2[[#This Row],[Fecha Venc.]],"VENCIDO","")</f>
        <v>VENCIDO</v>
      </c>
      <c r="P45" s="37"/>
    </row>
    <row r="46" spans="1:16" ht="15" hidden="1" customHeight="1" x14ac:dyDescent="0.25">
      <c r="A46" s="62">
        <v>42446</v>
      </c>
      <c r="B46" s="32">
        <v>45240</v>
      </c>
      <c r="C46" s="33" t="s">
        <v>72</v>
      </c>
      <c r="D46" s="31" t="s">
        <v>26</v>
      </c>
      <c r="E46" s="33" t="s">
        <v>139</v>
      </c>
      <c r="F46" s="34" t="s">
        <v>12</v>
      </c>
      <c r="G46" s="35">
        <v>1.9</v>
      </c>
      <c r="H46" s="35">
        <v>1.9</v>
      </c>
      <c r="I46" s="35">
        <v>1.3</v>
      </c>
      <c r="J46" s="36">
        <f>+BD[[#This Row],[Kg. Recibidos]]*BD[[#This Row],[Precio]]</f>
        <v>4257.3500000000004</v>
      </c>
      <c r="K46" s="35"/>
      <c r="L46" s="55">
        <f>+BD_2[[#This Row],[Monto Total]]-BD_2[[#This Row],[Abonos]]</f>
        <v>4257.3500000000004</v>
      </c>
      <c r="M46" s="37" t="str">
        <f>IF(BD_2[[#This Row],[Saldo Actual]]=0,"PAGADO",IF(BD_2[[#This Row],[Saldo Actual]]&lt;0,"A Favor","Pendiente"))</f>
        <v>Pendiente</v>
      </c>
      <c r="N46" s="57">
        <f>+BD_2[[#This Row],[Fecha Doc.]]+7</f>
        <v>45247</v>
      </c>
      <c r="O46" s="37" t="str">
        <f ca="1">IF(TODAY()&gt;BD_2[[#This Row],[Fecha Venc.]],"VENCIDO","")</f>
        <v>VENCIDO</v>
      </c>
      <c r="P46" s="37"/>
    </row>
    <row r="47" spans="1:16" ht="15" hidden="1" customHeight="1" x14ac:dyDescent="0.25">
      <c r="A47" s="62">
        <v>42446</v>
      </c>
      <c r="B47" s="32">
        <v>45240</v>
      </c>
      <c r="C47" s="33" t="s">
        <v>72</v>
      </c>
      <c r="D47" s="31" t="s">
        <v>26</v>
      </c>
      <c r="E47" s="33" t="s">
        <v>139</v>
      </c>
      <c r="F47" s="34" t="s">
        <v>13</v>
      </c>
      <c r="G47" s="35">
        <v>3.4</v>
      </c>
      <c r="H47" s="35">
        <v>3.4</v>
      </c>
      <c r="I47" s="35">
        <v>1.4</v>
      </c>
      <c r="J47" s="36">
        <f>+BD[[#This Row],[Kg. Recibidos]]*BD[[#This Row],[Precio]]</f>
        <v>74.23</v>
      </c>
      <c r="K47" s="35"/>
      <c r="L47" s="55">
        <f>+BD_2[[#This Row],[Monto Total]]-BD_2[[#This Row],[Abonos]]</f>
        <v>74.23</v>
      </c>
      <c r="M47" s="37" t="str">
        <f>IF(BD_2[[#This Row],[Saldo Actual]]=0,"PAGADO",IF(BD_2[[#This Row],[Saldo Actual]]&lt;0,"A Favor","Pendiente"))</f>
        <v>Pendiente</v>
      </c>
      <c r="N47" s="57">
        <f>+BD_2[[#This Row],[Fecha Doc.]]+7</f>
        <v>45247</v>
      </c>
      <c r="O47" s="37" t="str">
        <f ca="1">IF(TODAY()&gt;BD_2[[#This Row],[Fecha Venc.]],"VENCIDO","")</f>
        <v>VENCIDO</v>
      </c>
      <c r="P47" s="37"/>
    </row>
    <row r="48" spans="1:16" ht="15" hidden="1" customHeight="1" x14ac:dyDescent="0.25">
      <c r="A48" s="62">
        <v>42445</v>
      </c>
      <c r="B48" s="32">
        <v>45240</v>
      </c>
      <c r="C48" s="33" t="s">
        <v>72</v>
      </c>
      <c r="D48" s="31" t="s">
        <v>26</v>
      </c>
      <c r="E48" s="33" t="s">
        <v>139</v>
      </c>
      <c r="F48" s="34" t="s">
        <v>3</v>
      </c>
      <c r="G48" s="35">
        <v>7</v>
      </c>
      <c r="H48" s="35">
        <v>7</v>
      </c>
      <c r="I48" s="35">
        <v>2.4500000000000002</v>
      </c>
      <c r="J48" s="36">
        <f>+BD[[#This Row],[Kg. Recibidos]]*BD[[#This Row],[Precio]]</f>
        <v>193.44000000000003</v>
      </c>
      <c r="K48" s="35"/>
      <c r="L48" s="55">
        <f>+BD_2[[#This Row],[Monto Total]]-BD_2[[#This Row],[Abonos]]</f>
        <v>193.44000000000003</v>
      </c>
      <c r="M48" s="37" t="str">
        <f>IF(BD_2[[#This Row],[Saldo Actual]]=0,"PAGADO",IF(BD_2[[#This Row],[Saldo Actual]]&lt;0,"A Favor","Pendiente"))</f>
        <v>Pendiente</v>
      </c>
      <c r="N48" s="57">
        <f>+BD_2[[#This Row],[Fecha Doc.]]+7</f>
        <v>45247</v>
      </c>
      <c r="O48" s="37" t="str">
        <f ca="1">IF(TODAY()&gt;BD_2[[#This Row],[Fecha Venc.]],"VENCIDO","")</f>
        <v>VENCIDO</v>
      </c>
      <c r="P48" s="37"/>
    </row>
    <row r="49" spans="1:16" ht="15" hidden="1" customHeight="1" x14ac:dyDescent="0.25">
      <c r="A49" s="62">
        <v>42440</v>
      </c>
      <c r="B49" s="32">
        <v>45240</v>
      </c>
      <c r="C49" s="33" t="s">
        <v>72</v>
      </c>
      <c r="D49" s="31" t="s">
        <v>26</v>
      </c>
      <c r="E49" s="33" t="s">
        <v>92</v>
      </c>
      <c r="F49" s="34" t="s">
        <v>13</v>
      </c>
      <c r="G49" s="35">
        <v>48.5</v>
      </c>
      <c r="H49" s="35">
        <v>48.5</v>
      </c>
      <c r="I49" s="35">
        <v>1.4</v>
      </c>
      <c r="J49" s="36">
        <f>+BD[[#This Row],[Kg. Recibidos]]*BD[[#This Row],[Precio]]</f>
        <v>348.48</v>
      </c>
      <c r="K49" s="35"/>
      <c r="L49" s="55">
        <f>+BD_2[[#This Row],[Monto Total]]-BD_2[[#This Row],[Abonos]]</f>
        <v>348.48</v>
      </c>
      <c r="M49" s="37" t="str">
        <f>IF(BD_2[[#This Row],[Saldo Actual]]=0,"PAGADO",IF(BD_2[[#This Row],[Saldo Actual]]&lt;0,"A Favor","Pendiente"))</f>
        <v>Pendiente</v>
      </c>
      <c r="N49" s="57">
        <f>+BD_2[[#This Row],[Fecha Doc.]]+7</f>
        <v>45247</v>
      </c>
      <c r="O49" s="37" t="str">
        <f ca="1">IF(TODAY()&gt;BD_2[[#This Row],[Fecha Venc.]],"VENCIDO","")</f>
        <v>VENCIDO</v>
      </c>
      <c r="P49" s="37"/>
    </row>
    <row r="50" spans="1:16" ht="15" hidden="1" customHeight="1" x14ac:dyDescent="0.25">
      <c r="A50" s="62">
        <v>42440</v>
      </c>
      <c r="B50" s="32">
        <v>45240</v>
      </c>
      <c r="C50" s="33" t="s">
        <v>72</v>
      </c>
      <c r="D50" s="31" t="s">
        <v>26</v>
      </c>
      <c r="E50" s="33" t="s">
        <v>92</v>
      </c>
      <c r="F50" s="34" t="s">
        <v>12</v>
      </c>
      <c r="G50" s="35">
        <v>56.1</v>
      </c>
      <c r="H50" s="35">
        <v>56.1</v>
      </c>
      <c r="I50" s="35">
        <v>1.3</v>
      </c>
      <c r="J50" s="36">
        <f>+BD[[#This Row],[Kg. Recibidos]]*BD[[#This Row],[Precio]]</f>
        <v>445.51</v>
      </c>
      <c r="K50" s="35"/>
      <c r="L50" s="55">
        <f>+BD_2[[#This Row],[Monto Total]]-BD_2[[#This Row],[Abonos]]</f>
        <v>445.51</v>
      </c>
      <c r="M50" s="37" t="str">
        <f>IF(BD_2[[#This Row],[Saldo Actual]]=0,"PAGADO",IF(BD_2[[#This Row],[Saldo Actual]]&lt;0,"A Favor","Pendiente"))</f>
        <v>Pendiente</v>
      </c>
      <c r="N50" s="57">
        <f>+BD_2[[#This Row],[Fecha Doc.]]+7</f>
        <v>45247</v>
      </c>
      <c r="O50" s="37" t="str">
        <f ca="1">IF(TODAY()&gt;BD_2[[#This Row],[Fecha Venc.]],"VENCIDO","")</f>
        <v>VENCIDO</v>
      </c>
      <c r="P50" s="37"/>
    </row>
    <row r="51" spans="1:16" ht="15" hidden="1" customHeight="1" x14ac:dyDescent="0.25">
      <c r="A51" s="62">
        <v>42439</v>
      </c>
      <c r="B51" s="32">
        <v>45240</v>
      </c>
      <c r="C51" s="33" t="s">
        <v>72</v>
      </c>
      <c r="D51" s="31" t="s">
        <v>26</v>
      </c>
      <c r="E51" s="33" t="s">
        <v>92</v>
      </c>
      <c r="F51" s="34" t="s">
        <v>10</v>
      </c>
      <c r="G51" s="35">
        <v>90.8</v>
      </c>
      <c r="H51" s="35">
        <v>90.8</v>
      </c>
      <c r="I51" s="35">
        <v>2.4500000000000002</v>
      </c>
      <c r="J51" s="36">
        <f>+BD[[#This Row],[Kg. Recibidos]]*BD[[#This Row],[Precio]]</f>
        <v>319.67</v>
      </c>
      <c r="K51" s="35"/>
      <c r="L51" s="55">
        <f>+BD_2[[#This Row],[Monto Total]]-BD_2[[#This Row],[Abonos]]</f>
        <v>319.67</v>
      </c>
      <c r="M51" s="37" t="str">
        <f>IF(BD_2[[#This Row],[Saldo Actual]]=0,"PAGADO",IF(BD_2[[#This Row],[Saldo Actual]]&lt;0,"A Favor","Pendiente"))</f>
        <v>Pendiente</v>
      </c>
      <c r="N51" s="57">
        <f>+BD_2[[#This Row],[Fecha Doc.]]+7</f>
        <v>45247</v>
      </c>
      <c r="O51" s="37" t="str">
        <f ca="1">IF(TODAY()&gt;BD_2[[#This Row],[Fecha Venc.]],"VENCIDO","")</f>
        <v>VENCIDO</v>
      </c>
      <c r="P51" s="37"/>
    </row>
    <row r="52" spans="1:16" ht="15" hidden="1" customHeight="1" x14ac:dyDescent="0.25">
      <c r="A52" s="62">
        <v>42433</v>
      </c>
      <c r="B52" s="32">
        <v>45240</v>
      </c>
      <c r="C52" s="33" t="s">
        <v>87</v>
      </c>
      <c r="D52" s="31" t="s">
        <v>116</v>
      </c>
      <c r="E52" s="33" t="s">
        <v>87</v>
      </c>
      <c r="F52" s="34" t="s">
        <v>12</v>
      </c>
      <c r="G52" s="35">
        <v>57.6</v>
      </c>
      <c r="H52" s="35">
        <v>57.6</v>
      </c>
      <c r="I52" s="35">
        <v>1.3</v>
      </c>
      <c r="J52" s="36">
        <f>+BD[[#This Row],[Kg. Recibidos]]*BD[[#This Row],[Precio]]</f>
        <v>168.48000000000002</v>
      </c>
      <c r="K52" s="35"/>
      <c r="L52" s="55">
        <f>+BD_2[[#This Row],[Monto Total]]-BD_2[[#This Row],[Abonos]]</f>
        <v>168.48000000000002</v>
      </c>
      <c r="M52" s="37" t="str">
        <f>IF(BD_2[[#This Row],[Saldo Actual]]=0,"PAGADO",IF(BD_2[[#This Row],[Saldo Actual]]&lt;0,"A Favor","Pendiente"))</f>
        <v>Pendiente</v>
      </c>
      <c r="N52" s="57">
        <f>+BD_2[[#This Row],[Fecha Doc.]]+7</f>
        <v>45247</v>
      </c>
      <c r="O52" s="37" t="str">
        <f ca="1">IF(TODAY()&gt;BD_2[[#This Row],[Fecha Venc.]],"VENCIDO","")</f>
        <v>VENCIDO</v>
      </c>
      <c r="P52" s="37"/>
    </row>
    <row r="53" spans="1:16" ht="15" hidden="1" customHeight="1" x14ac:dyDescent="0.25">
      <c r="A53" s="62">
        <v>42433</v>
      </c>
      <c r="B53" s="32">
        <v>45240</v>
      </c>
      <c r="C53" s="33" t="s">
        <v>87</v>
      </c>
      <c r="D53" s="31" t="s">
        <v>116</v>
      </c>
      <c r="E53" s="33" t="s">
        <v>87</v>
      </c>
      <c r="F53" s="34" t="s">
        <v>13</v>
      </c>
      <c r="G53" s="35">
        <v>61.4</v>
      </c>
      <c r="H53" s="35">
        <v>61.4</v>
      </c>
      <c r="I53" s="35">
        <v>1.4</v>
      </c>
      <c r="J53" s="36">
        <f>+BD[[#This Row],[Kg. Recibidos]]*BD[[#This Row],[Precio]]</f>
        <v>1298.02</v>
      </c>
      <c r="K53" s="35"/>
      <c r="L53" s="55">
        <f>+BD_2[[#This Row],[Monto Total]]-BD_2[[#This Row],[Abonos]]</f>
        <v>1298.02</v>
      </c>
      <c r="M53" s="37" t="str">
        <f>IF(BD_2[[#This Row],[Saldo Actual]]=0,"PAGADO",IF(BD_2[[#This Row],[Saldo Actual]]&lt;0,"A Favor","Pendiente"))</f>
        <v>Pendiente</v>
      </c>
      <c r="N53" s="57">
        <f>+BD_2[[#This Row],[Fecha Doc.]]+7</f>
        <v>45247</v>
      </c>
      <c r="O53" s="37" t="str">
        <f ca="1">IF(TODAY()&gt;BD_2[[#This Row],[Fecha Venc.]],"VENCIDO","")</f>
        <v>VENCIDO</v>
      </c>
      <c r="P53" s="37"/>
    </row>
    <row r="54" spans="1:16" ht="15" hidden="1" customHeight="1" x14ac:dyDescent="0.25">
      <c r="A54" s="62">
        <v>42434</v>
      </c>
      <c r="B54" s="32">
        <v>45240</v>
      </c>
      <c r="C54" s="33" t="s">
        <v>87</v>
      </c>
      <c r="D54" s="31" t="s">
        <v>116</v>
      </c>
      <c r="E54" s="33" t="s">
        <v>87</v>
      </c>
      <c r="F54" s="34" t="s">
        <v>11</v>
      </c>
      <c r="G54" s="35">
        <v>71.5</v>
      </c>
      <c r="H54" s="35">
        <v>71.5</v>
      </c>
      <c r="I54" s="35">
        <v>1.3</v>
      </c>
      <c r="J54" s="36">
        <f>+BD[[#This Row],[Kg. Recibidos]]*BD[[#This Row],[Precio]]</f>
        <v>837.14</v>
      </c>
      <c r="K54" s="35"/>
      <c r="L54" s="55">
        <f>+BD_2[[#This Row],[Monto Total]]-BD_2[[#This Row],[Abonos]]</f>
        <v>837.14</v>
      </c>
      <c r="M54" s="37" t="str">
        <f>IF(BD_2[[#This Row],[Saldo Actual]]=0,"PAGADO",IF(BD_2[[#This Row],[Saldo Actual]]&lt;0,"A Favor","Pendiente"))</f>
        <v>Pendiente</v>
      </c>
      <c r="N54" s="57">
        <f>+BD_2[[#This Row],[Fecha Doc.]]+7</f>
        <v>45247</v>
      </c>
      <c r="O54" s="37" t="str">
        <f ca="1">IF(TODAY()&gt;BD_2[[#This Row],[Fecha Venc.]],"VENCIDO","")</f>
        <v>VENCIDO</v>
      </c>
      <c r="P54" s="37"/>
    </row>
    <row r="55" spans="1:16" ht="15" hidden="1" customHeight="1" x14ac:dyDescent="0.25">
      <c r="A55" s="62">
        <v>42434</v>
      </c>
      <c r="B55" s="32">
        <v>45240</v>
      </c>
      <c r="C55" s="33" t="s">
        <v>87</v>
      </c>
      <c r="D55" s="31" t="s">
        <v>116</v>
      </c>
      <c r="E55" s="33" t="s">
        <v>87</v>
      </c>
      <c r="F55" s="34" t="s">
        <v>12</v>
      </c>
      <c r="G55" s="35">
        <v>146.1</v>
      </c>
      <c r="H55" s="35">
        <v>146.1</v>
      </c>
      <c r="I55" s="35">
        <v>1.3</v>
      </c>
      <c r="J55" s="36">
        <f>+BD[[#This Row],[Kg. Recibidos]]*BD[[#This Row],[Precio]]</f>
        <v>1217.7</v>
      </c>
      <c r="K55" s="35"/>
      <c r="L55" s="55">
        <f>+BD_2[[#This Row],[Monto Total]]-BD_2[[#This Row],[Abonos]]</f>
        <v>1217.7</v>
      </c>
      <c r="M55" s="37" t="str">
        <f>IF(BD_2[[#This Row],[Saldo Actual]]=0,"PAGADO",IF(BD_2[[#This Row],[Saldo Actual]]&lt;0,"A Favor","Pendiente"))</f>
        <v>Pendiente</v>
      </c>
      <c r="N55" s="57">
        <f>+BD_2[[#This Row],[Fecha Doc.]]+7</f>
        <v>45247</v>
      </c>
      <c r="O55" s="37" t="str">
        <f ca="1">IF(TODAY()&gt;BD_2[[#This Row],[Fecha Venc.]],"VENCIDO","")</f>
        <v>VENCIDO</v>
      </c>
      <c r="P55" s="37"/>
    </row>
    <row r="56" spans="1:16" ht="15" hidden="1" customHeight="1" x14ac:dyDescent="0.25">
      <c r="A56" s="62">
        <v>42432</v>
      </c>
      <c r="B56" s="32">
        <v>45240</v>
      </c>
      <c r="C56" s="33" t="s">
        <v>87</v>
      </c>
      <c r="D56" s="31" t="s">
        <v>116</v>
      </c>
      <c r="E56" s="33" t="s">
        <v>87</v>
      </c>
      <c r="F56" s="34" t="s">
        <v>10</v>
      </c>
      <c r="G56" s="35">
        <v>486.7</v>
      </c>
      <c r="H56" s="35">
        <v>486.7</v>
      </c>
      <c r="I56" s="35">
        <v>2.4</v>
      </c>
      <c r="J56" s="36">
        <f>+BD[[#This Row],[Kg. Recibidos]]*BD[[#This Row],[Precio]]</f>
        <v>569.88000000000011</v>
      </c>
      <c r="K56" s="35"/>
      <c r="L56" s="55">
        <f>+BD_2[[#This Row],[Monto Total]]-BD_2[[#This Row],[Abonos]]</f>
        <v>569.88000000000011</v>
      </c>
      <c r="M56" s="37" t="str">
        <f>IF(BD_2[[#This Row],[Saldo Actual]]=0,"PAGADO",IF(BD_2[[#This Row],[Saldo Actual]]&lt;0,"A Favor","Pendiente"))</f>
        <v>Pendiente</v>
      </c>
      <c r="N56" s="57">
        <f>+BD_2[[#This Row],[Fecha Doc.]]+7</f>
        <v>45247</v>
      </c>
      <c r="O56" s="37" t="str">
        <f ca="1">IF(TODAY()&gt;BD_2[[#This Row],[Fecha Venc.]],"VENCIDO","")</f>
        <v>VENCIDO</v>
      </c>
      <c r="P56" s="37"/>
    </row>
    <row r="57" spans="1:16" ht="15" hidden="1" customHeight="1" x14ac:dyDescent="0.25">
      <c r="A57" s="62">
        <v>42351</v>
      </c>
      <c r="B57" s="32">
        <v>45238</v>
      </c>
      <c r="C57" s="33" t="s">
        <v>96</v>
      </c>
      <c r="D57" s="31" t="s">
        <v>53</v>
      </c>
      <c r="E57" s="33" t="s">
        <v>96</v>
      </c>
      <c r="F57" s="34" t="s">
        <v>3</v>
      </c>
      <c r="G57" s="35">
        <v>719.6</v>
      </c>
      <c r="H57" s="35">
        <v>719.6</v>
      </c>
      <c r="I57" s="35">
        <v>2.2999999999999998</v>
      </c>
      <c r="J57" s="36">
        <f>+BD[[#This Row],[Kg. Recibidos]]*BD[[#This Row],[Precio]]</f>
        <v>1566.7600000000002</v>
      </c>
      <c r="K57" s="35"/>
      <c r="L57" s="55">
        <f>+BD_2[[#This Row],[Monto Total]]-BD_2[[#This Row],[Abonos]]</f>
        <v>1566.7600000000002</v>
      </c>
      <c r="M57" s="37" t="str">
        <f>IF(BD_2[[#This Row],[Saldo Actual]]=0,"PAGADO",IF(BD_2[[#This Row],[Saldo Actual]]&lt;0,"A Favor","Pendiente"))</f>
        <v>Pendiente</v>
      </c>
      <c r="N57" s="57">
        <f>+BD_2[[#This Row],[Fecha Doc.]]+7</f>
        <v>45245</v>
      </c>
      <c r="O57" s="37" t="str">
        <f ca="1">IF(TODAY()&gt;BD_2[[#This Row],[Fecha Venc.]],"VENCIDO","")</f>
        <v>VENCIDO</v>
      </c>
      <c r="P57" s="37"/>
    </row>
    <row r="58" spans="1:16" ht="15" hidden="1" customHeight="1" x14ac:dyDescent="0.25">
      <c r="A58" s="62">
        <v>42424</v>
      </c>
      <c r="B58" s="32">
        <v>45240</v>
      </c>
      <c r="C58" s="33" t="s">
        <v>8</v>
      </c>
      <c r="D58" s="31" t="s">
        <v>20</v>
      </c>
      <c r="E58" s="33" t="s">
        <v>174</v>
      </c>
      <c r="F58" s="34" t="s">
        <v>15</v>
      </c>
      <c r="G58" s="35">
        <v>2420.1999999999998</v>
      </c>
      <c r="H58" s="35">
        <v>2360.1999999999998</v>
      </c>
      <c r="I58" s="35">
        <v>2.52</v>
      </c>
      <c r="J58" s="36">
        <f>+BD[[#This Row],[Kg. Recibidos]]*BD[[#This Row],[Precio]]</f>
        <v>356.85</v>
      </c>
      <c r="K58" s="35"/>
      <c r="L58" s="55">
        <f>+BD_2[[#This Row],[Monto Total]]-BD_2[[#This Row],[Abonos]]</f>
        <v>356.85</v>
      </c>
      <c r="M58" s="37" t="str">
        <f>IF(BD_2[[#This Row],[Saldo Actual]]=0,"PAGADO",IF(BD_2[[#This Row],[Saldo Actual]]&lt;0,"A Favor","Pendiente"))</f>
        <v>Pendiente</v>
      </c>
      <c r="N58" s="57">
        <f>+BD_2[[#This Row],[Fecha Doc.]]+7</f>
        <v>45247</v>
      </c>
      <c r="O58" s="37" t="str">
        <f ca="1">IF(TODAY()&gt;BD_2[[#This Row],[Fecha Venc.]],"VENCIDO","")</f>
        <v>VENCIDO</v>
      </c>
      <c r="P58" s="37"/>
    </row>
    <row r="59" spans="1:16" ht="15" hidden="1" customHeight="1" x14ac:dyDescent="0.25">
      <c r="A59" s="62">
        <v>42423</v>
      </c>
      <c r="B59" s="32">
        <v>45240</v>
      </c>
      <c r="C59" s="33" t="s">
        <v>8</v>
      </c>
      <c r="D59" s="31" t="s">
        <v>20</v>
      </c>
      <c r="E59" s="33" t="s">
        <v>174</v>
      </c>
      <c r="F59" s="34" t="s">
        <v>3</v>
      </c>
      <c r="G59" s="35">
        <v>2233.3000000000002</v>
      </c>
      <c r="H59" s="35">
        <v>2231.6</v>
      </c>
      <c r="I59" s="35">
        <v>2.25</v>
      </c>
      <c r="J59" s="36">
        <f>+BD[[#This Row],[Kg. Recibidos]]*BD[[#This Row],[Precio]]</f>
        <v>249.3</v>
      </c>
      <c r="K59" s="35"/>
      <c r="L59" s="55">
        <f>+BD_2[[#This Row],[Monto Total]]-BD_2[[#This Row],[Abonos]]</f>
        <v>249.3</v>
      </c>
      <c r="M59" s="37" t="str">
        <f>IF(BD_2[[#This Row],[Saldo Actual]]=0,"PAGADO",IF(BD_2[[#This Row],[Saldo Actual]]&lt;0,"A Favor","Pendiente"))</f>
        <v>Pendiente</v>
      </c>
      <c r="N59" s="57">
        <f>+BD_2[[#This Row],[Fecha Doc.]]+7</f>
        <v>45247</v>
      </c>
      <c r="O59" s="37" t="str">
        <f ca="1">IF(TODAY()&gt;BD_2[[#This Row],[Fecha Venc.]],"VENCIDO","")</f>
        <v>VENCIDO</v>
      </c>
      <c r="P59" s="37"/>
    </row>
    <row r="60" spans="1:16" ht="15" hidden="1" customHeight="1" x14ac:dyDescent="0.25">
      <c r="A60" s="62">
        <v>42419</v>
      </c>
      <c r="B60" s="32">
        <v>45240</v>
      </c>
      <c r="C60" s="33" t="s">
        <v>8</v>
      </c>
      <c r="D60" s="31" t="s">
        <v>20</v>
      </c>
      <c r="E60" s="33" t="s">
        <v>172</v>
      </c>
      <c r="F60" s="34" t="s">
        <v>15</v>
      </c>
      <c r="G60" s="35">
        <v>599.6</v>
      </c>
      <c r="H60" s="35">
        <v>569.4</v>
      </c>
      <c r="I60" s="35">
        <v>2.52</v>
      </c>
      <c r="J60" s="36">
        <f>+BD[[#This Row],[Kg. Recibidos]]*BD[[#This Row],[Precio]]</f>
        <v>16618.969999999998</v>
      </c>
      <c r="K60" s="35"/>
      <c r="L60" s="55">
        <f>+BD_2[[#This Row],[Monto Total]]-BD_2[[#This Row],[Abonos]]</f>
        <v>16618.969999999998</v>
      </c>
      <c r="M60" s="37" t="str">
        <f>IF(BD_2[[#This Row],[Saldo Actual]]=0,"PAGADO",IF(BD_2[[#This Row],[Saldo Actual]]&lt;0,"A Favor","Pendiente"))</f>
        <v>Pendiente</v>
      </c>
      <c r="N60" s="57">
        <f>+BD_2[[#This Row],[Fecha Doc.]]+7</f>
        <v>45247</v>
      </c>
      <c r="O60" s="37" t="str">
        <f ca="1">IF(TODAY()&gt;BD_2[[#This Row],[Fecha Venc.]],"VENCIDO","")</f>
        <v>VENCIDO</v>
      </c>
      <c r="P60" s="37"/>
    </row>
    <row r="61" spans="1:16" ht="15" hidden="1" customHeight="1" x14ac:dyDescent="0.25">
      <c r="A61" s="62">
        <v>42418</v>
      </c>
      <c r="B61" s="32">
        <v>45240</v>
      </c>
      <c r="C61" s="33" t="s">
        <v>8</v>
      </c>
      <c r="D61" s="31" t="s">
        <v>20</v>
      </c>
      <c r="E61" s="33" t="s">
        <v>172</v>
      </c>
      <c r="F61" s="34" t="s">
        <v>3</v>
      </c>
      <c r="G61" s="35">
        <v>666.9</v>
      </c>
      <c r="H61" s="35">
        <v>664</v>
      </c>
      <c r="I61" s="35">
        <v>2.25</v>
      </c>
      <c r="J61" s="36">
        <f>+BD[[#This Row],[Kg. Recibidos]]*BD[[#This Row],[Precio]]</f>
        <v>9974.0120000000006</v>
      </c>
      <c r="K61" s="35"/>
      <c r="L61" s="55">
        <f>+BD_2[[#This Row],[Monto Total]]-BD_2[[#This Row],[Abonos]]</f>
        <v>9974.0120000000006</v>
      </c>
      <c r="M61" s="37" t="str">
        <f>IF(BD_2[[#This Row],[Saldo Actual]]=0,"PAGADO",IF(BD_2[[#This Row],[Saldo Actual]]&lt;0,"A Favor","Pendiente"))</f>
        <v>Pendiente</v>
      </c>
      <c r="N61" s="57">
        <f>+BD_2[[#This Row],[Fecha Doc.]]+7</f>
        <v>45247</v>
      </c>
      <c r="O61" s="37" t="str">
        <f ca="1">IF(TODAY()&gt;BD_2[[#This Row],[Fecha Venc.]],"VENCIDO","")</f>
        <v>VENCIDO</v>
      </c>
      <c r="P61" s="37"/>
    </row>
    <row r="62" spans="1:16" ht="15" hidden="1" customHeight="1" x14ac:dyDescent="0.25">
      <c r="A62" s="62">
        <v>42420</v>
      </c>
      <c r="B62" s="32">
        <v>45240</v>
      </c>
      <c r="C62" s="33" t="s">
        <v>8</v>
      </c>
      <c r="D62" s="31" t="s">
        <v>20</v>
      </c>
      <c r="E62" s="33" t="s">
        <v>179</v>
      </c>
      <c r="F62" s="34" t="s">
        <v>3</v>
      </c>
      <c r="G62" s="35">
        <v>1932.1</v>
      </c>
      <c r="H62" s="35">
        <v>1918.9</v>
      </c>
      <c r="I62" s="35">
        <v>2.25</v>
      </c>
      <c r="J62" s="36">
        <f>+BD[[#This Row],[Kg. Recibidos]]*BD[[#This Row],[Precio]]</f>
        <v>38.610000000000007</v>
      </c>
      <c r="K62" s="35"/>
      <c r="L62" s="55">
        <f>+BD_2[[#This Row],[Monto Total]]-BD_2[[#This Row],[Abonos]]</f>
        <v>38.610000000000007</v>
      </c>
      <c r="M62" s="37" t="str">
        <f>IF(BD_2[[#This Row],[Saldo Actual]]=0,"PAGADO",IF(BD_2[[#This Row],[Saldo Actual]]&lt;0,"A Favor","Pendiente"))</f>
        <v>Pendiente</v>
      </c>
      <c r="N62" s="57">
        <f>+BD_2[[#This Row],[Fecha Doc.]]+7</f>
        <v>45247</v>
      </c>
      <c r="O62" s="37" t="str">
        <f ca="1">IF(TODAY()&gt;BD_2[[#This Row],[Fecha Venc.]],"VENCIDO","")</f>
        <v>VENCIDO</v>
      </c>
      <c r="P62" s="37"/>
    </row>
    <row r="63" spans="1:16" ht="15" hidden="1" customHeight="1" x14ac:dyDescent="0.25">
      <c r="A63" s="62">
        <v>42421</v>
      </c>
      <c r="B63" s="32">
        <v>45240</v>
      </c>
      <c r="C63" s="33" t="s">
        <v>8</v>
      </c>
      <c r="D63" s="31" t="s">
        <v>20</v>
      </c>
      <c r="E63" s="33" t="s">
        <v>181</v>
      </c>
      <c r="F63" s="34" t="s">
        <v>3</v>
      </c>
      <c r="G63" s="35">
        <v>1603.7</v>
      </c>
      <c r="H63" s="35">
        <v>1592.6</v>
      </c>
      <c r="I63" s="35">
        <v>2.25</v>
      </c>
      <c r="J63" s="36">
        <f>+BD[[#This Row],[Kg. Recibidos]]*BD[[#This Row],[Precio]]</f>
        <v>11089.395</v>
      </c>
      <c r="K63" s="35"/>
      <c r="L63" s="55">
        <f>+BD_2[[#This Row],[Monto Total]]-BD_2[[#This Row],[Abonos]]</f>
        <v>11089.395</v>
      </c>
      <c r="M63" s="37" t="str">
        <f>IF(BD_2[[#This Row],[Saldo Actual]]=0,"PAGADO",IF(BD_2[[#This Row],[Saldo Actual]]&lt;0,"A Favor","Pendiente"))</f>
        <v>Pendiente</v>
      </c>
      <c r="N63" s="57">
        <f>+BD_2[[#This Row],[Fecha Doc.]]+7</f>
        <v>45247</v>
      </c>
      <c r="O63" s="37" t="str">
        <f ca="1">IF(TODAY()&gt;BD_2[[#This Row],[Fecha Venc.]],"VENCIDO","")</f>
        <v>VENCIDO</v>
      </c>
      <c r="P63" s="37"/>
    </row>
    <row r="64" spans="1:16" ht="15" hidden="1" customHeight="1" x14ac:dyDescent="0.25">
      <c r="A64" s="62">
        <v>42422</v>
      </c>
      <c r="B64" s="32">
        <v>45240</v>
      </c>
      <c r="C64" s="33" t="s">
        <v>8</v>
      </c>
      <c r="D64" s="31" t="s">
        <v>20</v>
      </c>
      <c r="E64" s="33" t="s">
        <v>182</v>
      </c>
      <c r="F64" s="34" t="s">
        <v>15</v>
      </c>
      <c r="G64" s="35">
        <v>6029.6</v>
      </c>
      <c r="H64" s="35">
        <v>5760.8</v>
      </c>
      <c r="I64" s="35">
        <v>2.52</v>
      </c>
      <c r="J64" s="36">
        <f>+BD[[#This Row],[Kg. Recibidos]]*BD[[#This Row],[Precio]]</f>
        <v>2169.29</v>
      </c>
      <c r="K64" s="35"/>
      <c r="L64" s="55">
        <f>+BD_2[[#This Row],[Monto Total]]-BD_2[[#This Row],[Abonos]]</f>
        <v>2169.29</v>
      </c>
      <c r="M64" s="37" t="str">
        <f>IF(BD_2[[#This Row],[Saldo Actual]]=0,"PAGADO",IF(BD_2[[#This Row],[Saldo Actual]]&lt;0,"A Favor","Pendiente"))</f>
        <v>Pendiente</v>
      </c>
      <c r="N64" s="57">
        <f>+BD_2[[#This Row],[Fecha Doc.]]+7</f>
        <v>45247</v>
      </c>
      <c r="O64" s="37" t="str">
        <f ca="1">IF(TODAY()&gt;BD_2[[#This Row],[Fecha Venc.]],"VENCIDO","")</f>
        <v>VENCIDO</v>
      </c>
      <c r="P64" s="37"/>
    </row>
    <row r="65" spans="1:16" ht="15" hidden="1" customHeight="1" x14ac:dyDescent="0.25">
      <c r="A65" s="62">
        <v>42417</v>
      </c>
      <c r="B65" s="32">
        <v>45240</v>
      </c>
      <c r="C65" s="33" t="s">
        <v>72</v>
      </c>
      <c r="D65" s="31" t="s">
        <v>26</v>
      </c>
      <c r="E65" s="33" t="s">
        <v>197</v>
      </c>
      <c r="F65" s="34" t="s">
        <v>3</v>
      </c>
      <c r="G65" s="35">
        <v>193.1</v>
      </c>
      <c r="H65" s="35">
        <v>193.1</v>
      </c>
      <c r="I65" s="35">
        <v>2.2999999999999998</v>
      </c>
      <c r="J65" s="36">
        <f>+BD[[#This Row],[Kg. Recibidos]]*BD[[#This Row],[Precio]]</f>
        <v>2942.8249999999998</v>
      </c>
      <c r="K65" s="35"/>
      <c r="L65" s="55">
        <f>+BD_2[[#This Row],[Monto Total]]-BD_2[[#This Row],[Abonos]]</f>
        <v>2942.8249999999998</v>
      </c>
      <c r="M65" s="37" t="str">
        <f>IF(BD_2[[#This Row],[Saldo Actual]]=0,"PAGADO",IF(BD_2[[#This Row],[Saldo Actual]]&lt;0,"A Favor","Pendiente"))</f>
        <v>Pendiente</v>
      </c>
      <c r="N65" s="57">
        <f>+BD_2[[#This Row],[Fecha Doc.]]+7</f>
        <v>45247</v>
      </c>
      <c r="O65" s="37" t="str">
        <f ca="1">IF(TODAY()&gt;BD_2[[#This Row],[Fecha Venc.]],"VENCIDO","")</f>
        <v>VENCIDO</v>
      </c>
      <c r="P65" s="37"/>
    </row>
    <row r="66" spans="1:16" ht="15" hidden="1" customHeight="1" x14ac:dyDescent="0.25">
      <c r="A66" s="62">
        <v>42399</v>
      </c>
      <c r="B66" s="32">
        <v>45239</v>
      </c>
      <c r="C66" s="33" t="s">
        <v>89</v>
      </c>
      <c r="D66" s="31" t="s">
        <v>48</v>
      </c>
      <c r="E66" s="33" t="s">
        <v>89</v>
      </c>
      <c r="F66" s="34" t="s">
        <v>10</v>
      </c>
      <c r="G66" s="35">
        <v>9656.1</v>
      </c>
      <c r="H66" s="35">
        <v>9654.1</v>
      </c>
      <c r="I66" s="35">
        <v>1</v>
      </c>
      <c r="J66" s="36">
        <f>+BD[[#This Row],[Kg. Recibidos]]*BD[[#This Row],[Precio]]</f>
        <v>52.56</v>
      </c>
      <c r="K66" s="35"/>
      <c r="L66" s="55">
        <f>+BD_2[[#This Row],[Monto Total]]-BD_2[[#This Row],[Abonos]]</f>
        <v>52.56</v>
      </c>
      <c r="M66" s="37" t="str">
        <f>IF(BD_2[[#This Row],[Saldo Actual]]=0,"PAGADO",IF(BD_2[[#This Row],[Saldo Actual]]&lt;0,"A Favor","Pendiente"))</f>
        <v>Pendiente</v>
      </c>
      <c r="N66" s="57">
        <f>+BD_2[[#This Row],[Fecha Doc.]]+7</f>
        <v>45246</v>
      </c>
      <c r="O66" s="37" t="str">
        <f ca="1">IF(TODAY()&gt;BD_2[[#This Row],[Fecha Venc.]],"VENCIDO","")</f>
        <v>VENCIDO</v>
      </c>
      <c r="P66" s="37"/>
    </row>
    <row r="67" spans="1:16" ht="15" hidden="1" customHeight="1" x14ac:dyDescent="0.25">
      <c r="A67" s="62">
        <v>42408</v>
      </c>
      <c r="B67" s="32">
        <v>45239</v>
      </c>
      <c r="C67" s="33" t="s">
        <v>91</v>
      </c>
      <c r="D67" s="31" t="s">
        <v>50</v>
      </c>
      <c r="E67" s="33" t="s">
        <v>91</v>
      </c>
      <c r="F67" s="34" t="s">
        <v>12</v>
      </c>
      <c r="G67" s="35">
        <v>144.6</v>
      </c>
      <c r="H67" s="35">
        <v>144.6</v>
      </c>
      <c r="I67" s="35">
        <v>1.3</v>
      </c>
      <c r="J67" s="36">
        <f>+BD[[#This Row],[Kg. Recibidos]]*BD[[#This Row],[Precio]]</f>
        <v>184.6</v>
      </c>
      <c r="K67" s="35"/>
      <c r="L67" s="55">
        <f>+BD_2[[#This Row],[Monto Total]]-BD_2[[#This Row],[Abonos]]</f>
        <v>184.6</v>
      </c>
      <c r="M67" s="37" t="str">
        <f>IF(BD_2[[#This Row],[Saldo Actual]]=0,"PAGADO",IF(BD_2[[#This Row],[Saldo Actual]]&lt;0,"A Favor","Pendiente"))</f>
        <v>Pendiente</v>
      </c>
      <c r="N67" s="57">
        <f>+BD_2[[#This Row],[Fecha Doc.]]+7</f>
        <v>45246</v>
      </c>
      <c r="O67" s="37" t="str">
        <f ca="1">IF(TODAY()&gt;BD_2[[#This Row],[Fecha Venc.]],"VENCIDO","")</f>
        <v>VENCIDO</v>
      </c>
      <c r="P67" s="37"/>
    </row>
    <row r="68" spans="1:16" ht="15" hidden="1" customHeight="1" x14ac:dyDescent="0.25">
      <c r="A68" s="62">
        <v>42408</v>
      </c>
      <c r="B68" s="32">
        <v>45239</v>
      </c>
      <c r="C68" s="33" t="s">
        <v>91</v>
      </c>
      <c r="D68" s="31" t="s">
        <v>50</v>
      </c>
      <c r="E68" s="33" t="s">
        <v>91</v>
      </c>
      <c r="F68" s="34" t="s">
        <v>13</v>
      </c>
      <c r="G68" s="35">
        <v>124.2</v>
      </c>
      <c r="H68" s="35">
        <v>124.2</v>
      </c>
      <c r="I68" s="35">
        <v>1.4</v>
      </c>
      <c r="J68" s="36">
        <f>+BD[[#This Row],[Kg. Recibidos]]*BD[[#This Row],[Precio]]</f>
        <v>75.53</v>
      </c>
      <c r="K68" s="35"/>
      <c r="L68" s="55">
        <f>+BD_2[[#This Row],[Monto Total]]-BD_2[[#This Row],[Abonos]]</f>
        <v>75.53</v>
      </c>
      <c r="M68" s="37" t="str">
        <f>IF(BD_2[[#This Row],[Saldo Actual]]=0,"PAGADO",IF(BD_2[[#This Row],[Saldo Actual]]&lt;0,"A Favor","Pendiente"))</f>
        <v>Pendiente</v>
      </c>
      <c r="N68" s="57">
        <f>+BD_2[[#This Row],[Fecha Doc.]]+7</f>
        <v>45246</v>
      </c>
      <c r="O68" s="37" t="str">
        <f ca="1">IF(TODAY()&gt;BD_2[[#This Row],[Fecha Venc.]],"VENCIDO","")</f>
        <v>VENCIDO</v>
      </c>
      <c r="P68" s="37"/>
    </row>
    <row r="69" spans="1:16" ht="15" hidden="1" customHeight="1" x14ac:dyDescent="0.25">
      <c r="A69" s="62">
        <v>42408</v>
      </c>
      <c r="B69" s="32">
        <v>45239</v>
      </c>
      <c r="C69" s="33" t="s">
        <v>91</v>
      </c>
      <c r="D69" s="31" t="s">
        <v>50</v>
      </c>
      <c r="E69" s="33" t="s">
        <v>91</v>
      </c>
      <c r="F69" s="34" t="s">
        <v>11</v>
      </c>
      <c r="G69" s="35">
        <v>49.8</v>
      </c>
      <c r="H69" s="35">
        <v>49.8</v>
      </c>
      <c r="I69" s="35">
        <v>2</v>
      </c>
      <c r="J69" s="36">
        <f>+BD[[#This Row],[Kg. Recibidos]]*BD[[#This Row],[Precio]]</f>
        <v>2624.19</v>
      </c>
      <c r="K69" s="35"/>
      <c r="L69" s="55">
        <f>+BD_2[[#This Row],[Monto Total]]-BD_2[[#This Row],[Abonos]]</f>
        <v>2624.19</v>
      </c>
      <c r="M69" s="37" t="str">
        <f>IF(BD_2[[#This Row],[Saldo Actual]]=0,"PAGADO",IF(BD_2[[#This Row],[Saldo Actual]]&lt;0,"A Favor","Pendiente"))</f>
        <v>Pendiente</v>
      </c>
      <c r="N69" s="57">
        <f>+BD_2[[#This Row],[Fecha Doc.]]+7</f>
        <v>45246</v>
      </c>
      <c r="O69" s="37" t="str">
        <f ca="1">IF(TODAY()&gt;BD_2[[#This Row],[Fecha Venc.]],"VENCIDO","")</f>
        <v>VENCIDO</v>
      </c>
      <c r="P69" s="37"/>
    </row>
    <row r="70" spans="1:16" ht="15" hidden="1" customHeight="1" x14ac:dyDescent="0.25">
      <c r="A70" s="62">
        <v>42398</v>
      </c>
      <c r="B70" s="32">
        <v>45239</v>
      </c>
      <c r="C70" s="33" t="s">
        <v>8</v>
      </c>
      <c r="D70" s="31" t="s">
        <v>20</v>
      </c>
      <c r="E70" s="33" t="s">
        <v>179</v>
      </c>
      <c r="F70" s="34" t="s">
        <v>3</v>
      </c>
      <c r="G70" s="35">
        <v>1878.9</v>
      </c>
      <c r="H70" s="35">
        <v>1868.9</v>
      </c>
      <c r="I70" s="35">
        <v>2.25</v>
      </c>
      <c r="J70" s="36">
        <f>+BD[[#This Row],[Kg. Recibidos]]*BD[[#This Row],[Precio]]</f>
        <v>1117.4000000000001</v>
      </c>
      <c r="K70" s="35"/>
      <c r="L70" s="55">
        <f>+BD_2[[#This Row],[Monto Total]]-BD_2[[#This Row],[Abonos]]</f>
        <v>1117.4000000000001</v>
      </c>
      <c r="M70" s="37" t="str">
        <f>IF(BD_2[[#This Row],[Saldo Actual]]=0,"PAGADO",IF(BD_2[[#This Row],[Saldo Actual]]&lt;0,"A Favor","Pendiente"))</f>
        <v>Pendiente</v>
      </c>
      <c r="N70" s="57">
        <f>+BD_2[[#This Row],[Fecha Doc.]]+7</f>
        <v>45246</v>
      </c>
      <c r="O70" s="37" t="str">
        <f ca="1">IF(TODAY()&gt;BD_2[[#This Row],[Fecha Venc.]],"VENCIDO","")</f>
        <v>VENCIDO</v>
      </c>
      <c r="P70" s="37"/>
    </row>
    <row r="71" spans="1:16" ht="15" hidden="1" customHeight="1" x14ac:dyDescent="0.25">
      <c r="A71" s="62">
        <v>42403</v>
      </c>
      <c r="B71" s="32">
        <v>45239</v>
      </c>
      <c r="C71" s="33" t="s">
        <v>8</v>
      </c>
      <c r="D71" s="31" t="s">
        <v>20</v>
      </c>
      <c r="E71" s="33" t="s">
        <v>181</v>
      </c>
      <c r="F71" s="34" t="s">
        <v>3</v>
      </c>
      <c r="G71" s="35">
        <v>1897.1</v>
      </c>
      <c r="H71" s="35">
        <v>1891</v>
      </c>
      <c r="I71" s="35">
        <v>2.25</v>
      </c>
      <c r="J71" s="36">
        <f>+BD[[#This Row],[Kg. Recibidos]]*BD[[#This Row],[Precio]]</f>
        <v>735.15</v>
      </c>
      <c r="K71" s="35"/>
      <c r="L71" s="55">
        <f>+BD_2[[#This Row],[Monto Total]]-BD_2[[#This Row],[Abonos]]</f>
        <v>735.15</v>
      </c>
      <c r="M71" s="37" t="str">
        <f>IF(BD_2[[#This Row],[Saldo Actual]]=0,"PAGADO",IF(BD_2[[#This Row],[Saldo Actual]]&lt;0,"A Favor","Pendiente"))</f>
        <v>Pendiente</v>
      </c>
      <c r="N71" s="57">
        <f>+BD_2[[#This Row],[Fecha Doc.]]+7</f>
        <v>45246</v>
      </c>
      <c r="O71" s="37" t="str">
        <f ca="1">IF(TODAY()&gt;BD_2[[#This Row],[Fecha Venc.]],"VENCIDO","")</f>
        <v>VENCIDO</v>
      </c>
      <c r="P71" s="37"/>
    </row>
    <row r="72" spans="1:16" ht="15" hidden="1" customHeight="1" x14ac:dyDescent="0.25">
      <c r="A72" s="62">
        <v>42402</v>
      </c>
      <c r="B72" s="32">
        <v>45239</v>
      </c>
      <c r="C72" s="33" t="s">
        <v>8</v>
      </c>
      <c r="D72" s="31" t="s">
        <v>20</v>
      </c>
      <c r="E72" s="33" t="s">
        <v>181</v>
      </c>
      <c r="F72" s="34" t="s">
        <v>15</v>
      </c>
      <c r="G72" s="35">
        <v>272.3</v>
      </c>
      <c r="H72" s="35">
        <v>266.8</v>
      </c>
      <c r="I72" s="35">
        <v>2.52</v>
      </c>
      <c r="J72" s="36">
        <f>+BD[[#This Row],[Kg. Recibidos]]*BD[[#This Row],[Precio]]</f>
        <v>190.45000000000002</v>
      </c>
      <c r="K72" s="35"/>
      <c r="L72" s="55">
        <f>+BD_2[[#This Row],[Monto Total]]-BD_2[[#This Row],[Abonos]]</f>
        <v>190.45000000000002</v>
      </c>
      <c r="M72" s="37" t="str">
        <f>IF(BD_2[[#This Row],[Saldo Actual]]=0,"PAGADO",IF(BD_2[[#This Row],[Saldo Actual]]&lt;0,"A Favor","Pendiente"))</f>
        <v>Pendiente</v>
      </c>
      <c r="N72" s="57">
        <f>+BD_2[[#This Row],[Fecha Doc.]]+7</f>
        <v>45246</v>
      </c>
      <c r="O72" s="37" t="str">
        <f ca="1">IF(TODAY()&gt;BD_2[[#This Row],[Fecha Venc.]],"VENCIDO","")</f>
        <v>VENCIDO</v>
      </c>
      <c r="P72" s="37"/>
    </row>
    <row r="73" spans="1:16" ht="15" hidden="1" customHeight="1" x14ac:dyDescent="0.25">
      <c r="A73" s="62">
        <v>42401</v>
      </c>
      <c r="B73" s="32">
        <v>45239</v>
      </c>
      <c r="C73" s="33" t="s">
        <v>8</v>
      </c>
      <c r="D73" s="31" t="s">
        <v>20</v>
      </c>
      <c r="E73" s="33" t="s">
        <v>176</v>
      </c>
      <c r="F73" s="34" t="s">
        <v>3</v>
      </c>
      <c r="G73" s="35">
        <v>311.3</v>
      </c>
      <c r="H73" s="35">
        <v>307.89999999999998</v>
      </c>
      <c r="I73" s="35">
        <v>2.25</v>
      </c>
      <c r="J73" s="36">
        <f>+BD[[#This Row],[Kg. Recibidos]]*BD[[#This Row],[Precio]]</f>
        <v>88.2</v>
      </c>
      <c r="K73" s="35"/>
      <c r="L73" s="55">
        <f>+BD_2[[#This Row],[Monto Total]]-BD_2[[#This Row],[Abonos]]</f>
        <v>88.2</v>
      </c>
      <c r="M73" s="37" t="str">
        <f>IF(BD_2[[#This Row],[Saldo Actual]]=0,"PAGADO",IF(BD_2[[#This Row],[Saldo Actual]]&lt;0,"A Favor","Pendiente"))</f>
        <v>Pendiente</v>
      </c>
      <c r="N73" s="57">
        <f>+BD_2[[#This Row],[Fecha Doc.]]+7</f>
        <v>45246</v>
      </c>
      <c r="O73" s="37" t="str">
        <f ca="1">IF(TODAY()&gt;BD_2[[#This Row],[Fecha Venc.]],"VENCIDO","")</f>
        <v>VENCIDO</v>
      </c>
      <c r="P73" s="37"/>
    </row>
    <row r="74" spans="1:16" ht="15" hidden="1" customHeight="1" x14ac:dyDescent="0.25">
      <c r="A74" s="62">
        <v>42400</v>
      </c>
      <c r="B74" s="32">
        <v>45239</v>
      </c>
      <c r="C74" s="33" t="s">
        <v>8</v>
      </c>
      <c r="D74" s="31" t="s">
        <v>20</v>
      </c>
      <c r="E74" s="33" t="s">
        <v>176</v>
      </c>
      <c r="F74" s="34" t="s">
        <v>15</v>
      </c>
      <c r="G74" s="35">
        <v>829.9</v>
      </c>
      <c r="H74" s="35">
        <v>825</v>
      </c>
      <c r="I74" s="35">
        <v>2.52</v>
      </c>
      <c r="J74" s="36">
        <f>+BD[[#This Row],[Kg. Recibidos]]*BD[[#This Row],[Precio]]</f>
        <v>117.13</v>
      </c>
      <c r="K74" s="35"/>
      <c r="L74" s="55">
        <f>+BD_2[[#This Row],[Monto Total]]-BD_2[[#This Row],[Abonos]]</f>
        <v>117.13</v>
      </c>
      <c r="M74" s="37" t="str">
        <f>IF(BD_2[[#This Row],[Saldo Actual]]=0,"PAGADO",IF(BD_2[[#This Row],[Saldo Actual]]&lt;0,"A Favor","Pendiente"))</f>
        <v>Pendiente</v>
      </c>
      <c r="N74" s="57">
        <f>+BD_2[[#This Row],[Fecha Doc.]]+7</f>
        <v>45246</v>
      </c>
      <c r="O74" s="37" t="str">
        <f ca="1">IF(TODAY()&gt;BD_2[[#This Row],[Fecha Venc.]],"VENCIDO","")</f>
        <v>VENCIDO</v>
      </c>
      <c r="P74" s="37"/>
    </row>
    <row r="75" spans="1:16" ht="15" hidden="1" customHeight="1" x14ac:dyDescent="0.25">
      <c r="A75" s="62">
        <v>42381</v>
      </c>
      <c r="B75" s="32">
        <v>45238</v>
      </c>
      <c r="C75" s="33" t="s">
        <v>102</v>
      </c>
      <c r="D75" s="31" t="s">
        <v>55</v>
      </c>
      <c r="E75" s="33" t="s">
        <v>102</v>
      </c>
      <c r="F75" s="34" t="s">
        <v>3</v>
      </c>
      <c r="G75" s="35">
        <v>1231.5</v>
      </c>
      <c r="H75" s="35">
        <v>1231.5</v>
      </c>
      <c r="I75" s="35">
        <v>2.2999999999999998</v>
      </c>
      <c r="J75" s="36">
        <f>+BD[[#This Row],[Kg. Recibidos]]*BD[[#This Row],[Precio]]</f>
        <v>467.5</v>
      </c>
      <c r="K75" s="35"/>
      <c r="L75" s="55">
        <f>+BD_2[[#This Row],[Monto Total]]-BD_2[[#This Row],[Abonos]]</f>
        <v>467.5</v>
      </c>
      <c r="M75" s="37" t="str">
        <f>IF(BD_2[[#This Row],[Saldo Actual]]=0,"PAGADO",IF(BD_2[[#This Row],[Saldo Actual]]&lt;0,"A Favor","Pendiente"))</f>
        <v>Pendiente</v>
      </c>
      <c r="N75" s="57">
        <f>+BD_2[[#This Row],[Fecha Doc.]]+7</f>
        <v>45245</v>
      </c>
      <c r="O75" s="37" t="str">
        <f ca="1">IF(TODAY()&gt;BD_2[[#This Row],[Fecha Venc.]],"VENCIDO","")</f>
        <v>VENCIDO</v>
      </c>
      <c r="P75" s="37"/>
    </row>
    <row r="76" spans="1:16" ht="15" hidden="1" customHeight="1" x14ac:dyDescent="0.25">
      <c r="A76" s="62">
        <v>42382</v>
      </c>
      <c r="B76" s="32">
        <v>45238</v>
      </c>
      <c r="C76" s="33" t="s">
        <v>102</v>
      </c>
      <c r="D76" s="31" t="s">
        <v>55</v>
      </c>
      <c r="E76" s="33" t="s">
        <v>102</v>
      </c>
      <c r="F76" s="34" t="s">
        <v>3</v>
      </c>
      <c r="G76" s="35">
        <v>1979.8</v>
      </c>
      <c r="H76" s="35">
        <v>1979.8</v>
      </c>
      <c r="I76" s="35">
        <v>2.2999999999999998</v>
      </c>
      <c r="J76" s="36">
        <f>+BD[[#This Row],[Kg. Recibidos]]*BD[[#This Row],[Precio]]</f>
        <v>258.10000000000002</v>
      </c>
      <c r="K76" s="35"/>
      <c r="L76" s="55">
        <f>+BD_2[[#This Row],[Monto Total]]-BD_2[[#This Row],[Abonos]]</f>
        <v>258.10000000000002</v>
      </c>
      <c r="M76" s="37" t="str">
        <f>IF(BD_2[[#This Row],[Saldo Actual]]=0,"PAGADO",IF(BD_2[[#This Row],[Saldo Actual]]&lt;0,"A Favor","Pendiente"))</f>
        <v>Pendiente</v>
      </c>
      <c r="N76" s="57">
        <f>+BD_2[[#This Row],[Fecha Doc.]]+7</f>
        <v>45245</v>
      </c>
      <c r="O76" s="37" t="str">
        <f ca="1">IF(TODAY()&gt;BD_2[[#This Row],[Fecha Venc.]],"VENCIDO","")</f>
        <v>VENCIDO</v>
      </c>
      <c r="P76" s="37"/>
    </row>
    <row r="77" spans="1:16" ht="15" hidden="1" customHeight="1" x14ac:dyDescent="0.25">
      <c r="A77" s="62">
        <v>42397</v>
      </c>
      <c r="B77" s="32">
        <v>45238</v>
      </c>
      <c r="C77" s="33" t="s">
        <v>8</v>
      </c>
      <c r="D77" s="31" t="s">
        <v>20</v>
      </c>
      <c r="E77" s="33" t="s">
        <v>182</v>
      </c>
      <c r="F77" s="34" t="s">
        <v>15</v>
      </c>
      <c r="G77" s="35">
        <v>7980.9</v>
      </c>
      <c r="H77" s="35">
        <v>7665.6</v>
      </c>
      <c r="I77" s="35">
        <v>2.52</v>
      </c>
      <c r="J77" s="36">
        <f>+BD[[#This Row],[Kg. Recibidos]]*BD[[#This Row],[Precio]]</f>
        <v>15298.973</v>
      </c>
      <c r="K77" s="35"/>
      <c r="L77" s="55">
        <f>+BD_2[[#This Row],[Monto Total]]-BD_2[[#This Row],[Abonos]]</f>
        <v>15298.973</v>
      </c>
      <c r="M77" s="37" t="str">
        <f>IF(BD_2[[#This Row],[Saldo Actual]]=0,"PAGADO",IF(BD_2[[#This Row],[Saldo Actual]]&lt;0,"A Favor","Pendiente"))</f>
        <v>Pendiente</v>
      </c>
      <c r="N77" s="57">
        <f>+BD_2[[#This Row],[Fecha Doc.]]+7</f>
        <v>45245</v>
      </c>
      <c r="O77" s="37" t="str">
        <f ca="1">IF(TODAY()&gt;BD_2[[#This Row],[Fecha Venc.]],"VENCIDO","")</f>
        <v>VENCIDO</v>
      </c>
      <c r="P77" s="37"/>
    </row>
    <row r="78" spans="1:16" ht="15" hidden="1" customHeight="1" x14ac:dyDescent="0.25">
      <c r="A78" s="62">
        <v>42396</v>
      </c>
      <c r="B78" s="32">
        <v>45238</v>
      </c>
      <c r="C78" s="33" t="s">
        <v>8</v>
      </c>
      <c r="D78" s="31" t="s">
        <v>20</v>
      </c>
      <c r="E78" s="33" t="s">
        <v>182</v>
      </c>
      <c r="F78" s="34" t="s">
        <v>11</v>
      </c>
      <c r="G78" s="35">
        <v>368.7</v>
      </c>
      <c r="H78" s="35">
        <v>631.20000000000005</v>
      </c>
      <c r="I78" s="35">
        <v>2</v>
      </c>
      <c r="J78" s="36">
        <f>+BD[[#This Row],[Kg. Recibidos]]*BD[[#This Row],[Precio]]</f>
        <v>362.4</v>
      </c>
      <c r="K78" s="35"/>
      <c r="L78" s="55">
        <f>+BD_2[[#This Row],[Monto Total]]-BD_2[[#This Row],[Abonos]]</f>
        <v>362.4</v>
      </c>
      <c r="M78" s="37" t="str">
        <f>IF(BD_2[[#This Row],[Saldo Actual]]=0,"PAGADO",IF(BD_2[[#This Row],[Saldo Actual]]&lt;0,"A Favor","Pendiente"))</f>
        <v>Pendiente</v>
      </c>
      <c r="N78" s="57">
        <f>+BD_2[[#This Row],[Fecha Doc.]]+7</f>
        <v>45245</v>
      </c>
      <c r="O78" s="37" t="str">
        <f ca="1">IF(TODAY()&gt;BD_2[[#This Row],[Fecha Venc.]],"VENCIDO","")</f>
        <v>VENCIDO</v>
      </c>
      <c r="P78" s="37"/>
    </row>
    <row r="79" spans="1:16" ht="15" hidden="1" customHeight="1" x14ac:dyDescent="0.25">
      <c r="A79" s="62">
        <v>42396</v>
      </c>
      <c r="B79" s="32">
        <v>45238</v>
      </c>
      <c r="C79" s="33" t="s">
        <v>8</v>
      </c>
      <c r="D79" s="31" t="s">
        <v>20</v>
      </c>
      <c r="E79" s="33" t="s">
        <v>182</v>
      </c>
      <c r="F79" s="34" t="s">
        <v>12</v>
      </c>
      <c r="G79" s="35">
        <v>865.3</v>
      </c>
      <c r="H79" s="35">
        <v>812.4</v>
      </c>
      <c r="I79" s="35">
        <v>1.3</v>
      </c>
      <c r="J79" s="36">
        <f>+BD[[#This Row],[Kg. Recibidos]]*BD[[#This Row],[Precio]]</f>
        <v>6587.6239999999998</v>
      </c>
      <c r="K79" s="35"/>
      <c r="L79" s="55">
        <f>+BD_2[[#This Row],[Monto Total]]-BD_2[[#This Row],[Abonos]]</f>
        <v>6587.6239999999998</v>
      </c>
      <c r="M79" s="37" t="str">
        <f>IF(BD_2[[#This Row],[Saldo Actual]]=0,"PAGADO",IF(BD_2[[#This Row],[Saldo Actual]]&lt;0,"A Favor","Pendiente"))</f>
        <v>Pendiente</v>
      </c>
      <c r="N79" s="57">
        <f>+BD_2[[#This Row],[Fecha Doc.]]+7</f>
        <v>45245</v>
      </c>
      <c r="O79" s="37" t="str">
        <f ca="1">IF(TODAY()&gt;BD_2[[#This Row],[Fecha Venc.]],"VENCIDO","")</f>
        <v>VENCIDO</v>
      </c>
      <c r="P79" s="37"/>
    </row>
    <row r="80" spans="1:16" ht="15" hidden="1" customHeight="1" x14ac:dyDescent="0.25">
      <c r="A80" s="62">
        <v>42396</v>
      </c>
      <c r="B80" s="32">
        <v>45238</v>
      </c>
      <c r="C80" s="33" t="s">
        <v>8</v>
      </c>
      <c r="D80" s="31" t="s">
        <v>20</v>
      </c>
      <c r="E80" s="33" t="s">
        <v>182</v>
      </c>
      <c r="F80" s="34" t="s">
        <v>13</v>
      </c>
      <c r="G80" s="35">
        <v>891.5</v>
      </c>
      <c r="H80" s="35">
        <v>878.81</v>
      </c>
      <c r="I80" s="35">
        <v>1.4</v>
      </c>
      <c r="J80" s="36">
        <f>+BD[[#This Row],[Kg. Recibidos]]*BD[[#This Row],[Precio]]</f>
        <v>13.5</v>
      </c>
      <c r="K80" s="35"/>
      <c r="L80" s="55">
        <f>+BD_2[[#This Row],[Monto Total]]-BD_2[[#This Row],[Abonos]]</f>
        <v>13.5</v>
      </c>
      <c r="M80" s="37" t="str">
        <f>IF(BD_2[[#This Row],[Saldo Actual]]=0,"PAGADO",IF(BD_2[[#This Row],[Saldo Actual]]&lt;0,"A Favor","Pendiente"))</f>
        <v>Pendiente</v>
      </c>
      <c r="N80" s="57">
        <f>+BD_2[[#This Row],[Fecha Doc.]]+7</f>
        <v>45245</v>
      </c>
      <c r="O80" s="37" t="str">
        <f ca="1">IF(TODAY()&gt;BD_2[[#This Row],[Fecha Venc.]],"VENCIDO","")</f>
        <v>VENCIDO</v>
      </c>
      <c r="P80" s="37"/>
    </row>
    <row r="81" spans="1:16" ht="15" hidden="1" customHeight="1" x14ac:dyDescent="0.25">
      <c r="A81" s="62">
        <v>42368</v>
      </c>
      <c r="B81" s="32">
        <v>45238</v>
      </c>
      <c r="C81" s="33" t="s">
        <v>8</v>
      </c>
      <c r="D81" s="31" t="s">
        <v>20</v>
      </c>
      <c r="E81" s="33" t="s">
        <v>182</v>
      </c>
      <c r="F81" s="34" t="s">
        <v>12</v>
      </c>
      <c r="G81" s="35">
        <v>1980.9</v>
      </c>
      <c r="H81" s="35">
        <v>1964</v>
      </c>
      <c r="I81" s="35">
        <v>1.3</v>
      </c>
      <c r="J81" s="36">
        <f>+BD[[#This Row],[Kg. Recibidos]]*BD[[#This Row],[Precio]]</f>
        <v>897.25999999999988</v>
      </c>
      <c r="K81" s="35"/>
      <c r="L81" s="55">
        <f>+BD_2[[#This Row],[Monto Total]]-BD_2[[#This Row],[Abonos]]</f>
        <v>897.25999999999988</v>
      </c>
      <c r="M81" s="37" t="str">
        <f>IF(BD_2[[#This Row],[Saldo Actual]]=0,"PAGADO",IF(BD_2[[#This Row],[Saldo Actual]]&lt;0,"A Favor","Pendiente"))</f>
        <v>Pendiente</v>
      </c>
      <c r="N81" s="57">
        <f>+BD_2[[#This Row],[Fecha Doc.]]+7</f>
        <v>45245</v>
      </c>
      <c r="O81" s="37" t="str">
        <f ca="1">IF(TODAY()&gt;BD_2[[#This Row],[Fecha Venc.]],"VENCIDO","")</f>
        <v>VENCIDO</v>
      </c>
      <c r="P81" s="37"/>
    </row>
    <row r="82" spans="1:16" ht="15" hidden="1" customHeight="1" x14ac:dyDescent="0.25">
      <c r="A82" s="62">
        <v>42363</v>
      </c>
      <c r="B82" s="32">
        <v>45238</v>
      </c>
      <c r="C82" s="33" t="s">
        <v>8</v>
      </c>
      <c r="D82" s="31" t="s">
        <v>20</v>
      </c>
      <c r="E82" s="33" t="s">
        <v>182</v>
      </c>
      <c r="F82" s="34" t="s">
        <v>11</v>
      </c>
      <c r="G82" s="35">
        <v>120</v>
      </c>
      <c r="H82" s="35">
        <v>120</v>
      </c>
      <c r="I82" s="35">
        <v>2</v>
      </c>
      <c r="J82" s="36">
        <f>+BD[[#This Row],[Kg. Recibidos]]*BD[[#This Row],[Precio]]</f>
        <v>5.8</v>
      </c>
      <c r="K82" s="35"/>
      <c r="L82" s="55">
        <f>+BD_2[[#This Row],[Monto Total]]-BD_2[[#This Row],[Abonos]]</f>
        <v>5.8</v>
      </c>
      <c r="M82" s="37" t="str">
        <f>IF(BD_2[[#This Row],[Saldo Actual]]=0,"PAGADO",IF(BD_2[[#This Row],[Saldo Actual]]&lt;0,"A Favor","Pendiente"))</f>
        <v>Pendiente</v>
      </c>
      <c r="N82" s="57">
        <f>+BD_2[[#This Row],[Fecha Doc.]]+7</f>
        <v>45245</v>
      </c>
      <c r="O82" s="37" t="str">
        <f ca="1">IF(TODAY()&gt;BD_2[[#This Row],[Fecha Venc.]],"VENCIDO","")</f>
        <v>VENCIDO</v>
      </c>
      <c r="P82" s="37"/>
    </row>
    <row r="83" spans="1:16" ht="15" hidden="1" customHeight="1" x14ac:dyDescent="0.25">
      <c r="A83" s="62">
        <v>42363</v>
      </c>
      <c r="B83" s="32">
        <v>45238</v>
      </c>
      <c r="C83" s="33" t="s">
        <v>8</v>
      </c>
      <c r="D83" s="31" t="s">
        <v>20</v>
      </c>
      <c r="E83" s="33" t="s">
        <v>182</v>
      </c>
      <c r="F83" s="34" t="s">
        <v>13</v>
      </c>
      <c r="G83" s="35">
        <v>626</v>
      </c>
      <c r="H83" s="35">
        <v>620</v>
      </c>
      <c r="I83" s="35">
        <v>1.4</v>
      </c>
      <c r="J83" s="36">
        <f>+BD[[#This Row],[Kg. Recibidos]]*BD[[#This Row],[Precio]]</f>
        <v>86.699999999999989</v>
      </c>
      <c r="K83" s="35"/>
      <c r="L83" s="55">
        <f>+BD_2[[#This Row],[Monto Total]]-BD_2[[#This Row],[Abonos]]</f>
        <v>86.699999999999989</v>
      </c>
      <c r="M83" s="37" t="str">
        <f>IF(BD_2[[#This Row],[Saldo Actual]]=0,"PAGADO",IF(BD_2[[#This Row],[Saldo Actual]]&lt;0,"A Favor","Pendiente"))</f>
        <v>Pendiente</v>
      </c>
      <c r="N83" s="57">
        <f>+BD_2[[#This Row],[Fecha Doc.]]+7</f>
        <v>45245</v>
      </c>
      <c r="O83" s="37" t="str">
        <f ca="1">IF(TODAY()&gt;BD_2[[#This Row],[Fecha Venc.]],"VENCIDO","")</f>
        <v>VENCIDO</v>
      </c>
      <c r="P83" s="37"/>
    </row>
    <row r="84" spans="1:16" ht="15" hidden="1" customHeight="1" x14ac:dyDescent="0.25">
      <c r="A84" s="62">
        <v>42364</v>
      </c>
      <c r="B84" s="32">
        <v>45238</v>
      </c>
      <c r="C84" s="33" t="s">
        <v>66</v>
      </c>
      <c r="D84" s="31" t="s">
        <v>21</v>
      </c>
      <c r="E84" s="33" t="s">
        <v>186</v>
      </c>
      <c r="F84" s="34" t="s">
        <v>15</v>
      </c>
      <c r="G84" s="35">
        <v>2075</v>
      </c>
      <c r="H84" s="35">
        <v>2064</v>
      </c>
      <c r="I84" s="35">
        <v>2.52</v>
      </c>
      <c r="J84" s="36">
        <f>+BD[[#This Row],[Kg. Recibidos]]*BD[[#This Row],[Precio]]</f>
        <v>58.2</v>
      </c>
      <c r="K84" s="35"/>
      <c r="L84" s="55">
        <f>+BD_2[[#This Row],[Monto Total]]-BD_2[[#This Row],[Abonos]]</f>
        <v>58.2</v>
      </c>
      <c r="M84" s="37" t="str">
        <f>IF(BD_2[[#This Row],[Saldo Actual]]=0,"PAGADO",IF(BD_2[[#This Row],[Saldo Actual]]&lt;0,"A Favor","Pendiente"))</f>
        <v>Pendiente</v>
      </c>
      <c r="N84" s="57">
        <f>+BD_2[[#This Row],[Fecha Doc.]]+7</f>
        <v>45245</v>
      </c>
      <c r="O84" s="37" t="str">
        <f ca="1">IF(TODAY()&gt;BD_2[[#This Row],[Fecha Venc.]],"VENCIDO","")</f>
        <v>VENCIDO</v>
      </c>
      <c r="P84" s="37"/>
    </row>
    <row r="85" spans="1:16" ht="15" hidden="1" customHeight="1" x14ac:dyDescent="0.25">
      <c r="A85" s="62">
        <v>42365</v>
      </c>
      <c r="B85" s="32">
        <v>45238</v>
      </c>
      <c r="C85" s="33" t="s">
        <v>66</v>
      </c>
      <c r="D85" s="31" t="s">
        <v>21</v>
      </c>
      <c r="E85" s="33" t="s">
        <v>183</v>
      </c>
      <c r="F85" s="34" t="s">
        <v>15</v>
      </c>
      <c r="G85" s="35">
        <v>2118.1</v>
      </c>
      <c r="H85" s="35">
        <v>2118.5</v>
      </c>
      <c r="I85" s="35">
        <v>2.52</v>
      </c>
      <c r="J85" s="36">
        <f>+BD[[#This Row],[Kg. Recibidos]]*BD[[#This Row],[Precio]]</f>
        <v>89.4</v>
      </c>
      <c r="K85" s="35"/>
      <c r="L85" s="55">
        <f>+BD_2[[#This Row],[Monto Total]]-BD_2[[#This Row],[Abonos]]</f>
        <v>89.4</v>
      </c>
      <c r="M85" s="37" t="str">
        <f>IF(BD_2[[#This Row],[Saldo Actual]]=0,"PAGADO",IF(BD_2[[#This Row],[Saldo Actual]]&lt;0,"A Favor","Pendiente"))</f>
        <v>Pendiente</v>
      </c>
      <c r="N85" s="57">
        <f>+BD_2[[#This Row],[Fecha Doc.]]+7</f>
        <v>45245</v>
      </c>
      <c r="O85" s="37" t="str">
        <f ca="1">IF(TODAY()&gt;BD_2[[#This Row],[Fecha Venc.]],"VENCIDO","")</f>
        <v>VENCIDO</v>
      </c>
      <c r="P85" s="37"/>
    </row>
    <row r="86" spans="1:16" ht="15" hidden="1" customHeight="1" x14ac:dyDescent="0.25">
      <c r="A86" s="62">
        <v>42366</v>
      </c>
      <c r="B86" s="32">
        <v>45238</v>
      </c>
      <c r="C86" s="33" t="s">
        <v>66</v>
      </c>
      <c r="D86" s="31" t="s">
        <v>21</v>
      </c>
      <c r="E86" s="33" t="s">
        <v>185</v>
      </c>
      <c r="F86" s="34" t="s">
        <v>15</v>
      </c>
      <c r="G86" s="35">
        <v>1580.1</v>
      </c>
      <c r="H86" s="35">
        <v>1558.5</v>
      </c>
      <c r="I86" s="35">
        <v>2.52</v>
      </c>
      <c r="J86" s="36">
        <f>+BD[[#This Row],[Kg. Recibidos]]*BD[[#This Row],[Precio]]</f>
        <v>224.38</v>
      </c>
      <c r="K86" s="35"/>
      <c r="L86" s="55">
        <f>+BD_2[[#This Row],[Monto Total]]-BD_2[[#This Row],[Abonos]]</f>
        <v>224.38</v>
      </c>
      <c r="M86" s="37" t="str">
        <f>IF(BD_2[[#This Row],[Saldo Actual]]=0,"PAGADO",IF(BD_2[[#This Row],[Saldo Actual]]&lt;0,"A Favor","Pendiente"))</f>
        <v>Pendiente</v>
      </c>
      <c r="N86" s="57">
        <f>+BD_2[[#This Row],[Fecha Doc.]]+7</f>
        <v>45245</v>
      </c>
      <c r="O86" s="37" t="str">
        <f ca="1">IF(TODAY()&gt;BD_2[[#This Row],[Fecha Venc.]],"VENCIDO","")</f>
        <v>VENCIDO</v>
      </c>
      <c r="P86" s="37"/>
    </row>
    <row r="87" spans="1:16" ht="15" hidden="1" customHeight="1" x14ac:dyDescent="0.25">
      <c r="A87" s="62">
        <v>42375</v>
      </c>
      <c r="B87" s="32">
        <v>45238</v>
      </c>
      <c r="C87" s="33" t="s">
        <v>112</v>
      </c>
      <c r="D87" s="31" t="s">
        <v>4</v>
      </c>
      <c r="E87" s="33" t="s">
        <v>112</v>
      </c>
      <c r="F87" s="34" t="s">
        <v>3</v>
      </c>
      <c r="G87" s="35">
        <v>95.4</v>
      </c>
      <c r="H87" s="35">
        <v>95.4</v>
      </c>
      <c r="I87" s="35">
        <v>2.2999999999999998</v>
      </c>
      <c r="J87" s="36">
        <f>+BD[[#This Row],[Kg. Recibidos]]*BD[[#This Row],[Precio]]</f>
        <v>145.6</v>
      </c>
      <c r="K87" s="35"/>
      <c r="L87" s="55">
        <f>+BD_2[[#This Row],[Monto Total]]-BD_2[[#This Row],[Abonos]]</f>
        <v>145.6</v>
      </c>
      <c r="M87" s="37" t="str">
        <f>IF(BD_2[[#This Row],[Saldo Actual]]=0,"PAGADO",IF(BD_2[[#This Row],[Saldo Actual]]&lt;0,"A Favor","Pendiente"))</f>
        <v>Pendiente</v>
      </c>
      <c r="N87" s="57">
        <f>+BD_2[[#This Row],[Fecha Doc.]]+7</f>
        <v>45245</v>
      </c>
      <c r="O87" s="37" t="str">
        <f ca="1">IF(TODAY()&gt;BD_2[[#This Row],[Fecha Venc.]],"VENCIDO","")</f>
        <v>VENCIDO</v>
      </c>
      <c r="P87" s="37"/>
    </row>
    <row r="88" spans="1:16" ht="15" hidden="1" customHeight="1" x14ac:dyDescent="0.25">
      <c r="A88" s="62">
        <v>42374</v>
      </c>
      <c r="B88" s="32">
        <v>45238</v>
      </c>
      <c r="C88" s="33" t="s">
        <v>78</v>
      </c>
      <c r="D88" s="31" t="s">
        <v>37</v>
      </c>
      <c r="E88" s="33" t="s">
        <v>78</v>
      </c>
      <c r="F88" s="34" t="s">
        <v>3</v>
      </c>
      <c r="G88" s="35">
        <v>351.4</v>
      </c>
      <c r="H88" s="35">
        <v>351.4</v>
      </c>
      <c r="I88" s="35">
        <v>2.2999999999999998</v>
      </c>
      <c r="J88" s="36">
        <f>+BD[[#This Row],[Kg. Recibidos]]*BD[[#This Row],[Precio]]</f>
        <v>43.56</v>
      </c>
      <c r="K88" s="35"/>
      <c r="L88" s="55">
        <f>+BD_2[[#This Row],[Monto Total]]-BD_2[[#This Row],[Abonos]]</f>
        <v>43.56</v>
      </c>
      <c r="M88" s="37" t="str">
        <f>IF(BD_2[[#This Row],[Saldo Actual]]=0,"PAGADO",IF(BD_2[[#This Row],[Saldo Actual]]&lt;0,"A Favor","Pendiente"))</f>
        <v>Pendiente</v>
      </c>
      <c r="N88" s="57">
        <f>+BD_2[[#This Row],[Fecha Doc.]]+7</f>
        <v>45245</v>
      </c>
      <c r="O88" s="37" t="str">
        <f ca="1">IF(TODAY()&gt;BD_2[[#This Row],[Fecha Venc.]],"VENCIDO","")</f>
        <v>VENCIDO</v>
      </c>
      <c r="P88" s="37"/>
    </row>
    <row r="89" spans="1:16" ht="15" hidden="1" customHeight="1" x14ac:dyDescent="0.25">
      <c r="A89" s="62">
        <v>42360</v>
      </c>
      <c r="B89" s="32">
        <v>45237</v>
      </c>
      <c r="C89" s="33" t="s">
        <v>72</v>
      </c>
      <c r="D89" s="31" t="s">
        <v>26</v>
      </c>
      <c r="E89" s="33" t="s">
        <v>160</v>
      </c>
      <c r="F89" s="34" t="s">
        <v>3</v>
      </c>
      <c r="G89" s="35">
        <v>5.9</v>
      </c>
      <c r="H89" s="35">
        <v>5.9</v>
      </c>
      <c r="I89" s="35">
        <v>2.4500000000000002</v>
      </c>
      <c r="J89" s="36">
        <f>+BD[[#This Row],[Kg. Recibidos]]*BD[[#This Row],[Precio]]</f>
        <v>2024.0700000000002</v>
      </c>
      <c r="K89" s="35"/>
      <c r="L89" s="55">
        <f>+BD_2[[#This Row],[Monto Total]]-BD_2[[#This Row],[Abonos]]</f>
        <v>2024.0700000000002</v>
      </c>
      <c r="M89" s="37" t="str">
        <f>IF(BD_2[[#This Row],[Saldo Actual]]=0,"PAGADO",IF(BD_2[[#This Row],[Saldo Actual]]&lt;0,"A Favor","Pendiente"))</f>
        <v>Pendiente</v>
      </c>
      <c r="N89" s="57">
        <f>+BD_2[[#This Row],[Fecha Doc.]]+7</f>
        <v>45244</v>
      </c>
      <c r="O89" s="37" t="str">
        <f ca="1">IF(TODAY()&gt;BD_2[[#This Row],[Fecha Venc.]],"VENCIDO","")</f>
        <v>VENCIDO</v>
      </c>
      <c r="P89" s="37"/>
    </row>
    <row r="90" spans="1:16" ht="15" hidden="1" customHeight="1" x14ac:dyDescent="0.25">
      <c r="A90" s="62">
        <v>42292</v>
      </c>
      <c r="B90" s="32">
        <v>45232</v>
      </c>
      <c r="C90" s="33" t="s">
        <v>8</v>
      </c>
      <c r="D90" s="31" t="s">
        <v>20</v>
      </c>
      <c r="E90" s="33" t="s">
        <v>182</v>
      </c>
      <c r="F90" s="34" t="s">
        <v>15</v>
      </c>
      <c r="G90" s="35">
        <v>6440.3</v>
      </c>
      <c r="H90" s="35">
        <v>6228.6</v>
      </c>
      <c r="I90" s="35">
        <v>2.52</v>
      </c>
      <c r="J90" s="36">
        <f>+BD[[#This Row],[Kg. Recibidos]]*BD[[#This Row],[Precio]]</f>
        <v>140.53</v>
      </c>
      <c r="K90" s="35"/>
      <c r="L90" s="55">
        <f>+BD_2[[#This Row],[Monto Total]]-BD_2[[#This Row],[Abonos]]</f>
        <v>140.53</v>
      </c>
      <c r="M90" s="37" t="str">
        <f>IF(BD_2[[#This Row],[Saldo Actual]]=0,"PAGADO",IF(BD_2[[#This Row],[Saldo Actual]]&lt;0,"A Favor","Pendiente"))</f>
        <v>Pendiente</v>
      </c>
      <c r="N90" s="57">
        <f>+BD_2[[#This Row],[Fecha Doc.]]+7</f>
        <v>45239</v>
      </c>
      <c r="O90" s="37" t="str">
        <f ca="1">IF(TODAY()&gt;BD_2[[#This Row],[Fecha Venc.]],"VENCIDO","")</f>
        <v>VENCIDO</v>
      </c>
      <c r="P90" s="37"/>
    </row>
    <row r="91" spans="1:16" ht="15" hidden="1" customHeight="1" x14ac:dyDescent="0.25">
      <c r="A91" s="62">
        <v>42356</v>
      </c>
      <c r="B91" s="32">
        <v>45237</v>
      </c>
      <c r="C91" s="33" t="s">
        <v>8</v>
      </c>
      <c r="D91" s="31" t="s">
        <v>20</v>
      </c>
      <c r="E91" s="33" t="s">
        <v>181</v>
      </c>
      <c r="F91" s="34" t="s">
        <v>15</v>
      </c>
      <c r="G91" s="35">
        <v>1433.4</v>
      </c>
      <c r="H91" s="35">
        <v>1374.9</v>
      </c>
      <c r="I91" s="35">
        <v>2.52</v>
      </c>
      <c r="J91" s="36">
        <f>+BD[[#This Row],[Kg. Recibidos]]*BD[[#This Row],[Precio]]</f>
        <v>133.12</v>
      </c>
      <c r="K91" s="35"/>
      <c r="L91" s="55">
        <f>+BD_2[[#This Row],[Monto Total]]-BD_2[[#This Row],[Abonos]]</f>
        <v>133.12</v>
      </c>
      <c r="M91" s="37" t="str">
        <f>IF(BD_2[[#This Row],[Saldo Actual]]=0,"PAGADO",IF(BD_2[[#This Row],[Saldo Actual]]&lt;0,"A Favor","Pendiente"))</f>
        <v>Pendiente</v>
      </c>
      <c r="N91" s="57">
        <f>+BD_2[[#This Row],[Fecha Doc.]]+7</f>
        <v>45244</v>
      </c>
      <c r="O91" s="37" t="str">
        <f ca="1">IF(TODAY()&gt;BD_2[[#This Row],[Fecha Venc.]],"VENCIDO","")</f>
        <v>VENCIDO</v>
      </c>
      <c r="P91" s="37"/>
    </row>
    <row r="92" spans="1:16" ht="15" hidden="1" customHeight="1" x14ac:dyDescent="0.25">
      <c r="A92" s="62">
        <v>42354</v>
      </c>
      <c r="B92" s="32">
        <v>45237</v>
      </c>
      <c r="C92" s="33" t="s">
        <v>8</v>
      </c>
      <c r="D92" s="31" t="s">
        <v>20</v>
      </c>
      <c r="E92" s="33" t="s">
        <v>176</v>
      </c>
      <c r="F92" s="34" t="s">
        <v>3</v>
      </c>
      <c r="G92" s="35">
        <v>509.1</v>
      </c>
      <c r="H92" s="35">
        <v>500.5</v>
      </c>
      <c r="I92" s="35">
        <v>2.25</v>
      </c>
      <c r="J92" s="36">
        <f>+BD[[#This Row],[Kg. Recibidos]]*BD[[#This Row],[Precio]]</f>
        <v>21.15</v>
      </c>
      <c r="K92" s="35"/>
      <c r="L92" s="55">
        <f>+BD_2[[#This Row],[Monto Total]]-BD_2[[#This Row],[Abonos]]</f>
        <v>21.15</v>
      </c>
      <c r="M92" s="37" t="str">
        <f>IF(BD_2[[#This Row],[Saldo Actual]]=0,"PAGADO",IF(BD_2[[#This Row],[Saldo Actual]]&lt;0,"A Favor","Pendiente"))</f>
        <v>Pendiente</v>
      </c>
      <c r="N92" s="57">
        <f>+BD_2[[#This Row],[Fecha Doc.]]+7</f>
        <v>45244</v>
      </c>
      <c r="O92" s="37" t="str">
        <f ca="1">IF(TODAY()&gt;BD_2[[#This Row],[Fecha Venc.]],"VENCIDO","")</f>
        <v>VENCIDO</v>
      </c>
      <c r="P92" s="37"/>
    </row>
    <row r="93" spans="1:16" ht="15" hidden="1" customHeight="1" x14ac:dyDescent="0.25">
      <c r="A93" s="62">
        <v>42355</v>
      </c>
      <c r="B93" s="32">
        <v>45237</v>
      </c>
      <c r="C93" s="33" t="s">
        <v>8</v>
      </c>
      <c r="D93" s="31" t="s">
        <v>20</v>
      </c>
      <c r="E93" s="33" t="s">
        <v>181</v>
      </c>
      <c r="F93" s="34" t="s">
        <v>3</v>
      </c>
      <c r="G93" s="35">
        <v>338.8</v>
      </c>
      <c r="H93" s="35">
        <v>338.5</v>
      </c>
      <c r="I93" s="35">
        <v>2.25</v>
      </c>
      <c r="J93" s="36">
        <f>+BD[[#This Row],[Kg. Recibidos]]*BD[[#This Row],[Precio]]</f>
        <v>7.6</v>
      </c>
      <c r="K93" s="35"/>
      <c r="L93" s="55">
        <f>+BD_2[[#This Row],[Monto Total]]-BD_2[[#This Row],[Abonos]]</f>
        <v>7.6</v>
      </c>
      <c r="M93" s="37" t="str">
        <f>IF(BD_2[[#This Row],[Saldo Actual]]=0,"PAGADO",IF(BD_2[[#This Row],[Saldo Actual]]&lt;0,"A Favor","Pendiente"))</f>
        <v>Pendiente</v>
      </c>
      <c r="N93" s="57">
        <f>+BD_2[[#This Row],[Fecha Doc.]]+7</f>
        <v>45244</v>
      </c>
      <c r="O93" s="37" t="str">
        <f ca="1">IF(TODAY()&gt;BD_2[[#This Row],[Fecha Venc.]],"VENCIDO","")</f>
        <v>VENCIDO</v>
      </c>
      <c r="P93" s="37"/>
    </row>
    <row r="94" spans="1:16" ht="15" hidden="1" customHeight="1" x14ac:dyDescent="0.25">
      <c r="A94" s="62">
        <v>42357</v>
      </c>
      <c r="B94" s="32">
        <v>45237</v>
      </c>
      <c r="C94" s="33" t="s">
        <v>8</v>
      </c>
      <c r="D94" s="31" t="s">
        <v>20</v>
      </c>
      <c r="E94" s="33" t="s">
        <v>182</v>
      </c>
      <c r="F94" s="34" t="s">
        <v>15</v>
      </c>
      <c r="G94" s="35">
        <v>6259.5</v>
      </c>
      <c r="H94" s="35">
        <v>6056.2</v>
      </c>
      <c r="I94" s="35">
        <v>2.52</v>
      </c>
      <c r="J94" s="36">
        <f>+BD[[#This Row],[Kg. Recibidos]]*BD[[#This Row],[Precio]]</f>
        <v>24907.151999999998</v>
      </c>
      <c r="K94" s="35"/>
      <c r="L94" s="55">
        <f>+BD_2[[#This Row],[Monto Total]]-BD_2[[#This Row],[Abonos]]</f>
        <v>24907.151999999998</v>
      </c>
      <c r="M94" s="37" t="str">
        <f>IF(BD_2[[#This Row],[Saldo Actual]]=0,"PAGADO",IF(BD_2[[#This Row],[Saldo Actual]]&lt;0,"A Favor","Pendiente"))</f>
        <v>Pendiente</v>
      </c>
      <c r="N94" s="57">
        <f>+BD_2[[#This Row],[Fecha Doc.]]+7</f>
        <v>45244</v>
      </c>
      <c r="O94" s="37" t="str">
        <f ca="1">IF(TODAY()&gt;BD_2[[#This Row],[Fecha Venc.]],"VENCIDO","")</f>
        <v>VENCIDO</v>
      </c>
      <c r="P94" s="37"/>
    </row>
    <row r="95" spans="1:16" ht="15" hidden="1" customHeight="1" x14ac:dyDescent="0.25">
      <c r="A95" s="62">
        <v>42333</v>
      </c>
      <c r="B95" s="32">
        <v>45236</v>
      </c>
      <c r="C95" s="33" t="s">
        <v>8</v>
      </c>
      <c r="D95" s="31" t="s">
        <v>20</v>
      </c>
      <c r="E95" s="33" t="s">
        <v>182</v>
      </c>
      <c r="F95" s="34" t="s">
        <v>13</v>
      </c>
      <c r="G95" s="35">
        <v>1279.9000000000001</v>
      </c>
      <c r="H95" s="35">
        <v>1276</v>
      </c>
      <c r="I95" s="35">
        <v>1.4</v>
      </c>
      <c r="J95" s="36">
        <f>+BD[[#This Row],[Kg. Recibidos]]*BD[[#This Row],[Precio]]</f>
        <v>3.4499999999999997</v>
      </c>
      <c r="K95" s="35"/>
      <c r="L95" s="55">
        <f>+BD_2[[#This Row],[Monto Total]]-BD_2[[#This Row],[Abonos]]</f>
        <v>3.4499999999999997</v>
      </c>
      <c r="M95" s="37" t="str">
        <f>IF(BD_2[[#This Row],[Saldo Actual]]=0,"PAGADO",IF(BD_2[[#This Row],[Saldo Actual]]&lt;0,"A Favor","Pendiente"))</f>
        <v>Pendiente</v>
      </c>
      <c r="N95" s="57">
        <f>+BD_2[[#This Row],[Fecha Doc.]]+7</f>
        <v>45243</v>
      </c>
      <c r="O95" s="37" t="str">
        <f ca="1">IF(TODAY()&gt;BD_2[[#This Row],[Fecha Venc.]],"VENCIDO","")</f>
        <v>VENCIDO</v>
      </c>
      <c r="P95" s="37"/>
    </row>
    <row r="96" spans="1:16" ht="15" hidden="1" customHeight="1" x14ac:dyDescent="0.25">
      <c r="A96" s="62">
        <v>42333</v>
      </c>
      <c r="B96" s="32">
        <v>45236</v>
      </c>
      <c r="C96" s="33" t="s">
        <v>8</v>
      </c>
      <c r="D96" s="31" t="s">
        <v>20</v>
      </c>
      <c r="E96" s="33" t="s">
        <v>182</v>
      </c>
      <c r="F96" s="34" t="s">
        <v>11</v>
      </c>
      <c r="G96" s="35">
        <v>119.7</v>
      </c>
      <c r="H96" s="35">
        <v>119.1</v>
      </c>
      <c r="I96" s="35">
        <v>2</v>
      </c>
      <c r="J96" s="36">
        <f>+BD[[#This Row],[Kg. Recibidos]]*BD[[#This Row],[Precio]]</f>
        <v>2.5499999999999998</v>
      </c>
      <c r="K96" s="35"/>
      <c r="L96" s="55">
        <f>+BD_2[[#This Row],[Monto Total]]-BD_2[[#This Row],[Abonos]]</f>
        <v>2.5499999999999998</v>
      </c>
      <c r="M96" s="37" t="str">
        <f>IF(BD_2[[#This Row],[Saldo Actual]]=0,"PAGADO",IF(BD_2[[#This Row],[Saldo Actual]]&lt;0,"A Favor","Pendiente"))</f>
        <v>Pendiente</v>
      </c>
      <c r="N96" s="57">
        <f>+BD_2[[#This Row],[Fecha Doc.]]+7</f>
        <v>45243</v>
      </c>
      <c r="O96" s="37" t="str">
        <f ca="1">IF(TODAY()&gt;BD_2[[#This Row],[Fecha Venc.]],"VENCIDO","")</f>
        <v>VENCIDO</v>
      </c>
      <c r="P96" s="37"/>
    </row>
    <row r="97" spans="1:16" ht="15" hidden="1" customHeight="1" x14ac:dyDescent="0.25">
      <c r="A97" s="62">
        <v>42333</v>
      </c>
      <c r="B97" s="32">
        <v>45236</v>
      </c>
      <c r="C97" s="33" t="s">
        <v>8</v>
      </c>
      <c r="D97" s="31" t="s">
        <v>20</v>
      </c>
      <c r="E97" s="33" t="s">
        <v>182</v>
      </c>
      <c r="F97" s="34" t="s">
        <v>12</v>
      </c>
      <c r="G97" s="35">
        <v>889.3</v>
      </c>
      <c r="H97" s="35">
        <v>853.1</v>
      </c>
      <c r="I97" s="35">
        <v>1.3</v>
      </c>
      <c r="J97" s="36">
        <f>+BD[[#This Row],[Kg. Recibidos]]*BD[[#This Row],[Precio]]</f>
        <v>3208.8150000000005</v>
      </c>
      <c r="K97" s="35"/>
      <c r="L97" s="55">
        <f>+BD_2[[#This Row],[Monto Total]]-BD_2[[#This Row],[Abonos]]</f>
        <v>3208.8150000000005</v>
      </c>
      <c r="M97" s="37" t="str">
        <f>IF(BD_2[[#This Row],[Saldo Actual]]=0,"PAGADO",IF(BD_2[[#This Row],[Saldo Actual]]&lt;0,"A Favor","Pendiente"))</f>
        <v>Pendiente</v>
      </c>
      <c r="N97" s="57">
        <f>+BD_2[[#This Row],[Fecha Doc.]]+7</f>
        <v>45243</v>
      </c>
      <c r="O97" s="37" t="str">
        <f ca="1">IF(TODAY()&gt;BD_2[[#This Row],[Fecha Venc.]],"VENCIDO","")</f>
        <v>VENCIDO</v>
      </c>
      <c r="P97" s="37"/>
    </row>
    <row r="98" spans="1:16" ht="15" hidden="1" customHeight="1" x14ac:dyDescent="0.25">
      <c r="A98" s="62">
        <v>42340</v>
      </c>
      <c r="B98" s="32">
        <v>45237</v>
      </c>
      <c r="C98" s="33" t="s">
        <v>8</v>
      </c>
      <c r="D98" s="31" t="s">
        <v>20</v>
      </c>
      <c r="E98" s="33" t="s">
        <v>177</v>
      </c>
      <c r="F98" s="34" t="s">
        <v>3</v>
      </c>
      <c r="G98" s="35">
        <v>1025.5999999999999</v>
      </c>
      <c r="H98" s="35">
        <v>968.9</v>
      </c>
      <c r="I98" s="35">
        <v>2.25</v>
      </c>
      <c r="J98" s="36">
        <f>+BD[[#This Row],[Kg. Recibidos]]*BD[[#This Row],[Precio]]</f>
        <v>447.98</v>
      </c>
      <c r="K98" s="35"/>
      <c r="L98" s="55">
        <f>+BD_2[[#This Row],[Monto Total]]-BD_2[[#This Row],[Abonos]]</f>
        <v>447.98</v>
      </c>
      <c r="M98" s="37" t="str">
        <f>IF(BD_2[[#This Row],[Saldo Actual]]=0,"PAGADO",IF(BD_2[[#This Row],[Saldo Actual]]&lt;0,"A Favor","Pendiente"))</f>
        <v>Pendiente</v>
      </c>
      <c r="N98" s="57">
        <f>+BD_2[[#This Row],[Fecha Doc.]]+7</f>
        <v>45244</v>
      </c>
      <c r="O98" s="37" t="str">
        <f ca="1">IF(TODAY()&gt;BD_2[[#This Row],[Fecha Venc.]],"VENCIDO","")</f>
        <v>VENCIDO</v>
      </c>
      <c r="P98" s="37"/>
    </row>
    <row r="99" spans="1:16" ht="15" hidden="1" customHeight="1" x14ac:dyDescent="0.25">
      <c r="A99" s="62">
        <v>42341</v>
      </c>
      <c r="B99" s="32">
        <v>45237</v>
      </c>
      <c r="C99" s="33" t="s">
        <v>8</v>
      </c>
      <c r="D99" s="31" t="s">
        <v>20</v>
      </c>
      <c r="E99" s="33" t="s">
        <v>176</v>
      </c>
      <c r="F99" s="34" t="s">
        <v>3</v>
      </c>
      <c r="G99" s="35">
        <v>611.79999999999995</v>
      </c>
      <c r="H99" s="35">
        <v>655.6</v>
      </c>
      <c r="I99" s="35">
        <v>2.25</v>
      </c>
      <c r="J99" s="36">
        <f>+BD[[#This Row],[Kg. Recibidos]]*BD[[#This Row],[Precio]]</f>
        <v>436.68</v>
      </c>
      <c r="K99" s="35"/>
      <c r="L99" s="55">
        <f>+BD_2[[#This Row],[Monto Total]]-BD_2[[#This Row],[Abonos]]</f>
        <v>436.68</v>
      </c>
      <c r="M99" s="37" t="str">
        <f>IF(BD_2[[#This Row],[Saldo Actual]]=0,"PAGADO",IF(BD_2[[#This Row],[Saldo Actual]]&lt;0,"A Favor","Pendiente"))</f>
        <v>Pendiente</v>
      </c>
      <c r="N99" s="57">
        <f>+BD_2[[#This Row],[Fecha Doc.]]+7</f>
        <v>45244</v>
      </c>
      <c r="O99" s="37" t="str">
        <f ca="1">IF(TODAY()&gt;BD_2[[#This Row],[Fecha Venc.]],"VENCIDO","")</f>
        <v>VENCIDO</v>
      </c>
      <c r="P99" s="37"/>
    </row>
    <row r="100" spans="1:16" ht="15" hidden="1" customHeight="1" x14ac:dyDescent="0.25">
      <c r="A100" s="62">
        <v>42342</v>
      </c>
      <c r="B100" s="32">
        <v>45237</v>
      </c>
      <c r="C100" s="33" t="s">
        <v>8</v>
      </c>
      <c r="D100" s="31" t="s">
        <v>20</v>
      </c>
      <c r="E100" s="33" t="s">
        <v>176</v>
      </c>
      <c r="F100" s="34" t="s">
        <v>15</v>
      </c>
      <c r="G100" s="35">
        <v>599.70000000000005</v>
      </c>
      <c r="H100" s="35">
        <v>592.4</v>
      </c>
      <c r="I100" s="35">
        <v>2.52</v>
      </c>
      <c r="J100" s="36">
        <f>+BD[[#This Row],[Kg. Recibidos]]*BD[[#This Row],[Precio]]</f>
        <v>349.96</v>
      </c>
      <c r="K100" s="35"/>
      <c r="L100" s="55">
        <f>+BD_2[[#This Row],[Monto Total]]-BD_2[[#This Row],[Abonos]]</f>
        <v>349.96</v>
      </c>
      <c r="M100" s="37" t="str">
        <f>IF(BD_2[[#This Row],[Saldo Actual]]=0,"PAGADO",IF(BD_2[[#This Row],[Saldo Actual]]&lt;0,"A Favor","Pendiente"))</f>
        <v>Pendiente</v>
      </c>
      <c r="N100" s="57">
        <f>+BD_2[[#This Row],[Fecha Doc.]]+7</f>
        <v>45244</v>
      </c>
      <c r="O100" s="37" t="str">
        <f ca="1">IF(TODAY()&gt;BD_2[[#This Row],[Fecha Venc.]],"VENCIDO","")</f>
        <v>VENCIDO</v>
      </c>
      <c r="P100" s="37"/>
    </row>
    <row r="101" spans="1:16" ht="15" hidden="1" customHeight="1" x14ac:dyDescent="0.25">
      <c r="A101" s="62">
        <v>42343</v>
      </c>
      <c r="B101" s="32">
        <v>45237</v>
      </c>
      <c r="C101" s="33" t="s">
        <v>8</v>
      </c>
      <c r="D101" s="31" t="s">
        <v>20</v>
      </c>
      <c r="E101" s="33" t="s">
        <v>181</v>
      </c>
      <c r="F101" s="34" t="s">
        <v>3</v>
      </c>
      <c r="G101" s="35">
        <v>1851.6</v>
      </c>
      <c r="H101" s="35">
        <v>1838.8</v>
      </c>
      <c r="I101" s="35">
        <v>2.25</v>
      </c>
      <c r="J101" s="36">
        <f>+BD[[#This Row],[Kg. Recibidos]]*BD[[#This Row],[Precio]]</f>
        <v>0</v>
      </c>
      <c r="K101" s="35"/>
      <c r="L101" s="55">
        <f>+BD_2[[#This Row],[Monto Total]]-BD_2[[#This Row],[Abonos]]</f>
        <v>0</v>
      </c>
      <c r="M101" s="37" t="str">
        <f>IF(BD_2[[#This Row],[Saldo Actual]]=0,"PAGADO",IF(BD_2[[#This Row],[Saldo Actual]]&lt;0,"A Favor","Pendiente"))</f>
        <v>PAGADO</v>
      </c>
      <c r="N101" s="57">
        <f>+BD_2[[#This Row],[Fecha Doc.]]+7</f>
        <v>45244</v>
      </c>
      <c r="O101" s="37" t="str">
        <f ca="1">IF(TODAY()&gt;BD_2[[#This Row],[Fecha Venc.]],"VENCIDO","")</f>
        <v>VENCIDO</v>
      </c>
      <c r="P101" s="37"/>
    </row>
    <row r="102" spans="1:16" ht="15" hidden="1" customHeight="1" x14ac:dyDescent="0.25">
      <c r="A102" s="62">
        <v>42333</v>
      </c>
      <c r="B102" s="32">
        <v>45236</v>
      </c>
      <c r="C102" s="33" t="s">
        <v>8</v>
      </c>
      <c r="D102" s="31" t="s">
        <v>20</v>
      </c>
      <c r="E102" s="33" t="s">
        <v>182</v>
      </c>
      <c r="F102" s="34" t="s">
        <v>13</v>
      </c>
      <c r="G102" s="35">
        <v>1279.9000000000001</v>
      </c>
      <c r="H102" s="35">
        <v>1279.9000000000001</v>
      </c>
      <c r="I102" s="35">
        <v>1.4</v>
      </c>
      <c r="J102" s="36">
        <f>+BD[[#This Row],[Kg. Recibidos]]*BD[[#This Row],[Precio]]</f>
        <v>5238.585</v>
      </c>
      <c r="K102" s="35"/>
      <c r="L102" s="55">
        <f>+BD_2[[#This Row],[Monto Total]]-BD_2[[#This Row],[Abonos]]</f>
        <v>5238.585</v>
      </c>
      <c r="M102" s="37" t="str">
        <f>IF(BD_2[[#This Row],[Saldo Actual]]=0,"PAGADO",IF(BD_2[[#This Row],[Saldo Actual]]&lt;0,"A Favor","Pendiente"))</f>
        <v>Pendiente</v>
      </c>
      <c r="N102" s="57">
        <f>+BD_2[[#This Row],[Fecha Doc.]]+7</f>
        <v>45243</v>
      </c>
      <c r="O102" s="37" t="str">
        <f ca="1">IF(TODAY()&gt;BD_2[[#This Row],[Fecha Venc.]],"VENCIDO","")</f>
        <v>VENCIDO</v>
      </c>
      <c r="P102" s="37"/>
    </row>
    <row r="103" spans="1:16" ht="15" hidden="1" customHeight="1" x14ac:dyDescent="0.25">
      <c r="A103" s="62">
        <v>42333</v>
      </c>
      <c r="B103" s="32">
        <v>45236</v>
      </c>
      <c r="C103" s="33" t="s">
        <v>8</v>
      </c>
      <c r="D103" s="31" t="s">
        <v>20</v>
      </c>
      <c r="E103" s="33" t="s">
        <v>182</v>
      </c>
      <c r="F103" s="34" t="s">
        <v>11</v>
      </c>
      <c r="G103" s="35">
        <v>119.7</v>
      </c>
      <c r="H103" s="35">
        <v>119.7</v>
      </c>
      <c r="I103" s="35">
        <v>2</v>
      </c>
      <c r="J103" s="36">
        <f>+BD[[#This Row],[Kg. Recibidos]]*BD[[#This Row],[Precio]]</f>
        <v>0</v>
      </c>
      <c r="K103" s="35"/>
      <c r="L103" s="55">
        <f>+BD_2[[#This Row],[Monto Total]]-BD_2[[#This Row],[Abonos]]</f>
        <v>0</v>
      </c>
      <c r="M103" s="37" t="str">
        <f>IF(BD_2[[#This Row],[Saldo Actual]]=0,"PAGADO",IF(BD_2[[#This Row],[Saldo Actual]]&lt;0,"A Favor","Pendiente"))</f>
        <v>PAGADO</v>
      </c>
      <c r="N103" s="57">
        <f>+BD_2[[#This Row],[Fecha Doc.]]+7</f>
        <v>45243</v>
      </c>
      <c r="O103" s="37" t="str">
        <f ca="1">IF(TODAY()&gt;BD_2[[#This Row],[Fecha Venc.]],"VENCIDO","")</f>
        <v>VENCIDO</v>
      </c>
      <c r="P103" s="37"/>
    </row>
    <row r="104" spans="1:16" ht="15" hidden="1" customHeight="1" x14ac:dyDescent="0.25">
      <c r="A104" s="62">
        <v>42333</v>
      </c>
      <c r="B104" s="32">
        <v>45236</v>
      </c>
      <c r="C104" s="33" t="s">
        <v>8</v>
      </c>
      <c r="D104" s="31" t="s">
        <v>20</v>
      </c>
      <c r="E104" s="33" t="s">
        <v>182</v>
      </c>
      <c r="F104" s="34" t="s">
        <v>12</v>
      </c>
      <c r="G104" s="35">
        <v>889.3</v>
      </c>
      <c r="H104" s="35">
        <v>889.3</v>
      </c>
      <c r="I104" s="35">
        <v>1.3</v>
      </c>
      <c r="J104" s="36">
        <f>+BD[[#This Row],[Kg. Recibidos]]*BD[[#This Row],[Precio]]</f>
        <v>177.12</v>
      </c>
      <c r="K104" s="35"/>
      <c r="L104" s="55">
        <f>+BD_2[[#This Row],[Monto Total]]-BD_2[[#This Row],[Abonos]]</f>
        <v>177.12</v>
      </c>
      <c r="M104" s="37" t="str">
        <f>IF(BD_2[[#This Row],[Saldo Actual]]=0,"PAGADO",IF(BD_2[[#This Row],[Saldo Actual]]&lt;0,"A Favor","Pendiente"))</f>
        <v>Pendiente</v>
      </c>
      <c r="N104" s="57">
        <f>+BD_2[[#This Row],[Fecha Doc.]]+7</f>
        <v>45243</v>
      </c>
      <c r="O104" s="37" t="str">
        <f ca="1">IF(TODAY()&gt;BD_2[[#This Row],[Fecha Venc.]],"VENCIDO","")</f>
        <v>VENCIDO</v>
      </c>
      <c r="P104" s="37"/>
    </row>
    <row r="105" spans="1:16" ht="15" hidden="1" customHeight="1" x14ac:dyDescent="0.25">
      <c r="A105" s="62">
        <v>42332</v>
      </c>
      <c r="B105" s="32">
        <v>45236</v>
      </c>
      <c r="C105" s="33" t="s">
        <v>8</v>
      </c>
      <c r="D105" s="31" t="s">
        <v>20</v>
      </c>
      <c r="E105" s="33" t="s">
        <v>182</v>
      </c>
      <c r="F105" s="34" t="s">
        <v>15</v>
      </c>
      <c r="G105" s="35">
        <v>6880.6</v>
      </c>
      <c r="H105" s="35">
        <v>6552.9</v>
      </c>
      <c r="I105" s="35">
        <v>2.52</v>
      </c>
      <c r="J105" s="36">
        <f>+BD[[#This Row],[Kg. Recibidos]]*BD[[#This Row],[Precio]]</f>
        <v>202.67000000000002</v>
      </c>
      <c r="K105" s="35"/>
      <c r="L105" s="55">
        <f>+BD_2[[#This Row],[Monto Total]]-BD_2[[#This Row],[Abonos]]</f>
        <v>202.67000000000002</v>
      </c>
      <c r="M105" s="37" t="str">
        <f>IF(BD_2[[#This Row],[Saldo Actual]]=0,"PAGADO",IF(BD_2[[#This Row],[Saldo Actual]]&lt;0,"A Favor","Pendiente"))</f>
        <v>Pendiente</v>
      </c>
      <c r="N105" s="57">
        <f>+BD_2[[#This Row],[Fecha Doc.]]+7</f>
        <v>45243</v>
      </c>
      <c r="O105" s="37" t="str">
        <f ca="1">IF(TODAY()&gt;BD_2[[#This Row],[Fecha Venc.]],"VENCIDO","")</f>
        <v>VENCIDO</v>
      </c>
      <c r="P105" s="37"/>
    </row>
    <row r="106" spans="1:16" ht="15" hidden="1" customHeight="1" x14ac:dyDescent="0.25">
      <c r="A106" s="62">
        <v>42331</v>
      </c>
      <c r="B106" s="32">
        <v>45236</v>
      </c>
      <c r="C106" s="33" t="s">
        <v>8</v>
      </c>
      <c r="D106" s="31" t="s">
        <v>20</v>
      </c>
      <c r="E106" s="33" t="s">
        <v>182</v>
      </c>
      <c r="F106" s="34" t="s">
        <v>15</v>
      </c>
      <c r="G106" s="35">
        <v>911.7</v>
      </c>
      <c r="H106" s="35">
        <v>911.7</v>
      </c>
      <c r="I106" s="35">
        <v>2.52</v>
      </c>
      <c r="J106" s="36">
        <f>+BD[[#This Row],[Kg. Recibidos]]*BD[[#This Row],[Precio]]</f>
        <v>414.83000000000004</v>
      </c>
      <c r="K106" s="35"/>
      <c r="L106" s="55">
        <f>+BD_2[[#This Row],[Monto Total]]-BD_2[[#This Row],[Abonos]]</f>
        <v>414.83000000000004</v>
      </c>
      <c r="M106" s="37" t="str">
        <f>IF(BD_2[[#This Row],[Saldo Actual]]=0,"PAGADO",IF(BD_2[[#This Row],[Saldo Actual]]&lt;0,"A Favor","Pendiente"))</f>
        <v>Pendiente</v>
      </c>
      <c r="N106" s="57">
        <f>+BD_2[[#This Row],[Fecha Doc.]]+7</f>
        <v>45243</v>
      </c>
      <c r="O106" s="37" t="str">
        <f ca="1">IF(TODAY()&gt;BD_2[[#This Row],[Fecha Venc.]],"VENCIDO","")</f>
        <v>VENCIDO</v>
      </c>
      <c r="P106" s="37"/>
    </row>
    <row r="107" spans="1:16" ht="15" hidden="1" customHeight="1" x14ac:dyDescent="0.25">
      <c r="A107" s="62">
        <v>42330</v>
      </c>
      <c r="B107" s="32">
        <v>45236</v>
      </c>
      <c r="C107" s="33" t="s">
        <v>24</v>
      </c>
      <c r="D107" s="31" t="s">
        <v>23</v>
      </c>
      <c r="E107" s="33" t="s">
        <v>192</v>
      </c>
      <c r="F107" s="34" t="s">
        <v>3</v>
      </c>
      <c r="G107" s="35">
        <v>7014.3</v>
      </c>
      <c r="H107" s="35">
        <v>7014.3</v>
      </c>
      <c r="I107" s="35">
        <v>2.2799999999999998</v>
      </c>
      <c r="J107" s="36">
        <f>+BD[[#This Row],[Kg. Recibidos]]*BD[[#This Row],[Precio]]</f>
        <v>5.4</v>
      </c>
      <c r="K107" s="35"/>
      <c r="L107" s="55">
        <f>+BD_2[[#This Row],[Monto Total]]-BD_2[[#This Row],[Abonos]]</f>
        <v>5.4</v>
      </c>
      <c r="M107" s="37" t="str">
        <f>IF(BD_2[[#This Row],[Saldo Actual]]=0,"PAGADO",IF(BD_2[[#This Row],[Saldo Actual]]&lt;0,"A Favor","Pendiente"))</f>
        <v>Pendiente</v>
      </c>
      <c r="N107" s="57">
        <f>+BD_2[[#This Row],[Fecha Doc.]]+7</f>
        <v>45243</v>
      </c>
      <c r="O107" s="37" t="str">
        <f ca="1">IF(TODAY()&gt;BD_2[[#This Row],[Fecha Venc.]],"VENCIDO","")</f>
        <v>VENCIDO</v>
      </c>
      <c r="P107" s="37"/>
    </row>
    <row r="108" spans="1:16" ht="15" hidden="1" customHeight="1" x14ac:dyDescent="0.25">
      <c r="A108" s="62">
        <v>42328</v>
      </c>
      <c r="B108" s="32">
        <v>45236</v>
      </c>
      <c r="C108" s="33" t="s">
        <v>24</v>
      </c>
      <c r="D108" s="31" t="s">
        <v>23</v>
      </c>
      <c r="E108" s="33" t="s">
        <v>192</v>
      </c>
      <c r="F108" s="34" t="s">
        <v>3</v>
      </c>
      <c r="G108" s="35">
        <v>18137.3</v>
      </c>
      <c r="H108" s="35">
        <v>18137.3</v>
      </c>
      <c r="I108" s="35">
        <v>2.2799999999999998</v>
      </c>
      <c r="J108" s="36">
        <f>+BD[[#This Row],[Kg. Recibidos]]*BD[[#This Row],[Precio]]</f>
        <v>15.450000000000001</v>
      </c>
      <c r="K108" s="35"/>
      <c r="L108" s="55">
        <f>+BD_2[[#This Row],[Monto Total]]-BD_2[[#This Row],[Abonos]]</f>
        <v>15.450000000000001</v>
      </c>
      <c r="M108" s="37" t="str">
        <f>IF(BD_2[[#This Row],[Saldo Actual]]=0,"PAGADO",IF(BD_2[[#This Row],[Saldo Actual]]&lt;0,"A Favor","Pendiente"))</f>
        <v>Pendiente</v>
      </c>
      <c r="N108" s="57">
        <f>+BD_2[[#This Row],[Fecha Doc.]]+7</f>
        <v>45243</v>
      </c>
      <c r="O108" s="37" t="str">
        <f ca="1">IF(TODAY()&gt;BD_2[[#This Row],[Fecha Venc.]],"VENCIDO","")</f>
        <v>VENCIDO</v>
      </c>
      <c r="P108" s="37"/>
    </row>
    <row r="109" spans="1:16" ht="15" hidden="1" customHeight="1" x14ac:dyDescent="0.25">
      <c r="A109" s="62">
        <v>42313</v>
      </c>
      <c r="B109" s="32">
        <v>45233</v>
      </c>
      <c r="C109" s="33" t="s">
        <v>102</v>
      </c>
      <c r="D109" s="31" t="s">
        <v>55</v>
      </c>
      <c r="E109" s="33" t="s">
        <v>102</v>
      </c>
      <c r="F109" s="34" t="s">
        <v>3</v>
      </c>
      <c r="G109" s="35">
        <v>245.1</v>
      </c>
      <c r="H109" s="35">
        <v>245.1</v>
      </c>
      <c r="I109" s="35">
        <v>2.2999999999999998</v>
      </c>
      <c r="J109" s="36">
        <f>+BD[[#This Row],[Kg. Recibidos]]*BD[[#This Row],[Precio]]</f>
        <v>2.6</v>
      </c>
      <c r="K109" s="35"/>
      <c r="L109" s="55">
        <f>+BD_2[[#This Row],[Monto Total]]-BD_2[[#This Row],[Abonos]]</f>
        <v>2.6</v>
      </c>
      <c r="M109" s="37" t="str">
        <f>IF(BD_2[[#This Row],[Saldo Actual]]=0,"PAGADO",IF(BD_2[[#This Row],[Saldo Actual]]&lt;0,"A Favor","Pendiente"))</f>
        <v>Pendiente</v>
      </c>
      <c r="N109" s="57">
        <f>+BD_2[[#This Row],[Fecha Doc.]]+7</f>
        <v>45240</v>
      </c>
      <c r="O109" s="37" t="str">
        <f ca="1">IF(TODAY()&gt;BD_2[[#This Row],[Fecha Venc.]],"VENCIDO","")</f>
        <v>VENCIDO</v>
      </c>
      <c r="P109" s="37"/>
    </row>
    <row r="110" spans="1:16" ht="15" hidden="1" customHeight="1" x14ac:dyDescent="0.25">
      <c r="A110" s="62">
        <v>42317</v>
      </c>
      <c r="B110" s="32">
        <v>45233</v>
      </c>
      <c r="C110" s="33" t="s">
        <v>8</v>
      </c>
      <c r="D110" s="31" t="s">
        <v>20</v>
      </c>
      <c r="E110" s="33" t="s">
        <v>182</v>
      </c>
      <c r="F110" s="34" t="s">
        <v>15</v>
      </c>
      <c r="G110" s="35">
        <v>5009.6000000000004</v>
      </c>
      <c r="H110" s="35">
        <v>4889.1000000000004</v>
      </c>
      <c r="I110" s="35">
        <v>2.52</v>
      </c>
      <c r="J110" s="36">
        <f>+BD[[#This Row],[Kg. Recibidos]]*BD[[#This Row],[Precio]]</f>
        <v>1910.6100000000001</v>
      </c>
      <c r="K110" s="35"/>
      <c r="L110" s="55">
        <f>+BD_2[[#This Row],[Monto Total]]-BD_2[[#This Row],[Abonos]]</f>
        <v>1910.6100000000001</v>
      </c>
      <c r="M110" s="37" t="str">
        <f>IF(BD_2[[#This Row],[Saldo Actual]]=0,"PAGADO",IF(BD_2[[#This Row],[Saldo Actual]]&lt;0,"A Favor","Pendiente"))</f>
        <v>Pendiente</v>
      </c>
      <c r="N110" s="57">
        <f>+BD_2[[#This Row],[Fecha Doc.]]+7</f>
        <v>45240</v>
      </c>
      <c r="O110" s="37" t="str">
        <f ca="1">IF(TODAY()&gt;BD_2[[#This Row],[Fecha Venc.]],"VENCIDO","")</f>
        <v>VENCIDO</v>
      </c>
      <c r="P110" s="37"/>
    </row>
    <row r="111" spans="1:16" ht="15" hidden="1" customHeight="1" x14ac:dyDescent="0.25">
      <c r="A111" s="62">
        <v>42308</v>
      </c>
      <c r="B111" s="32">
        <v>45233</v>
      </c>
      <c r="C111" s="33" t="s">
        <v>102</v>
      </c>
      <c r="D111" s="31" t="s">
        <v>55</v>
      </c>
      <c r="E111" s="33" t="s">
        <v>102</v>
      </c>
      <c r="F111" s="34" t="s">
        <v>3</v>
      </c>
      <c r="G111" s="35">
        <v>4437.8999999999996</v>
      </c>
      <c r="H111" s="35">
        <v>4437.8999999999996</v>
      </c>
      <c r="I111" s="35">
        <v>2.2999999999999998</v>
      </c>
      <c r="J111" s="36">
        <f>+BD[[#This Row],[Kg. Recibidos]]*BD[[#This Row],[Precio]]</f>
        <v>3601.5300000000007</v>
      </c>
      <c r="K111" s="35"/>
      <c r="L111" s="55">
        <f>+BD_2[[#This Row],[Monto Total]]-BD_2[[#This Row],[Abonos]]</f>
        <v>3601.5300000000007</v>
      </c>
      <c r="M111" s="37" t="str">
        <f>IF(BD_2[[#This Row],[Saldo Actual]]=0,"PAGADO",IF(BD_2[[#This Row],[Saldo Actual]]&lt;0,"A Favor","Pendiente"))</f>
        <v>Pendiente</v>
      </c>
      <c r="N111" s="57">
        <f>+BD_2[[#This Row],[Fecha Doc.]]+7</f>
        <v>45240</v>
      </c>
      <c r="O111" s="37" t="str">
        <f ca="1">IF(TODAY()&gt;BD_2[[#This Row],[Fecha Venc.]],"VENCIDO","")</f>
        <v>VENCIDO</v>
      </c>
      <c r="P111" s="37"/>
    </row>
    <row r="112" spans="1:16" ht="15" hidden="1" customHeight="1" x14ac:dyDescent="0.25">
      <c r="A112" s="62">
        <v>42322</v>
      </c>
      <c r="B112" s="32">
        <v>45233</v>
      </c>
      <c r="C112" s="33" t="s">
        <v>8</v>
      </c>
      <c r="D112" s="31" t="s">
        <v>20</v>
      </c>
      <c r="E112" s="33" t="s">
        <v>182</v>
      </c>
      <c r="F112" s="34" t="s">
        <v>12</v>
      </c>
      <c r="G112" s="35">
        <v>2141</v>
      </c>
      <c r="H112" s="35">
        <v>3196.5</v>
      </c>
      <c r="I112" s="35">
        <v>1.3</v>
      </c>
      <c r="J112" s="36">
        <f>+BD[[#This Row],[Kg. Recibidos]]*BD[[#This Row],[Precio]]</f>
        <v>2571.335</v>
      </c>
      <c r="K112" s="35"/>
      <c r="L112" s="55">
        <f>+BD_2[[#This Row],[Monto Total]]-BD_2[[#This Row],[Abonos]]</f>
        <v>2571.335</v>
      </c>
      <c r="M112" s="37" t="str">
        <f>IF(BD_2[[#This Row],[Saldo Actual]]=0,"PAGADO",IF(BD_2[[#This Row],[Saldo Actual]]&lt;0,"A Favor","Pendiente"))</f>
        <v>Pendiente</v>
      </c>
      <c r="N112" s="57">
        <f>+BD_2[[#This Row],[Fecha Doc.]]+7</f>
        <v>45240</v>
      </c>
      <c r="O112" s="37" t="str">
        <f ca="1">IF(TODAY()&gt;BD_2[[#This Row],[Fecha Venc.]],"VENCIDO","")</f>
        <v>VENCIDO</v>
      </c>
      <c r="P112" s="37"/>
    </row>
    <row r="113" spans="1:16" ht="15" hidden="1" customHeight="1" x14ac:dyDescent="0.25">
      <c r="A113" s="62">
        <v>42322</v>
      </c>
      <c r="B113" s="32">
        <v>45233</v>
      </c>
      <c r="C113" s="33" t="s">
        <v>8</v>
      </c>
      <c r="D113" s="31" t="s">
        <v>20</v>
      </c>
      <c r="E113" s="33" t="s">
        <v>182</v>
      </c>
      <c r="F113" s="34" t="s">
        <v>13</v>
      </c>
      <c r="G113" s="35">
        <v>1009.8</v>
      </c>
      <c r="H113" s="35">
        <v>986</v>
      </c>
      <c r="I113" s="35">
        <v>1.4</v>
      </c>
      <c r="J113" s="36">
        <f>+BD[[#This Row],[Kg. Recibidos]]*BD[[#This Row],[Precio]]</f>
        <v>6.1499999999999995</v>
      </c>
      <c r="K113" s="35"/>
      <c r="L113" s="55">
        <f>+BD_2[[#This Row],[Monto Total]]-BD_2[[#This Row],[Abonos]]</f>
        <v>6.1499999999999995</v>
      </c>
      <c r="M113" s="37" t="str">
        <f>IF(BD_2[[#This Row],[Saldo Actual]]=0,"PAGADO",IF(BD_2[[#This Row],[Saldo Actual]]&lt;0,"A Favor","Pendiente"))</f>
        <v>Pendiente</v>
      </c>
      <c r="N113" s="57">
        <f>+BD_2[[#This Row],[Fecha Doc.]]+7</f>
        <v>45240</v>
      </c>
      <c r="O113" s="37" t="str">
        <f ca="1">IF(TODAY()&gt;BD_2[[#This Row],[Fecha Venc.]],"VENCIDO","")</f>
        <v>VENCIDO</v>
      </c>
      <c r="P113" s="37"/>
    </row>
    <row r="114" spans="1:16" ht="15" hidden="1" customHeight="1" x14ac:dyDescent="0.25">
      <c r="A114" s="62">
        <v>42323</v>
      </c>
      <c r="B114" s="32">
        <v>45233</v>
      </c>
      <c r="C114" s="33" t="s">
        <v>8</v>
      </c>
      <c r="D114" s="31" t="s">
        <v>20</v>
      </c>
      <c r="E114" s="33" t="s">
        <v>182</v>
      </c>
      <c r="F114" s="34" t="s">
        <v>13</v>
      </c>
      <c r="G114" s="35">
        <v>877.6</v>
      </c>
      <c r="H114" s="35">
        <v>847.7</v>
      </c>
      <c r="I114" s="35">
        <v>1.4</v>
      </c>
      <c r="J114" s="36">
        <f>+BD[[#This Row],[Kg. Recibidos]]*BD[[#This Row],[Precio]]</f>
        <v>19544.760000000002</v>
      </c>
      <c r="K114" s="35"/>
      <c r="L114" s="55">
        <f>+BD_2[[#This Row],[Monto Total]]-BD_2[[#This Row],[Abonos]]</f>
        <v>19544.760000000002</v>
      </c>
      <c r="M114" s="37" t="str">
        <f>IF(BD_2[[#This Row],[Saldo Actual]]=0,"PAGADO",IF(BD_2[[#This Row],[Saldo Actual]]&lt;0,"A Favor","Pendiente"))</f>
        <v>Pendiente</v>
      </c>
      <c r="N114" s="57">
        <f>+BD_2[[#This Row],[Fecha Doc.]]+7</f>
        <v>45240</v>
      </c>
      <c r="O114" s="37" t="str">
        <f ca="1">IF(TODAY()&gt;BD_2[[#This Row],[Fecha Venc.]],"VENCIDO","")</f>
        <v>VENCIDO</v>
      </c>
      <c r="P114" s="37"/>
    </row>
    <row r="115" spans="1:16" ht="15" hidden="1" customHeight="1" x14ac:dyDescent="0.25">
      <c r="A115" s="62">
        <v>42323</v>
      </c>
      <c r="B115" s="32">
        <v>45233</v>
      </c>
      <c r="C115" s="33" t="s">
        <v>8</v>
      </c>
      <c r="D115" s="31" t="s">
        <v>20</v>
      </c>
      <c r="E115" s="33" t="s">
        <v>182</v>
      </c>
      <c r="F115" s="34" t="s">
        <v>12</v>
      </c>
      <c r="G115" s="35">
        <v>1076.9000000000001</v>
      </c>
      <c r="H115" s="35">
        <v>1070.5</v>
      </c>
      <c r="I115" s="35">
        <v>1.3</v>
      </c>
      <c r="J115" s="36">
        <f>+BD[[#This Row],[Kg. Recibidos]]*BD[[#This Row],[Precio]]</f>
        <v>556.20000000000005</v>
      </c>
      <c r="K115" s="35"/>
      <c r="L115" s="55">
        <f>+BD_2[[#This Row],[Monto Total]]-BD_2[[#This Row],[Abonos]]</f>
        <v>556.20000000000005</v>
      </c>
      <c r="M115" s="37" t="str">
        <f>IF(BD_2[[#This Row],[Saldo Actual]]=0,"PAGADO",IF(BD_2[[#This Row],[Saldo Actual]]&lt;0,"A Favor","Pendiente"))</f>
        <v>Pendiente</v>
      </c>
      <c r="N115" s="57">
        <f>+BD_2[[#This Row],[Fecha Doc.]]+7</f>
        <v>45240</v>
      </c>
      <c r="O115" s="37" t="str">
        <f ca="1">IF(TODAY()&gt;BD_2[[#This Row],[Fecha Venc.]],"VENCIDO","")</f>
        <v>VENCIDO</v>
      </c>
      <c r="P115" s="37"/>
    </row>
    <row r="116" spans="1:16" ht="15" hidden="1" customHeight="1" x14ac:dyDescent="0.25">
      <c r="A116" s="62">
        <v>42301</v>
      </c>
      <c r="B116" s="32">
        <v>45233</v>
      </c>
      <c r="C116" s="33" t="s">
        <v>87</v>
      </c>
      <c r="D116" s="31" t="s">
        <v>46</v>
      </c>
      <c r="E116" s="33" t="s">
        <v>87</v>
      </c>
      <c r="F116" s="34" t="s">
        <v>13</v>
      </c>
      <c r="G116" s="35">
        <v>19.2</v>
      </c>
      <c r="H116" s="35">
        <v>19.2</v>
      </c>
      <c r="I116" s="35">
        <v>1.4</v>
      </c>
      <c r="J116" s="36">
        <f>+BD[[#This Row],[Kg. Recibidos]]*BD[[#This Row],[Precio]]</f>
        <v>1094.4000000000001</v>
      </c>
      <c r="K116" s="35"/>
      <c r="L116" s="55">
        <f>+BD_2[[#This Row],[Monto Total]]-BD_2[[#This Row],[Abonos]]</f>
        <v>1094.4000000000001</v>
      </c>
      <c r="M116" s="37" t="str">
        <f>IF(BD_2[[#This Row],[Saldo Actual]]=0,"PAGADO",IF(BD_2[[#This Row],[Saldo Actual]]&lt;0,"A Favor","Pendiente"))</f>
        <v>Pendiente</v>
      </c>
      <c r="N116" s="57">
        <f>+BD_2[[#This Row],[Fecha Doc.]]+7</f>
        <v>45240</v>
      </c>
      <c r="O116" s="37" t="str">
        <f ca="1">IF(TODAY()&gt;BD_2[[#This Row],[Fecha Venc.]],"VENCIDO","")</f>
        <v>VENCIDO</v>
      </c>
      <c r="P116" s="37"/>
    </row>
    <row r="117" spans="1:16" ht="15" hidden="1" customHeight="1" x14ac:dyDescent="0.25">
      <c r="A117" s="62">
        <v>42301</v>
      </c>
      <c r="B117" s="32">
        <v>45233</v>
      </c>
      <c r="C117" s="33" t="s">
        <v>87</v>
      </c>
      <c r="D117" s="31" t="s">
        <v>46</v>
      </c>
      <c r="E117" s="33" t="s">
        <v>87</v>
      </c>
      <c r="F117" s="34" t="s">
        <v>11</v>
      </c>
      <c r="G117" s="35">
        <v>143.1</v>
      </c>
      <c r="H117" s="35">
        <v>143.1</v>
      </c>
      <c r="I117" s="35">
        <v>2</v>
      </c>
      <c r="J117" s="36">
        <f>+BD[[#This Row],[Kg. Recibidos]]*BD[[#This Row],[Precio]]</f>
        <v>28.21</v>
      </c>
      <c r="K117" s="35"/>
      <c r="L117" s="55">
        <f>+BD_2[[#This Row],[Monto Total]]-BD_2[[#This Row],[Abonos]]</f>
        <v>28.21</v>
      </c>
      <c r="M117" s="37" t="str">
        <f>IF(BD_2[[#This Row],[Saldo Actual]]=0,"PAGADO",IF(BD_2[[#This Row],[Saldo Actual]]&lt;0,"A Favor","Pendiente"))</f>
        <v>Pendiente</v>
      </c>
      <c r="N117" s="57">
        <f>+BD_2[[#This Row],[Fecha Doc.]]+7</f>
        <v>45240</v>
      </c>
      <c r="O117" s="37" t="str">
        <f ca="1">IF(TODAY()&gt;BD_2[[#This Row],[Fecha Venc.]],"VENCIDO","")</f>
        <v>VENCIDO</v>
      </c>
      <c r="P117" s="37"/>
    </row>
    <row r="118" spans="1:16" ht="15" hidden="1" customHeight="1" x14ac:dyDescent="0.25">
      <c r="A118" s="62">
        <v>42301</v>
      </c>
      <c r="B118" s="32">
        <v>45233</v>
      </c>
      <c r="C118" s="33" t="s">
        <v>87</v>
      </c>
      <c r="D118" s="31" t="s">
        <v>46</v>
      </c>
      <c r="E118" s="33" t="s">
        <v>87</v>
      </c>
      <c r="F118" s="34" t="s">
        <v>12</v>
      </c>
      <c r="G118" s="35">
        <v>56.9</v>
      </c>
      <c r="H118" s="35">
        <v>56.9</v>
      </c>
      <c r="I118" s="35">
        <v>1.3</v>
      </c>
      <c r="J118" s="36">
        <f>+BD[[#This Row],[Kg. Recibidos]]*BD[[#This Row],[Precio]]</f>
        <v>44.46</v>
      </c>
      <c r="K118" s="35"/>
      <c r="L118" s="55">
        <f>+BD_2[[#This Row],[Monto Total]]-BD_2[[#This Row],[Abonos]]</f>
        <v>44.46</v>
      </c>
      <c r="M118" s="37" t="str">
        <f>IF(BD_2[[#This Row],[Saldo Actual]]=0,"PAGADO",IF(BD_2[[#This Row],[Saldo Actual]]&lt;0,"A Favor","Pendiente"))</f>
        <v>Pendiente</v>
      </c>
      <c r="N118" s="57">
        <f>+BD_2[[#This Row],[Fecha Doc.]]+7</f>
        <v>45240</v>
      </c>
      <c r="O118" s="37" t="str">
        <f ca="1">IF(TODAY()&gt;BD_2[[#This Row],[Fecha Venc.]],"VENCIDO","")</f>
        <v>VENCIDO</v>
      </c>
      <c r="P118" s="37"/>
    </row>
    <row r="119" spans="1:16" ht="15" hidden="1" customHeight="1" x14ac:dyDescent="0.25">
      <c r="A119" s="62">
        <v>42297</v>
      </c>
      <c r="B119" s="32">
        <v>45233</v>
      </c>
      <c r="C119" s="33" t="s">
        <v>87</v>
      </c>
      <c r="D119" s="31" t="s">
        <v>46</v>
      </c>
      <c r="E119" s="33" t="s">
        <v>87</v>
      </c>
      <c r="F119" s="34" t="s">
        <v>10</v>
      </c>
      <c r="G119" s="35">
        <v>558.6</v>
      </c>
      <c r="H119" s="35">
        <v>558.6</v>
      </c>
      <c r="I119" s="35">
        <v>2.4</v>
      </c>
      <c r="J119" s="36">
        <f>+BD[[#This Row],[Kg. Recibidos]]*BD[[#This Row],[Precio]]</f>
        <v>333.4</v>
      </c>
      <c r="K119" s="35"/>
      <c r="L119" s="55">
        <f>+BD_2[[#This Row],[Monto Total]]-BD_2[[#This Row],[Abonos]]</f>
        <v>333.4</v>
      </c>
      <c r="M119" s="37" t="str">
        <f>IF(BD_2[[#This Row],[Saldo Actual]]=0,"PAGADO",IF(BD_2[[#This Row],[Saldo Actual]]&lt;0,"A Favor","Pendiente"))</f>
        <v>Pendiente</v>
      </c>
      <c r="N119" s="57">
        <f>+BD_2[[#This Row],[Fecha Doc.]]+7</f>
        <v>45240</v>
      </c>
      <c r="O119" s="37" t="str">
        <f ca="1">IF(TODAY()&gt;BD_2[[#This Row],[Fecha Venc.]],"VENCIDO","")</f>
        <v>VENCIDO</v>
      </c>
      <c r="P119" s="37"/>
    </row>
    <row r="120" spans="1:16" ht="15" hidden="1" customHeight="1" x14ac:dyDescent="0.25">
      <c r="A120" s="62">
        <v>42303</v>
      </c>
      <c r="B120" s="32">
        <v>45233</v>
      </c>
      <c r="C120" s="33" t="s">
        <v>72</v>
      </c>
      <c r="D120" s="31" t="s">
        <v>26</v>
      </c>
      <c r="E120" s="33" t="s">
        <v>127</v>
      </c>
      <c r="F120" s="34" t="s">
        <v>3</v>
      </c>
      <c r="G120" s="35">
        <v>178.1</v>
      </c>
      <c r="H120" s="35">
        <v>178.1</v>
      </c>
      <c r="I120" s="35">
        <v>2.4500000000000002</v>
      </c>
      <c r="J120" s="36">
        <f>+BD[[#This Row],[Kg. Recibidos]]*BD[[#This Row],[Precio]]</f>
        <v>1840.4</v>
      </c>
      <c r="K120" s="35"/>
      <c r="L120" s="55">
        <f>+BD_2[[#This Row],[Monto Total]]-BD_2[[#This Row],[Abonos]]</f>
        <v>1840.4</v>
      </c>
      <c r="M120" s="37" t="str">
        <f>IF(BD_2[[#This Row],[Saldo Actual]]=0,"PAGADO",IF(BD_2[[#This Row],[Saldo Actual]]&lt;0,"A Favor","Pendiente"))</f>
        <v>Pendiente</v>
      </c>
      <c r="N120" s="57">
        <f>+BD_2[[#This Row],[Fecha Doc.]]+7</f>
        <v>45240</v>
      </c>
      <c r="O120" s="37" t="str">
        <f ca="1">IF(TODAY()&gt;BD_2[[#This Row],[Fecha Venc.]],"VENCIDO","")</f>
        <v>VENCIDO</v>
      </c>
      <c r="P120" s="37"/>
    </row>
    <row r="121" spans="1:16" ht="15" hidden="1" customHeight="1" x14ac:dyDescent="0.25">
      <c r="A121" s="62">
        <v>42294</v>
      </c>
      <c r="B121" s="32">
        <v>45232</v>
      </c>
      <c r="C121" s="33" t="s">
        <v>72</v>
      </c>
      <c r="D121" s="31" t="s">
        <v>26</v>
      </c>
      <c r="E121" s="33" t="s">
        <v>199</v>
      </c>
      <c r="F121" s="34" t="s">
        <v>12</v>
      </c>
      <c r="G121" s="35">
        <v>2.1</v>
      </c>
      <c r="H121" s="35">
        <v>2.1</v>
      </c>
      <c r="I121" s="35">
        <v>1.3</v>
      </c>
      <c r="J121" s="36">
        <f>+BD[[#This Row],[Kg. Recibidos]]*BD[[#This Row],[Precio]]</f>
        <v>768.20999999999992</v>
      </c>
      <c r="K121" s="35"/>
      <c r="L121" s="55">
        <f>+BD_2[[#This Row],[Monto Total]]-BD_2[[#This Row],[Abonos]]</f>
        <v>768.20999999999992</v>
      </c>
      <c r="M121" s="37" t="str">
        <f>IF(BD_2[[#This Row],[Saldo Actual]]=0,"PAGADO",IF(BD_2[[#This Row],[Saldo Actual]]&lt;0,"A Favor","Pendiente"))</f>
        <v>Pendiente</v>
      </c>
      <c r="N121" s="57">
        <f>+BD_2[[#This Row],[Fecha Doc.]]+7</f>
        <v>45239</v>
      </c>
      <c r="O121" s="37" t="str">
        <f ca="1">IF(TODAY()&gt;BD_2[[#This Row],[Fecha Venc.]],"VENCIDO","")</f>
        <v>VENCIDO</v>
      </c>
      <c r="P121" s="37"/>
    </row>
    <row r="122" spans="1:16" ht="15" hidden="1" customHeight="1" x14ac:dyDescent="0.25">
      <c r="A122" s="62">
        <v>42295</v>
      </c>
      <c r="B122" s="32">
        <v>45233</v>
      </c>
      <c r="C122" s="33" t="s">
        <v>72</v>
      </c>
      <c r="D122" s="31" t="s">
        <v>26</v>
      </c>
      <c r="E122" s="33" t="s">
        <v>157</v>
      </c>
      <c r="F122" s="34" t="s">
        <v>3</v>
      </c>
      <c r="G122" s="35">
        <v>108.6</v>
      </c>
      <c r="H122" s="35">
        <v>108.6</v>
      </c>
      <c r="I122" s="35">
        <v>2.2999999999999998</v>
      </c>
      <c r="J122" s="36">
        <f>+BD[[#This Row],[Kg. Recibidos]]*BD[[#This Row],[Precio]]</f>
        <v>43.5</v>
      </c>
      <c r="K122" s="35"/>
      <c r="L122" s="55">
        <f>+BD_2[[#This Row],[Monto Total]]-BD_2[[#This Row],[Abonos]]</f>
        <v>43.5</v>
      </c>
      <c r="M122" s="37" t="str">
        <f>IF(BD_2[[#This Row],[Saldo Actual]]=0,"PAGADO",IF(BD_2[[#This Row],[Saldo Actual]]&lt;0,"A Favor","Pendiente"))</f>
        <v>Pendiente</v>
      </c>
      <c r="N122" s="57">
        <f>+BD_2[[#This Row],[Fecha Doc.]]+7</f>
        <v>45240</v>
      </c>
      <c r="O122" s="37" t="str">
        <f ca="1">IF(TODAY()&gt;BD_2[[#This Row],[Fecha Venc.]],"VENCIDO","")</f>
        <v>VENCIDO</v>
      </c>
      <c r="P122" s="37"/>
    </row>
    <row r="123" spans="1:16" ht="15" hidden="1" customHeight="1" x14ac:dyDescent="0.25">
      <c r="A123" s="62">
        <v>42275</v>
      </c>
      <c r="B123" s="32">
        <v>45232</v>
      </c>
      <c r="C123" s="33" t="s">
        <v>93</v>
      </c>
      <c r="D123" s="31" t="s">
        <v>52</v>
      </c>
      <c r="E123" s="33" t="s">
        <v>93</v>
      </c>
      <c r="F123" s="34" t="s">
        <v>3</v>
      </c>
      <c r="G123" s="35">
        <v>8483.5</v>
      </c>
      <c r="H123" s="35">
        <v>8483.5</v>
      </c>
      <c r="I123" s="35">
        <v>2.15</v>
      </c>
      <c r="J123" s="36">
        <f>+BD[[#This Row],[Kg. Recibidos]]*BD[[#This Row],[Precio]]</f>
        <v>17.670000000000002</v>
      </c>
      <c r="K123" s="35"/>
      <c r="L123" s="55">
        <f>+BD_2[[#This Row],[Monto Total]]-BD_2[[#This Row],[Abonos]]</f>
        <v>17.670000000000002</v>
      </c>
      <c r="M123" s="37" t="str">
        <f>IF(BD_2[[#This Row],[Saldo Actual]]=0,"PAGADO",IF(BD_2[[#This Row],[Saldo Actual]]&lt;0,"A Favor","Pendiente"))</f>
        <v>Pendiente</v>
      </c>
      <c r="N123" s="57">
        <f>+BD_2[[#This Row],[Fecha Doc.]]+7</f>
        <v>45239</v>
      </c>
      <c r="O123" s="37" t="str">
        <f ca="1">IF(TODAY()&gt;BD_2[[#This Row],[Fecha Venc.]],"VENCIDO","")</f>
        <v>VENCIDO</v>
      </c>
      <c r="P123" s="37"/>
    </row>
    <row r="124" spans="1:16" ht="15" hidden="1" customHeight="1" x14ac:dyDescent="0.25">
      <c r="A124" s="62">
        <v>42278</v>
      </c>
      <c r="B124" s="32">
        <v>45232</v>
      </c>
      <c r="C124" s="33" t="s">
        <v>87</v>
      </c>
      <c r="D124" s="31" t="s">
        <v>46</v>
      </c>
      <c r="E124" s="33" t="s">
        <v>87</v>
      </c>
      <c r="F124" s="34" t="s">
        <v>10</v>
      </c>
      <c r="G124" s="35">
        <v>1649.9</v>
      </c>
      <c r="H124" s="35">
        <v>1649.9</v>
      </c>
      <c r="I124" s="35">
        <v>2.4</v>
      </c>
      <c r="J124" s="36">
        <f>+BD[[#This Row],[Kg. Recibidos]]*BD[[#This Row],[Precio]]</f>
        <v>91.059999999999988</v>
      </c>
      <c r="K124" s="35"/>
      <c r="L124" s="55">
        <f>+BD_2[[#This Row],[Monto Total]]-BD_2[[#This Row],[Abonos]]</f>
        <v>91.059999999999988</v>
      </c>
      <c r="M124" s="37" t="str">
        <f>IF(BD_2[[#This Row],[Saldo Actual]]=0,"PAGADO",IF(BD_2[[#This Row],[Saldo Actual]]&lt;0,"A Favor","Pendiente"))</f>
        <v>Pendiente</v>
      </c>
      <c r="N124" s="57">
        <f>+BD_2[[#This Row],[Fecha Doc.]]+7</f>
        <v>45239</v>
      </c>
      <c r="O124" s="37" t="str">
        <f ca="1">IF(TODAY()&gt;BD_2[[#This Row],[Fecha Venc.]],"VENCIDO","")</f>
        <v>VENCIDO</v>
      </c>
      <c r="P124" s="37"/>
    </row>
    <row r="125" spans="1:16" ht="15" hidden="1" customHeight="1" x14ac:dyDescent="0.25">
      <c r="A125" s="62">
        <v>42276</v>
      </c>
      <c r="B125" s="32">
        <v>45232</v>
      </c>
      <c r="C125" s="33" t="s">
        <v>87</v>
      </c>
      <c r="D125" s="31" t="s">
        <v>46</v>
      </c>
      <c r="E125" s="33" t="s">
        <v>87</v>
      </c>
      <c r="F125" s="34" t="s">
        <v>13</v>
      </c>
      <c r="G125" s="35">
        <v>466.7</v>
      </c>
      <c r="H125" s="35">
        <v>466.7</v>
      </c>
      <c r="I125" s="35">
        <v>1.4</v>
      </c>
      <c r="J125" s="36">
        <f>+BD[[#This Row],[Kg. Recibidos]]*BD[[#This Row],[Precio]]</f>
        <v>12.25</v>
      </c>
      <c r="K125" s="35"/>
      <c r="L125" s="55">
        <f>+BD_2[[#This Row],[Monto Total]]-BD_2[[#This Row],[Abonos]]</f>
        <v>12.25</v>
      </c>
      <c r="M125" s="37" t="str">
        <f>IF(BD_2[[#This Row],[Saldo Actual]]=0,"PAGADO",IF(BD_2[[#This Row],[Saldo Actual]]&lt;0,"A Favor","Pendiente"))</f>
        <v>Pendiente</v>
      </c>
      <c r="N125" s="57">
        <f>+BD_2[[#This Row],[Fecha Doc.]]+7</f>
        <v>45239</v>
      </c>
      <c r="O125" s="37" t="str">
        <f ca="1">IF(TODAY()&gt;BD_2[[#This Row],[Fecha Venc.]],"VENCIDO","")</f>
        <v>VENCIDO</v>
      </c>
      <c r="P125" s="37"/>
    </row>
    <row r="126" spans="1:16" ht="15" hidden="1" customHeight="1" x14ac:dyDescent="0.25">
      <c r="A126" s="62">
        <v>42276</v>
      </c>
      <c r="B126" s="32">
        <v>45232</v>
      </c>
      <c r="C126" s="33" t="s">
        <v>87</v>
      </c>
      <c r="D126" s="31" t="s">
        <v>46</v>
      </c>
      <c r="E126" s="33" t="s">
        <v>87</v>
      </c>
      <c r="F126" s="34" t="s">
        <v>11</v>
      </c>
      <c r="G126" s="35">
        <v>239.3</v>
      </c>
      <c r="H126" s="35">
        <v>239.3</v>
      </c>
      <c r="I126" s="35">
        <v>2</v>
      </c>
      <c r="J126" s="36">
        <f>+BD[[#This Row],[Kg. Recibidos]]*BD[[#This Row],[Precio]]</f>
        <v>14.455000000000002</v>
      </c>
      <c r="K126" s="35"/>
      <c r="L126" s="55">
        <f>+BD_2[[#This Row],[Monto Total]]-BD_2[[#This Row],[Abonos]]</f>
        <v>14.455000000000002</v>
      </c>
      <c r="M126" s="37" t="str">
        <f>IF(BD_2[[#This Row],[Saldo Actual]]=0,"PAGADO",IF(BD_2[[#This Row],[Saldo Actual]]&lt;0,"A Favor","Pendiente"))</f>
        <v>Pendiente</v>
      </c>
      <c r="N126" s="57">
        <f>+BD_2[[#This Row],[Fecha Doc.]]+7</f>
        <v>45239</v>
      </c>
      <c r="O126" s="37" t="str">
        <f ca="1">IF(TODAY()&gt;BD_2[[#This Row],[Fecha Venc.]],"VENCIDO","")</f>
        <v>VENCIDO</v>
      </c>
      <c r="P126" s="37"/>
    </row>
    <row r="127" spans="1:16" ht="15" hidden="1" customHeight="1" x14ac:dyDescent="0.25">
      <c r="A127" s="62">
        <v>42276</v>
      </c>
      <c r="B127" s="32">
        <v>45232</v>
      </c>
      <c r="C127" s="33" t="s">
        <v>87</v>
      </c>
      <c r="D127" s="31" t="s">
        <v>46</v>
      </c>
      <c r="E127" s="33" t="s">
        <v>87</v>
      </c>
      <c r="F127" s="34" t="s">
        <v>12</v>
      </c>
      <c r="G127" s="35">
        <v>690.8</v>
      </c>
      <c r="H127" s="35">
        <v>690.8</v>
      </c>
      <c r="I127" s="35">
        <v>1.3</v>
      </c>
      <c r="J127" s="36">
        <f>+BD[[#This Row],[Kg. Recibidos]]*BD[[#This Row],[Precio]]</f>
        <v>7.1050000000000004</v>
      </c>
      <c r="K127" s="35"/>
      <c r="L127" s="55">
        <f>+BD_2[[#This Row],[Monto Total]]-BD_2[[#This Row],[Abonos]]</f>
        <v>7.1050000000000004</v>
      </c>
      <c r="M127" s="37" t="str">
        <f>IF(BD_2[[#This Row],[Saldo Actual]]=0,"PAGADO",IF(BD_2[[#This Row],[Saldo Actual]]&lt;0,"A Favor","Pendiente"))</f>
        <v>Pendiente</v>
      </c>
      <c r="N127" s="57">
        <f>+BD_2[[#This Row],[Fecha Doc.]]+7</f>
        <v>45239</v>
      </c>
      <c r="O127" s="37" t="str">
        <f ca="1">IF(TODAY()&gt;BD_2[[#This Row],[Fecha Venc.]],"VENCIDO","")</f>
        <v>VENCIDO</v>
      </c>
      <c r="P127" s="37"/>
    </row>
    <row r="128" spans="1:16" ht="15" hidden="1" customHeight="1" x14ac:dyDescent="0.25">
      <c r="A128" s="62">
        <v>42282</v>
      </c>
      <c r="B128" s="32">
        <v>45232</v>
      </c>
      <c r="C128" s="33" t="s">
        <v>93</v>
      </c>
      <c r="D128" s="31" t="s">
        <v>52</v>
      </c>
      <c r="E128" s="33" t="s">
        <v>93</v>
      </c>
      <c r="F128" s="34" t="s">
        <v>3</v>
      </c>
      <c r="G128" s="35">
        <v>4579.8999999999996</v>
      </c>
      <c r="H128" s="35">
        <v>4579.8999999999996</v>
      </c>
      <c r="I128" s="35">
        <v>2.15</v>
      </c>
      <c r="J128" s="36">
        <f>+BD[[#This Row],[Kg. Recibidos]]*BD[[#This Row],[Precio]]</f>
        <v>65.835000000000008</v>
      </c>
      <c r="K128" s="35"/>
      <c r="L128" s="55">
        <f>+BD_2[[#This Row],[Monto Total]]-BD_2[[#This Row],[Abonos]]</f>
        <v>65.835000000000008</v>
      </c>
      <c r="M128" s="37" t="str">
        <f>IF(BD_2[[#This Row],[Saldo Actual]]=0,"PAGADO",IF(BD_2[[#This Row],[Saldo Actual]]&lt;0,"A Favor","Pendiente"))</f>
        <v>Pendiente</v>
      </c>
      <c r="N128" s="57">
        <f>+BD_2[[#This Row],[Fecha Doc.]]+7</f>
        <v>45239</v>
      </c>
      <c r="O128" s="37" t="str">
        <f ca="1">IF(TODAY()&gt;BD_2[[#This Row],[Fecha Venc.]],"VENCIDO","")</f>
        <v>VENCIDO</v>
      </c>
      <c r="P128" s="37"/>
    </row>
    <row r="129" spans="1:16" ht="15" hidden="1" customHeight="1" x14ac:dyDescent="0.25">
      <c r="A129" s="62">
        <v>42285</v>
      </c>
      <c r="B129" s="32">
        <v>45232</v>
      </c>
      <c r="C129" s="33" t="s">
        <v>93</v>
      </c>
      <c r="D129" s="31" t="s">
        <v>52</v>
      </c>
      <c r="E129" s="33" t="s">
        <v>93</v>
      </c>
      <c r="F129" s="34" t="s">
        <v>3</v>
      </c>
      <c r="G129" s="35">
        <v>19569.8</v>
      </c>
      <c r="H129" s="35">
        <v>19569.8</v>
      </c>
      <c r="I129" s="35">
        <v>2.15</v>
      </c>
      <c r="J129" s="36">
        <f>+BD[[#This Row],[Kg. Recibidos]]*BD[[#This Row],[Precio]]</f>
        <v>361.79</v>
      </c>
      <c r="K129" s="35"/>
      <c r="L129" s="55">
        <f>+BD_2[[#This Row],[Monto Total]]-BD_2[[#This Row],[Abonos]]</f>
        <v>361.79</v>
      </c>
      <c r="M129" s="37" t="str">
        <f>IF(BD_2[[#This Row],[Saldo Actual]]=0,"PAGADO",IF(BD_2[[#This Row],[Saldo Actual]]&lt;0,"A Favor","Pendiente"))</f>
        <v>Pendiente</v>
      </c>
      <c r="N129" s="57">
        <f>+BD_2[[#This Row],[Fecha Doc.]]+7</f>
        <v>45239</v>
      </c>
      <c r="O129" s="37" t="str">
        <f ca="1">IF(TODAY()&gt;BD_2[[#This Row],[Fecha Venc.]],"VENCIDO","")</f>
        <v>VENCIDO</v>
      </c>
      <c r="P129" s="37"/>
    </row>
    <row r="130" spans="1:16" ht="15" hidden="1" customHeight="1" x14ac:dyDescent="0.25">
      <c r="A130" s="62">
        <v>42280</v>
      </c>
      <c r="B130" s="32">
        <v>45232</v>
      </c>
      <c r="C130" s="33" t="s">
        <v>93</v>
      </c>
      <c r="D130" s="31" t="s">
        <v>52</v>
      </c>
      <c r="E130" s="33" t="s">
        <v>93</v>
      </c>
      <c r="F130" s="34" t="s">
        <v>3</v>
      </c>
      <c r="G130" s="35">
        <v>7851.9</v>
      </c>
      <c r="H130" s="35">
        <v>7851.9</v>
      </c>
      <c r="I130" s="35">
        <v>2.15</v>
      </c>
      <c r="J130" s="36">
        <f>+BD[[#This Row],[Kg. Recibidos]]*BD[[#This Row],[Precio]]</f>
        <v>8949</v>
      </c>
      <c r="K130" s="35"/>
      <c r="L130" s="55">
        <f>+BD_2[[#This Row],[Monto Total]]-BD_2[[#This Row],[Abonos]]</f>
        <v>8949</v>
      </c>
      <c r="M130" s="37" t="str">
        <f>IF(BD_2[[#This Row],[Saldo Actual]]=0,"PAGADO",IF(BD_2[[#This Row],[Saldo Actual]]&lt;0,"A Favor","Pendiente"))</f>
        <v>Pendiente</v>
      </c>
      <c r="N130" s="57">
        <f>+BD_2[[#This Row],[Fecha Doc.]]+7</f>
        <v>45239</v>
      </c>
      <c r="O130" s="37" t="str">
        <f ca="1">IF(TODAY()&gt;BD_2[[#This Row],[Fecha Venc.]],"VENCIDO","")</f>
        <v>VENCIDO</v>
      </c>
      <c r="P130" s="37"/>
    </row>
    <row r="131" spans="1:16" ht="15" hidden="1" customHeight="1" x14ac:dyDescent="0.25">
      <c r="A131" s="62">
        <v>42286</v>
      </c>
      <c r="B131" s="32">
        <v>45232</v>
      </c>
      <c r="C131" s="33" t="s">
        <v>93</v>
      </c>
      <c r="D131" s="31" t="s">
        <v>52</v>
      </c>
      <c r="E131" s="33" t="s">
        <v>93</v>
      </c>
      <c r="F131" s="34" t="s">
        <v>3</v>
      </c>
      <c r="G131" s="35">
        <v>7614.5</v>
      </c>
      <c r="H131" s="35">
        <v>7614.5</v>
      </c>
      <c r="I131" s="35">
        <v>2.15</v>
      </c>
      <c r="J131" s="36">
        <f>+BD[[#This Row],[Kg. Recibidos]]*BD[[#This Row],[Precio]]</f>
        <v>39157</v>
      </c>
      <c r="K131" s="35"/>
      <c r="L131" s="55">
        <f>+BD_2[[#This Row],[Monto Total]]-BD_2[[#This Row],[Abonos]]</f>
        <v>39157</v>
      </c>
      <c r="M131" s="37" t="str">
        <f>IF(BD_2[[#This Row],[Saldo Actual]]=0,"PAGADO",IF(BD_2[[#This Row],[Saldo Actual]]&lt;0,"A Favor","Pendiente"))</f>
        <v>Pendiente</v>
      </c>
      <c r="N131" s="57">
        <f>+BD_2[[#This Row],[Fecha Doc.]]+7</f>
        <v>45239</v>
      </c>
      <c r="O131" s="37" t="str">
        <f ca="1">IF(TODAY()&gt;BD_2[[#This Row],[Fecha Venc.]],"VENCIDO","")</f>
        <v>VENCIDO</v>
      </c>
      <c r="P131" s="37"/>
    </row>
    <row r="132" spans="1:16" ht="15" hidden="1" customHeight="1" x14ac:dyDescent="0.25">
      <c r="A132" s="62">
        <v>42262</v>
      </c>
      <c r="B132" s="32">
        <v>45231</v>
      </c>
      <c r="C132" s="33" t="s">
        <v>72</v>
      </c>
      <c r="D132" s="31" t="s">
        <v>26</v>
      </c>
      <c r="E132" s="33" t="s">
        <v>161</v>
      </c>
      <c r="F132" s="34" t="s">
        <v>3</v>
      </c>
      <c r="G132" s="35">
        <v>83.4</v>
      </c>
      <c r="H132" s="35">
        <v>83.4</v>
      </c>
      <c r="I132" s="35">
        <v>2.2999999999999998</v>
      </c>
      <c r="J132" s="36">
        <f>+BD[[#This Row],[Kg. Recibidos]]*BD[[#This Row],[Precio]]</f>
        <v>221.76000000000002</v>
      </c>
      <c r="K132" s="35"/>
      <c r="L132" s="55">
        <f>+BD_2[[#This Row],[Monto Total]]-BD_2[[#This Row],[Abonos]]</f>
        <v>221.76000000000002</v>
      </c>
      <c r="M132" s="37" t="str">
        <f>IF(BD_2[[#This Row],[Saldo Actual]]=0,"PAGADO",IF(BD_2[[#This Row],[Saldo Actual]]&lt;0,"A Favor","Pendiente"))</f>
        <v>Pendiente</v>
      </c>
      <c r="N132" s="57">
        <f>+BD_2[[#This Row],[Fecha Doc.]]+7</f>
        <v>45238</v>
      </c>
      <c r="O132" s="37" t="str">
        <f ca="1">IF(TODAY()&gt;BD_2[[#This Row],[Fecha Venc.]],"VENCIDO","")</f>
        <v>VENCIDO</v>
      </c>
      <c r="P132" s="37"/>
    </row>
    <row r="133" spans="1:16" ht="15" hidden="1" customHeight="1" x14ac:dyDescent="0.25">
      <c r="A133" s="62">
        <v>42261</v>
      </c>
      <c r="B133" s="32">
        <v>45231</v>
      </c>
      <c r="C133" s="33" t="s">
        <v>103</v>
      </c>
      <c r="D133" s="31" t="s">
        <v>115</v>
      </c>
      <c r="E133" s="33" t="s">
        <v>103</v>
      </c>
      <c r="F133" s="34" t="s">
        <v>3</v>
      </c>
      <c r="G133" s="35">
        <v>182.8</v>
      </c>
      <c r="H133" s="35">
        <v>182.8</v>
      </c>
      <c r="I133" s="35">
        <v>2.35</v>
      </c>
      <c r="J133" s="36">
        <f>+BD[[#This Row],[Kg. Recibidos]]*BD[[#This Row],[Precio]]</f>
        <v>276.90000000000003</v>
      </c>
      <c r="K133" s="35"/>
      <c r="L133" s="55">
        <f>+BD_2[[#This Row],[Monto Total]]-BD_2[[#This Row],[Abonos]]</f>
        <v>276.90000000000003</v>
      </c>
      <c r="M133" s="37" t="str">
        <f>IF(BD_2[[#This Row],[Saldo Actual]]=0,"PAGADO",IF(BD_2[[#This Row],[Saldo Actual]]&lt;0,"A Favor","Pendiente"))</f>
        <v>Pendiente</v>
      </c>
      <c r="N133" s="57">
        <f>+BD_2[[#This Row],[Fecha Doc.]]+7</f>
        <v>45238</v>
      </c>
      <c r="O133" s="37" t="str">
        <f ca="1">IF(TODAY()&gt;BD_2[[#This Row],[Fecha Venc.]],"VENCIDO","")</f>
        <v>VENCIDO</v>
      </c>
      <c r="P133" s="37"/>
    </row>
    <row r="134" spans="1:16" ht="15" hidden="1" customHeight="1" x14ac:dyDescent="0.25">
      <c r="A134" s="62">
        <v>42260</v>
      </c>
      <c r="B134" s="32">
        <v>45231</v>
      </c>
      <c r="C134" s="33" t="s">
        <v>103</v>
      </c>
      <c r="D134" s="31" t="s">
        <v>115</v>
      </c>
      <c r="E134" s="33" t="s">
        <v>103</v>
      </c>
      <c r="F134" s="34" t="s">
        <v>11</v>
      </c>
      <c r="G134" s="35">
        <v>23.6</v>
      </c>
      <c r="H134" s="35">
        <v>23.6</v>
      </c>
      <c r="I134" s="35">
        <v>2</v>
      </c>
      <c r="J134" s="36">
        <f>+BD[[#This Row],[Kg. Recibidos]]*BD[[#This Row],[Precio]]</f>
        <v>299.65000000000003</v>
      </c>
      <c r="K134" s="35"/>
      <c r="L134" s="55">
        <f>+BD_2[[#This Row],[Monto Total]]-BD_2[[#This Row],[Abonos]]</f>
        <v>299.65000000000003</v>
      </c>
      <c r="M134" s="37" t="str">
        <f>IF(BD_2[[#This Row],[Saldo Actual]]=0,"PAGADO",IF(BD_2[[#This Row],[Saldo Actual]]&lt;0,"A Favor","Pendiente"))</f>
        <v>Pendiente</v>
      </c>
      <c r="N134" s="57">
        <f>+BD_2[[#This Row],[Fecha Doc.]]+7</f>
        <v>45238</v>
      </c>
      <c r="O134" s="37" t="str">
        <f ca="1">IF(TODAY()&gt;BD_2[[#This Row],[Fecha Venc.]],"VENCIDO","")</f>
        <v>VENCIDO</v>
      </c>
      <c r="P134" s="37"/>
    </row>
    <row r="135" spans="1:16" ht="15" hidden="1" customHeight="1" x14ac:dyDescent="0.25">
      <c r="A135" s="62">
        <v>42260</v>
      </c>
      <c r="B135" s="32">
        <v>45231</v>
      </c>
      <c r="C135" s="33" t="s">
        <v>103</v>
      </c>
      <c r="D135" s="31" t="s">
        <v>115</v>
      </c>
      <c r="E135" s="33" t="s">
        <v>103</v>
      </c>
      <c r="F135" s="34" t="s">
        <v>12</v>
      </c>
      <c r="G135" s="35">
        <v>56.9</v>
      </c>
      <c r="H135" s="35">
        <v>56.9</v>
      </c>
      <c r="I135" s="35">
        <v>1.3</v>
      </c>
      <c r="J135" s="36">
        <f>+BD[[#This Row],[Kg. Recibidos]]*BD[[#This Row],[Precio]]</f>
        <v>44.08</v>
      </c>
      <c r="K135" s="35"/>
      <c r="L135" s="55">
        <f>+BD_2[[#This Row],[Monto Total]]-BD_2[[#This Row],[Abonos]]</f>
        <v>44.08</v>
      </c>
      <c r="M135" s="37" t="str">
        <f>IF(BD_2[[#This Row],[Saldo Actual]]=0,"PAGADO",IF(BD_2[[#This Row],[Saldo Actual]]&lt;0,"A Favor","Pendiente"))</f>
        <v>Pendiente</v>
      </c>
      <c r="N135" s="57">
        <f>+BD_2[[#This Row],[Fecha Doc.]]+7</f>
        <v>45238</v>
      </c>
      <c r="O135" s="37" t="str">
        <f ca="1">IF(TODAY()&gt;BD_2[[#This Row],[Fecha Venc.]],"VENCIDO","")</f>
        <v>VENCIDO</v>
      </c>
      <c r="P135" s="37"/>
    </row>
    <row r="136" spans="1:16" ht="15" hidden="1" customHeight="1" x14ac:dyDescent="0.25">
      <c r="A136" s="62">
        <v>42260</v>
      </c>
      <c r="B136" s="32">
        <v>45231</v>
      </c>
      <c r="C136" s="33" t="s">
        <v>103</v>
      </c>
      <c r="D136" s="31" t="s">
        <v>115</v>
      </c>
      <c r="E136" s="33" t="s">
        <v>103</v>
      </c>
      <c r="F136" s="34" t="s">
        <v>13</v>
      </c>
      <c r="G136" s="35">
        <v>19.7</v>
      </c>
      <c r="H136" s="35">
        <v>19.7</v>
      </c>
      <c r="I136" s="35">
        <v>1.4</v>
      </c>
      <c r="J136" s="36">
        <f>+BD[[#This Row],[Kg. Recibidos]]*BD[[#This Row],[Precio]]</f>
        <v>881.31</v>
      </c>
      <c r="K136" s="35"/>
      <c r="L136" s="55">
        <f>+BD_2[[#This Row],[Monto Total]]-BD_2[[#This Row],[Abonos]]</f>
        <v>881.31</v>
      </c>
      <c r="M136" s="37" t="str">
        <f>IF(BD_2[[#This Row],[Saldo Actual]]=0,"PAGADO",IF(BD_2[[#This Row],[Saldo Actual]]&lt;0,"A Favor","Pendiente"))</f>
        <v>Pendiente</v>
      </c>
      <c r="N136" s="57">
        <f>+BD_2[[#This Row],[Fecha Doc.]]+7</f>
        <v>45238</v>
      </c>
      <c r="O136" s="37" t="str">
        <f ca="1">IF(TODAY()&gt;BD_2[[#This Row],[Fecha Venc.]],"VENCIDO","")</f>
        <v>VENCIDO</v>
      </c>
      <c r="P136" s="37"/>
    </row>
    <row r="137" spans="1:16" ht="15" hidden="1" customHeight="1" x14ac:dyDescent="0.25">
      <c r="A137" s="62">
        <v>42274</v>
      </c>
      <c r="B137" s="32">
        <v>45232</v>
      </c>
      <c r="C137" s="33" t="s">
        <v>89</v>
      </c>
      <c r="D137" s="31" t="s">
        <v>48</v>
      </c>
      <c r="E137" s="33" t="s">
        <v>89</v>
      </c>
      <c r="F137" s="34" t="s">
        <v>10</v>
      </c>
      <c r="G137" s="35">
        <v>13820.9</v>
      </c>
      <c r="H137" s="35">
        <v>13715.4</v>
      </c>
      <c r="I137" s="35">
        <v>2.0499999999999998</v>
      </c>
      <c r="J137" s="36">
        <f>+BD[[#This Row],[Kg. Recibidos]]*BD[[#This Row],[Precio]]</f>
        <v>324.04500000000002</v>
      </c>
      <c r="K137" s="35"/>
      <c r="L137" s="55">
        <f>+BD_2[[#This Row],[Monto Total]]-BD_2[[#This Row],[Abonos]]</f>
        <v>324.04500000000002</v>
      </c>
      <c r="M137" s="37" t="str">
        <f>IF(BD_2[[#This Row],[Saldo Actual]]=0,"PAGADO",IF(BD_2[[#This Row],[Saldo Actual]]&lt;0,"A Favor","Pendiente"))</f>
        <v>Pendiente</v>
      </c>
      <c r="N137" s="57">
        <f>+BD_2[[#This Row],[Fecha Doc.]]+7</f>
        <v>45239</v>
      </c>
      <c r="O137" s="37" t="str">
        <f ca="1">IF(TODAY()&gt;BD_2[[#This Row],[Fecha Venc.]],"VENCIDO","")</f>
        <v>VENCIDO</v>
      </c>
      <c r="P137" s="37"/>
    </row>
    <row r="138" spans="1:16" ht="15" hidden="1" customHeight="1" x14ac:dyDescent="0.25">
      <c r="A138" s="62">
        <v>42257</v>
      </c>
      <c r="B138" s="32">
        <v>45231</v>
      </c>
      <c r="C138" s="33" t="s">
        <v>66</v>
      </c>
      <c r="D138" s="31" t="s">
        <v>21</v>
      </c>
      <c r="E138" s="33" t="s">
        <v>185</v>
      </c>
      <c r="F138" s="34" t="s">
        <v>12</v>
      </c>
      <c r="G138" s="35">
        <v>59.4</v>
      </c>
      <c r="H138" s="35">
        <v>59.4</v>
      </c>
      <c r="I138" s="35">
        <v>1.3</v>
      </c>
      <c r="J138" s="36">
        <f>+BD[[#This Row],[Kg. Recibidos]]*BD[[#This Row],[Precio]]</f>
        <v>98.699999999999989</v>
      </c>
      <c r="K138" s="35"/>
      <c r="L138" s="55">
        <f>+BD_2[[#This Row],[Monto Total]]-BD_2[[#This Row],[Abonos]]</f>
        <v>98.699999999999989</v>
      </c>
      <c r="M138" s="37" t="str">
        <f>IF(BD_2[[#This Row],[Saldo Actual]]=0,"PAGADO",IF(BD_2[[#This Row],[Saldo Actual]]&lt;0,"A Favor","Pendiente"))</f>
        <v>Pendiente</v>
      </c>
      <c r="N138" s="57">
        <f>+BD_2[[#This Row],[Fecha Doc.]]+7</f>
        <v>45238</v>
      </c>
      <c r="O138" s="37" t="str">
        <f ca="1">IF(TODAY()&gt;BD_2[[#This Row],[Fecha Venc.]],"VENCIDO","")</f>
        <v>VENCIDO</v>
      </c>
      <c r="P138" s="37"/>
    </row>
    <row r="139" spans="1:16" ht="15" hidden="1" customHeight="1" x14ac:dyDescent="0.25">
      <c r="A139" s="62">
        <v>42257</v>
      </c>
      <c r="B139" s="32">
        <v>45231</v>
      </c>
      <c r="C139" s="33" t="s">
        <v>66</v>
      </c>
      <c r="D139" s="31" t="s">
        <v>21</v>
      </c>
      <c r="E139" s="33" t="s">
        <v>185</v>
      </c>
      <c r="F139" s="34" t="s">
        <v>13</v>
      </c>
      <c r="G139" s="35">
        <v>109</v>
      </c>
      <c r="H139" s="35">
        <v>109</v>
      </c>
      <c r="I139" s="35">
        <v>1.4</v>
      </c>
      <c r="J139" s="36">
        <f>+BD[[#This Row],[Kg. Recibidos]]*BD[[#This Row],[Precio]]</f>
        <v>95.85</v>
      </c>
      <c r="K139" s="35"/>
      <c r="L139" s="55">
        <f>+BD_2[[#This Row],[Monto Total]]-BD_2[[#This Row],[Abonos]]</f>
        <v>95.85</v>
      </c>
      <c r="M139" s="37" t="str">
        <f>IF(BD_2[[#This Row],[Saldo Actual]]=0,"PAGADO",IF(BD_2[[#This Row],[Saldo Actual]]&lt;0,"A Favor","Pendiente"))</f>
        <v>Pendiente</v>
      </c>
      <c r="N139" s="57">
        <f>+BD_2[[#This Row],[Fecha Doc.]]+7</f>
        <v>45238</v>
      </c>
      <c r="O139" s="37" t="str">
        <f ca="1">IF(TODAY()&gt;BD_2[[#This Row],[Fecha Venc.]],"VENCIDO","")</f>
        <v>VENCIDO</v>
      </c>
      <c r="P139" s="37"/>
    </row>
    <row r="140" spans="1:16" ht="15" hidden="1" customHeight="1" x14ac:dyDescent="0.25">
      <c r="A140" s="62">
        <v>42257</v>
      </c>
      <c r="B140" s="32">
        <v>45231</v>
      </c>
      <c r="C140" s="33" t="s">
        <v>66</v>
      </c>
      <c r="D140" s="31" t="s">
        <v>21</v>
      </c>
      <c r="E140" s="33" t="s">
        <v>185</v>
      </c>
      <c r="F140" s="34" t="s">
        <v>11</v>
      </c>
      <c r="G140" s="35">
        <v>49.6</v>
      </c>
      <c r="H140" s="35">
        <v>49.6</v>
      </c>
      <c r="I140" s="35">
        <v>2</v>
      </c>
      <c r="J140" s="36">
        <f>+BD[[#This Row],[Kg. Recibidos]]*BD[[#This Row],[Precio]]</f>
        <v>20119.320000000003</v>
      </c>
      <c r="K140" s="35"/>
      <c r="L140" s="55">
        <f>+BD_2[[#This Row],[Monto Total]]-BD_2[[#This Row],[Abonos]]</f>
        <v>20119.320000000003</v>
      </c>
      <c r="M140" s="37" t="str">
        <f>IF(BD_2[[#This Row],[Saldo Actual]]=0,"PAGADO",IF(BD_2[[#This Row],[Saldo Actual]]&lt;0,"A Favor","Pendiente"))</f>
        <v>Pendiente</v>
      </c>
      <c r="N140" s="57">
        <f>+BD_2[[#This Row],[Fecha Doc.]]+7</f>
        <v>45238</v>
      </c>
      <c r="O140" s="37" t="str">
        <f ca="1">IF(TODAY()&gt;BD_2[[#This Row],[Fecha Venc.]],"VENCIDO","")</f>
        <v>VENCIDO</v>
      </c>
      <c r="P140" s="37"/>
    </row>
    <row r="141" spans="1:16" ht="15" hidden="1" customHeight="1" x14ac:dyDescent="0.25">
      <c r="A141" s="62">
        <v>42247</v>
      </c>
      <c r="B141" s="32">
        <v>45230</v>
      </c>
      <c r="C141" s="33" t="s">
        <v>89</v>
      </c>
      <c r="D141" s="31" t="s">
        <v>48</v>
      </c>
      <c r="E141" s="33" t="s">
        <v>89</v>
      </c>
      <c r="F141" s="34" t="s">
        <v>10</v>
      </c>
      <c r="G141" s="35">
        <v>1181.5</v>
      </c>
      <c r="H141" s="35">
        <v>1181.5</v>
      </c>
      <c r="I141" s="35">
        <v>2.0499999999999998</v>
      </c>
      <c r="J141" s="36">
        <f>+BD[[#This Row],[Kg. Recibidos]]*BD[[#This Row],[Precio]]</f>
        <v>725.25</v>
      </c>
      <c r="K141" s="35"/>
      <c r="L141" s="55">
        <f>+BD_2[[#This Row],[Monto Total]]-BD_2[[#This Row],[Abonos]]</f>
        <v>725.25</v>
      </c>
      <c r="M141" s="37" t="str">
        <f>IF(BD_2[[#This Row],[Saldo Actual]]=0,"PAGADO",IF(BD_2[[#This Row],[Saldo Actual]]&lt;0,"A Favor","Pendiente"))</f>
        <v>Pendiente</v>
      </c>
      <c r="N141" s="57">
        <f>+BD_2[[#This Row],[Fecha Doc.]]+7</f>
        <v>45237</v>
      </c>
      <c r="O141" s="37" t="str">
        <f ca="1">IF(TODAY()&gt;BD_2[[#This Row],[Fecha Venc.]],"VENCIDO","")</f>
        <v>VENCIDO</v>
      </c>
      <c r="P141" s="37"/>
    </row>
    <row r="142" spans="1:16" ht="15" hidden="1" customHeight="1" x14ac:dyDescent="0.25">
      <c r="A142" s="62">
        <v>42248</v>
      </c>
      <c r="B142" s="32">
        <v>45230</v>
      </c>
      <c r="C142" s="33" t="s">
        <v>89</v>
      </c>
      <c r="D142" s="31" t="s">
        <v>48</v>
      </c>
      <c r="E142" s="33" t="s">
        <v>89</v>
      </c>
      <c r="F142" s="34" t="s">
        <v>10</v>
      </c>
      <c r="G142" s="35">
        <v>8819.7000000000007</v>
      </c>
      <c r="H142" s="35">
        <v>9994.7000000000007</v>
      </c>
      <c r="I142" s="35">
        <v>2.0499999999999998</v>
      </c>
      <c r="J142" s="36">
        <f>+BD[[#This Row],[Kg. Recibidos]]*BD[[#This Row],[Precio]]</f>
        <v>471.8</v>
      </c>
      <c r="K142" s="35"/>
      <c r="L142" s="55">
        <f>+BD_2[[#This Row],[Monto Total]]-BD_2[[#This Row],[Abonos]]</f>
        <v>471.8</v>
      </c>
      <c r="M142" s="37" t="str">
        <f>IF(BD_2[[#This Row],[Saldo Actual]]=0,"PAGADO",IF(BD_2[[#This Row],[Saldo Actual]]&lt;0,"A Favor","Pendiente"))</f>
        <v>Pendiente</v>
      </c>
      <c r="N142" s="57">
        <f>+BD_2[[#This Row],[Fecha Doc.]]+7</f>
        <v>45237</v>
      </c>
      <c r="O142" s="37" t="str">
        <f ca="1">IF(TODAY()&gt;BD_2[[#This Row],[Fecha Venc.]],"VENCIDO","")</f>
        <v>VENCIDO</v>
      </c>
      <c r="P142" s="37"/>
    </row>
    <row r="143" spans="1:16" ht="15" hidden="1" customHeight="1" x14ac:dyDescent="0.25">
      <c r="A143" s="62">
        <v>42249</v>
      </c>
      <c r="B143" s="32">
        <v>45231</v>
      </c>
      <c r="C143" s="33" t="s">
        <v>66</v>
      </c>
      <c r="D143" s="31" t="s">
        <v>21</v>
      </c>
      <c r="E143" s="33" t="s">
        <v>183</v>
      </c>
      <c r="F143" s="34" t="s">
        <v>15</v>
      </c>
      <c r="G143" s="35">
        <v>2048.3000000000002</v>
      </c>
      <c r="H143" s="35">
        <v>2083.1</v>
      </c>
      <c r="I143" s="35">
        <v>2.52</v>
      </c>
      <c r="J143" s="36">
        <f>+BD[[#This Row],[Kg. Recibidos]]*BD[[#This Row],[Precio]]</f>
        <v>505.8</v>
      </c>
      <c r="K143" s="35"/>
      <c r="L143" s="55">
        <f>+BD_2[[#This Row],[Monto Total]]-BD_2[[#This Row],[Abonos]]</f>
        <v>505.8</v>
      </c>
      <c r="M143" s="37" t="str">
        <f>IF(BD_2[[#This Row],[Saldo Actual]]=0,"PAGADO",IF(BD_2[[#This Row],[Saldo Actual]]&lt;0,"A Favor","Pendiente"))</f>
        <v>Pendiente</v>
      </c>
      <c r="N143" s="57">
        <f>+BD_2[[#This Row],[Fecha Doc.]]+7</f>
        <v>45238</v>
      </c>
      <c r="O143" s="37" t="str">
        <f ca="1">IF(TODAY()&gt;BD_2[[#This Row],[Fecha Venc.]],"VENCIDO","")</f>
        <v>VENCIDO</v>
      </c>
      <c r="P143" s="37"/>
    </row>
    <row r="144" spans="1:16" ht="15" hidden="1" customHeight="1" x14ac:dyDescent="0.25">
      <c r="A144" s="62">
        <v>42250</v>
      </c>
      <c r="B144" s="32">
        <v>45231</v>
      </c>
      <c r="C144" s="33" t="s">
        <v>66</v>
      </c>
      <c r="D144" s="31" t="s">
        <v>21</v>
      </c>
      <c r="E144" s="33" t="s">
        <v>185</v>
      </c>
      <c r="F144" s="34" t="s">
        <v>15</v>
      </c>
      <c r="G144" s="35">
        <v>1142.5</v>
      </c>
      <c r="H144" s="35">
        <v>1158.5999999999999</v>
      </c>
      <c r="I144" s="35">
        <v>2.52</v>
      </c>
      <c r="J144" s="36">
        <f>+BD[[#This Row],[Kg. Recibidos]]*BD[[#This Row],[Precio]]</f>
        <v>2111.8000000000002</v>
      </c>
      <c r="K144" s="35"/>
      <c r="L144" s="55">
        <f>+BD_2[[#This Row],[Monto Total]]-BD_2[[#This Row],[Abonos]]</f>
        <v>2111.8000000000002</v>
      </c>
      <c r="M144" s="37" t="str">
        <f>IF(BD_2[[#This Row],[Saldo Actual]]=0,"PAGADO",IF(BD_2[[#This Row],[Saldo Actual]]&lt;0,"A Favor","Pendiente"))</f>
        <v>Pendiente</v>
      </c>
      <c r="N144" s="57">
        <f>+BD_2[[#This Row],[Fecha Doc.]]+7</f>
        <v>45238</v>
      </c>
      <c r="O144" s="37" t="str">
        <f ca="1">IF(TODAY()&gt;BD_2[[#This Row],[Fecha Venc.]],"VENCIDO","")</f>
        <v>VENCIDO</v>
      </c>
      <c r="P144" s="37"/>
    </row>
    <row r="145" spans="1:16" ht="15" hidden="1" customHeight="1" x14ac:dyDescent="0.25">
      <c r="A145" s="62">
        <v>42256</v>
      </c>
      <c r="B145" s="32">
        <v>45231</v>
      </c>
      <c r="C145" s="33" t="s">
        <v>66</v>
      </c>
      <c r="D145" s="31" t="s">
        <v>21</v>
      </c>
      <c r="E145" s="33" t="s">
        <v>183</v>
      </c>
      <c r="F145" s="34" t="s">
        <v>12</v>
      </c>
      <c r="G145" s="35">
        <v>59.4</v>
      </c>
      <c r="H145" s="35">
        <v>57.4</v>
      </c>
      <c r="I145" s="35">
        <v>1.3</v>
      </c>
      <c r="J145" s="36">
        <f>+BD[[#This Row],[Kg. Recibidos]]*BD[[#This Row],[Precio]]</f>
        <v>821</v>
      </c>
      <c r="K145" s="35"/>
      <c r="L145" s="55">
        <f>+BD_2[[#This Row],[Monto Total]]-BD_2[[#This Row],[Abonos]]</f>
        <v>821</v>
      </c>
      <c r="M145" s="37" t="str">
        <f>IF(BD_2[[#This Row],[Saldo Actual]]=0,"PAGADO",IF(BD_2[[#This Row],[Saldo Actual]]&lt;0,"A Favor","Pendiente"))</f>
        <v>Pendiente</v>
      </c>
      <c r="N145" s="57">
        <f>+BD_2[[#This Row],[Fecha Doc.]]+7</f>
        <v>45238</v>
      </c>
      <c r="O145" s="37" t="str">
        <f ca="1">IF(TODAY()&gt;BD_2[[#This Row],[Fecha Venc.]],"VENCIDO","")</f>
        <v>VENCIDO</v>
      </c>
      <c r="P145" s="37"/>
    </row>
    <row r="146" spans="1:16" ht="15" hidden="1" customHeight="1" x14ac:dyDescent="0.25">
      <c r="A146" s="62">
        <v>42256</v>
      </c>
      <c r="B146" s="32">
        <v>45231</v>
      </c>
      <c r="C146" s="33" t="s">
        <v>66</v>
      </c>
      <c r="D146" s="31" t="s">
        <v>21</v>
      </c>
      <c r="E146" s="33" t="s">
        <v>183</v>
      </c>
      <c r="F146" s="34" t="s">
        <v>13</v>
      </c>
      <c r="G146" s="35">
        <v>110.5</v>
      </c>
      <c r="H146" s="35">
        <v>109.5</v>
      </c>
      <c r="I146" s="35">
        <v>1.4</v>
      </c>
      <c r="J146" s="36">
        <f>+BD[[#This Row],[Kg. Recibidos]]*BD[[#This Row],[Precio]]</f>
        <v>2.4699999999999998</v>
      </c>
      <c r="K146" s="35"/>
      <c r="L146" s="55">
        <f>+BD_2[[#This Row],[Monto Total]]-BD_2[[#This Row],[Abonos]]</f>
        <v>2.4699999999999998</v>
      </c>
      <c r="M146" s="37" t="str">
        <f>IF(BD_2[[#This Row],[Saldo Actual]]=0,"PAGADO",IF(BD_2[[#This Row],[Saldo Actual]]&lt;0,"A Favor","Pendiente"))</f>
        <v>Pendiente</v>
      </c>
      <c r="N146" s="57">
        <f>+BD_2[[#This Row],[Fecha Doc.]]+7</f>
        <v>45238</v>
      </c>
      <c r="O146" s="37" t="str">
        <f ca="1">IF(TODAY()&gt;BD_2[[#This Row],[Fecha Venc.]],"VENCIDO","")</f>
        <v>VENCIDO</v>
      </c>
      <c r="P146" s="37"/>
    </row>
    <row r="147" spans="1:16" ht="15" hidden="1" customHeight="1" x14ac:dyDescent="0.25">
      <c r="A147" s="62">
        <v>42256</v>
      </c>
      <c r="B147" s="32">
        <v>45231</v>
      </c>
      <c r="C147" s="33" t="s">
        <v>66</v>
      </c>
      <c r="D147" s="31" t="s">
        <v>21</v>
      </c>
      <c r="E147" s="33" t="s">
        <v>183</v>
      </c>
      <c r="F147" s="34" t="s">
        <v>11</v>
      </c>
      <c r="G147" s="35">
        <v>49.4</v>
      </c>
      <c r="H147" s="35">
        <v>48</v>
      </c>
      <c r="I147" s="35">
        <v>2</v>
      </c>
      <c r="J147" s="36">
        <f>+BD[[#This Row],[Kg. Recibidos]]*BD[[#This Row],[Precio]]</f>
        <v>3.06</v>
      </c>
      <c r="K147" s="35"/>
      <c r="L147" s="55">
        <f>+BD_2[[#This Row],[Monto Total]]-BD_2[[#This Row],[Abonos]]</f>
        <v>3.06</v>
      </c>
      <c r="M147" s="37" t="str">
        <f>IF(BD_2[[#This Row],[Saldo Actual]]=0,"PAGADO",IF(BD_2[[#This Row],[Saldo Actual]]&lt;0,"A Favor","Pendiente"))</f>
        <v>Pendiente</v>
      </c>
      <c r="N147" s="57">
        <f>+BD_2[[#This Row],[Fecha Doc.]]+7</f>
        <v>45238</v>
      </c>
      <c r="O147" s="37" t="str">
        <f ca="1">IF(TODAY()&gt;BD_2[[#This Row],[Fecha Venc.]],"VENCIDO","")</f>
        <v>VENCIDO</v>
      </c>
      <c r="P147" s="37"/>
    </row>
    <row r="148" spans="1:16" ht="15" hidden="1" customHeight="1" x14ac:dyDescent="0.25">
      <c r="A148" s="62">
        <v>42234</v>
      </c>
      <c r="B148" s="32">
        <v>45230</v>
      </c>
      <c r="C148" s="33" t="s">
        <v>9</v>
      </c>
      <c r="D148" s="31" t="s">
        <v>19</v>
      </c>
      <c r="E148" s="33" t="s">
        <v>169</v>
      </c>
      <c r="F148" s="34" t="s">
        <v>15</v>
      </c>
      <c r="G148" s="35">
        <v>10278.9</v>
      </c>
      <c r="H148" s="35">
        <v>10278.9</v>
      </c>
      <c r="I148" s="35">
        <v>2.5</v>
      </c>
      <c r="J148" s="36">
        <f>+BD[[#This Row],[Kg. Recibidos]]*BD[[#This Row],[Precio]]</f>
        <v>8.3049999999999997</v>
      </c>
      <c r="K148" s="35"/>
      <c r="L148" s="55">
        <f>+BD_2[[#This Row],[Monto Total]]-BD_2[[#This Row],[Abonos]]</f>
        <v>8.3049999999999997</v>
      </c>
      <c r="M148" s="37" t="str">
        <f>IF(BD_2[[#This Row],[Saldo Actual]]=0,"PAGADO",IF(BD_2[[#This Row],[Saldo Actual]]&lt;0,"A Favor","Pendiente"))</f>
        <v>Pendiente</v>
      </c>
      <c r="N148" s="57">
        <f>+BD_2[[#This Row],[Fecha Doc.]]+7</f>
        <v>45237</v>
      </c>
      <c r="O148" s="37" t="str">
        <f ca="1">IF(TODAY()&gt;BD_2[[#This Row],[Fecha Venc.]],"VENCIDO","")</f>
        <v>VENCIDO</v>
      </c>
      <c r="P148" s="37"/>
    </row>
    <row r="149" spans="1:16" ht="15" hidden="1" customHeight="1" x14ac:dyDescent="0.25">
      <c r="A149" s="62">
        <v>42228</v>
      </c>
      <c r="B149" s="32">
        <v>45230</v>
      </c>
      <c r="C149" s="33" t="s">
        <v>93</v>
      </c>
      <c r="D149" s="31" t="s">
        <v>52</v>
      </c>
      <c r="E149" s="33" t="s">
        <v>93</v>
      </c>
      <c r="F149" s="34" t="s">
        <v>3</v>
      </c>
      <c r="G149" s="35">
        <v>23288</v>
      </c>
      <c r="H149" s="35">
        <v>23288</v>
      </c>
      <c r="I149" s="35">
        <v>2.15</v>
      </c>
      <c r="J149" s="36">
        <f>+BD[[#This Row],[Kg. Recibidos]]*BD[[#This Row],[Precio]]</f>
        <v>360.44</v>
      </c>
      <c r="K149" s="35"/>
      <c r="L149" s="55">
        <f>+BD_2[[#This Row],[Monto Total]]-BD_2[[#This Row],[Abonos]]</f>
        <v>360.44</v>
      </c>
      <c r="M149" s="37" t="str">
        <f>IF(BD_2[[#This Row],[Saldo Actual]]=0,"PAGADO",IF(BD_2[[#This Row],[Saldo Actual]]&lt;0,"A Favor","Pendiente"))</f>
        <v>Pendiente</v>
      </c>
      <c r="N149" s="57">
        <f>+BD_2[[#This Row],[Fecha Doc.]]+7</f>
        <v>45237</v>
      </c>
      <c r="O149" s="37" t="str">
        <f ca="1">IF(TODAY()&gt;BD_2[[#This Row],[Fecha Venc.]],"VENCIDO","")</f>
        <v>VENCIDO</v>
      </c>
      <c r="P149" s="37"/>
    </row>
    <row r="150" spans="1:16" ht="15" hidden="1" customHeight="1" x14ac:dyDescent="0.25">
      <c r="A150" s="62">
        <v>42211</v>
      </c>
      <c r="B150" s="32">
        <v>45229</v>
      </c>
      <c r="C150" s="33" t="s">
        <v>93</v>
      </c>
      <c r="D150" s="31" t="s">
        <v>52</v>
      </c>
      <c r="E150" s="33" t="s">
        <v>93</v>
      </c>
      <c r="F150" s="34" t="s">
        <v>3</v>
      </c>
      <c r="G150" s="35">
        <v>23305</v>
      </c>
      <c r="H150" s="35">
        <v>23305</v>
      </c>
      <c r="I150" s="35">
        <v>2.1800000000000002</v>
      </c>
      <c r="J150" s="36">
        <f>+BD[[#This Row],[Kg. Recibidos]]*BD[[#This Row],[Precio]]</f>
        <v>477.91</v>
      </c>
      <c r="K150" s="35"/>
      <c r="L150" s="55">
        <f>+BD_2[[#This Row],[Monto Total]]-BD_2[[#This Row],[Abonos]]</f>
        <v>477.91</v>
      </c>
      <c r="M150" s="37" t="str">
        <f>IF(BD_2[[#This Row],[Saldo Actual]]=0,"PAGADO",IF(BD_2[[#This Row],[Saldo Actual]]&lt;0,"A Favor","Pendiente"))</f>
        <v>Pendiente</v>
      </c>
      <c r="N150" s="57">
        <f>+BD_2[[#This Row],[Fecha Doc.]]+7</f>
        <v>45236</v>
      </c>
      <c r="O150" s="37" t="str">
        <f ca="1">IF(TODAY()&gt;BD_2[[#This Row],[Fecha Venc.]],"VENCIDO","")</f>
        <v>VENCIDO</v>
      </c>
      <c r="P150" s="37"/>
    </row>
    <row r="151" spans="1:16" ht="15" hidden="1" customHeight="1" x14ac:dyDescent="0.25">
      <c r="A151" s="62">
        <v>42175</v>
      </c>
      <c r="B151" s="32">
        <v>45226</v>
      </c>
      <c r="C151" s="33" t="s">
        <v>72</v>
      </c>
      <c r="D151" s="31" t="s">
        <v>26</v>
      </c>
      <c r="E151" s="33" t="s">
        <v>141</v>
      </c>
      <c r="F151" s="34" t="s">
        <v>3</v>
      </c>
      <c r="G151" s="35">
        <v>5.8</v>
      </c>
      <c r="H151" s="35">
        <v>5.8</v>
      </c>
      <c r="I151" s="35">
        <v>2.35</v>
      </c>
      <c r="J151" s="36">
        <f>+BD[[#This Row],[Kg. Recibidos]]*BD[[#This Row],[Precio]]</f>
        <v>270.47000000000003</v>
      </c>
      <c r="K151" s="35"/>
      <c r="L151" s="55">
        <f>+BD_2[[#This Row],[Monto Total]]-BD_2[[#This Row],[Abonos]]</f>
        <v>270.47000000000003</v>
      </c>
      <c r="M151" s="37" t="str">
        <f>IF(BD_2[[#This Row],[Saldo Actual]]=0,"PAGADO",IF(BD_2[[#This Row],[Saldo Actual]]&lt;0,"A Favor","Pendiente"))</f>
        <v>Pendiente</v>
      </c>
      <c r="N151" s="57">
        <f>+BD_2[[#This Row],[Fecha Doc.]]+7</f>
        <v>45233</v>
      </c>
      <c r="O151" s="37" t="str">
        <f ca="1">IF(TODAY()&gt;BD_2[[#This Row],[Fecha Venc.]],"VENCIDO","")</f>
        <v>VENCIDO</v>
      </c>
      <c r="P151" s="37"/>
    </row>
    <row r="152" spans="1:16" ht="15" hidden="1" customHeight="1" x14ac:dyDescent="0.25">
      <c r="A152" s="62">
        <v>42176</v>
      </c>
      <c r="B152" s="32">
        <v>45226</v>
      </c>
      <c r="C152" s="33" t="s">
        <v>24</v>
      </c>
      <c r="D152" s="31" t="s">
        <v>23</v>
      </c>
      <c r="E152" s="33" t="s">
        <v>192</v>
      </c>
      <c r="F152" s="34" t="s">
        <v>3</v>
      </c>
      <c r="G152" s="35">
        <v>24415.599999999999</v>
      </c>
      <c r="H152" s="35">
        <v>24415.599999999999</v>
      </c>
      <c r="I152" s="35">
        <v>2.0499999999999998</v>
      </c>
      <c r="J152" s="36">
        <f>+BD[[#This Row],[Kg. Recibidos]]*BD[[#This Row],[Precio]]</f>
        <v>493.4</v>
      </c>
      <c r="K152" s="35"/>
      <c r="L152" s="55">
        <f>+BD_2[[#This Row],[Monto Total]]-BD_2[[#This Row],[Abonos]]</f>
        <v>493.4</v>
      </c>
      <c r="M152" s="37" t="str">
        <f>IF(BD_2[[#This Row],[Saldo Actual]]=0,"PAGADO",IF(BD_2[[#This Row],[Saldo Actual]]&lt;0,"A Favor","Pendiente"))</f>
        <v>Pendiente</v>
      </c>
      <c r="N152" s="57">
        <f>+BD_2[[#This Row],[Fecha Doc.]]+7</f>
        <v>45233</v>
      </c>
      <c r="O152" s="37" t="str">
        <f ca="1">IF(TODAY()&gt;BD_2[[#This Row],[Fecha Venc.]],"VENCIDO","")</f>
        <v>VENCIDO</v>
      </c>
      <c r="P152" s="37"/>
    </row>
    <row r="153" spans="1:16" ht="15" hidden="1" customHeight="1" x14ac:dyDescent="0.25">
      <c r="A153" s="62">
        <v>42165</v>
      </c>
      <c r="B153" s="32">
        <v>45226</v>
      </c>
      <c r="C153" s="33" t="s">
        <v>9</v>
      </c>
      <c r="D153" s="31" t="s">
        <v>19</v>
      </c>
      <c r="E153" s="33" t="s">
        <v>166</v>
      </c>
      <c r="F153" s="34" t="s">
        <v>3</v>
      </c>
      <c r="G153" s="35">
        <v>1551.3</v>
      </c>
      <c r="H153" s="35">
        <v>1539.5</v>
      </c>
      <c r="I153" s="35">
        <v>2.1</v>
      </c>
      <c r="J153" s="36">
        <f>+BD[[#This Row],[Kg. Recibidos]]*BD[[#This Row],[Precio]]</f>
        <v>97.65</v>
      </c>
      <c r="K153" s="35"/>
      <c r="L153" s="55">
        <f>+BD_2[[#This Row],[Monto Total]]-BD_2[[#This Row],[Abonos]]</f>
        <v>97.65</v>
      </c>
      <c r="M153" s="37" t="str">
        <f>IF(BD_2[[#This Row],[Saldo Actual]]=0,"PAGADO",IF(BD_2[[#This Row],[Saldo Actual]]&lt;0,"A Favor","Pendiente"))</f>
        <v>Pendiente</v>
      </c>
      <c r="N153" s="57">
        <f>+BD_2[[#This Row],[Fecha Doc.]]+7</f>
        <v>45233</v>
      </c>
      <c r="O153" s="37" t="str">
        <f ca="1">IF(TODAY()&gt;BD_2[[#This Row],[Fecha Venc.]],"VENCIDO","")</f>
        <v>VENCIDO</v>
      </c>
      <c r="P153" s="37"/>
    </row>
    <row r="154" spans="1:16" ht="15" hidden="1" customHeight="1" x14ac:dyDescent="0.25">
      <c r="A154" s="62">
        <v>42170</v>
      </c>
      <c r="B154" s="32">
        <v>45226</v>
      </c>
      <c r="C154" s="33" t="s">
        <v>78</v>
      </c>
      <c r="D154" s="31" t="s">
        <v>37</v>
      </c>
      <c r="E154" s="33" t="s">
        <v>78</v>
      </c>
      <c r="F154" s="34" t="s">
        <v>3</v>
      </c>
      <c r="G154" s="35">
        <v>219.5</v>
      </c>
      <c r="H154" s="35">
        <v>219.5</v>
      </c>
      <c r="I154" s="35">
        <v>2.2000000000000002</v>
      </c>
      <c r="J154" s="36">
        <f>+BD[[#This Row],[Kg. Recibidos]]*BD[[#This Row],[Precio]]</f>
        <v>547.35</v>
      </c>
      <c r="K154" s="35"/>
      <c r="L154" s="55">
        <f>+BD_2[[#This Row],[Monto Total]]-BD_2[[#This Row],[Abonos]]</f>
        <v>547.35</v>
      </c>
      <c r="M154" s="37" t="str">
        <f>IF(BD_2[[#This Row],[Saldo Actual]]=0,"PAGADO",IF(BD_2[[#This Row],[Saldo Actual]]&lt;0,"A Favor","Pendiente"))</f>
        <v>Pendiente</v>
      </c>
      <c r="N154" s="57">
        <f>+BD_2[[#This Row],[Fecha Doc.]]+7</f>
        <v>45233</v>
      </c>
      <c r="O154" s="37" t="str">
        <f ca="1">IF(TODAY()&gt;BD_2[[#This Row],[Fecha Venc.]],"VENCIDO","")</f>
        <v>VENCIDO</v>
      </c>
      <c r="P154" s="37"/>
    </row>
    <row r="155" spans="1:16" ht="15" hidden="1" customHeight="1" x14ac:dyDescent="0.25">
      <c r="A155" s="62">
        <v>42162</v>
      </c>
      <c r="B155" s="32">
        <v>45226</v>
      </c>
      <c r="C155" s="33" t="s">
        <v>9</v>
      </c>
      <c r="D155" s="31" t="s">
        <v>19</v>
      </c>
      <c r="E155" s="33" t="s">
        <v>168</v>
      </c>
      <c r="F155" s="34" t="s">
        <v>3</v>
      </c>
      <c r="G155" s="35">
        <v>5005.1000000000004</v>
      </c>
      <c r="H155" s="35">
        <v>4929.6000000000004</v>
      </c>
      <c r="I155" s="35">
        <v>2.1</v>
      </c>
      <c r="J155" s="36">
        <f>+BD[[#This Row],[Kg. Recibidos]]*BD[[#This Row],[Precio]]</f>
        <v>2978.82</v>
      </c>
      <c r="K155" s="35"/>
      <c r="L155" s="55">
        <f>+BD_2[[#This Row],[Monto Total]]-BD_2[[#This Row],[Abonos]]</f>
        <v>2978.82</v>
      </c>
      <c r="M155" s="37" t="str">
        <f>IF(BD_2[[#This Row],[Saldo Actual]]=0,"PAGADO",IF(BD_2[[#This Row],[Saldo Actual]]&lt;0,"A Favor","Pendiente"))</f>
        <v>Pendiente</v>
      </c>
      <c r="N155" s="57">
        <f>+BD_2[[#This Row],[Fecha Doc.]]+7</f>
        <v>45233</v>
      </c>
      <c r="O155" s="37" t="str">
        <f ca="1">IF(TODAY()&gt;BD_2[[#This Row],[Fecha Venc.]],"VENCIDO","")</f>
        <v>VENCIDO</v>
      </c>
      <c r="P155" s="37"/>
    </row>
    <row r="156" spans="1:16" ht="15" hidden="1" customHeight="1" x14ac:dyDescent="0.25">
      <c r="A156" s="62">
        <v>42160</v>
      </c>
      <c r="B156" s="32">
        <v>45226</v>
      </c>
      <c r="C156" s="33" t="s">
        <v>101</v>
      </c>
      <c r="D156" s="31" t="s">
        <v>117</v>
      </c>
      <c r="E156" s="33" t="s">
        <v>101</v>
      </c>
      <c r="F156" s="34" t="s">
        <v>3</v>
      </c>
      <c r="G156" s="35">
        <v>2016.6</v>
      </c>
      <c r="H156" s="35">
        <v>2070.4</v>
      </c>
      <c r="I156" s="35">
        <v>2.1</v>
      </c>
      <c r="J156" s="36">
        <f>+BD[[#This Row],[Kg. Recibidos]]*BD[[#This Row],[Precio]]</f>
        <v>76.31</v>
      </c>
      <c r="K156" s="35"/>
      <c r="L156" s="55">
        <f>+BD_2[[#This Row],[Monto Total]]-BD_2[[#This Row],[Abonos]]</f>
        <v>76.31</v>
      </c>
      <c r="M156" s="37" t="str">
        <f>IF(BD_2[[#This Row],[Saldo Actual]]=0,"PAGADO",IF(BD_2[[#This Row],[Saldo Actual]]&lt;0,"A Favor","Pendiente"))</f>
        <v>Pendiente</v>
      </c>
      <c r="N156" s="57">
        <f>+BD_2[[#This Row],[Fecha Doc.]]+7</f>
        <v>45233</v>
      </c>
      <c r="O156" s="37" t="str">
        <f ca="1">IF(TODAY()&gt;BD_2[[#This Row],[Fecha Venc.]],"VENCIDO","")</f>
        <v>VENCIDO</v>
      </c>
      <c r="P156" s="37"/>
    </row>
    <row r="157" spans="1:16" ht="15" hidden="1" customHeight="1" x14ac:dyDescent="0.25">
      <c r="A157" s="62">
        <v>42159</v>
      </c>
      <c r="B157" s="32">
        <v>45226</v>
      </c>
      <c r="C157" s="33" t="s">
        <v>9</v>
      </c>
      <c r="D157" s="31" t="s">
        <v>19</v>
      </c>
      <c r="E157" s="33" t="s">
        <v>169</v>
      </c>
      <c r="F157" s="34" t="s">
        <v>3</v>
      </c>
      <c r="G157" s="35">
        <v>5025.8</v>
      </c>
      <c r="H157" s="35">
        <v>5003.8</v>
      </c>
      <c r="I157" s="35">
        <v>2.1</v>
      </c>
      <c r="J157" s="36">
        <f>+BD[[#This Row],[Kg. Recibidos]]*BD[[#This Row],[Precio]]</f>
        <v>140</v>
      </c>
      <c r="K157" s="35"/>
      <c r="L157" s="55">
        <f>+BD_2[[#This Row],[Monto Total]]-BD_2[[#This Row],[Abonos]]</f>
        <v>140</v>
      </c>
      <c r="M157" s="37" t="str">
        <f>IF(BD_2[[#This Row],[Saldo Actual]]=0,"PAGADO",IF(BD_2[[#This Row],[Saldo Actual]]&lt;0,"A Favor","Pendiente"))</f>
        <v>Pendiente</v>
      </c>
      <c r="N157" s="57">
        <f>+BD_2[[#This Row],[Fecha Doc.]]+7</f>
        <v>45233</v>
      </c>
      <c r="O157" s="37" t="str">
        <f ca="1">IF(TODAY()&gt;BD_2[[#This Row],[Fecha Venc.]],"VENCIDO","")</f>
        <v>VENCIDO</v>
      </c>
      <c r="P157" s="37"/>
    </row>
    <row r="158" spans="1:16" ht="15" hidden="1" customHeight="1" x14ac:dyDescent="0.25">
      <c r="A158" s="62">
        <v>42125</v>
      </c>
      <c r="B158" s="32">
        <v>45224</v>
      </c>
      <c r="C158" s="33" t="s">
        <v>89</v>
      </c>
      <c r="D158" s="31" t="s">
        <v>48</v>
      </c>
      <c r="E158" s="33" t="s">
        <v>89</v>
      </c>
      <c r="F158" s="34" t="s">
        <v>10</v>
      </c>
      <c r="G158" s="35">
        <v>3298.2</v>
      </c>
      <c r="H158" s="35">
        <v>3298.2</v>
      </c>
      <c r="I158" s="35">
        <v>1.75</v>
      </c>
      <c r="J158" s="36">
        <f>+BD[[#This Row],[Kg. Recibidos]]*BD[[#This Row],[Precio]]</f>
        <v>219.6</v>
      </c>
      <c r="K158" s="35"/>
      <c r="L158" s="55">
        <f>+BD_2[[#This Row],[Monto Total]]-BD_2[[#This Row],[Abonos]]</f>
        <v>219.6</v>
      </c>
      <c r="M158" s="37" t="str">
        <f>IF(BD_2[[#This Row],[Saldo Actual]]=0,"PAGADO",IF(BD_2[[#This Row],[Saldo Actual]]&lt;0,"A Favor","Pendiente"))</f>
        <v>Pendiente</v>
      </c>
      <c r="N158" s="57">
        <f>+BD_2[[#This Row],[Fecha Doc.]]+7</f>
        <v>45231</v>
      </c>
      <c r="O158" s="37" t="str">
        <f ca="1">IF(TODAY()&gt;BD_2[[#This Row],[Fecha Venc.]],"VENCIDO","")</f>
        <v>VENCIDO</v>
      </c>
      <c r="P158" s="37"/>
    </row>
    <row r="159" spans="1:16" ht="15" hidden="1" customHeight="1" x14ac:dyDescent="0.25">
      <c r="A159" s="62">
        <v>42124</v>
      </c>
      <c r="B159" s="32">
        <v>45224</v>
      </c>
      <c r="C159" s="33" t="s">
        <v>89</v>
      </c>
      <c r="D159" s="31" t="s">
        <v>48</v>
      </c>
      <c r="E159" s="33" t="s">
        <v>89</v>
      </c>
      <c r="F159" s="34" t="s">
        <v>10</v>
      </c>
      <c r="G159" s="35">
        <v>8552</v>
      </c>
      <c r="H159" s="35">
        <v>8544.5</v>
      </c>
      <c r="I159" s="35">
        <v>1.75</v>
      </c>
      <c r="J159" s="36">
        <f>+BD[[#This Row],[Kg. Recibidos]]*BD[[#This Row],[Precio]]</f>
        <v>7443.9000000000005</v>
      </c>
      <c r="K159" s="35"/>
      <c r="L159" s="55">
        <f>+BD_2[[#This Row],[Monto Total]]-BD_2[[#This Row],[Abonos]]</f>
        <v>7443.9000000000005</v>
      </c>
      <c r="M159" s="37" t="str">
        <f>IF(BD_2[[#This Row],[Saldo Actual]]=0,"PAGADO",IF(BD_2[[#This Row],[Saldo Actual]]&lt;0,"A Favor","Pendiente"))</f>
        <v>Pendiente</v>
      </c>
      <c r="N159" s="57">
        <f>+BD_2[[#This Row],[Fecha Doc.]]+7</f>
        <v>45231</v>
      </c>
      <c r="O159" s="37" t="str">
        <f ca="1">IF(TODAY()&gt;BD_2[[#This Row],[Fecha Venc.]],"VENCIDO","")</f>
        <v>VENCIDO</v>
      </c>
      <c r="P159" s="37"/>
    </row>
    <row r="160" spans="1:16" ht="15" hidden="1" customHeight="1" x14ac:dyDescent="0.25">
      <c r="A160" s="62">
        <v>42123</v>
      </c>
      <c r="B160" s="32">
        <v>45224</v>
      </c>
      <c r="C160" s="33" t="s">
        <v>69</v>
      </c>
      <c r="D160" s="31" t="s">
        <v>31</v>
      </c>
      <c r="E160" s="33" t="s">
        <v>69</v>
      </c>
      <c r="F160" s="34" t="s">
        <v>10</v>
      </c>
      <c r="G160" s="35">
        <v>1181.9000000000001</v>
      </c>
      <c r="H160" s="35">
        <v>1181.9000000000001</v>
      </c>
      <c r="I160" s="35">
        <v>2.2000000000000002</v>
      </c>
      <c r="J160" s="36">
        <f>+BD[[#This Row],[Kg. Recibidos]]*BD[[#This Row],[Precio]]</f>
        <v>0</v>
      </c>
      <c r="K160" s="35"/>
      <c r="L160" s="55">
        <f>+BD_2[[#This Row],[Monto Total]]-BD_2[[#This Row],[Abonos]]</f>
        <v>0</v>
      </c>
      <c r="M160" s="37" t="str">
        <f>IF(BD_2[[#This Row],[Saldo Actual]]=0,"PAGADO",IF(BD_2[[#This Row],[Saldo Actual]]&lt;0,"A Favor","Pendiente"))</f>
        <v>PAGADO</v>
      </c>
      <c r="N160" s="57">
        <f>+BD_2[[#This Row],[Fecha Doc.]]+7</f>
        <v>45231</v>
      </c>
      <c r="O160" s="37" t="str">
        <f ca="1">IF(TODAY()&gt;BD_2[[#This Row],[Fecha Venc.]],"VENCIDO","")</f>
        <v>VENCIDO</v>
      </c>
      <c r="P160" s="37"/>
    </row>
    <row r="161" spans="1:16" ht="15" hidden="1" customHeight="1" x14ac:dyDescent="0.25">
      <c r="A161" s="62">
        <v>42122</v>
      </c>
      <c r="B161" s="32">
        <v>45224</v>
      </c>
      <c r="C161" s="33" t="s">
        <v>8</v>
      </c>
      <c r="D161" s="31" t="s">
        <v>20</v>
      </c>
      <c r="E161" s="33" t="s">
        <v>182</v>
      </c>
      <c r="F161" s="34" t="s">
        <v>15</v>
      </c>
      <c r="G161" s="35">
        <v>4224.1000000000004</v>
      </c>
      <c r="H161" s="35">
        <v>4203.1000000000004</v>
      </c>
      <c r="I161" s="35">
        <v>2.4500000000000002</v>
      </c>
      <c r="J161" s="36">
        <f>+BD[[#This Row],[Kg. Recibidos]]*BD[[#This Row],[Precio]]</f>
        <v>29499.93</v>
      </c>
      <c r="K161" s="35"/>
      <c r="L161" s="55">
        <f>+BD_2[[#This Row],[Monto Total]]-BD_2[[#This Row],[Abonos]]</f>
        <v>29499.93</v>
      </c>
      <c r="M161" s="37" t="str">
        <f>IF(BD_2[[#This Row],[Saldo Actual]]=0,"PAGADO",IF(BD_2[[#This Row],[Saldo Actual]]&lt;0,"A Favor","Pendiente"))</f>
        <v>Pendiente</v>
      </c>
      <c r="N161" s="57">
        <f>+BD_2[[#This Row],[Fecha Doc.]]+7</f>
        <v>45231</v>
      </c>
      <c r="O161" s="37" t="str">
        <f ca="1">IF(TODAY()&gt;BD_2[[#This Row],[Fecha Venc.]],"VENCIDO","")</f>
        <v>VENCIDO</v>
      </c>
      <c r="P161" s="37"/>
    </row>
    <row r="162" spans="1:16" ht="15" hidden="1" customHeight="1" x14ac:dyDescent="0.25">
      <c r="A162" s="62">
        <v>42121</v>
      </c>
      <c r="B162" s="32">
        <v>45224</v>
      </c>
      <c r="C162" s="33" t="s">
        <v>69</v>
      </c>
      <c r="D162" s="31" t="s">
        <v>31</v>
      </c>
      <c r="E162" s="33" t="s">
        <v>69</v>
      </c>
      <c r="F162" s="34" t="s">
        <v>10</v>
      </c>
      <c r="G162" s="35">
        <v>6013.7</v>
      </c>
      <c r="H162" s="35">
        <v>6010.6</v>
      </c>
      <c r="I162" s="35">
        <v>2.2000000000000002</v>
      </c>
      <c r="J162" s="36">
        <f>+BD[[#This Row],[Kg. Recibidos]]*BD[[#This Row],[Precio]]</f>
        <v>13.520000000000001</v>
      </c>
      <c r="K162" s="35"/>
      <c r="L162" s="55">
        <f>+BD_2[[#This Row],[Monto Total]]-BD_2[[#This Row],[Abonos]]</f>
        <v>13.520000000000001</v>
      </c>
      <c r="M162" s="37" t="str">
        <f>IF(BD_2[[#This Row],[Saldo Actual]]=0,"PAGADO",IF(BD_2[[#This Row],[Saldo Actual]]&lt;0,"A Favor","Pendiente"))</f>
        <v>Pendiente</v>
      </c>
      <c r="N162" s="57">
        <f>+BD_2[[#This Row],[Fecha Doc.]]+7</f>
        <v>45231</v>
      </c>
      <c r="O162" s="37" t="str">
        <f ca="1">IF(TODAY()&gt;BD_2[[#This Row],[Fecha Venc.]],"VENCIDO","")</f>
        <v>VENCIDO</v>
      </c>
      <c r="P162" s="37"/>
    </row>
    <row r="163" spans="1:16" ht="15" hidden="1" customHeight="1" x14ac:dyDescent="0.25">
      <c r="A163" s="62">
        <v>42120</v>
      </c>
      <c r="B163" s="32">
        <v>45224</v>
      </c>
      <c r="C163" s="33" t="s">
        <v>8</v>
      </c>
      <c r="D163" s="31" t="s">
        <v>20</v>
      </c>
      <c r="E163" s="33" t="s">
        <v>182</v>
      </c>
      <c r="F163" s="34" t="s">
        <v>11</v>
      </c>
      <c r="G163" s="35">
        <v>549</v>
      </c>
      <c r="H163" s="35">
        <v>547.70000000000005</v>
      </c>
      <c r="I163" s="35">
        <v>1.5</v>
      </c>
      <c r="J163" s="36">
        <f>+BD[[#This Row],[Kg. Recibidos]]*BD[[#This Row],[Precio]]</f>
        <v>26.389999999999997</v>
      </c>
      <c r="K163" s="35"/>
      <c r="L163" s="55">
        <f>+BD_2[[#This Row],[Monto Total]]-BD_2[[#This Row],[Abonos]]</f>
        <v>26.389999999999997</v>
      </c>
      <c r="M163" s="37" t="str">
        <f>IF(BD_2[[#This Row],[Saldo Actual]]=0,"PAGADO",IF(BD_2[[#This Row],[Saldo Actual]]&lt;0,"A Favor","Pendiente"))</f>
        <v>Pendiente</v>
      </c>
      <c r="N163" s="57">
        <f>+BD_2[[#This Row],[Fecha Doc.]]+7</f>
        <v>45231</v>
      </c>
      <c r="O163" s="37" t="str">
        <f ca="1">IF(TODAY()&gt;BD_2[[#This Row],[Fecha Venc.]],"VENCIDO","")</f>
        <v>VENCIDO</v>
      </c>
      <c r="P163" s="37"/>
    </row>
    <row r="164" spans="1:16" ht="15" hidden="1" customHeight="1" x14ac:dyDescent="0.25">
      <c r="A164" s="62">
        <v>42120</v>
      </c>
      <c r="B164" s="32">
        <v>45224</v>
      </c>
      <c r="C164" s="33" t="s">
        <v>8</v>
      </c>
      <c r="D164" s="31" t="s">
        <v>20</v>
      </c>
      <c r="E164" s="33" t="s">
        <v>182</v>
      </c>
      <c r="F164" s="34" t="s">
        <v>12</v>
      </c>
      <c r="G164" s="35">
        <v>1191.0999999999999</v>
      </c>
      <c r="H164" s="35">
        <v>1188</v>
      </c>
      <c r="I164" s="35">
        <v>1.3</v>
      </c>
      <c r="J164" s="36">
        <f>+BD[[#This Row],[Kg. Recibidos]]*BD[[#This Row],[Precio]]</f>
        <v>263.3</v>
      </c>
      <c r="K164" s="35"/>
      <c r="L164" s="55">
        <f>+BD_2[[#This Row],[Monto Total]]-BD_2[[#This Row],[Abonos]]</f>
        <v>263.3</v>
      </c>
      <c r="M164" s="37" t="str">
        <f>IF(BD_2[[#This Row],[Saldo Actual]]=0,"PAGADO",IF(BD_2[[#This Row],[Saldo Actual]]&lt;0,"A Favor","Pendiente"))</f>
        <v>Pendiente</v>
      </c>
      <c r="N164" s="57">
        <f>+BD_2[[#This Row],[Fecha Doc.]]+7</f>
        <v>45231</v>
      </c>
      <c r="O164" s="37" t="str">
        <f ca="1">IF(TODAY()&gt;BD_2[[#This Row],[Fecha Venc.]],"VENCIDO","")</f>
        <v>VENCIDO</v>
      </c>
      <c r="P164" s="37"/>
    </row>
    <row r="165" spans="1:16" ht="15" hidden="1" customHeight="1" x14ac:dyDescent="0.25">
      <c r="A165" s="62">
        <v>42120</v>
      </c>
      <c r="B165" s="32">
        <v>45224</v>
      </c>
      <c r="C165" s="33" t="s">
        <v>8</v>
      </c>
      <c r="D165" s="31" t="s">
        <v>20</v>
      </c>
      <c r="E165" s="33" t="s">
        <v>182</v>
      </c>
      <c r="F165" s="34" t="s">
        <v>13</v>
      </c>
      <c r="G165" s="35">
        <v>1335.8</v>
      </c>
      <c r="H165" s="35">
        <v>1335</v>
      </c>
      <c r="I165" s="35">
        <v>1.1499999999999999</v>
      </c>
      <c r="J165" s="36">
        <f>+BD[[#This Row],[Kg. Recibidos]]*BD[[#This Row],[Precio]]</f>
        <v>163.02000000000001</v>
      </c>
      <c r="K165" s="35"/>
      <c r="L165" s="55">
        <f>+BD_2[[#This Row],[Monto Total]]-BD_2[[#This Row],[Abonos]]</f>
        <v>163.02000000000001</v>
      </c>
      <c r="M165" s="37" t="str">
        <f>IF(BD_2[[#This Row],[Saldo Actual]]=0,"PAGADO",IF(BD_2[[#This Row],[Saldo Actual]]&lt;0,"A Favor","Pendiente"))</f>
        <v>Pendiente</v>
      </c>
      <c r="N165" s="57">
        <f>+BD_2[[#This Row],[Fecha Doc.]]+7</f>
        <v>45231</v>
      </c>
      <c r="O165" s="37" t="str">
        <f ca="1">IF(TODAY()&gt;BD_2[[#This Row],[Fecha Venc.]],"VENCIDO","")</f>
        <v>VENCIDO</v>
      </c>
      <c r="P165" s="37"/>
    </row>
    <row r="166" spans="1:16" ht="15" hidden="1" customHeight="1" x14ac:dyDescent="0.25">
      <c r="A166" s="62">
        <v>42103</v>
      </c>
      <c r="B166" s="32">
        <v>45223</v>
      </c>
      <c r="C166" s="33" t="s">
        <v>72</v>
      </c>
      <c r="D166" s="31" t="s">
        <v>26</v>
      </c>
      <c r="E166" s="33" t="s">
        <v>153</v>
      </c>
      <c r="F166" s="34" t="s">
        <v>12</v>
      </c>
      <c r="G166" s="35">
        <v>14.2</v>
      </c>
      <c r="H166" s="35">
        <v>14.2</v>
      </c>
      <c r="I166" s="35">
        <v>1.1000000000000001</v>
      </c>
      <c r="J166" s="36">
        <f>+BD[[#This Row],[Kg. Recibidos]]*BD[[#This Row],[Precio]]</f>
        <v>437.04</v>
      </c>
      <c r="K166" s="35"/>
      <c r="L166" s="55">
        <f>+BD_2[[#This Row],[Monto Total]]-BD_2[[#This Row],[Abonos]]</f>
        <v>437.04</v>
      </c>
      <c r="M166" s="37" t="str">
        <f>IF(BD_2[[#This Row],[Saldo Actual]]=0,"PAGADO",IF(BD_2[[#This Row],[Saldo Actual]]&lt;0,"A Favor","Pendiente"))</f>
        <v>Pendiente</v>
      </c>
      <c r="N166" s="57">
        <f>+BD_2[[#This Row],[Fecha Doc.]]+7</f>
        <v>45230</v>
      </c>
      <c r="O166" s="37" t="str">
        <f ca="1">IF(TODAY()&gt;BD_2[[#This Row],[Fecha Venc.]],"VENCIDO","")</f>
        <v>VENCIDO</v>
      </c>
      <c r="P166" s="37"/>
    </row>
    <row r="167" spans="1:16" ht="15" hidden="1" customHeight="1" x14ac:dyDescent="0.25">
      <c r="A167" s="62">
        <v>42103</v>
      </c>
      <c r="B167" s="32">
        <v>45223</v>
      </c>
      <c r="C167" s="33" t="s">
        <v>72</v>
      </c>
      <c r="D167" s="31" t="s">
        <v>26</v>
      </c>
      <c r="E167" s="33" t="s">
        <v>153</v>
      </c>
      <c r="F167" s="34" t="s">
        <v>13</v>
      </c>
      <c r="G167" s="35">
        <v>14.3</v>
      </c>
      <c r="H167" s="35">
        <v>14.3</v>
      </c>
      <c r="I167" s="35">
        <v>1.3</v>
      </c>
      <c r="J167" s="36">
        <f>+BD[[#This Row],[Kg. Recibidos]]*BD[[#This Row],[Precio]]</f>
        <v>4333.4250000000002</v>
      </c>
      <c r="K167" s="35"/>
      <c r="L167" s="55">
        <f>+BD_2[[#This Row],[Monto Total]]-BD_2[[#This Row],[Abonos]]</f>
        <v>4333.4250000000002</v>
      </c>
      <c r="M167" s="37" t="str">
        <f>IF(BD_2[[#This Row],[Saldo Actual]]=0,"PAGADO",IF(BD_2[[#This Row],[Saldo Actual]]&lt;0,"A Favor","Pendiente"))</f>
        <v>Pendiente</v>
      </c>
      <c r="N167" s="57">
        <f>+BD_2[[#This Row],[Fecha Doc.]]+7</f>
        <v>45230</v>
      </c>
      <c r="O167" s="37" t="str">
        <f ca="1">IF(TODAY()&gt;BD_2[[#This Row],[Fecha Venc.]],"VENCIDO","")</f>
        <v>VENCIDO</v>
      </c>
      <c r="P167" s="37"/>
    </row>
    <row r="168" spans="1:16" ht="15" hidden="1" customHeight="1" x14ac:dyDescent="0.25">
      <c r="A168" s="62">
        <v>42102</v>
      </c>
      <c r="B168" s="32">
        <v>45223</v>
      </c>
      <c r="C168" s="33" t="s">
        <v>8</v>
      </c>
      <c r="D168" s="31" t="s">
        <v>20</v>
      </c>
      <c r="E168" s="33" t="s">
        <v>182</v>
      </c>
      <c r="F168" s="34" t="s">
        <v>11</v>
      </c>
      <c r="G168" s="35">
        <v>600.70000000000005</v>
      </c>
      <c r="H168" s="35">
        <v>599.1</v>
      </c>
      <c r="I168" s="35">
        <v>1.5</v>
      </c>
      <c r="J168" s="36">
        <f>+BD[[#This Row],[Kg. Recibidos]]*BD[[#This Row],[Precio]]</f>
        <v>50192.775000000001</v>
      </c>
      <c r="K168" s="35"/>
      <c r="L168" s="55">
        <f>+BD_2[[#This Row],[Monto Total]]-BD_2[[#This Row],[Abonos]]</f>
        <v>50192.775000000001</v>
      </c>
      <c r="M168" s="37" t="str">
        <f>IF(BD_2[[#This Row],[Saldo Actual]]=0,"PAGADO",IF(BD_2[[#This Row],[Saldo Actual]]&lt;0,"A Favor","Pendiente"))</f>
        <v>Pendiente</v>
      </c>
      <c r="N168" s="57">
        <f>+BD_2[[#This Row],[Fecha Doc.]]+7</f>
        <v>45230</v>
      </c>
      <c r="O168" s="37" t="str">
        <f ca="1">IF(TODAY()&gt;BD_2[[#This Row],[Fecha Venc.]],"VENCIDO","")</f>
        <v>VENCIDO</v>
      </c>
      <c r="P168" s="37"/>
    </row>
    <row r="169" spans="1:16" ht="15" hidden="1" customHeight="1" x14ac:dyDescent="0.25">
      <c r="A169" s="62">
        <v>42102</v>
      </c>
      <c r="B169" s="32">
        <v>45223</v>
      </c>
      <c r="C169" s="33" t="s">
        <v>8</v>
      </c>
      <c r="D169" s="31" t="s">
        <v>20</v>
      </c>
      <c r="E169" s="33" t="s">
        <v>182</v>
      </c>
      <c r="F169" s="34" t="s">
        <v>12</v>
      </c>
      <c r="G169" s="35">
        <v>1805.4</v>
      </c>
      <c r="H169" s="35">
        <v>1808.9</v>
      </c>
      <c r="I169" s="35">
        <v>1.3</v>
      </c>
      <c r="J169" s="36">
        <f>+BD[[#This Row],[Kg. Recibidos]]*BD[[#This Row],[Precio]]</f>
        <v>0</v>
      </c>
      <c r="K169" s="35"/>
      <c r="L169" s="55">
        <f>+BD_2[[#This Row],[Monto Total]]-BD_2[[#This Row],[Abonos]]</f>
        <v>0</v>
      </c>
      <c r="M169" s="37" t="str">
        <f>IF(BD_2[[#This Row],[Saldo Actual]]=0,"PAGADO",IF(BD_2[[#This Row],[Saldo Actual]]&lt;0,"A Favor","Pendiente"))</f>
        <v>PAGADO</v>
      </c>
      <c r="N169" s="57">
        <f>+BD_2[[#This Row],[Fecha Doc.]]+7</f>
        <v>45230</v>
      </c>
      <c r="O169" s="37" t="str">
        <f ca="1">IF(TODAY()&gt;BD_2[[#This Row],[Fecha Venc.]],"VENCIDO","")</f>
        <v>VENCIDO</v>
      </c>
      <c r="P169" s="37"/>
    </row>
    <row r="170" spans="1:16" ht="15" hidden="1" customHeight="1" x14ac:dyDescent="0.25">
      <c r="A170" s="62">
        <v>42102</v>
      </c>
      <c r="B170" s="32">
        <v>45223</v>
      </c>
      <c r="C170" s="33" t="s">
        <v>8</v>
      </c>
      <c r="D170" s="31" t="s">
        <v>20</v>
      </c>
      <c r="E170" s="33" t="s">
        <v>182</v>
      </c>
      <c r="F170" s="34" t="s">
        <v>13</v>
      </c>
      <c r="G170" s="35">
        <v>635.20000000000005</v>
      </c>
      <c r="H170" s="35">
        <v>634.20000000000005</v>
      </c>
      <c r="I170" s="35">
        <v>1.1499999999999999</v>
      </c>
      <c r="J170" s="36">
        <f>+BD[[#This Row],[Kg. Recibidos]]*BD[[#This Row],[Precio]]</f>
        <v>451.82</v>
      </c>
      <c r="K170" s="35"/>
      <c r="L170" s="55">
        <f>+BD_2[[#This Row],[Monto Total]]-BD_2[[#This Row],[Abonos]]</f>
        <v>451.82</v>
      </c>
      <c r="M170" s="37" t="str">
        <f>IF(BD_2[[#This Row],[Saldo Actual]]=0,"PAGADO",IF(BD_2[[#This Row],[Saldo Actual]]&lt;0,"A Favor","Pendiente"))</f>
        <v>Pendiente</v>
      </c>
      <c r="N170" s="57">
        <f>+BD_2[[#This Row],[Fecha Doc.]]+7</f>
        <v>45230</v>
      </c>
      <c r="O170" s="37" t="str">
        <f ca="1">IF(TODAY()&gt;BD_2[[#This Row],[Fecha Venc.]],"VENCIDO","")</f>
        <v>VENCIDO</v>
      </c>
      <c r="P170" s="37"/>
    </row>
    <row r="171" spans="1:16" ht="15" hidden="1" customHeight="1" x14ac:dyDescent="0.25">
      <c r="A171" s="62">
        <v>42084</v>
      </c>
      <c r="B171" s="32">
        <v>45222</v>
      </c>
      <c r="C171" s="33" t="s">
        <v>8</v>
      </c>
      <c r="D171" s="31" t="s">
        <v>20</v>
      </c>
      <c r="E171" s="33" t="s">
        <v>182</v>
      </c>
      <c r="F171" s="34" t="s">
        <v>15</v>
      </c>
      <c r="G171" s="35">
        <v>7811</v>
      </c>
      <c r="H171" s="35">
        <v>7561.5</v>
      </c>
      <c r="I171" s="35">
        <v>2.2999999999999998</v>
      </c>
      <c r="J171" s="36">
        <f>+BD[[#This Row],[Kg. Recibidos]]*BD[[#This Row],[Precio]]</f>
        <v>1861.4399999999998</v>
      </c>
      <c r="K171" s="35"/>
      <c r="L171" s="55">
        <f>+BD_2[[#This Row],[Monto Total]]-BD_2[[#This Row],[Abonos]]</f>
        <v>1861.4399999999998</v>
      </c>
      <c r="M171" s="37" t="str">
        <f>IF(BD_2[[#This Row],[Saldo Actual]]=0,"PAGADO",IF(BD_2[[#This Row],[Saldo Actual]]&lt;0,"A Favor","Pendiente"))</f>
        <v>Pendiente</v>
      </c>
      <c r="N171" s="57">
        <f>+BD_2[[#This Row],[Fecha Doc.]]+7</f>
        <v>45229</v>
      </c>
      <c r="O171" s="37" t="str">
        <f ca="1">IF(TODAY()&gt;BD_2[[#This Row],[Fecha Venc.]],"VENCIDO","")</f>
        <v>VENCIDO</v>
      </c>
      <c r="P171" s="37"/>
    </row>
    <row r="172" spans="1:16" ht="15" hidden="1" customHeight="1" x14ac:dyDescent="0.25">
      <c r="A172" s="62">
        <v>42066</v>
      </c>
      <c r="B172" s="32">
        <v>45222</v>
      </c>
      <c r="C172" s="33" t="s">
        <v>9</v>
      </c>
      <c r="D172" s="31" t="s">
        <v>19</v>
      </c>
      <c r="E172" s="33" t="s">
        <v>168</v>
      </c>
      <c r="F172" s="34" t="s">
        <v>3</v>
      </c>
      <c r="G172" s="35">
        <v>4994.7</v>
      </c>
      <c r="H172" s="35">
        <v>5006.8999999999996</v>
      </c>
      <c r="I172" s="35">
        <v>1.93</v>
      </c>
      <c r="J172" s="36">
        <f>+BD[[#This Row],[Kg. Recibidos]]*BD[[#This Row],[Precio]]</f>
        <v>1905.12</v>
      </c>
      <c r="K172" s="35"/>
      <c r="L172" s="55">
        <f>+BD_2[[#This Row],[Monto Total]]-BD_2[[#This Row],[Abonos]]</f>
        <v>1905.12</v>
      </c>
      <c r="M172" s="37" t="str">
        <f>IF(BD_2[[#This Row],[Saldo Actual]]=0,"PAGADO",IF(BD_2[[#This Row],[Saldo Actual]]&lt;0,"A Favor","Pendiente"))</f>
        <v>Pendiente</v>
      </c>
      <c r="N172" s="57">
        <f>+BD_2[[#This Row],[Fecha Doc.]]+7</f>
        <v>45229</v>
      </c>
      <c r="O172" s="37" t="str">
        <f ca="1">IF(TODAY()&gt;BD_2[[#This Row],[Fecha Venc.]],"VENCIDO","")</f>
        <v>VENCIDO</v>
      </c>
      <c r="P172" s="37"/>
    </row>
    <row r="173" spans="1:16" ht="15" hidden="1" customHeight="1" x14ac:dyDescent="0.25">
      <c r="A173" s="62">
        <v>42065</v>
      </c>
      <c r="B173" s="32">
        <v>45222</v>
      </c>
      <c r="C173" s="33" t="s">
        <v>9</v>
      </c>
      <c r="D173" s="31" t="s">
        <v>19</v>
      </c>
      <c r="E173" s="33" t="s">
        <v>166</v>
      </c>
      <c r="F173" s="34" t="s">
        <v>3</v>
      </c>
      <c r="G173" s="35">
        <v>1501.2</v>
      </c>
      <c r="H173" s="35">
        <v>1502.9</v>
      </c>
      <c r="I173" s="35">
        <v>1.93</v>
      </c>
      <c r="J173" s="36">
        <f>+BD[[#This Row],[Kg. Recibidos]]*BD[[#This Row],[Precio]]</f>
        <v>11967.796</v>
      </c>
      <c r="K173" s="35"/>
      <c r="L173" s="55">
        <f>+BD_2[[#This Row],[Monto Total]]-BD_2[[#This Row],[Abonos]]</f>
        <v>11967.796</v>
      </c>
      <c r="M173" s="37" t="str">
        <f>IF(BD_2[[#This Row],[Saldo Actual]]=0,"PAGADO",IF(BD_2[[#This Row],[Saldo Actual]]&lt;0,"A Favor","Pendiente"))</f>
        <v>Pendiente</v>
      </c>
      <c r="N173" s="57">
        <f>+BD_2[[#This Row],[Fecha Doc.]]+7</f>
        <v>45229</v>
      </c>
      <c r="O173" s="37" t="str">
        <f ca="1">IF(TODAY()&gt;BD_2[[#This Row],[Fecha Venc.]],"VENCIDO","")</f>
        <v>VENCIDO</v>
      </c>
      <c r="P173" s="37"/>
    </row>
    <row r="174" spans="1:16" ht="15" hidden="1" customHeight="1" x14ac:dyDescent="0.25">
      <c r="A174" s="62">
        <v>42061</v>
      </c>
      <c r="B174" s="32">
        <v>45220</v>
      </c>
      <c r="C174" s="33" t="s">
        <v>24</v>
      </c>
      <c r="D174" s="31" t="s">
        <v>23</v>
      </c>
      <c r="E174" s="33" t="s">
        <v>192</v>
      </c>
      <c r="F174" s="34" t="s">
        <v>3</v>
      </c>
      <c r="G174" s="35">
        <v>21023.1</v>
      </c>
      <c r="H174" s="35">
        <v>21023.1</v>
      </c>
      <c r="I174" s="35">
        <v>2.0499999999999998</v>
      </c>
      <c r="J174" s="36">
        <f>+BD[[#This Row],[Kg. Recibidos]]*BD[[#This Row],[Precio]]</f>
        <v>6167.6849999999995</v>
      </c>
      <c r="K174" s="35"/>
      <c r="L174" s="55">
        <f>+BD_2[[#This Row],[Monto Total]]-BD_2[[#This Row],[Abonos]]</f>
        <v>6167.6849999999995</v>
      </c>
      <c r="M174" s="37" t="str">
        <f>IF(BD_2[[#This Row],[Saldo Actual]]=0,"PAGADO",IF(BD_2[[#This Row],[Saldo Actual]]&lt;0,"A Favor","Pendiente"))</f>
        <v>Pendiente</v>
      </c>
      <c r="N174" s="57">
        <f>+BD_2[[#This Row],[Fecha Doc.]]+7</f>
        <v>45227</v>
      </c>
      <c r="O174" s="37" t="str">
        <f ca="1">IF(TODAY()&gt;BD_2[[#This Row],[Fecha Venc.]],"VENCIDO","")</f>
        <v>VENCIDO</v>
      </c>
      <c r="P174" s="37"/>
    </row>
    <row r="175" spans="1:16" ht="15" hidden="1" customHeight="1" x14ac:dyDescent="0.25">
      <c r="A175" s="62">
        <v>42059</v>
      </c>
      <c r="B175" s="32">
        <v>45220</v>
      </c>
      <c r="C175" s="33" t="s">
        <v>8</v>
      </c>
      <c r="D175" s="31" t="s">
        <v>20</v>
      </c>
      <c r="E175" s="33" t="s">
        <v>182</v>
      </c>
      <c r="F175" s="34" t="s">
        <v>13</v>
      </c>
      <c r="G175" s="35">
        <v>492.9</v>
      </c>
      <c r="H175" s="35">
        <v>519.20000000000005</v>
      </c>
      <c r="I175" s="35">
        <v>1.3</v>
      </c>
      <c r="J175" s="36">
        <f>+BD[[#This Row],[Kg. Recibidos]]*BD[[#This Row],[Precio]]</f>
        <v>392.40000000000003</v>
      </c>
      <c r="K175" s="35"/>
      <c r="L175" s="55">
        <f>+BD_2[[#This Row],[Monto Total]]-BD_2[[#This Row],[Abonos]]</f>
        <v>392.40000000000003</v>
      </c>
      <c r="M175" s="37" t="str">
        <f>IF(BD_2[[#This Row],[Saldo Actual]]=0,"PAGADO",IF(BD_2[[#This Row],[Saldo Actual]]&lt;0,"A Favor","Pendiente"))</f>
        <v>Pendiente</v>
      </c>
      <c r="N175" s="57">
        <f>+BD_2[[#This Row],[Fecha Doc.]]+7</f>
        <v>45227</v>
      </c>
      <c r="O175" s="37" t="str">
        <f ca="1">IF(TODAY()&gt;BD_2[[#This Row],[Fecha Venc.]],"VENCIDO","")</f>
        <v>VENCIDO</v>
      </c>
      <c r="P175" s="37"/>
    </row>
    <row r="176" spans="1:16" ht="15" hidden="1" customHeight="1" x14ac:dyDescent="0.25">
      <c r="A176" s="62">
        <v>42056</v>
      </c>
      <c r="B176" s="32">
        <v>45220</v>
      </c>
      <c r="C176" s="33" t="s">
        <v>8</v>
      </c>
      <c r="D176" s="31" t="s">
        <v>20</v>
      </c>
      <c r="E176" s="33" t="s">
        <v>182</v>
      </c>
      <c r="F176" s="34" t="s">
        <v>15</v>
      </c>
      <c r="G176" s="35">
        <v>3797.6</v>
      </c>
      <c r="H176" s="35">
        <v>3779.1</v>
      </c>
      <c r="I176" s="35">
        <v>2.2999999999999998</v>
      </c>
      <c r="J176" s="36">
        <f>+BD[[#This Row],[Kg. Recibidos]]*BD[[#This Row],[Precio]]</f>
        <v>332.8</v>
      </c>
      <c r="K176" s="35"/>
      <c r="L176" s="55">
        <f>+BD_2[[#This Row],[Monto Total]]-BD_2[[#This Row],[Abonos]]</f>
        <v>332.8</v>
      </c>
      <c r="M176" s="37" t="str">
        <f>IF(BD_2[[#This Row],[Saldo Actual]]=0,"PAGADO",IF(BD_2[[#This Row],[Saldo Actual]]&lt;0,"A Favor","Pendiente"))</f>
        <v>Pendiente</v>
      </c>
      <c r="N176" s="57">
        <f>+BD_2[[#This Row],[Fecha Doc.]]+7</f>
        <v>45227</v>
      </c>
      <c r="O176" s="37" t="str">
        <f ca="1">IF(TODAY()&gt;BD_2[[#This Row],[Fecha Venc.]],"VENCIDO","")</f>
        <v>VENCIDO</v>
      </c>
      <c r="P176" s="37"/>
    </row>
    <row r="177" spans="1:16" ht="15" hidden="1" customHeight="1" x14ac:dyDescent="0.25">
      <c r="A177" s="62">
        <v>42045</v>
      </c>
      <c r="B177" s="32">
        <v>45219</v>
      </c>
      <c r="C177" s="33" t="s">
        <v>71</v>
      </c>
      <c r="D177" s="31" t="s">
        <v>25</v>
      </c>
      <c r="E177" s="33" t="s">
        <v>71</v>
      </c>
      <c r="F177" s="34" t="s">
        <v>11</v>
      </c>
      <c r="G177" s="35">
        <v>23.95</v>
      </c>
      <c r="H177" s="35">
        <v>23.95</v>
      </c>
      <c r="I177" s="35">
        <v>1.7</v>
      </c>
      <c r="J177" s="36">
        <f>+BD[[#This Row],[Kg. Recibidos]]*BD[[#This Row],[Precio]]</f>
        <v>287</v>
      </c>
      <c r="K177" s="35"/>
      <c r="L177" s="55">
        <f>+BD_2[[#This Row],[Monto Total]]-BD_2[[#This Row],[Abonos]]</f>
        <v>287</v>
      </c>
      <c r="M177" s="37" t="str">
        <f>IF(BD_2[[#This Row],[Saldo Actual]]=0,"PAGADO",IF(BD_2[[#This Row],[Saldo Actual]]&lt;0,"A Favor","Pendiente"))</f>
        <v>Pendiente</v>
      </c>
      <c r="N177" s="57">
        <f>+BD_2[[#This Row],[Fecha Doc.]]+7</f>
        <v>45226</v>
      </c>
      <c r="O177" s="37" t="str">
        <f ca="1">IF(TODAY()&gt;BD_2[[#This Row],[Fecha Venc.]],"VENCIDO","")</f>
        <v>VENCIDO</v>
      </c>
      <c r="P177" s="37"/>
    </row>
    <row r="178" spans="1:16" ht="15" hidden="1" customHeight="1" x14ac:dyDescent="0.25">
      <c r="A178" s="62">
        <v>42045</v>
      </c>
      <c r="B178" s="32">
        <v>45219</v>
      </c>
      <c r="C178" s="33" t="s">
        <v>71</v>
      </c>
      <c r="D178" s="31" t="s">
        <v>25</v>
      </c>
      <c r="E178" s="33" t="s">
        <v>71</v>
      </c>
      <c r="F178" s="34" t="s">
        <v>13</v>
      </c>
      <c r="G178" s="35">
        <v>47.4</v>
      </c>
      <c r="H178" s="35">
        <v>47.4</v>
      </c>
      <c r="I178" s="35">
        <v>1.3</v>
      </c>
      <c r="J178" s="36">
        <f>+BD[[#This Row],[Kg. Recibidos]]*BD[[#This Row],[Precio]]</f>
        <v>96.2</v>
      </c>
      <c r="K178" s="35"/>
      <c r="L178" s="55">
        <f>+BD_2[[#This Row],[Monto Total]]-BD_2[[#This Row],[Abonos]]</f>
        <v>96.2</v>
      </c>
      <c r="M178" s="37" t="str">
        <f>IF(BD_2[[#This Row],[Saldo Actual]]=0,"PAGADO",IF(BD_2[[#This Row],[Saldo Actual]]&lt;0,"A Favor","Pendiente"))</f>
        <v>Pendiente</v>
      </c>
      <c r="N178" s="57">
        <f>+BD_2[[#This Row],[Fecha Doc.]]+7</f>
        <v>45226</v>
      </c>
      <c r="O178" s="37" t="str">
        <f ca="1">IF(TODAY()&gt;BD_2[[#This Row],[Fecha Venc.]],"VENCIDO","")</f>
        <v>VENCIDO</v>
      </c>
      <c r="P178" s="37"/>
    </row>
    <row r="179" spans="1:16" ht="15" hidden="1" customHeight="1" x14ac:dyDescent="0.25">
      <c r="A179" s="62">
        <v>42046</v>
      </c>
      <c r="B179" s="32">
        <v>45219</v>
      </c>
      <c r="C179" s="33" t="s">
        <v>71</v>
      </c>
      <c r="D179" s="31" t="s">
        <v>25</v>
      </c>
      <c r="E179" s="33" t="s">
        <v>71</v>
      </c>
      <c r="F179" s="34" t="s">
        <v>3</v>
      </c>
      <c r="G179" s="35">
        <v>603.5</v>
      </c>
      <c r="H179" s="35">
        <v>603.5</v>
      </c>
      <c r="I179" s="35">
        <v>2.1</v>
      </c>
      <c r="J179" s="36">
        <f>+BD[[#This Row],[Kg. Recibidos]]*BD[[#This Row],[Precio]]</f>
        <v>3797.6399999999994</v>
      </c>
      <c r="K179" s="35"/>
      <c r="L179" s="55">
        <f>+BD_2[[#This Row],[Monto Total]]-BD_2[[#This Row],[Abonos]]</f>
        <v>3797.6399999999994</v>
      </c>
      <c r="M179" s="37" t="str">
        <f>IF(BD_2[[#This Row],[Saldo Actual]]=0,"PAGADO",IF(BD_2[[#This Row],[Saldo Actual]]&lt;0,"A Favor","Pendiente"))</f>
        <v>Pendiente</v>
      </c>
      <c r="N179" s="57">
        <f>+BD_2[[#This Row],[Fecha Doc.]]+7</f>
        <v>45226</v>
      </c>
      <c r="O179" s="37" t="str">
        <f ca="1">IF(TODAY()&gt;BD_2[[#This Row],[Fecha Venc.]],"VENCIDO","")</f>
        <v>VENCIDO</v>
      </c>
      <c r="P179" s="37"/>
    </row>
    <row r="180" spans="1:16" ht="15" hidden="1" customHeight="1" x14ac:dyDescent="0.25">
      <c r="A180" s="62">
        <v>42044</v>
      </c>
      <c r="B180" s="32">
        <v>45219</v>
      </c>
      <c r="C180" s="33" t="s">
        <v>110</v>
      </c>
      <c r="D180" s="31" t="s">
        <v>120</v>
      </c>
      <c r="E180" s="33" t="s">
        <v>110</v>
      </c>
      <c r="F180" s="34" t="s">
        <v>3</v>
      </c>
      <c r="G180" s="35">
        <v>12093.4</v>
      </c>
      <c r="H180" s="35">
        <v>12093.4</v>
      </c>
      <c r="I180" s="35">
        <v>2.04</v>
      </c>
      <c r="J180" s="36">
        <f>+BD[[#This Row],[Kg. Recibidos]]*BD[[#This Row],[Precio]]</f>
        <v>6639.92</v>
      </c>
      <c r="K180" s="35"/>
      <c r="L180" s="55">
        <f>+BD_2[[#This Row],[Monto Total]]-BD_2[[#This Row],[Abonos]]</f>
        <v>6639.92</v>
      </c>
      <c r="M180" s="37" t="str">
        <f>IF(BD_2[[#This Row],[Saldo Actual]]=0,"PAGADO",IF(BD_2[[#This Row],[Saldo Actual]]&lt;0,"A Favor","Pendiente"))</f>
        <v>Pendiente</v>
      </c>
      <c r="N180" s="57">
        <f>+BD_2[[#This Row],[Fecha Doc.]]+7</f>
        <v>45226</v>
      </c>
      <c r="O180" s="37" t="str">
        <f ca="1">IF(TODAY()&gt;BD_2[[#This Row],[Fecha Venc.]],"VENCIDO","")</f>
        <v>VENCIDO</v>
      </c>
      <c r="P180" s="37"/>
    </row>
    <row r="181" spans="1:16" ht="15" hidden="1" customHeight="1" x14ac:dyDescent="0.25">
      <c r="A181" s="62">
        <v>42021</v>
      </c>
      <c r="B181" s="32">
        <v>45218</v>
      </c>
      <c r="C181" s="33" t="s">
        <v>8</v>
      </c>
      <c r="D181" s="31" t="s">
        <v>20</v>
      </c>
      <c r="E181" s="33" t="s">
        <v>182</v>
      </c>
      <c r="F181" s="34" t="s">
        <v>15</v>
      </c>
      <c r="G181" s="35">
        <v>8171.1</v>
      </c>
      <c r="H181" s="35">
        <v>7861.9</v>
      </c>
      <c r="I181" s="35">
        <v>2.2999999999999998</v>
      </c>
      <c r="J181" s="36">
        <f>+BD[[#This Row],[Kg. Recibidos]]*BD[[#This Row],[Precio]]</f>
        <v>360.4</v>
      </c>
      <c r="K181" s="35"/>
      <c r="L181" s="55">
        <f>+BD_2[[#This Row],[Monto Total]]-BD_2[[#This Row],[Abonos]]</f>
        <v>360.4</v>
      </c>
      <c r="M181" s="37" t="str">
        <f>IF(BD_2[[#This Row],[Saldo Actual]]=0,"PAGADO",IF(BD_2[[#This Row],[Saldo Actual]]&lt;0,"A Favor","Pendiente"))</f>
        <v>Pendiente</v>
      </c>
      <c r="N181" s="57">
        <f>+BD_2[[#This Row],[Fecha Doc.]]+7</f>
        <v>45225</v>
      </c>
      <c r="O181" s="37" t="str">
        <f ca="1">IF(TODAY()&gt;BD_2[[#This Row],[Fecha Venc.]],"VENCIDO","")</f>
        <v>VENCIDO</v>
      </c>
      <c r="P181" s="37"/>
    </row>
    <row r="182" spans="1:16" ht="15" hidden="1" customHeight="1" x14ac:dyDescent="0.25">
      <c r="A182" s="62">
        <v>41993</v>
      </c>
      <c r="B182" s="32">
        <v>45217</v>
      </c>
      <c r="C182" s="33" t="s">
        <v>69</v>
      </c>
      <c r="D182" s="31" t="s">
        <v>31</v>
      </c>
      <c r="E182" s="33" t="s">
        <v>69</v>
      </c>
      <c r="F182" s="34" t="s">
        <v>10</v>
      </c>
      <c r="G182" s="35">
        <v>2053.6999999999998</v>
      </c>
      <c r="H182" s="35">
        <v>2029.3</v>
      </c>
      <c r="I182" s="35">
        <v>2.1</v>
      </c>
      <c r="J182" s="36">
        <f>+BD[[#This Row],[Kg. Recibidos]]*BD[[#This Row],[Precio]]</f>
        <v>273.60000000000002</v>
      </c>
      <c r="K182" s="35"/>
      <c r="L182" s="55">
        <f>+BD_2[[#This Row],[Monto Total]]-BD_2[[#This Row],[Abonos]]</f>
        <v>273.60000000000002</v>
      </c>
      <c r="M182" s="37" t="str">
        <f>IF(BD_2[[#This Row],[Saldo Actual]]=0,"PAGADO",IF(BD_2[[#This Row],[Saldo Actual]]&lt;0,"A Favor","Pendiente"))</f>
        <v>Pendiente</v>
      </c>
      <c r="N182" s="57">
        <f>+BD_2[[#This Row],[Fecha Doc.]]+7</f>
        <v>45224</v>
      </c>
      <c r="O182" s="37" t="str">
        <f ca="1">IF(TODAY()&gt;BD_2[[#This Row],[Fecha Venc.]],"VENCIDO","")</f>
        <v>VENCIDO</v>
      </c>
      <c r="P182" s="37"/>
    </row>
    <row r="183" spans="1:16" ht="15" hidden="1" customHeight="1" x14ac:dyDescent="0.25">
      <c r="A183" s="62">
        <v>41991</v>
      </c>
      <c r="B183" s="32">
        <v>45217</v>
      </c>
      <c r="C183" s="33" t="s">
        <v>72</v>
      </c>
      <c r="D183" s="31" t="s">
        <v>26</v>
      </c>
      <c r="E183" s="33" t="s">
        <v>161</v>
      </c>
      <c r="F183" s="34" t="s">
        <v>3</v>
      </c>
      <c r="G183" s="35">
        <v>265</v>
      </c>
      <c r="H183" s="35">
        <v>265</v>
      </c>
      <c r="I183" s="35">
        <v>2.1</v>
      </c>
      <c r="J183" s="36">
        <f>+BD[[#This Row],[Kg. Recibidos]]*BD[[#This Row],[Precio]]</f>
        <v>391.75</v>
      </c>
      <c r="K183" s="35"/>
      <c r="L183" s="55">
        <f>+BD_2[[#This Row],[Monto Total]]-BD_2[[#This Row],[Abonos]]</f>
        <v>391.75</v>
      </c>
      <c r="M183" s="37" t="str">
        <f>IF(BD_2[[#This Row],[Saldo Actual]]=0,"PAGADO",IF(BD_2[[#This Row],[Saldo Actual]]&lt;0,"A Favor","Pendiente"))</f>
        <v>Pendiente</v>
      </c>
      <c r="N183" s="57">
        <f>+BD_2[[#This Row],[Fecha Doc.]]+7</f>
        <v>45224</v>
      </c>
      <c r="O183" s="37" t="str">
        <f ca="1">IF(TODAY()&gt;BD_2[[#This Row],[Fecha Venc.]],"VENCIDO","")</f>
        <v>VENCIDO</v>
      </c>
      <c r="P183" s="37"/>
    </row>
    <row r="184" spans="1:16" ht="15" hidden="1" customHeight="1" x14ac:dyDescent="0.25">
      <c r="A184" s="62">
        <v>41989</v>
      </c>
      <c r="B184" s="32">
        <v>45217</v>
      </c>
      <c r="C184" s="33" t="s">
        <v>69</v>
      </c>
      <c r="D184" s="31" t="s">
        <v>31</v>
      </c>
      <c r="E184" s="33" t="s">
        <v>69</v>
      </c>
      <c r="F184" s="34" t="s">
        <v>10</v>
      </c>
      <c r="G184" s="35">
        <v>414</v>
      </c>
      <c r="H184" s="35">
        <v>414</v>
      </c>
      <c r="I184" s="35">
        <v>2.1</v>
      </c>
      <c r="J184" s="36">
        <f>+BD[[#This Row],[Kg. Recibidos]]*BD[[#This Row],[Precio]]</f>
        <v>4335.7049999999999</v>
      </c>
      <c r="K184" s="35"/>
      <c r="L184" s="55">
        <f>+BD_2[[#This Row],[Monto Total]]-BD_2[[#This Row],[Abonos]]</f>
        <v>4335.7049999999999</v>
      </c>
      <c r="M184" s="37" t="str">
        <f>IF(BD_2[[#This Row],[Saldo Actual]]=0,"PAGADO",IF(BD_2[[#This Row],[Saldo Actual]]&lt;0,"A Favor","Pendiente"))</f>
        <v>Pendiente</v>
      </c>
      <c r="N184" s="57">
        <f>+BD_2[[#This Row],[Fecha Doc.]]+7</f>
        <v>45224</v>
      </c>
      <c r="O184" s="37" t="str">
        <f ca="1">IF(TODAY()&gt;BD_2[[#This Row],[Fecha Venc.]],"VENCIDO","")</f>
        <v>VENCIDO</v>
      </c>
      <c r="P184" s="37"/>
    </row>
    <row r="185" spans="1:16" ht="15" hidden="1" customHeight="1" x14ac:dyDescent="0.25">
      <c r="A185" s="62">
        <v>41972</v>
      </c>
      <c r="B185" s="32">
        <v>45217</v>
      </c>
      <c r="C185" s="33" t="s">
        <v>76</v>
      </c>
      <c r="D185" s="31" t="s">
        <v>34</v>
      </c>
      <c r="E185" s="33" t="s">
        <v>76</v>
      </c>
      <c r="F185" s="34" t="s">
        <v>13</v>
      </c>
      <c r="G185" s="35">
        <v>102</v>
      </c>
      <c r="H185" s="35">
        <v>101.3</v>
      </c>
      <c r="I185" s="35">
        <v>1.3</v>
      </c>
      <c r="J185" s="36">
        <f>+BD[[#This Row],[Kg. Recibidos]]*BD[[#This Row],[Precio]]</f>
        <v>55505.520000000004</v>
      </c>
      <c r="K185" s="35"/>
      <c r="L185" s="55">
        <f>+BD_2[[#This Row],[Monto Total]]-BD_2[[#This Row],[Abonos]]</f>
        <v>55505.520000000004</v>
      </c>
      <c r="M185" s="37" t="str">
        <f>IF(BD_2[[#This Row],[Saldo Actual]]=0,"PAGADO",IF(BD_2[[#This Row],[Saldo Actual]]&lt;0,"A Favor","Pendiente"))</f>
        <v>Pendiente</v>
      </c>
      <c r="N185" s="57">
        <f>+BD_2[[#This Row],[Fecha Doc.]]+7</f>
        <v>45224</v>
      </c>
      <c r="O185" s="37" t="str">
        <f ca="1">IF(TODAY()&gt;BD_2[[#This Row],[Fecha Venc.]],"VENCIDO","")</f>
        <v>VENCIDO</v>
      </c>
      <c r="P185" s="37"/>
    </row>
    <row r="186" spans="1:16" ht="15" hidden="1" customHeight="1" x14ac:dyDescent="0.25">
      <c r="A186" s="62">
        <v>41972</v>
      </c>
      <c r="B186" s="32">
        <v>45217</v>
      </c>
      <c r="C186" s="33" t="s">
        <v>76</v>
      </c>
      <c r="D186" s="31" t="s">
        <v>34</v>
      </c>
      <c r="E186" s="33" t="s">
        <v>76</v>
      </c>
      <c r="F186" s="34" t="s">
        <v>12</v>
      </c>
      <c r="G186" s="35">
        <v>143</v>
      </c>
      <c r="H186" s="35">
        <v>142.6</v>
      </c>
      <c r="I186" s="35">
        <v>1.1000000000000001</v>
      </c>
      <c r="J186" s="36">
        <f>+BD[[#This Row],[Kg. Recibidos]]*BD[[#This Row],[Precio]]</f>
        <v>387.55650000000003</v>
      </c>
      <c r="K186" s="35"/>
      <c r="L186" s="55">
        <f>+BD_2[[#This Row],[Monto Total]]-BD_2[[#This Row],[Abonos]]</f>
        <v>387.55650000000003</v>
      </c>
      <c r="M186" s="37" t="str">
        <f>IF(BD_2[[#This Row],[Saldo Actual]]=0,"PAGADO",IF(BD_2[[#This Row],[Saldo Actual]]&lt;0,"A Favor","Pendiente"))</f>
        <v>Pendiente</v>
      </c>
      <c r="N186" s="57">
        <f>+BD_2[[#This Row],[Fecha Doc.]]+7</f>
        <v>45224</v>
      </c>
      <c r="O186" s="37" t="str">
        <f ca="1">IF(TODAY()&gt;BD_2[[#This Row],[Fecha Venc.]],"VENCIDO","")</f>
        <v>VENCIDO</v>
      </c>
      <c r="P186" s="37"/>
    </row>
    <row r="187" spans="1:16" ht="15" hidden="1" customHeight="1" x14ac:dyDescent="0.25">
      <c r="A187" s="62">
        <v>41972</v>
      </c>
      <c r="B187" s="32">
        <v>45217</v>
      </c>
      <c r="C187" s="33" t="s">
        <v>76</v>
      </c>
      <c r="D187" s="31" t="s">
        <v>34</v>
      </c>
      <c r="E187" s="33" t="s">
        <v>76</v>
      </c>
      <c r="F187" s="34" t="s">
        <v>11</v>
      </c>
      <c r="G187" s="35">
        <v>47.2</v>
      </c>
      <c r="H187" s="35">
        <v>46.2</v>
      </c>
      <c r="I187" s="35">
        <v>1.5</v>
      </c>
      <c r="J187" s="36">
        <f>+BD[[#This Row],[Kg. Recibidos]]*BD[[#This Row],[Precio]]</f>
        <v>780.52</v>
      </c>
      <c r="K187" s="35"/>
      <c r="L187" s="55">
        <f>+BD_2[[#This Row],[Monto Total]]-BD_2[[#This Row],[Abonos]]</f>
        <v>780.52</v>
      </c>
      <c r="M187" s="37" t="str">
        <f>IF(BD_2[[#This Row],[Saldo Actual]]=0,"PAGADO",IF(BD_2[[#This Row],[Saldo Actual]]&lt;0,"A Favor","Pendiente"))</f>
        <v>Pendiente</v>
      </c>
      <c r="N187" s="57">
        <f>+BD_2[[#This Row],[Fecha Doc.]]+7</f>
        <v>45224</v>
      </c>
      <c r="O187" s="37" t="str">
        <f ca="1">IF(TODAY()&gt;BD_2[[#This Row],[Fecha Venc.]],"VENCIDO","")</f>
        <v>VENCIDO</v>
      </c>
      <c r="P187" s="37"/>
    </row>
    <row r="188" spans="1:16" ht="15" hidden="1" customHeight="1" x14ac:dyDescent="0.25">
      <c r="A188" s="62">
        <v>41971</v>
      </c>
      <c r="B188" s="32">
        <v>45217</v>
      </c>
      <c r="C188" s="33" t="s">
        <v>76</v>
      </c>
      <c r="D188" s="31" t="s">
        <v>34</v>
      </c>
      <c r="E188" s="33" t="s">
        <v>76</v>
      </c>
      <c r="F188" s="34" t="s">
        <v>15</v>
      </c>
      <c r="G188" s="35">
        <v>2437</v>
      </c>
      <c r="H188" s="35">
        <v>2411.4</v>
      </c>
      <c r="I188" s="35">
        <v>2.35</v>
      </c>
      <c r="J188" s="36">
        <f>+BD[[#This Row],[Kg. Recibidos]]*BD[[#This Row],[Precio]]</f>
        <v>200.3</v>
      </c>
      <c r="K188" s="35"/>
      <c r="L188" s="55">
        <f>+BD_2[[#This Row],[Monto Total]]-BD_2[[#This Row],[Abonos]]</f>
        <v>200.3</v>
      </c>
      <c r="M188" s="37" t="str">
        <f>IF(BD_2[[#This Row],[Saldo Actual]]=0,"PAGADO",IF(BD_2[[#This Row],[Saldo Actual]]&lt;0,"A Favor","Pendiente"))</f>
        <v>Pendiente</v>
      </c>
      <c r="N188" s="57">
        <f>+BD_2[[#This Row],[Fecha Doc.]]+7</f>
        <v>45224</v>
      </c>
      <c r="O188" s="37" t="str">
        <f ca="1">IF(TODAY()&gt;BD_2[[#This Row],[Fecha Venc.]],"VENCIDO","")</f>
        <v>VENCIDO</v>
      </c>
      <c r="P188" s="37"/>
    </row>
    <row r="189" spans="1:16" ht="15" hidden="1" customHeight="1" x14ac:dyDescent="0.25">
      <c r="A189" s="62">
        <v>41971</v>
      </c>
      <c r="B189" s="32">
        <v>45217</v>
      </c>
      <c r="C189" s="33" t="s">
        <v>76</v>
      </c>
      <c r="D189" s="31" t="s">
        <v>34</v>
      </c>
      <c r="E189" s="33" t="s">
        <v>76</v>
      </c>
      <c r="F189" s="34" t="s">
        <v>3</v>
      </c>
      <c r="G189" s="35">
        <v>1645</v>
      </c>
      <c r="H189" s="35">
        <v>1634.98</v>
      </c>
      <c r="I189" s="35">
        <v>2.1</v>
      </c>
      <c r="J189" s="36">
        <f>+BD[[#This Row],[Kg. Recibidos]]*BD[[#This Row],[Precio]]</f>
        <v>76.570000000000007</v>
      </c>
      <c r="K189" s="35"/>
      <c r="L189" s="55">
        <f>+BD_2[[#This Row],[Monto Total]]-BD_2[[#This Row],[Abonos]]</f>
        <v>76.570000000000007</v>
      </c>
      <c r="M189" s="37" t="str">
        <f>IF(BD_2[[#This Row],[Saldo Actual]]=0,"PAGADO",IF(BD_2[[#This Row],[Saldo Actual]]&lt;0,"A Favor","Pendiente"))</f>
        <v>Pendiente</v>
      </c>
      <c r="N189" s="57">
        <f>+BD_2[[#This Row],[Fecha Doc.]]+7</f>
        <v>45224</v>
      </c>
      <c r="O189" s="37" t="str">
        <f ca="1">IF(TODAY()&gt;BD_2[[#This Row],[Fecha Venc.]],"VENCIDO","")</f>
        <v>VENCIDO</v>
      </c>
      <c r="P189" s="37"/>
    </row>
    <row r="190" spans="1:16" ht="15" hidden="1" customHeight="1" x14ac:dyDescent="0.25">
      <c r="A190" s="62">
        <v>41954</v>
      </c>
      <c r="B190" s="32">
        <v>45216</v>
      </c>
      <c r="C190" s="33" t="s">
        <v>90</v>
      </c>
      <c r="D190" s="31" t="s">
        <v>48</v>
      </c>
      <c r="E190" s="33" t="s">
        <v>90</v>
      </c>
      <c r="F190" s="34" t="s">
        <v>3</v>
      </c>
      <c r="G190" s="35">
        <v>217.9</v>
      </c>
      <c r="H190" s="35">
        <v>217.9</v>
      </c>
      <c r="I190" s="35">
        <v>2.1</v>
      </c>
      <c r="J190" s="36">
        <f>+BD[[#This Row],[Kg. Recibidos]]*BD[[#This Row],[Precio]]</f>
        <v>4501.5749999999998</v>
      </c>
      <c r="K190" s="35"/>
      <c r="L190" s="55">
        <f>+BD_2[[#This Row],[Monto Total]]-BD_2[[#This Row],[Abonos]]</f>
        <v>4501.5749999999998</v>
      </c>
      <c r="M190" s="37" t="str">
        <f>IF(BD_2[[#This Row],[Saldo Actual]]=0,"PAGADO",IF(BD_2[[#This Row],[Saldo Actual]]&lt;0,"A Favor","Pendiente"))</f>
        <v>Pendiente</v>
      </c>
      <c r="N190" s="57">
        <f>+BD_2[[#This Row],[Fecha Doc.]]+7</f>
        <v>45223</v>
      </c>
      <c r="O190" s="37" t="str">
        <f ca="1">IF(TODAY()&gt;BD_2[[#This Row],[Fecha Venc.]],"VENCIDO","")</f>
        <v>VENCIDO</v>
      </c>
      <c r="P190" s="37"/>
    </row>
    <row r="191" spans="1:16" ht="15" hidden="1" customHeight="1" x14ac:dyDescent="0.25">
      <c r="A191" s="62">
        <v>41950</v>
      </c>
      <c r="B191" s="32">
        <v>45216</v>
      </c>
      <c r="C191" s="33" t="s">
        <v>89</v>
      </c>
      <c r="D191" s="31" t="s">
        <v>47</v>
      </c>
      <c r="E191" s="33" t="s">
        <v>89</v>
      </c>
      <c r="F191" s="34" t="s">
        <v>10</v>
      </c>
      <c r="G191" s="35">
        <v>13750.2</v>
      </c>
      <c r="H191" s="35">
        <v>13769.2</v>
      </c>
      <c r="I191" s="35">
        <v>1.75</v>
      </c>
      <c r="J191" s="36">
        <f>+BD[[#This Row],[Kg. Recibidos]]*BD[[#This Row],[Precio]]</f>
        <v>9563.130000000001</v>
      </c>
      <c r="K191" s="35"/>
      <c r="L191" s="55">
        <f>+BD_2[[#This Row],[Monto Total]]-BD_2[[#This Row],[Abonos]]</f>
        <v>9563.130000000001</v>
      </c>
      <c r="M191" s="37" t="str">
        <f>IF(BD_2[[#This Row],[Saldo Actual]]=0,"PAGADO",IF(BD_2[[#This Row],[Saldo Actual]]&lt;0,"A Favor","Pendiente"))</f>
        <v>Pendiente</v>
      </c>
      <c r="N191" s="57">
        <f>+BD_2[[#This Row],[Fecha Doc.]]+7</f>
        <v>45223</v>
      </c>
      <c r="O191" s="37" t="str">
        <f ca="1">IF(TODAY()&gt;BD_2[[#This Row],[Fecha Venc.]],"VENCIDO","")</f>
        <v>VENCIDO</v>
      </c>
      <c r="P191" s="37"/>
    </row>
    <row r="192" spans="1:16" ht="15" hidden="1" customHeight="1" x14ac:dyDescent="0.25">
      <c r="A192" s="62">
        <v>41949</v>
      </c>
      <c r="B192" s="32">
        <v>45216</v>
      </c>
      <c r="C192" s="33" t="s">
        <v>89</v>
      </c>
      <c r="D192" s="31" t="s">
        <v>47</v>
      </c>
      <c r="E192" s="33" t="s">
        <v>89</v>
      </c>
      <c r="F192" s="34" t="s">
        <v>10</v>
      </c>
      <c r="G192" s="35">
        <v>3974.5</v>
      </c>
      <c r="H192" s="35">
        <v>3974.5</v>
      </c>
      <c r="I192" s="35">
        <v>1.75</v>
      </c>
      <c r="J192" s="36">
        <f>+BD[[#This Row],[Kg. Recibidos]]*BD[[#This Row],[Precio]]</f>
        <v>13713.03</v>
      </c>
      <c r="K192" s="35"/>
      <c r="L192" s="55">
        <f>+BD_2[[#This Row],[Monto Total]]-BD_2[[#This Row],[Abonos]]</f>
        <v>13713.03</v>
      </c>
      <c r="M192" s="37" t="str">
        <f>IF(BD_2[[#This Row],[Saldo Actual]]=0,"PAGADO",IF(BD_2[[#This Row],[Saldo Actual]]&lt;0,"A Favor","Pendiente"))</f>
        <v>Pendiente</v>
      </c>
      <c r="N192" s="57">
        <f>+BD_2[[#This Row],[Fecha Doc.]]+7</f>
        <v>45223</v>
      </c>
      <c r="O192" s="37" t="str">
        <f ca="1">IF(TODAY()&gt;BD_2[[#This Row],[Fecha Venc.]],"VENCIDO","")</f>
        <v>VENCIDO</v>
      </c>
      <c r="P192" s="37"/>
    </row>
    <row r="193" spans="1:16" ht="15" hidden="1" customHeight="1" x14ac:dyDescent="0.25">
      <c r="A193" s="62">
        <v>41943</v>
      </c>
      <c r="B193" s="32">
        <v>45216</v>
      </c>
      <c r="C193" s="33" t="s">
        <v>9</v>
      </c>
      <c r="D193" s="31" t="s">
        <v>19</v>
      </c>
      <c r="E193" s="33" t="s">
        <v>168</v>
      </c>
      <c r="F193" s="34" t="s">
        <v>3</v>
      </c>
      <c r="G193" s="35">
        <v>1527.6</v>
      </c>
      <c r="H193" s="35">
        <v>1499</v>
      </c>
      <c r="I193" s="35">
        <v>2</v>
      </c>
      <c r="J193" s="36">
        <f>+BD[[#This Row],[Kg. Recibidos]]*BD[[#This Row],[Precio]]</f>
        <v>82.68</v>
      </c>
      <c r="K193" s="35"/>
      <c r="L193" s="55">
        <f>+BD_2[[#This Row],[Monto Total]]-BD_2[[#This Row],[Abonos]]</f>
        <v>82.68</v>
      </c>
      <c r="M193" s="37" t="str">
        <f>IF(BD_2[[#This Row],[Saldo Actual]]=0,"PAGADO",IF(BD_2[[#This Row],[Saldo Actual]]&lt;0,"A Favor","Pendiente"))</f>
        <v>Pendiente</v>
      </c>
      <c r="N193" s="57">
        <f>+BD_2[[#This Row],[Fecha Doc.]]+7</f>
        <v>45223</v>
      </c>
      <c r="O193" s="37" t="str">
        <f ca="1">IF(TODAY()&gt;BD_2[[#This Row],[Fecha Venc.]],"VENCIDO","")</f>
        <v>VENCIDO</v>
      </c>
      <c r="P193" s="37"/>
    </row>
    <row r="194" spans="1:16" ht="15" hidden="1" customHeight="1" x14ac:dyDescent="0.25">
      <c r="A194" s="62">
        <v>41873</v>
      </c>
      <c r="B194" s="32">
        <v>45210</v>
      </c>
      <c r="C194" s="33" t="s">
        <v>69</v>
      </c>
      <c r="D194" s="31" t="s">
        <v>31</v>
      </c>
      <c r="E194" s="33" t="s">
        <v>69</v>
      </c>
      <c r="F194" s="34" t="s">
        <v>10</v>
      </c>
      <c r="G194" s="35">
        <v>3606.2</v>
      </c>
      <c r="H194" s="35">
        <v>3585.9</v>
      </c>
      <c r="I194" s="35">
        <v>2.1</v>
      </c>
      <c r="J194" s="36">
        <f>+BD[[#This Row],[Kg. Recibidos]]*BD[[#This Row],[Precio]]</f>
        <v>106.47000000000001</v>
      </c>
      <c r="K194" s="35"/>
      <c r="L194" s="55">
        <f>+BD_2[[#This Row],[Monto Total]]-BD_2[[#This Row],[Abonos]]</f>
        <v>106.47000000000001</v>
      </c>
      <c r="M194" s="37" t="str">
        <f>IF(BD_2[[#This Row],[Saldo Actual]]=0,"PAGADO",IF(BD_2[[#This Row],[Saldo Actual]]&lt;0,"A Favor","Pendiente"))</f>
        <v>Pendiente</v>
      </c>
      <c r="N194" s="57">
        <f>+BD_2[[#This Row],[Fecha Doc.]]+7</f>
        <v>45217</v>
      </c>
      <c r="O194" s="37" t="str">
        <f ca="1">IF(TODAY()&gt;BD_2[[#This Row],[Fecha Venc.]],"VENCIDO","")</f>
        <v>VENCIDO</v>
      </c>
      <c r="P194" s="37"/>
    </row>
    <row r="195" spans="1:16" ht="15" hidden="1" customHeight="1" x14ac:dyDescent="0.25">
      <c r="A195" s="62">
        <v>41866</v>
      </c>
      <c r="B195" s="32">
        <v>45210</v>
      </c>
      <c r="C195" s="33" t="s">
        <v>89</v>
      </c>
      <c r="D195" s="31" t="s">
        <v>47</v>
      </c>
      <c r="E195" s="33" t="s">
        <v>89</v>
      </c>
      <c r="F195" s="34" t="s">
        <v>10</v>
      </c>
      <c r="G195" s="35">
        <v>458.8</v>
      </c>
      <c r="H195" s="35">
        <v>458.8</v>
      </c>
      <c r="I195" s="35">
        <v>1.65</v>
      </c>
      <c r="J195" s="36">
        <f>+BD[[#This Row],[Kg. Recibidos]]*BD[[#This Row],[Precio]]</f>
        <v>149.4</v>
      </c>
      <c r="K195" s="35"/>
      <c r="L195" s="55">
        <f>+BD_2[[#This Row],[Monto Total]]-BD_2[[#This Row],[Abonos]]</f>
        <v>149.4</v>
      </c>
      <c r="M195" s="37" t="str">
        <f>IF(BD_2[[#This Row],[Saldo Actual]]=0,"PAGADO",IF(BD_2[[#This Row],[Saldo Actual]]&lt;0,"A Favor","Pendiente"))</f>
        <v>Pendiente</v>
      </c>
      <c r="N195" s="57">
        <f>+BD_2[[#This Row],[Fecha Doc.]]+7</f>
        <v>45217</v>
      </c>
      <c r="O195" s="37" t="str">
        <f ca="1">IF(TODAY()&gt;BD_2[[#This Row],[Fecha Venc.]],"VENCIDO","")</f>
        <v>VENCIDO</v>
      </c>
      <c r="P195" s="37"/>
    </row>
    <row r="196" spans="1:16" ht="15" hidden="1" customHeight="1" x14ac:dyDescent="0.25">
      <c r="A196" s="62">
        <v>41863</v>
      </c>
      <c r="B196" s="32">
        <v>45210</v>
      </c>
      <c r="C196" s="33" t="s">
        <v>89</v>
      </c>
      <c r="D196" s="31" t="s">
        <v>47</v>
      </c>
      <c r="E196" s="33" t="s">
        <v>89</v>
      </c>
      <c r="F196" s="34" t="s">
        <v>10</v>
      </c>
      <c r="G196" s="35">
        <v>22227.200000000001</v>
      </c>
      <c r="H196" s="35">
        <v>22152.400000000001</v>
      </c>
      <c r="I196" s="35">
        <v>1.65</v>
      </c>
      <c r="J196" s="36">
        <f>+BD[[#This Row],[Kg. Recibidos]]*BD[[#This Row],[Precio]]</f>
        <v>995</v>
      </c>
      <c r="K196" s="35"/>
      <c r="L196" s="55">
        <f>+BD_2[[#This Row],[Monto Total]]-BD_2[[#This Row],[Abonos]]</f>
        <v>995</v>
      </c>
      <c r="M196" s="37" t="str">
        <f>IF(BD_2[[#This Row],[Saldo Actual]]=0,"PAGADO",IF(BD_2[[#This Row],[Saldo Actual]]&lt;0,"A Favor","Pendiente"))</f>
        <v>Pendiente</v>
      </c>
      <c r="N196" s="57">
        <f>+BD_2[[#This Row],[Fecha Doc.]]+7</f>
        <v>45217</v>
      </c>
      <c r="O196" s="37" t="str">
        <f ca="1">IF(TODAY()&gt;BD_2[[#This Row],[Fecha Venc.]],"VENCIDO","")</f>
        <v>VENCIDO</v>
      </c>
      <c r="P196" s="37"/>
    </row>
    <row r="197" spans="1:16" ht="15" hidden="1" customHeight="1" x14ac:dyDescent="0.25">
      <c r="A197" s="62">
        <v>41850</v>
      </c>
      <c r="B197" s="32">
        <v>45209</v>
      </c>
      <c r="C197" s="33" t="s">
        <v>102</v>
      </c>
      <c r="D197" s="31" t="s">
        <v>55</v>
      </c>
      <c r="E197" s="33" t="s">
        <v>102</v>
      </c>
      <c r="F197" s="34" t="s">
        <v>3</v>
      </c>
      <c r="G197" s="35">
        <v>2973.9</v>
      </c>
      <c r="H197" s="35">
        <v>2973.9</v>
      </c>
      <c r="I197" s="35">
        <v>2</v>
      </c>
      <c r="J197" s="36">
        <f>+BD[[#This Row],[Kg. Recibidos]]*BD[[#This Row],[Precio]]</f>
        <v>921.96000000000015</v>
      </c>
      <c r="K197" s="35"/>
      <c r="L197" s="55">
        <f>+BD_2[[#This Row],[Monto Total]]-BD_2[[#This Row],[Abonos]]</f>
        <v>921.96000000000015</v>
      </c>
      <c r="M197" s="37" t="str">
        <f>IF(BD_2[[#This Row],[Saldo Actual]]=0,"PAGADO",IF(BD_2[[#This Row],[Saldo Actual]]&lt;0,"A Favor","Pendiente"))</f>
        <v>Pendiente</v>
      </c>
      <c r="N197" s="57">
        <f>+BD_2[[#This Row],[Fecha Doc.]]+7</f>
        <v>45216</v>
      </c>
      <c r="O197" s="37" t="str">
        <f ca="1">IF(TODAY()&gt;BD_2[[#This Row],[Fecha Venc.]],"VENCIDO","")</f>
        <v>VENCIDO</v>
      </c>
      <c r="P197" s="37"/>
    </row>
    <row r="198" spans="1:16" ht="15" hidden="1" customHeight="1" x14ac:dyDescent="0.25">
      <c r="A198" s="62">
        <v>41801</v>
      </c>
      <c r="B198" s="32">
        <v>45206</v>
      </c>
      <c r="C198" s="33" t="s">
        <v>89</v>
      </c>
      <c r="D198" s="31" t="s">
        <v>47</v>
      </c>
      <c r="E198" s="33" t="s">
        <v>89</v>
      </c>
      <c r="F198" s="34" t="s">
        <v>10</v>
      </c>
      <c r="G198" s="35">
        <v>14035.6</v>
      </c>
      <c r="H198" s="35">
        <v>13950</v>
      </c>
      <c r="I198" s="35">
        <v>1.65</v>
      </c>
      <c r="J198" s="36">
        <f>+BD[[#This Row],[Kg. Recibidos]]*BD[[#This Row],[Precio]]</f>
        <v>487.1</v>
      </c>
      <c r="K198" s="35"/>
      <c r="L198" s="55">
        <f>+BD_2[[#This Row],[Monto Total]]-BD_2[[#This Row],[Abonos]]</f>
        <v>487.1</v>
      </c>
      <c r="M198" s="37" t="str">
        <f>IF(BD_2[[#This Row],[Saldo Actual]]=0,"PAGADO",IF(BD_2[[#This Row],[Saldo Actual]]&lt;0,"A Favor","Pendiente"))</f>
        <v>Pendiente</v>
      </c>
      <c r="N198" s="57">
        <f>+BD_2[[#This Row],[Fecha Doc.]]+7</f>
        <v>45213</v>
      </c>
      <c r="O198" s="37" t="str">
        <f ca="1">IF(TODAY()&gt;BD_2[[#This Row],[Fecha Venc.]],"VENCIDO","")</f>
        <v>VENCIDO</v>
      </c>
      <c r="P198" s="37"/>
    </row>
    <row r="199" spans="1:16" ht="15" hidden="1" customHeight="1" x14ac:dyDescent="0.25">
      <c r="A199" s="62">
        <v>41765</v>
      </c>
      <c r="B199" s="32">
        <v>45204</v>
      </c>
      <c r="C199" s="33" t="s">
        <v>102</v>
      </c>
      <c r="D199" s="31" t="s">
        <v>55</v>
      </c>
      <c r="E199" s="33" t="s">
        <v>102</v>
      </c>
      <c r="F199" s="34" t="s">
        <v>3</v>
      </c>
      <c r="G199" s="35">
        <v>4827.1000000000004</v>
      </c>
      <c r="H199" s="35">
        <v>4827.1000000000004</v>
      </c>
      <c r="I199" s="35">
        <v>2</v>
      </c>
      <c r="J199" s="36">
        <f>+BD[[#This Row],[Kg. Recibidos]]*BD[[#This Row],[Precio]]</f>
        <v>751.54499999999996</v>
      </c>
      <c r="K199" s="35"/>
      <c r="L199" s="55">
        <f>+BD_2[[#This Row],[Monto Total]]-BD_2[[#This Row],[Abonos]]</f>
        <v>751.54499999999996</v>
      </c>
      <c r="M199" s="37" t="str">
        <f>IF(BD_2[[#This Row],[Saldo Actual]]=0,"PAGADO",IF(BD_2[[#This Row],[Saldo Actual]]&lt;0,"A Favor","Pendiente"))</f>
        <v>Pendiente</v>
      </c>
      <c r="N199" s="57">
        <f>+BD_2[[#This Row],[Fecha Doc.]]+7</f>
        <v>45211</v>
      </c>
      <c r="O199" s="37" t="str">
        <f ca="1">IF(TODAY()&gt;BD_2[[#This Row],[Fecha Venc.]],"VENCIDO","")</f>
        <v>VENCIDO</v>
      </c>
      <c r="P199" s="37"/>
    </row>
    <row r="200" spans="1:16" ht="15" hidden="1" customHeight="1" x14ac:dyDescent="0.25">
      <c r="A200" s="62">
        <v>41588</v>
      </c>
      <c r="B200" s="32">
        <v>45195</v>
      </c>
      <c r="C200" s="33" t="s">
        <v>69</v>
      </c>
      <c r="D200" s="31" t="s">
        <v>31</v>
      </c>
      <c r="E200" s="33" t="s">
        <v>69</v>
      </c>
      <c r="F200" s="34" t="s">
        <v>3</v>
      </c>
      <c r="G200" s="35">
        <v>3004.7</v>
      </c>
      <c r="H200" s="35">
        <v>2993.7</v>
      </c>
      <c r="I200" s="35">
        <v>2</v>
      </c>
      <c r="J200" s="36">
        <f>+BD[[#This Row],[Kg. Recibidos]]*BD[[#This Row],[Precio]]</f>
        <v>152.62</v>
      </c>
      <c r="K200" s="35"/>
      <c r="L200" s="55">
        <f>+BD_2[[#This Row],[Monto Total]]-BD_2[[#This Row],[Abonos]]</f>
        <v>152.62</v>
      </c>
      <c r="M200" s="37" t="str">
        <f>IF(BD_2[[#This Row],[Saldo Actual]]=0,"PAGADO",IF(BD_2[[#This Row],[Saldo Actual]]&lt;0,"A Favor","Pendiente"))</f>
        <v>Pendiente</v>
      </c>
      <c r="N200" s="57">
        <f>+BD_2[[#This Row],[Fecha Doc.]]+7</f>
        <v>45202</v>
      </c>
      <c r="O200" s="37" t="str">
        <f ca="1">IF(TODAY()&gt;BD_2[[#This Row],[Fecha Venc.]],"VENCIDO","")</f>
        <v>VENCIDO</v>
      </c>
      <c r="P200" s="37"/>
    </row>
    <row r="201" spans="1:16" ht="15" hidden="1" customHeight="1" x14ac:dyDescent="0.25">
      <c r="A201" s="62">
        <v>39662</v>
      </c>
      <c r="B201" s="32">
        <v>45085</v>
      </c>
      <c r="C201" s="33" t="s">
        <v>72</v>
      </c>
      <c r="D201" s="31" t="s">
        <v>26</v>
      </c>
      <c r="E201" s="33" t="s">
        <v>140</v>
      </c>
      <c r="F201" s="34" t="s">
        <v>3</v>
      </c>
      <c r="G201" s="35">
        <v>439.45</v>
      </c>
      <c r="H201" s="35">
        <v>439.45</v>
      </c>
      <c r="I201" s="35">
        <v>2.15</v>
      </c>
      <c r="J201" s="36">
        <f>+BD[[#This Row],[Kg. Recibidos]]*BD[[#This Row],[Precio]]</f>
        <v>532.44000000000005</v>
      </c>
      <c r="K201" s="35"/>
      <c r="L201" s="55">
        <f>+BD_2[[#This Row],[Monto Total]]-BD_2[[#This Row],[Abonos]]</f>
        <v>532.44000000000005</v>
      </c>
      <c r="M201" s="37" t="str">
        <f>IF(BD_2[[#This Row],[Saldo Actual]]=0,"PAGADO",IF(BD_2[[#This Row],[Saldo Actual]]&lt;0,"A Favor","Pendiente"))</f>
        <v>Pendiente</v>
      </c>
      <c r="N201" s="57">
        <f>+BD_2[[#This Row],[Fecha Doc.]]+7</f>
        <v>45092</v>
      </c>
      <c r="O201" s="37" t="str">
        <f ca="1">IF(TODAY()&gt;BD_2[[#This Row],[Fecha Venc.]],"VENCIDO","")</f>
        <v>VENCIDO</v>
      </c>
      <c r="P201" s="37"/>
    </row>
    <row r="202" spans="1:16" ht="15" hidden="1" customHeight="1" x14ac:dyDescent="0.25">
      <c r="A202" s="62">
        <v>41762</v>
      </c>
      <c r="B202" s="32">
        <v>45204</v>
      </c>
      <c r="C202" s="33" t="s">
        <v>102</v>
      </c>
      <c r="D202" s="31" t="s">
        <v>55</v>
      </c>
      <c r="E202" s="33" t="s">
        <v>102</v>
      </c>
      <c r="F202" s="34" t="s">
        <v>3</v>
      </c>
      <c r="G202" s="35">
        <v>4857.6000000000004</v>
      </c>
      <c r="H202" s="35">
        <v>4857.6000000000004</v>
      </c>
      <c r="I202" s="35">
        <v>2</v>
      </c>
      <c r="J202" s="36">
        <f>+BD[[#This Row],[Kg. Recibidos]]*BD[[#This Row],[Precio]]</f>
        <v>1243.52</v>
      </c>
      <c r="K202" s="35"/>
      <c r="L202" s="55">
        <f>+BD_2[[#This Row],[Monto Total]]-BD_2[[#This Row],[Abonos]]</f>
        <v>1243.52</v>
      </c>
      <c r="M202" s="37" t="str">
        <f>IF(BD_2[[#This Row],[Saldo Actual]]=0,"PAGADO",IF(BD_2[[#This Row],[Saldo Actual]]&lt;0,"A Favor","Pendiente"))</f>
        <v>Pendiente</v>
      </c>
      <c r="N202" s="57">
        <f>+BD_2[[#This Row],[Fecha Doc.]]+7</f>
        <v>45211</v>
      </c>
      <c r="O202" s="37" t="str">
        <f ca="1">IF(TODAY()&gt;BD_2[[#This Row],[Fecha Venc.]],"VENCIDO","")</f>
        <v>VENCIDO</v>
      </c>
      <c r="P202" s="37"/>
    </row>
    <row r="203" spans="1:16" ht="15" hidden="1" customHeight="1" x14ac:dyDescent="0.25">
      <c r="A203" s="62">
        <v>41730</v>
      </c>
      <c r="B203" s="32">
        <v>45203</v>
      </c>
      <c r="C203" s="33" t="s">
        <v>89</v>
      </c>
      <c r="D203" s="31" t="s">
        <v>47</v>
      </c>
      <c r="E203" s="33" t="s">
        <v>89</v>
      </c>
      <c r="F203" s="34" t="s">
        <v>10</v>
      </c>
      <c r="G203" s="35">
        <v>15233.2</v>
      </c>
      <c r="H203" s="35">
        <v>15168.7</v>
      </c>
      <c r="I203" s="35">
        <v>1.65</v>
      </c>
      <c r="J203" s="36">
        <f>+BD[[#This Row],[Kg. Recibidos]]*BD[[#This Row],[Precio]]</f>
        <v>18322.842000000001</v>
      </c>
      <c r="K203" s="35"/>
      <c r="L203" s="55">
        <f>+BD_2[[#This Row],[Monto Total]]-BD_2[[#This Row],[Abonos]]</f>
        <v>18322.842000000001</v>
      </c>
      <c r="M203" s="37" t="str">
        <f>IF(BD_2[[#This Row],[Saldo Actual]]=0,"PAGADO",IF(BD_2[[#This Row],[Saldo Actual]]&lt;0,"A Favor","Pendiente"))</f>
        <v>Pendiente</v>
      </c>
      <c r="N203" s="57">
        <f>+BD_2[[#This Row],[Fecha Doc.]]+7</f>
        <v>45210</v>
      </c>
      <c r="O203" s="37" t="str">
        <f ca="1">IF(TODAY()&gt;BD_2[[#This Row],[Fecha Venc.]],"VENCIDO","")</f>
        <v>VENCIDO</v>
      </c>
      <c r="P203" s="37"/>
    </row>
    <row r="204" spans="1:16" ht="15" hidden="1" customHeight="1" x14ac:dyDescent="0.25">
      <c r="A204" s="62">
        <v>41672</v>
      </c>
      <c r="B204" s="32">
        <v>45199</v>
      </c>
      <c r="C204" s="33" t="s">
        <v>89</v>
      </c>
      <c r="D204" s="31" t="s">
        <v>47</v>
      </c>
      <c r="E204" s="33" t="s">
        <v>89</v>
      </c>
      <c r="F204" s="34" t="s">
        <v>10</v>
      </c>
      <c r="G204" s="35">
        <v>14347.1</v>
      </c>
      <c r="H204" s="35">
        <v>14127.6</v>
      </c>
      <c r="I204" s="35">
        <v>1.65</v>
      </c>
      <c r="J204" s="36">
        <f>+BD[[#This Row],[Kg. Recibidos]]*BD[[#This Row],[Precio]]</f>
        <v>5187</v>
      </c>
      <c r="K204" s="35"/>
      <c r="L204" s="55">
        <f>+BD_2[[#This Row],[Monto Total]]-BD_2[[#This Row],[Abonos]]</f>
        <v>5187</v>
      </c>
      <c r="M204" s="37" t="str">
        <f>IF(BD_2[[#This Row],[Saldo Actual]]=0,"PAGADO",IF(BD_2[[#This Row],[Saldo Actual]]&lt;0,"A Favor","Pendiente"))</f>
        <v>Pendiente</v>
      </c>
      <c r="N204" s="57">
        <f>+BD_2[[#This Row],[Fecha Doc.]]+7</f>
        <v>45206</v>
      </c>
      <c r="O204" s="37" t="str">
        <f ca="1">IF(TODAY()&gt;BD_2[[#This Row],[Fecha Venc.]],"VENCIDO","")</f>
        <v>VENCIDO</v>
      </c>
      <c r="P204" s="37"/>
    </row>
    <row r="205" spans="1:16" ht="15" hidden="1" customHeight="1" x14ac:dyDescent="0.25">
      <c r="A205" s="62">
        <v>41662</v>
      </c>
      <c r="B205" s="32">
        <v>45198</v>
      </c>
      <c r="C205" s="33" t="s">
        <v>102</v>
      </c>
      <c r="D205" s="31" t="s">
        <v>55</v>
      </c>
      <c r="E205" s="33" t="s">
        <v>102</v>
      </c>
      <c r="F205" s="34" t="s">
        <v>3</v>
      </c>
      <c r="G205" s="35">
        <v>3467.3</v>
      </c>
      <c r="H205" s="35">
        <v>3467.3</v>
      </c>
      <c r="I205" s="35">
        <v>2</v>
      </c>
      <c r="J205" s="36">
        <f>+BD[[#This Row],[Kg. Recibidos]]*BD[[#This Row],[Precio]]</f>
        <v>15.340000000000002</v>
      </c>
      <c r="K205" s="35"/>
      <c r="L205" s="55">
        <f>+BD_2[[#This Row],[Monto Total]]-BD_2[[#This Row],[Abonos]]</f>
        <v>15.340000000000002</v>
      </c>
      <c r="M205" s="37" t="str">
        <f>IF(BD_2[[#This Row],[Saldo Actual]]=0,"PAGADO",IF(BD_2[[#This Row],[Saldo Actual]]&lt;0,"A Favor","Pendiente"))</f>
        <v>Pendiente</v>
      </c>
      <c r="N205" s="57">
        <f>+BD_2[[#This Row],[Fecha Doc.]]+7</f>
        <v>45205</v>
      </c>
      <c r="O205" s="37" t="str">
        <f ca="1">IF(TODAY()&gt;BD_2[[#This Row],[Fecha Venc.]],"VENCIDO","")</f>
        <v>VENCIDO</v>
      </c>
      <c r="P205" s="37"/>
    </row>
    <row r="206" spans="1:16" ht="15" hidden="1" customHeight="1" x14ac:dyDescent="0.25">
      <c r="A206" s="62">
        <v>41653</v>
      </c>
      <c r="B206" s="32">
        <v>45198</v>
      </c>
      <c r="C206" s="33" t="s">
        <v>72</v>
      </c>
      <c r="D206" s="31" t="s">
        <v>26</v>
      </c>
      <c r="E206" s="33" t="s">
        <v>140</v>
      </c>
      <c r="F206" s="34" t="s">
        <v>3</v>
      </c>
      <c r="G206" s="35">
        <v>416.2</v>
      </c>
      <c r="H206" s="35">
        <v>416.2</v>
      </c>
      <c r="I206" s="35">
        <v>2</v>
      </c>
      <c r="J206" s="36">
        <f>+BD[[#This Row],[Kg. Recibidos]]*BD[[#This Row],[Precio]]</f>
        <v>971.9</v>
      </c>
      <c r="K206" s="35"/>
      <c r="L206" s="55">
        <f>+BD_2[[#This Row],[Monto Total]]-BD_2[[#This Row],[Abonos]]</f>
        <v>971.9</v>
      </c>
      <c r="M206" s="37" t="str">
        <f>IF(BD_2[[#This Row],[Saldo Actual]]=0,"PAGADO",IF(BD_2[[#This Row],[Saldo Actual]]&lt;0,"A Favor","Pendiente"))</f>
        <v>Pendiente</v>
      </c>
      <c r="N206" s="57">
        <f>+BD_2[[#This Row],[Fecha Doc.]]+7</f>
        <v>45205</v>
      </c>
      <c r="O206" s="37" t="str">
        <f ca="1">IF(TODAY()&gt;BD_2[[#This Row],[Fecha Venc.]],"VENCIDO","")</f>
        <v>VENCIDO</v>
      </c>
      <c r="P206" s="37"/>
    </row>
    <row r="207" spans="1:16" ht="15" hidden="1" customHeight="1" x14ac:dyDescent="0.25">
      <c r="A207" s="62">
        <v>41594</v>
      </c>
      <c r="B207" s="32">
        <v>45195</v>
      </c>
      <c r="C207" s="33" t="s">
        <v>72</v>
      </c>
      <c r="D207" s="31" t="s">
        <v>26</v>
      </c>
      <c r="E207" s="33" t="s">
        <v>140</v>
      </c>
      <c r="F207" s="34" t="s">
        <v>15</v>
      </c>
      <c r="G207" s="35">
        <v>35.6</v>
      </c>
      <c r="H207" s="35">
        <v>35.6</v>
      </c>
      <c r="I207" s="35">
        <v>1</v>
      </c>
      <c r="J207" s="36">
        <f>+BD[[#This Row],[Kg. Recibidos]]*BD[[#This Row],[Precio]]</f>
        <v>226.26000000000002</v>
      </c>
      <c r="K207" s="35"/>
      <c r="L207" s="55">
        <f>+BD_2[[#This Row],[Monto Total]]-BD_2[[#This Row],[Abonos]]</f>
        <v>226.26000000000002</v>
      </c>
      <c r="M207" s="37" t="str">
        <f>IF(BD_2[[#This Row],[Saldo Actual]]=0,"PAGADO",IF(BD_2[[#This Row],[Saldo Actual]]&lt;0,"A Favor","Pendiente"))</f>
        <v>Pendiente</v>
      </c>
      <c r="N207" s="57">
        <f>+BD_2[[#This Row],[Fecha Doc.]]+7</f>
        <v>45202</v>
      </c>
      <c r="O207" s="37" t="str">
        <f ca="1">IF(TODAY()&gt;BD_2[[#This Row],[Fecha Venc.]],"VENCIDO","")</f>
        <v>VENCIDO</v>
      </c>
      <c r="P207" s="37"/>
    </row>
    <row r="208" spans="1:16" ht="15" hidden="1" customHeight="1" x14ac:dyDescent="0.25">
      <c r="A208" s="62">
        <v>41593</v>
      </c>
      <c r="B208" s="32">
        <v>45195</v>
      </c>
      <c r="C208" s="33" t="s">
        <v>72</v>
      </c>
      <c r="D208" s="31" t="s">
        <v>26</v>
      </c>
      <c r="E208" s="33" t="s">
        <v>140</v>
      </c>
      <c r="F208" s="34" t="s">
        <v>15</v>
      </c>
      <c r="G208" s="35">
        <v>35.9</v>
      </c>
      <c r="H208" s="35">
        <v>35.9</v>
      </c>
      <c r="I208" s="35">
        <v>1</v>
      </c>
      <c r="J208" s="36">
        <f>+BD[[#This Row],[Kg. Recibidos]]*BD[[#This Row],[Precio]]</f>
        <v>609.83000000000004</v>
      </c>
      <c r="K208" s="35"/>
      <c r="L208" s="55">
        <f>+BD_2[[#This Row],[Monto Total]]-BD_2[[#This Row],[Abonos]]</f>
        <v>609.83000000000004</v>
      </c>
      <c r="M208" s="37" t="str">
        <f>IF(BD_2[[#This Row],[Saldo Actual]]=0,"PAGADO",IF(BD_2[[#This Row],[Saldo Actual]]&lt;0,"A Favor","Pendiente"))</f>
        <v>Pendiente</v>
      </c>
      <c r="N208" s="57">
        <f>+BD_2[[#This Row],[Fecha Doc.]]+7</f>
        <v>45202</v>
      </c>
      <c r="O208" s="37" t="str">
        <f ca="1">IF(TODAY()&gt;BD_2[[#This Row],[Fecha Venc.]],"VENCIDO","")</f>
        <v>VENCIDO</v>
      </c>
      <c r="P208" s="37"/>
    </row>
    <row r="209" spans="1:16" ht="15" hidden="1" customHeight="1" x14ac:dyDescent="0.25">
      <c r="A209" s="62">
        <v>41626</v>
      </c>
      <c r="B209" s="32">
        <v>45197</v>
      </c>
      <c r="C209" s="33" t="s">
        <v>89</v>
      </c>
      <c r="D209" s="31" t="s">
        <v>47</v>
      </c>
      <c r="E209" s="33" t="s">
        <v>89</v>
      </c>
      <c r="F209" s="34" t="s">
        <v>10</v>
      </c>
      <c r="G209" s="35">
        <v>16425.3</v>
      </c>
      <c r="H209" s="35">
        <v>16384.3</v>
      </c>
      <c r="I209" s="35">
        <v>1.65</v>
      </c>
      <c r="J209" s="36">
        <f>+BD[[#This Row],[Kg. Recibidos]]*BD[[#This Row],[Precio]]</f>
        <v>150.54</v>
      </c>
      <c r="K209" s="35"/>
      <c r="L209" s="55">
        <f>+BD_2[[#This Row],[Monto Total]]-BD_2[[#This Row],[Abonos]]</f>
        <v>150.54</v>
      </c>
      <c r="M209" s="37" t="str">
        <f>IF(BD_2[[#This Row],[Saldo Actual]]=0,"PAGADO",IF(BD_2[[#This Row],[Saldo Actual]]&lt;0,"A Favor","Pendiente"))</f>
        <v>Pendiente</v>
      </c>
      <c r="N209" s="57">
        <f>+BD_2[[#This Row],[Fecha Doc.]]+7</f>
        <v>45204</v>
      </c>
      <c r="O209" s="37" t="str">
        <f ca="1">IF(TODAY()&gt;BD_2[[#This Row],[Fecha Venc.]],"VENCIDO","")</f>
        <v>VENCIDO</v>
      </c>
      <c r="P209" s="37"/>
    </row>
    <row r="210" spans="1:16" ht="15" hidden="1" customHeight="1" x14ac:dyDescent="0.25">
      <c r="A210" s="62">
        <v>40621</v>
      </c>
      <c r="B210" s="32">
        <v>45135</v>
      </c>
      <c r="C210" s="33" t="s">
        <v>72</v>
      </c>
      <c r="D210" s="31" t="s">
        <v>26</v>
      </c>
      <c r="E210" s="33" t="s">
        <v>193</v>
      </c>
      <c r="F210" s="34" t="s">
        <v>13</v>
      </c>
      <c r="G210" s="35">
        <v>41.5</v>
      </c>
      <c r="H210" s="35">
        <v>41.5</v>
      </c>
      <c r="I210" s="35">
        <v>1.1000000000000001</v>
      </c>
      <c r="J210" s="36">
        <f>+BD[[#This Row],[Kg. Recibidos]]*BD[[#This Row],[Precio]]</f>
        <v>86.4</v>
      </c>
      <c r="K210" s="35"/>
      <c r="L210" s="55">
        <f>+BD_2[[#This Row],[Monto Total]]-BD_2[[#This Row],[Abonos]]</f>
        <v>86.4</v>
      </c>
      <c r="M210" s="37" t="str">
        <f>IF(BD_2[[#This Row],[Saldo Actual]]=0,"PAGADO",IF(BD_2[[#This Row],[Saldo Actual]]&lt;0,"A Favor","Pendiente"))</f>
        <v>Pendiente</v>
      </c>
      <c r="N210" s="57">
        <f>+BD_2[[#This Row],[Fecha Doc.]]+7</f>
        <v>45142</v>
      </c>
      <c r="O210" s="37" t="str">
        <f ca="1">IF(TODAY()&gt;BD_2[[#This Row],[Fecha Venc.]],"VENCIDO","")</f>
        <v>VENCIDO</v>
      </c>
      <c r="P210" s="37"/>
    </row>
    <row r="211" spans="1:16" ht="15" hidden="1" customHeight="1" x14ac:dyDescent="0.25">
      <c r="A211" s="62">
        <v>39716</v>
      </c>
      <c r="B211" s="32">
        <v>45089</v>
      </c>
      <c r="C211" s="33" t="s">
        <v>72</v>
      </c>
      <c r="D211" s="31" t="s">
        <v>26</v>
      </c>
      <c r="E211" s="33" t="s">
        <v>193</v>
      </c>
      <c r="F211" s="34" t="s">
        <v>13</v>
      </c>
      <c r="G211" s="35">
        <v>42.1</v>
      </c>
      <c r="H211" s="35">
        <v>42.1</v>
      </c>
      <c r="I211" s="35">
        <v>1.35</v>
      </c>
      <c r="J211" s="36">
        <f>+BD[[#This Row],[Kg. Recibidos]]*BD[[#This Row],[Precio]]</f>
        <v>70.2</v>
      </c>
      <c r="K211" s="35"/>
      <c r="L211" s="55">
        <f>+BD_2[[#This Row],[Monto Total]]-BD_2[[#This Row],[Abonos]]</f>
        <v>70.2</v>
      </c>
      <c r="M211" s="37" t="str">
        <f>IF(BD_2[[#This Row],[Saldo Actual]]=0,"PAGADO",IF(BD_2[[#This Row],[Saldo Actual]]&lt;0,"A Favor","Pendiente"))</f>
        <v>Pendiente</v>
      </c>
      <c r="N211" s="57">
        <f>+BD_2[[#This Row],[Fecha Doc.]]+7</f>
        <v>45096</v>
      </c>
      <c r="O211" s="37" t="str">
        <f ca="1">IF(TODAY()&gt;BD_2[[#This Row],[Fecha Venc.]],"VENCIDO","")</f>
        <v>VENCIDO</v>
      </c>
      <c r="P211" s="37"/>
    </row>
    <row r="212" spans="1:16" ht="15" hidden="1" customHeight="1" x14ac:dyDescent="0.25">
      <c r="A212" s="62">
        <v>41564</v>
      </c>
      <c r="B212" s="32">
        <v>45192</v>
      </c>
      <c r="C212" s="33" t="s">
        <v>89</v>
      </c>
      <c r="D212" s="31" t="s">
        <v>47</v>
      </c>
      <c r="E212" s="33" t="s">
        <v>89</v>
      </c>
      <c r="F212" s="34" t="s">
        <v>15</v>
      </c>
      <c r="G212" s="35">
        <v>8250.2000000000007</v>
      </c>
      <c r="H212" s="35">
        <v>8220.7000000000007</v>
      </c>
      <c r="I212" s="35">
        <v>1.65</v>
      </c>
      <c r="J212" s="36">
        <f>+BD[[#This Row],[Kg. Recibidos]]*BD[[#This Row],[Precio]]</f>
        <v>443.7</v>
      </c>
      <c r="K212" s="35"/>
      <c r="L212" s="55">
        <f>+BD_2[[#This Row],[Monto Total]]-BD_2[[#This Row],[Abonos]]</f>
        <v>443.7</v>
      </c>
      <c r="M212" s="37" t="str">
        <f>IF(BD_2[[#This Row],[Saldo Actual]]=0,"PAGADO",IF(BD_2[[#This Row],[Saldo Actual]]&lt;0,"A Favor","Pendiente"))</f>
        <v>Pendiente</v>
      </c>
      <c r="N212" s="57">
        <f>+BD_2[[#This Row],[Fecha Doc.]]+7</f>
        <v>45199</v>
      </c>
      <c r="O212" s="37" t="str">
        <f ca="1">IF(TODAY()&gt;BD_2[[#This Row],[Fecha Venc.]],"VENCIDO","")</f>
        <v>VENCIDO</v>
      </c>
      <c r="P212" s="37"/>
    </row>
    <row r="213" spans="1:16" ht="15" hidden="1" customHeight="1" x14ac:dyDescent="0.25">
      <c r="A213" s="62">
        <v>41547</v>
      </c>
      <c r="B213" s="32">
        <v>45191</v>
      </c>
      <c r="C213" s="33" t="s">
        <v>89</v>
      </c>
      <c r="D213" s="31" t="s">
        <v>47</v>
      </c>
      <c r="E213" s="33" t="s">
        <v>89</v>
      </c>
      <c r="F213" s="34" t="s">
        <v>10</v>
      </c>
      <c r="G213" s="35">
        <v>14049.6</v>
      </c>
      <c r="H213" s="35">
        <v>13976.6</v>
      </c>
      <c r="I213" s="35">
        <v>1.65</v>
      </c>
      <c r="J213" s="36">
        <f>+BD[[#This Row],[Kg. Recibidos]]*BD[[#This Row],[Precio]]</f>
        <v>232.9</v>
      </c>
      <c r="K213" s="35"/>
      <c r="L213" s="55">
        <f>+BD_2[[#This Row],[Monto Total]]-BD_2[[#This Row],[Abonos]]</f>
        <v>232.9</v>
      </c>
      <c r="M213" s="37" t="str">
        <f>IF(BD_2[[#This Row],[Saldo Actual]]=0,"PAGADO",IF(BD_2[[#This Row],[Saldo Actual]]&lt;0,"A Favor","Pendiente"))</f>
        <v>Pendiente</v>
      </c>
      <c r="N213" s="57">
        <f>+BD_2[[#This Row],[Fecha Doc.]]+7</f>
        <v>45198</v>
      </c>
      <c r="O213" s="37" t="str">
        <f ca="1">IF(TODAY()&gt;BD_2[[#This Row],[Fecha Venc.]],"VENCIDO","")</f>
        <v>VENCIDO</v>
      </c>
      <c r="P213" s="37"/>
    </row>
    <row r="214" spans="1:16" ht="15" hidden="1" customHeight="1" x14ac:dyDescent="0.25">
      <c r="A214" s="62">
        <v>41528</v>
      </c>
      <c r="B214" s="32">
        <v>45190</v>
      </c>
      <c r="C214" s="33" t="s">
        <v>69</v>
      </c>
      <c r="D214" s="31" t="s">
        <v>31</v>
      </c>
      <c r="E214" s="33" t="s">
        <v>69</v>
      </c>
      <c r="F214" s="34" t="s">
        <v>10</v>
      </c>
      <c r="G214" s="35">
        <v>10208</v>
      </c>
      <c r="H214" s="35">
        <v>10186.4</v>
      </c>
      <c r="I214" s="35">
        <v>2.0499999999999998</v>
      </c>
      <c r="J214" s="36">
        <f>+BD[[#This Row],[Kg. Recibidos]]*BD[[#This Row],[Precio]]</f>
        <v>87.84</v>
      </c>
      <c r="K214" s="35"/>
      <c r="L214" s="55">
        <f>+BD_2[[#This Row],[Monto Total]]-BD_2[[#This Row],[Abonos]]</f>
        <v>87.84</v>
      </c>
      <c r="M214" s="37" t="str">
        <f>IF(BD_2[[#This Row],[Saldo Actual]]=0,"PAGADO",IF(BD_2[[#This Row],[Saldo Actual]]&lt;0,"A Favor","Pendiente"))</f>
        <v>Pendiente</v>
      </c>
      <c r="N214" s="57">
        <f>+BD_2[[#This Row],[Fecha Doc.]]+7</f>
        <v>45197</v>
      </c>
      <c r="O214" s="37" t="str">
        <f ca="1">IF(TODAY()&gt;BD_2[[#This Row],[Fecha Venc.]],"VENCIDO","")</f>
        <v>VENCIDO</v>
      </c>
      <c r="P214" s="37"/>
    </row>
    <row r="215" spans="1:16" ht="15" hidden="1" customHeight="1" x14ac:dyDescent="0.25">
      <c r="A215" s="62">
        <v>41472</v>
      </c>
      <c r="B215" s="32">
        <v>45188</v>
      </c>
      <c r="C215" s="33" t="s">
        <v>89</v>
      </c>
      <c r="D215" s="31" t="s">
        <v>47</v>
      </c>
      <c r="E215" s="33" t="s">
        <v>89</v>
      </c>
      <c r="F215" s="34" t="s">
        <v>10</v>
      </c>
      <c r="G215" s="35">
        <v>10542.2</v>
      </c>
      <c r="H215" s="35">
        <v>10524.2</v>
      </c>
      <c r="I215" s="35">
        <v>1.65</v>
      </c>
      <c r="J215" s="36">
        <f>+BD[[#This Row],[Kg. Recibidos]]*BD[[#This Row],[Precio]]</f>
        <v>156.26000000000002</v>
      </c>
      <c r="K215" s="35"/>
      <c r="L215" s="55">
        <f>+BD_2[[#This Row],[Monto Total]]-BD_2[[#This Row],[Abonos]]</f>
        <v>156.26000000000002</v>
      </c>
      <c r="M215" s="37" t="str">
        <f>IF(BD_2[[#This Row],[Saldo Actual]]=0,"PAGADO",IF(BD_2[[#This Row],[Saldo Actual]]&lt;0,"A Favor","Pendiente"))</f>
        <v>Pendiente</v>
      </c>
      <c r="N215" s="57">
        <f>+BD_2[[#This Row],[Fecha Doc.]]+7</f>
        <v>45195</v>
      </c>
      <c r="O215" s="37" t="str">
        <f ca="1">IF(TODAY()&gt;BD_2[[#This Row],[Fecha Venc.]],"VENCIDO","")</f>
        <v>VENCIDO</v>
      </c>
      <c r="P215" s="37"/>
    </row>
    <row r="216" spans="1:16" ht="15" hidden="1" customHeight="1" x14ac:dyDescent="0.25">
      <c r="A216" s="62">
        <v>41450</v>
      </c>
      <c r="B216" s="32">
        <v>45184</v>
      </c>
      <c r="C216" s="33" t="s">
        <v>89</v>
      </c>
      <c r="D216" s="31" t="s">
        <v>47</v>
      </c>
      <c r="E216" s="33" t="s">
        <v>89</v>
      </c>
      <c r="F216" s="34" t="s">
        <v>10</v>
      </c>
      <c r="G216" s="35">
        <v>18074.599999999999</v>
      </c>
      <c r="H216" s="35">
        <v>18125.099999999999</v>
      </c>
      <c r="I216" s="35">
        <v>1.65</v>
      </c>
      <c r="J216" s="36">
        <f>+BD[[#This Row],[Kg. Recibidos]]*BD[[#This Row],[Precio]]</f>
        <v>29.87</v>
      </c>
      <c r="K216" s="35"/>
      <c r="L216" s="55">
        <f>+BD_2[[#This Row],[Monto Total]]-BD_2[[#This Row],[Abonos]]</f>
        <v>29.87</v>
      </c>
      <c r="M216" s="37" t="str">
        <f>IF(BD_2[[#This Row],[Saldo Actual]]=0,"PAGADO",IF(BD_2[[#This Row],[Saldo Actual]]&lt;0,"A Favor","Pendiente"))</f>
        <v>Pendiente</v>
      </c>
      <c r="N216" s="57">
        <f>+BD_2[[#This Row],[Fecha Doc.]]+7</f>
        <v>45191</v>
      </c>
      <c r="O216" s="37" t="str">
        <f ca="1">IF(TODAY()&gt;BD_2[[#This Row],[Fecha Venc.]],"VENCIDO","")</f>
        <v>VENCIDO</v>
      </c>
      <c r="P216" s="37"/>
    </row>
    <row r="217" spans="1:16" ht="15" hidden="1" customHeight="1" x14ac:dyDescent="0.25">
      <c r="A217" s="62">
        <v>41389</v>
      </c>
      <c r="B217" s="32">
        <v>45181</v>
      </c>
      <c r="C217" s="33" t="s">
        <v>89</v>
      </c>
      <c r="D217" s="31" t="s">
        <v>47</v>
      </c>
      <c r="E217" s="33" t="s">
        <v>89</v>
      </c>
      <c r="F217" s="34" t="s">
        <v>10</v>
      </c>
      <c r="G217" s="35">
        <v>11696.7</v>
      </c>
      <c r="H217" s="35">
        <v>11648.7</v>
      </c>
      <c r="I217" s="35">
        <v>1.65</v>
      </c>
      <c r="J217" s="36">
        <f>+BD[[#This Row],[Kg. Recibidos]]*BD[[#This Row],[Precio]]</f>
        <v>4.8100000000000005</v>
      </c>
      <c r="K217" s="35"/>
      <c r="L217" s="55">
        <f>+BD_2[[#This Row],[Monto Total]]-BD_2[[#This Row],[Abonos]]</f>
        <v>4.8100000000000005</v>
      </c>
      <c r="M217" s="37" t="str">
        <f>IF(BD_2[[#This Row],[Saldo Actual]]=0,"PAGADO",IF(BD_2[[#This Row],[Saldo Actual]]&lt;0,"A Favor","Pendiente"))</f>
        <v>Pendiente</v>
      </c>
      <c r="N217" s="57">
        <f>+BD_2[[#This Row],[Fecha Doc.]]+7</f>
        <v>45188</v>
      </c>
      <c r="O217" s="37" t="str">
        <f ca="1">IF(TODAY()&gt;BD_2[[#This Row],[Fecha Venc.]],"VENCIDO","")</f>
        <v>VENCIDO</v>
      </c>
      <c r="P217" s="37"/>
    </row>
    <row r="218" spans="1:16" ht="15" hidden="1" customHeight="1" x14ac:dyDescent="0.25">
      <c r="A218" s="62">
        <v>41366</v>
      </c>
      <c r="B218" s="32">
        <v>45178</v>
      </c>
      <c r="C218" s="33" t="s">
        <v>89</v>
      </c>
      <c r="D218" s="31" t="s">
        <v>47</v>
      </c>
      <c r="E218" s="33" t="s">
        <v>89</v>
      </c>
      <c r="F218" s="34" t="s">
        <v>10</v>
      </c>
      <c r="G218" s="35">
        <v>17119</v>
      </c>
      <c r="H218" s="35">
        <v>17076.8</v>
      </c>
      <c r="I218" s="35">
        <v>1.65</v>
      </c>
      <c r="J218" s="36">
        <f>+BD[[#This Row],[Kg. Recibidos]]*BD[[#This Row],[Precio]]</f>
        <v>2.6</v>
      </c>
      <c r="K218" s="35"/>
      <c r="L218" s="55">
        <f>+BD_2[[#This Row],[Monto Total]]-BD_2[[#This Row],[Abonos]]</f>
        <v>2.6</v>
      </c>
      <c r="M218" s="37" t="str">
        <f>IF(BD_2[[#This Row],[Saldo Actual]]=0,"PAGADO",IF(BD_2[[#This Row],[Saldo Actual]]&lt;0,"A Favor","Pendiente"))</f>
        <v>Pendiente</v>
      </c>
      <c r="N218" s="57">
        <f>+BD_2[[#This Row],[Fecha Doc.]]+7</f>
        <v>45185</v>
      </c>
      <c r="O218" s="37" t="str">
        <f ca="1">IF(TODAY()&gt;BD_2[[#This Row],[Fecha Venc.]],"VENCIDO","")</f>
        <v>VENCIDO</v>
      </c>
      <c r="P218" s="37"/>
    </row>
    <row r="219" spans="1:16" ht="15" hidden="1" customHeight="1" x14ac:dyDescent="0.25">
      <c r="A219" s="62">
        <v>41299</v>
      </c>
      <c r="B219" s="32">
        <v>45176</v>
      </c>
      <c r="C219" s="33" t="s">
        <v>89</v>
      </c>
      <c r="D219" s="31" t="s">
        <v>47</v>
      </c>
      <c r="E219" s="33" t="s">
        <v>89</v>
      </c>
      <c r="F219" s="34" t="s">
        <v>10</v>
      </c>
      <c r="G219" s="35">
        <v>2824.6</v>
      </c>
      <c r="H219" s="35">
        <v>2824.6</v>
      </c>
      <c r="I219" s="35">
        <v>1.65</v>
      </c>
      <c r="J219" s="36">
        <f>+BD[[#This Row],[Kg. Recibidos]]*BD[[#This Row],[Precio]]</f>
        <v>14.58</v>
      </c>
      <c r="K219" s="35"/>
      <c r="L219" s="55">
        <f>+BD_2[[#This Row],[Monto Total]]-BD_2[[#This Row],[Abonos]]</f>
        <v>14.58</v>
      </c>
      <c r="M219" s="37" t="str">
        <f>IF(BD_2[[#This Row],[Saldo Actual]]=0,"PAGADO",IF(BD_2[[#This Row],[Saldo Actual]]&lt;0,"A Favor","Pendiente"))</f>
        <v>Pendiente</v>
      </c>
      <c r="N219" s="57">
        <f>+BD_2[[#This Row],[Fecha Doc.]]+7</f>
        <v>45183</v>
      </c>
      <c r="O219" s="37" t="str">
        <f ca="1">IF(TODAY()&gt;BD_2[[#This Row],[Fecha Venc.]],"VENCIDO","")</f>
        <v>VENCIDO</v>
      </c>
      <c r="P219" s="37"/>
    </row>
    <row r="220" spans="1:16" ht="15" hidden="1" customHeight="1" x14ac:dyDescent="0.25">
      <c r="A220" s="62">
        <v>41293</v>
      </c>
      <c r="B220" s="32">
        <v>45176</v>
      </c>
      <c r="C220" s="33" t="s">
        <v>89</v>
      </c>
      <c r="D220" s="31" t="s">
        <v>47</v>
      </c>
      <c r="E220" s="33" t="s">
        <v>89</v>
      </c>
      <c r="F220" s="34" t="s">
        <v>10</v>
      </c>
      <c r="G220" s="35">
        <v>10784.1</v>
      </c>
      <c r="H220" s="35">
        <v>10653.4</v>
      </c>
      <c r="I220" s="35">
        <v>1.65</v>
      </c>
      <c r="J220" s="36">
        <f>+BD[[#This Row],[Kg. Recibidos]]*BD[[#This Row],[Precio]]</f>
        <v>13.26</v>
      </c>
      <c r="K220" s="35"/>
      <c r="L220" s="55">
        <f>+BD_2[[#This Row],[Monto Total]]-BD_2[[#This Row],[Abonos]]</f>
        <v>13.26</v>
      </c>
      <c r="M220" s="37" t="str">
        <f>IF(BD_2[[#This Row],[Saldo Actual]]=0,"PAGADO",IF(BD_2[[#This Row],[Saldo Actual]]&lt;0,"A Favor","Pendiente"))</f>
        <v>Pendiente</v>
      </c>
      <c r="N220" s="57">
        <f>+BD_2[[#This Row],[Fecha Doc.]]+7</f>
        <v>45183</v>
      </c>
      <c r="O220" s="37" t="str">
        <f ca="1">IF(TODAY()&gt;BD_2[[#This Row],[Fecha Venc.]],"VENCIDO","")</f>
        <v>VENCIDO</v>
      </c>
      <c r="P220" s="37"/>
    </row>
    <row r="221" spans="1:16" ht="15" hidden="1" customHeight="1" x14ac:dyDescent="0.25">
      <c r="A221" s="62">
        <v>41248</v>
      </c>
      <c r="B221" s="32">
        <v>45174</v>
      </c>
      <c r="C221" s="33" t="s">
        <v>89</v>
      </c>
      <c r="D221" s="31" t="s">
        <v>47</v>
      </c>
      <c r="E221" s="33" t="s">
        <v>89</v>
      </c>
      <c r="F221" s="34" t="s">
        <v>10</v>
      </c>
      <c r="G221" s="35">
        <v>10138.6</v>
      </c>
      <c r="H221" s="35">
        <v>10029.1</v>
      </c>
      <c r="I221" s="35">
        <v>1.65</v>
      </c>
      <c r="J221" s="36">
        <f>+BD[[#This Row],[Kg. Recibidos]]*BD[[#This Row],[Precio]]</f>
        <v>18092.43</v>
      </c>
      <c r="K221" s="35"/>
      <c r="L221" s="55">
        <f>+BD_2[[#This Row],[Monto Total]]-BD_2[[#This Row],[Abonos]]</f>
        <v>18092.43</v>
      </c>
      <c r="M221" s="37" t="str">
        <f>IF(BD_2[[#This Row],[Saldo Actual]]=0,"PAGADO",IF(BD_2[[#This Row],[Saldo Actual]]&lt;0,"A Favor","Pendiente"))</f>
        <v>Pendiente</v>
      </c>
      <c r="N221" s="57">
        <f>+BD_2[[#This Row],[Fecha Doc.]]+7</f>
        <v>45181</v>
      </c>
      <c r="O221" s="37" t="str">
        <f ca="1">IF(TODAY()&gt;BD_2[[#This Row],[Fecha Venc.]],"VENCIDO","")</f>
        <v>VENCIDO</v>
      </c>
      <c r="P221" s="37"/>
    </row>
    <row r="222" spans="1:16" ht="15" hidden="1" customHeight="1" x14ac:dyDescent="0.25">
      <c r="A222" s="62">
        <v>40981</v>
      </c>
      <c r="B222" s="32">
        <v>45160</v>
      </c>
      <c r="C222" s="33" t="s">
        <v>71</v>
      </c>
      <c r="D222" s="31" t="s">
        <v>25</v>
      </c>
      <c r="E222" s="33" t="s">
        <v>71</v>
      </c>
      <c r="F222" s="34" t="s">
        <v>13</v>
      </c>
      <c r="G222" s="35">
        <v>21.95</v>
      </c>
      <c r="H222" s="35">
        <v>21.95</v>
      </c>
      <c r="I222" s="35">
        <v>1</v>
      </c>
      <c r="J222" s="36">
        <f>+BD[[#This Row],[Kg. Recibidos]]*BD[[#This Row],[Precio]]</f>
        <v>8280.36</v>
      </c>
      <c r="K222" s="35"/>
      <c r="L222" s="55">
        <f>+BD_2[[#This Row],[Monto Total]]-BD_2[[#This Row],[Abonos]]</f>
        <v>8280.36</v>
      </c>
      <c r="M222" s="37" t="str">
        <f>IF(BD_2[[#This Row],[Saldo Actual]]=0,"PAGADO",IF(BD_2[[#This Row],[Saldo Actual]]&lt;0,"A Favor","Pendiente"))</f>
        <v>Pendiente</v>
      </c>
      <c r="N222" s="57">
        <f>+BD_2[[#This Row],[Fecha Doc.]]+7</f>
        <v>45167</v>
      </c>
      <c r="O222" s="37" t="str">
        <f ca="1">IF(TODAY()&gt;BD_2[[#This Row],[Fecha Venc.]],"VENCIDO","")</f>
        <v>VENCIDO</v>
      </c>
      <c r="P222" s="37"/>
    </row>
    <row r="223" spans="1:16" ht="15" hidden="1" customHeight="1" x14ac:dyDescent="0.25">
      <c r="A223" s="62">
        <v>40980</v>
      </c>
      <c r="B223" s="32">
        <v>45160</v>
      </c>
      <c r="C223" s="33" t="s">
        <v>71</v>
      </c>
      <c r="D223" s="31" t="s">
        <v>25</v>
      </c>
      <c r="E223" s="33" t="s">
        <v>71</v>
      </c>
      <c r="F223" s="34" t="s">
        <v>3</v>
      </c>
      <c r="G223" s="35">
        <v>711.35</v>
      </c>
      <c r="H223" s="35">
        <v>711.35</v>
      </c>
      <c r="I223" s="35">
        <v>2</v>
      </c>
      <c r="J223" s="36">
        <f>+BD[[#This Row],[Kg. Recibidos]]*BD[[#This Row],[Precio]]</f>
        <v>24156.648000000001</v>
      </c>
      <c r="K223" s="35"/>
      <c r="L223" s="55">
        <f>+BD_2[[#This Row],[Monto Total]]-BD_2[[#This Row],[Abonos]]</f>
        <v>24156.648000000001</v>
      </c>
      <c r="M223" s="37" t="str">
        <f>IF(BD_2[[#This Row],[Saldo Actual]]=0,"PAGADO",IF(BD_2[[#This Row],[Saldo Actual]]&lt;0,"A Favor","Pendiente"))</f>
        <v>Pendiente</v>
      </c>
      <c r="N223" s="57">
        <f>+BD_2[[#This Row],[Fecha Doc.]]+7</f>
        <v>45167</v>
      </c>
      <c r="O223" s="37" t="str">
        <f ca="1">IF(TODAY()&gt;BD_2[[#This Row],[Fecha Venc.]],"VENCIDO","")</f>
        <v>VENCIDO</v>
      </c>
      <c r="P223" s="37"/>
    </row>
    <row r="224" spans="1:16" ht="15" hidden="1" customHeight="1" x14ac:dyDescent="0.25">
      <c r="A224" s="62">
        <v>40731</v>
      </c>
      <c r="B224" s="32">
        <v>45141</v>
      </c>
      <c r="C224" s="33" t="s">
        <v>72</v>
      </c>
      <c r="D224" s="31" t="s">
        <v>26</v>
      </c>
      <c r="E224" s="33" t="s">
        <v>134</v>
      </c>
      <c r="F224" s="34" t="s">
        <v>3</v>
      </c>
      <c r="G224" s="35">
        <v>35.700000000000003</v>
      </c>
      <c r="H224" s="35">
        <v>35.700000000000003</v>
      </c>
      <c r="I224" s="35">
        <v>2.1</v>
      </c>
      <c r="J224" s="36">
        <f>+BD[[#This Row],[Kg. Recibidos]]*BD[[#This Row],[Precio]]</f>
        <v>220.92000000000002</v>
      </c>
      <c r="K224" s="35"/>
      <c r="L224" s="55">
        <f>+BD_2[[#This Row],[Monto Total]]-BD_2[[#This Row],[Abonos]]</f>
        <v>220.92000000000002</v>
      </c>
      <c r="M224" s="37" t="str">
        <f>IF(BD_2[[#This Row],[Saldo Actual]]=0,"PAGADO",IF(BD_2[[#This Row],[Saldo Actual]]&lt;0,"A Favor","Pendiente"))</f>
        <v>Pendiente</v>
      </c>
      <c r="N224" s="57">
        <f>+BD_2[[#This Row],[Fecha Doc.]]+7</f>
        <v>45148</v>
      </c>
      <c r="O224" s="37" t="str">
        <f ca="1">IF(TODAY()&gt;BD_2[[#This Row],[Fecha Venc.]],"VENCIDO","")</f>
        <v>VENCIDO</v>
      </c>
      <c r="P224" s="37"/>
    </row>
    <row r="225" spans="1:16" ht="15" hidden="1" customHeight="1" x14ac:dyDescent="0.25">
      <c r="A225" s="62">
        <v>40177</v>
      </c>
      <c r="B225" s="32">
        <v>45113</v>
      </c>
      <c r="C225" s="33" t="s">
        <v>99</v>
      </c>
      <c r="D225" s="31" t="s">
        <v>55</v>
      </c>
      <c r="E225" s="33" t="s">
        <v>99</v>
      </c>
      <c r="F225" s="34" t="s">
        <v>17</v>
      </c>
      <c r="G225" s="35">
        <v>2385.3000000000002</v>
      </c>
      <c r="H225" s="35">
        <v>2385.3000000000002</v>
      </c>
      <c r="I225" s="35">
        <v>0.3</v>
      </c>
      <c r="J225" s="36">
        <f>+BD[[#This Row],[Kg. Recibidos]]*BD[[#This Row],[Precio]]</f>
        <v>1268.82</v>
      </c>
      <c r="K225" s="35"/>
      <c r="L225" s="55">
        <f>+BD_2[[#This Row],[Monto Total]]-BD_2[[#This Row],[Abonos]]</f>
        <v>1268.82</v>
      </c>
      <c r="M225" s="37" t="str">
        <f>IF(BD_2[[#This Row],[Saldo Actual]]=0,"PAGADO",IF(BD_2[[#This Row],[Saldo Actual]]&lt;0,"A Favor","Pendiente"))</f>
        <v>Pendiente</v>
      </c>
      <c r="N225" s="57">
        <f>+BD_2[[#This Row],[Fecha Doc.]]+7</f>
        <v>45120</v>
      </c>
      <c r="O225" s="37" t="str">
        <f ca="1">IF(TODAY()&gt;BD_2[[#This Row],[Fecha Venc.]],"VENCIDO","")</f>
        <v>VENCIDO</v>
      </c>
      <c r="P225" s="37"/>
    </row>
    <row r="226" spans="1:16" ht="15" hidden="1" customHeight="1" x14ac:dyDescent="0.25">
      <c r="A226" s="62">
        <v>40152</v>
      </c>
      <c r="B226" s="32">
        <v>45113</v>
      </c>
      <c r="C226" s="33" t="s">
        <v>71</v>
      </c>
      <c r="D226" s="31" t="s">
        <v>25</v>
      </c>
      <c r="E226" s="33" t="s">
        <v>71</v>
      </c>
      <c r="F226" s="34" t="s">
        <v>11</v>
      </c>
      <c r="G226" s="35">
        <v>23.95</v>
      </c>
      <c r="H226" s="35">
        <v>23.95</v>
      </c>
      <c r="I226" s="35">
        <v>1.3</v>
      </c>
      <c r="J226" s="36">
        <f>+BD[[#This Row],[Kg. Recibidos]]*BD[[#This Row],[Precio]]</f>
        <v>2699.5549999999998</v>
      </c>
      <c r="K226" s="35"/>
      <c r="L226" s="55">
        <f>+BD_2[[#This Row],[Monto Total]]-BD_2[[#This Row],[Abonos]]</f>
        <v>2699.5549999999998</v>
      </c>
      <c r="M226" s="37" t="str">
        <f>IF(BD_2[[#This Row],[Saldo Actual]]=0,"PAGADO",IF(BD_2[[#This Row],[Saldo Actual]]&lt;0,"A Favor","Pendiente"))</f>
        <v>Pendiente</v>
      </c>
      <c r="N226" s="57">
        <f>+BD_2[[#This Row],[Fecha Doc.]]+7</f>
        <v>45120</v>
      </c>
      <c r="O226" s="37" t="str">
        <f ca="1">IF(TODAY()&gt;BD_2[[#This Row],[Fecha Venc.]],"VENCIDO","")</f>
        <v>VENCIDO</v>
      </c>
      <c r="P226" s="37"/>
    </row>
    <row r="227" spans="1:16" ht="15" hidden="1" customHeight="1" x14ac:dyDescent="0.25">
      <c r="A227" s="62">
        <v>40152</v>
      </c>
      <c r="B227" s="32">
        <v>45113</v>
      </c>
      <c r="C227" s="33" t="s">
        <v>71</v>
      </c>
      <c r="D227" s="31" t="s">
        <v>25</v>
      </c>
      <c r="E227" s="33" t="s">
        <v>71</v>
      </c>
      <c r="F227" s="34" t="s">
        <v>13</v>
      </c>
      <c r="G227" s="35">
        <v>19.95</v>
      </c>
      <c r="H227" s="35">
        <v>19.95</v>
      </c>
      <c r="I227" s="35">
        <v>1.1000000000000001</v>
      </c>
      <c r="J227" s="36">
        <f>+BD[[#This Row],[Kg. Recibidos]]*BD[[#This Row],[Precio]]</f>
        <v>165.82499999999999</v>
      </c>
      <c r="K227" s="35"/>
      <c r="L227" s="55">
        <f>+BD_2[[#This Row],[Monto Total]]-BD_2[[#This Row],[Abonos]]</f>
        <v>165.82499999999999</v>
      </c>
      <c r="M227" s="37" t="str">
        <f>IF(BD_2[[#This Row],[Saldo Actual]]=0,"PAGADO",IF(BD_2[[#This Row],[Saldo Actual]]&lt;0,"A Favor","Pendiente"))</f>
        <v>Pendiente</v>
      </c>
      <c r="N227" s="57">
        <f>+BD_2[[#This Row],[Fecha Doc.]]+7</f>
        <v>45120</v>
      </c>
      <c r="O227" s="37" t="str">
        <f ca="1">IF(TODAY()&gt;BD_2[[#This Row],[Fecha Venc.]],"VENCIDO","")</f>
        <v>VENCIDO</v>
      </c>
      <c r="P227" s="37"/>
    </row>
    <row r="228" spans="1:16" ht="15" hidden="1" customHeight="1" x14ac:dyDescent="0.25">
      <c r="A228" s="62">
        <v>40151</v>
      </c>
      <c r="B228" s="32">
        <v>45113</v>
      </c>
      <c r="C228" s="33" t="s">
        <v>71</v>
      </c>
      <c r="D228" s="31" t="s">
        <v>25</v>
      </c>
      <c r="E228" s="33" t="s">
        <v>71</v>
      </c>
      <c r="F228" s="34" t="s">
        <v>3</v>
      </c>
      <c r="G228" s="35">
        <v>693.85</v>
      </c>
      <c r="H228" s="35">
        <v>693.85</v>
      </c>
      <c r="I228" s="35">
        <v>2.2000000000000002</v>
      </c>
      <c r="J228" s="36">
        <f>+BD[[#This Row],[Kg. Recibidos]]*BD[[#This Row],[Precio]]</f>
        <v>3.42</v>
      </c>
      <c r="K228" s="35"/>
      <c r="L228" s="55">
        <f>+BD_2[[#This Row],[Monto Total]]-BD_2[[#This Row],[Abonos]]</f>
        <v>3.42</v>
      </c>
      <c r="M228" s="37" t="str">
        <f>IF(BD_2[[#This Row],[Saldo Actual]]=0,"PAGADO",IF(BD_2[[#This Row],[Saldo Actual]]&lt;0,"A Favor","Pendiente"))</f>
        <v>Pendiente</v>
      </c>
      <c r="N228" s="57">
        <f>+BD_2[[#This Row],[Fecha Doc.]]+7</f>
        <v>45120</v>
      </c>
      <c r="O228" s="37" t="str">
        <f ca="1">IF(TODAY()&gt;BD_2[[#This Row],[Fecha Venc.]],"VENCIDO","")</f>
        <v>VENCIDO</v>
      </c>
      <c r="P228" s="37"/>
    </row>
    <row r="229" spans="1:16" ht="15" hidden="1" customHeight="1" x14ac:dyDescent="0.25">
      <c r="A229" s="62">
        <v>40136</v>
      </c>
      <c r="B229" s="32">
        <v>45111</v>
      </c>
      <c r="C229" s="33" t="s">
        <v>99</v>
      </c>
      <c r="D229" s="31" t="s">
        <v>55</v>
      </c>
      <c r="E229" s="33" t="s">
        <v>99</v>
      </c>
      <c r="F229" s="34" t="s">
        <v>17</v>
      </c>
      <c r="G229" s="35">
        <v>1793.9</v>
      </c>
      <c r="H229" s="35">
        <v>1793.9</v>
      </c>
      <c r="I229" s="35">
        <v>0.3</v>
      </c>
      <c r="J229" s="36">
        <f>+BD[[#This Row],[Kg. Recibidos]]*BD[[#This Row],[Precio]]</f>
        <v>856.625</v>
      </c>
      <c r="K229" s="35"/>
      <c r="L229" s="55">
        <f>+BD_2[[#This Row],[Monto Total]]-BD_2[[#This Row],[Abonos]]</f>
        <v>856.625</v>
      </c>
      <c r="M229" s="37" t="str">
        <f>IF(BD_2[[#This Row],[Saldo Actual]]=0,"PAGADO",IF(BD_2[[#This Row],[Saldo Actual]]&lt;0,"A Favor","Pendiente"))</f>
        <v>Pendiente</v>
      </c>
      <c r="N229" s="57">
        <f>+BD_2[[#This Row],[Fecha Doc.]]+7</f>
        <v>45118</v>
      </c>
      <c r="O229" s="37" t="str">
        <f ca="1">IF(TODAY()&gt;BD_2[[#This Row],[Fecha Venc.]],"VENCIDO","")</f>
        <v>VENCIDO</v>
      </c>
      <c r="P229" s="37"/>
    </row>
    <row r="230" spans="1:16" ht="15" hidden="1" customHeight="1" x14ac:dyDescent="0.25">
      <c r="A230" s="62">
        <v>40109</v>
      </c>
      <c r="B230" s="32">
        <v>45110</v>
      </c>
      <c r="C230" s="33" t="s">
        <v>99</v>
      </c>
      <c r="D230" s="31" t="s">
        <v>55</v>
      </c>
      <c r="E230" s="33" t="s">
        <v>99</v>
      </c>
      <c r="F230" s="34" t="s">
        <v>17</v>
      </c>
      <c r="G230" s="35">
        <v>2431.1</v>
      </c>
      <c r="H230" s="35">
        <v>2431.1</v>
      </c>
      <c r="I230" s="35">
        <v>0.3</v>
      </c>
      <c r="J230" s="36">
        <f>+BD[[#This Row],[Kg. Recibidos]]*BD[[#This Row],[Precio]]</f>
        <v>6.0500000000000007</v>
      </c>
      <c r="K230" s="35"/>
      <c r="L230" s="55">
        <f>+BD_2[[#This Row],[Monto Total]]-BD_2[[#This Row],[Abonos]]</f>
        <v>6.0500000000000007</v>
      </c>
      <c r="M230" s="37" t="str">
        <f>IF(BD_2[[#This Row],[Saldo Actual]]=0,"PAGADO",IF(BD_2[[#This Row],[Saldo Actual]]&lt;0,"A Favor","Pendiente"))</f>
        <v>Pendiente</v>
      </c>
      <c r="N230" s="57">
        <f>+BD_2[[#This Row],[Fecha Doc.]]+7</f>
        <v>45117</v>
      </c>
      <c r="O230" s="37" t="str">
        <f ca="1">IF(TODAY()&gt;BD_2[[#This Row],[Fecha Venc.]],"VENCIDO","")</f>
        <v>VENCIDO</v>
      </c>
      <c r="P230" s="37"/>
    </row>
    <row r="231" spans="1:16" ht="15" hidden="1" customHeight="1" x14ac:dyDescent="0.25">
      <c r="A231" s="62">
        <v>40074</v>
      </c>
      <c r="B231" s="32">
        <v>45107</v>
      </c>
      <c r="C231" s="33" t="s">
        <v>99</v>
      </c>
      <c r="D231" s="31" t="s">
        <v>55</v>
      </c>
      <c r="E231" s="33" t="s">
        <v>99</v>
      </c>
      <c r="F231" s="34" t="s">
        <v>17</v>
      </c>
      <c r="G231" s="35">
        <v>1633.3</v>
      </c>
      <c r="H231" s="35">
        <v>1633.3</v>
      </c>
      <c r="I231" s="35">
        <v>0.3</v>
      </c>
      <c r="J231" s="36">
        <f>+BD[[#This Row],[Kg. Recibidos]]*BD[[#This Row],[Precio]]</f>
        <v>14.850000000000001</v>
      </c>
      <c r="K231" s="35"/>
      <c r="L231" s="55">
        <f>+BD_2[[#This Row],[Monto Total]]-BD_2[[#This Row],[Abonos]]</f>
        <v>14.850000000000001</v>
      </c>
      <c r="M231" s="37" t="str">
        <f>IF(BD_2[[#This Row],[Saldo Actual]]=0,"PAGADO",IF(BD_2[[#This Row],[Saldo Actual]]&lt;0,"A Favor","Pendiente"))</f>
        <v>Pendiente</v>
      </c>
      <c r="N231" s="57">
        <f>+BD_2[[#This Row],[Fecha Doc.]]+7</f>
        <v>45114</v>
      </c>
      <c r="O231" s="37" t="str">
        <f ca="1">IF(TODAY()&gt;BD_2[[#This Row],[Fecha Venc.]],"VENCIDO","")</f>
        <v>VENCIDO</v>
      </c>
      <c r="P231" s="37"/>
    </row>
    <row r="232" spans="1:16" ht="15" hidden="1" customHeight="1" x14ac:dyDescent="0.25">
      <c r="A232" s="62">
        <v>40048</v>
      </c>
      <c r="B232" s="32">
        <v>45107</v>
      </c>
      <c r="C232" s="33" t="s">
        <v>67</v>
      </c>
      <c r="D232" s="31" t="s">
        <v>22</v>
      </c>
      <c r="E232" s="33" t="s">
        <v>187</v>
      </c>
      <c r="F232" s="34" t="s">
        <v>3</v>
      </c>
      <c r="G232" s="35">
        <v>682.6</v>
      </c>
      <c r="H232" s="35">
        <v>692.9</v>
      </c>
      <c r="I232" s="35">
        <v>2.2000000000000002</v>
      </c>
      <c r="J232" s="36">
        <f>+BD[[#This Row],[Kg. Recibidos]]*BD[[#This Row],[Precio]]</f>
        <v>6526.95</v>
      </c>
      <c r="K232" s="35"/>
      <c r="L232" s="55">
        <f>+BD_2[[#This Row],[Monto Total]]-BD_2[[#This Row],[Abonos]]</f>
        <v>6526.95</v>
      </c>
      <c r="M232" s="37" t="str">
        <f>IF(BD_2[[#This Row],[Saldo Actual]]=0,"PAGADO",IF(BD_2[[#This Row],[Saldo Actual]]&lt;0,"A Favor","Pendiente"))</f>
        <v>Pendiente</v>
      </c>
      <c r="N232" s="57">
        <f>+BD_2[[#This Row],[Fecha Doc.]]+7</f>
        <v>45114</v>
      </c>
      <c r="O232" s="37" t="str">
        <f ca="1">IF(TODAY()&gt;BD_2[[#This Row],[Fecha Venc.]],"VENCIDO","")</f>
        <v>VENCIDO</v>
      </c>
      <c r="P232" s="37"/>
    </row>
    <row r="233" spans="1:16" ht="15" hidden="1" customHeight="1" x14ac:dyDescent="0.25">
      <c r="A233" s="62">
        <v>40046</v>
      </c>
      <c r="B233" s="32">
        <v>45107</v>
      </c>
      <c r="C233" s="33" t="s">
        <v>67</v>
      </c>
      <c r="D233" s="31" t="s">
        <v>22</v>
      </c>
      <c r="E233" s="33" t="s">
        <v>187</v>
      </c>
      <c r="F233" s="34" t="s">
        <v>3</v>
      </c>
      <c r="G233" s="35">
        <v>977.9</v>
      </c>
      <c r="H233" s="35">
        <v>972.2</v>
      </c>
      <c r="I233" s="35">
        <v>2.2000000000000002</v>
      </c>
      <c r="J233" s="36">
        <f>+BD[[#This Row],[Kg. Recibidos]]*BD[[#This Row],[Precio]]</f>
        <v>2750.7</v>
      </c>
      <c r="K233" s="35"/>
      <c r="L233" s="55">
        <f>+BD_2[[#This Row],[Monto Total]]-BD_2[[#This Row],[Abonos]]</f>
        <v>2750.7</v>
      </c>
      <c r="M233" s="37" t="str">
        <f>IF(BD_2[[#This Row],[Saldo Actual]]=0,"PAGADO",IF(BD_2[[#This Row],[Saldo Actual]]&lt;0,"A Favor","Pendiente"))</f>
        <v>Pendiente</v>
      </c>
      <c r="N233" s="57">
        <f>+BD_2[[#This Row],[Fecha Doc.]]+7</f>
        <v>45114</v>
      </c>
      <c r="O233" s="37" t="str">
        <f ca="1">IF(TODAY()&gt;BD_2[[#This Row],[Fecha Venc.]],"VENCIDO","")</f>
        <v>VENCIDO</v>
      </c>
      <c r="P233" s="37"/>
    </row>
    <row r="234" spans="1:16" ht="15" hidden="1" customHeight="1" x14ac:dyDescent="0.25">
      <c r="A234" s="62">
        <v>40043</v>
      </c>
      <c r="B234" s="32">
        <v>45106</v>
      </c>
      <c r="C234" s="33" t="s">
        <v>99</v>
      </c>
      <c r="D234" s="31" t="s">
        <v>55</v>
      </c>
      <c r="E234" s="33" t="s">
        <v>99</v>
      </c>
      <c r="F234" s="34" t="s">
        <v>17</v>
      </c>
      <c r="G234" s="35">
        <v>1724.9</v>
      </c>
      <c r="H234" s="35">
        <v>1724.9</v>
      </c>
      <c r="I234" s="35">
        <v>0.3</v>
      </c>
      <c r="J234" s="36">
        <f>+BD[[#This Row],[Kg. Recibidos]]*BD[[#This Row],[Precio]]</f>
        <v>125.46000000000001</v>
      </c>
      <c r="K234" s="35"/>
      <c r="L234" s="55">
        <f>+BD_2[[#This Row],[Monto Total]]-BD_2[[#This Row],[Abonos]]</f>
        <v>125.46000000000001</v>
      </c>
      <c r="M234" s="37" t="str">
        <f>IF(BD_2[[#This Row],[Saldo Actual]]=0,"PAGADO",IF(BD_2[[#This Row],[Saldo Actual]]&lt;0,"A Favor","Pendiente"))</f>
        <v>Pendiente</v>
      </c>
      <c r="N234" s="57">
        <f>+BD_2[[#This Row],[Fecha Doc.]]+7</f>
        <v>45113</v>
      </c>
      <c r="O234" s="37" t="str">
        <f ca="1">IF(TODAY()&gt;BD_2[[#This Row],[Fecha Venc.]],"VENCIDO","")</f>
        <v>VENCIDO</v>
      </c>
      <c r="P234" s="37"/>
    </row>
    <row r="235" spans="1:16" ht="15" hidden="1" customHeight="1" x14ac:dyDescent="0.25">
      <c r="A235" s="62">
        <v>40019</v>
      </c>
      <c r="B235" s="32">
        <v>45105</v>
      </c>
      <c r="C235" s="33" t="s">
        <v>99</v>
      </c>
      <c r="D235" s="31" t="s">
        <v>55</v>
      </c>
      <c r="E235" s="33" t="s">
        <v>99</v>
      </c>
      <c r="F235" s="34" t="s">
        <v>17</v>
      </c>
      <c r="G235" s="35">
        <v>1374</v>
      </c>
      <c r="H235" s="35">
        <v>1374</v>
      </c>
      <c r="I235" s="35">
        <v>0.3</v>
      </c>
      <c r="J235" s="36">
        <f>+BD[[#This Row],[Kg. Recibidos]]*BD[[#This Row],[Precio]]</f>
        <v>140.66</v>
      </c>
      <c r="K235" s="35"/>
      <c r="L235" s="55">
        <f>+BD_2[[#This Row],[Monto Total]]-BD_2[[#This Row],[Abonos]]</f>
        <v>140.66</v>
      </c>
      <c r="M235" s="37" t="str">
        <f>IF(BD_2[[#This Row],[Saldo Actual]]=0,"PAGADO",IF(BD_2[[#This Row],[Saldo Actual]]&lt;0,"A Favor","Pendiente"))</f>
        <v>Pendiente</v>
      </c>
      <c r="N235" s="57">
        <f>+BD_2[[#This Row],[Fecha Doc.]]+7</f>
        <v>45112</v>
      </c>
      <c r="O235" s="37" t="str">
        <f ca="1">IF(TODAY()&gt;BD_2[[#This Row],[Fecha Venc.]],"VENCIDO","")</f>
        <v>VENCIDO</v>
      </c>
      <c r="P235" s="37"/>
    </row>
    <row r="236" spans="1:16" ht="15" hidden="1" customHeight="1" x14ac:dyDescent="0.25">
      <c r="A236" s="62">
        <v>40002</v>
      </c>
      <c r="B236" s="32">
        <v>45104</v>
      </c>
      <c r="C236" s="33" t="s">
        <v>99</v>
      </c>
      <c r="D236" s="31" t="s">
        <v>55</v>
      </c>
      <c r="E236" s="33" t="s">
        <v>99</v>
      </c>
      <c r="F236" s="34" t="s">
        <v>17</v>
      </c>
      <c r="G236" s="35">
        <v>1360.2</v>
      </c>
      <c r="H236" s="35">
        <v>1360.2</v>
      </c>
      <c r="I236" s="35">
        <v>0.3</v>
      </c>
      <c r="J236" s="36">
        <f>+BD[[#This Row],[Kg. Recibidos]]*BD[[#This Row],[Precio]]</f>
        <v>215.9</v>
      </c>
      <c r="K236" s="35"/>
      <c r="L236" s="55">
        <f>+BD_2[[#This Row],[Monto Total]]-BD_2[[#This Row],[Abonos]]</f>
        <v>215.9</v>
      </c>
      <c r="M236" s="37" t="str">
        <f>IF(BD_2[[#This Row],[Saldo Actual]]=0,"PAGADO",IF(BD_2[[#This Row],[Saldo Actual]]&lt;0,"A Favor","Pendiente"))</f>
        <v>Pendiente</v>
      </c>
      <c r="N236" s="57">
        <f>+BD_2[[#This Row],[Fecha Doc.]]+7</f>
        <v>45111</v>
      </c>
      <c r="O236" s="37" t="str">
        <f ca="1">IF(TODAY()&gt;BD_2[[#This Row],[Fecha Venc.]],"VENCIDO","")</f>
        <v>VENCIDO</v>
      </c>
      <c r="P236" s="37"/>
    </row>
    <row r="237" spans="1:16" ht="15" hidden="1" customHeight="1" x14ac:dyDescent="0.25">
      <c r="A237" s="62">
        <v>39979</v>
      </c>
      <c r="B237" s="32">
        <v>45103</v>
      </c>
      <c r="C237" s="33" t="s">
        <v>99</v>
      </c>
      <c r="D237" s="31" t="s">
        <v>55</v>
      </c>
      <c r="E237" s="33" t="s">
        <v>99</v>
      </c>
      <c r="F237" s="34" t="s">
        <v>17</v>
      </c>
      <c r="G237" s="35">
        <v>1549.7</v>
      </c>
      <c r="H237" s="35">
        <v>1549.7</v>
      </c>
      <c r="I237" s="35">
        <v>0.3</v>
      </c>
      <c r="J237" s="36">
        <f>+BD[[#This Row],[Kg. Recibidos]]*BD[[#This Row],[Precio]]</f>
        <v>371.02</v>
      </c>
      <c r="K237" s="35"/>
      <c r="L237" s="55">
        <f>+BD_2[[#This Row],[Monto Total]]-BD_2[[#This Row],[Abonos]]</f>
        <v>371.02</v>
      </c>
      <c r="M237" s="37" t="str">
        <f>IF(BD_2[[#This Row],[Saldo Actual]]=0,"PAGADO",IF(BD_2[[#This Row],[Saldo Actual]]&lt;0,"A Favor","Pendiente"))</f>
        <v>Pendiente</v>
      </c>
      <c r="N237" s="57">
        <f>+BD_2[[#This Row],[Fecha Doc.]]+7</f>
        <v>45110</v>
      </c>
      <c r="O237" s="37" t="str">
        <f ca="1">IF(TODAY()&gt;BD_2[[#This Row],[Fecha Venc.]],"VENCIDO","")</f>
        <v>VENCIDO</v>
      </c>
      <c r="P237" s="37"/>
    </row>
    <row r="238" spans="1:16" ht="15" hidden="1" customHeight="1" x14ac:dyDescent="0.25">
      <c r="A238" s="62">
        <v>39940</v>
      </c>
      <c r="B238" s="32">
        <v>45099</v>
      </c>
      <c r="C238" s="33" t="s">
        <v>99</v>
      </c>
      <c r="D238" s="31" t="s">
        <v>55</v>
      </c>
      <c r="E238" s="33" t="s">
        <v>99</v>
      </c>
      <c r="F238" s="34" t="s">
        <v>17</v>
      </c>
      <c r="G238" s="35">
        <v>2129.3000000000002</v>
      </c>
      <c r="H238" s="35">
        <v>2129.3000000000002</v>
      </c>
      <c r="I238" s="35">
        <v>0.3</v>
      </c>
      <c r="J238" s="36">
        <f>+BD[[#This Row],[Kg. Recibidos]]*BD[[#This Row],[Precio]]</f>
        <v>344.1</v>
      </c>
      <c r="K238" s="35"/>
      <c r="L238" s="55">
        <f>+BD_2[[#This Row],[Monto Total]]-BD_2[[#This Row],[Abonos]]</f>
        <v>344.1</v>
      </c>
      <c r="M238" s="37" t="str">
        <f>IF(BD_2[[#This Row],[Saldo Actual]]=0,"PAGADO",IF(BD_2[[#This Row],[Saldo Actual]]&lt;0,"A Favor","Pendiente"))</f>
        <v>Pendiente</v>
      </c>
      <c r="N238" s="57">
        <f>+BD_2[[#This Row],[Fecha Doc.]]+7</f>
        <v>45106</v>
      </c>
      <c r="O238" s="37" t="str">
        <f ca="1">IF(TODAY()&gt;BD_2[[#This Row],[Fecha Venc.]],"VENCIDO","")</f>
        <v>VENCIDO</v>
      </c>
      <c r="P238" s="37"/>
    </row>
    <row r="239" spans="1:16" ht="15" hidden="1" customHeight="1" x14ac:dyDescent="0.25">
      <c r="A239" s="62">
        <v>39902</v>
      </c>
      <c r="B239" s="32">
        <v>45098</v>
      </c>
      <c r="C239" s="33" t="s">
        <v>99</v>
      </c>
      <c r="D239" s="31" t="s">
        <v>55</v>
      </c>
      <c r="E239" s="33" t="s">
        <v>99</v>
      </c>
      <c r="F239" s="34" t="s">
        <v>17</v>
      </c>
      <c r="G239" s="35">
        <v>2387.5</v>
      </c>
      <c r="H239" s="35">
        <v>2387.5</v>
      </c>
      <c r="I239" s="35">
        <v>0.3</v>
      </c>
      <c r="J239" s="36">
        <f>+BD[[#This Row],[Kg. Recibidos]]*BD[[#This Row],[Precio]]</f>
        <v>23021.960000000003</v>
      </c>
      <c r="K239" s="35"/>
      <c r="L239" s="55">
        <f>+BD_2[[#This Row],[Monto Total]]-BD_2[[#This Row],[Abonos]]</f>
        <v>23021.960000000003</v>
      </c>
      <c r="M239" s="37" t="str">
        <f>IF(BD_2[[#This Row],[Saldo Actual]]=0,"PAGADO",IF(BD_2[[#This Row],[Saldo Actual]]&lt;0,"A Favor","Pendiente"))</f>
        <v>Pendiente</v>
      </c>
      <c r="N239" s="57">
        <f>+BD_2[[#This Row],[Fecha Doc.]]+7</f>
        <v>45105</v>
      </c>
      <c r="O239" s="37" t="str">
        <f ca="1">IF(TODAY()&gt;BD_2[[#This Row],[Fecha Venc.]],"VENCIDO","")</f>
        <v>VENCIDO</v>
      </c>
      <c r="P239" s="37"/>
    </row>
    <row r="240" spans="1:16" ht="15" hidden="1" customHeight="1" x14ac:dyDescent="0.25">
      <c r="A240" s="62">
        <v>39873</v>
      </c>
      <c r="B240" s="32">
        <v>45097</v>
      </c>
      <c r="C240" s="33" t="s">
        <v>99</v>
      </c>
      <c r="D240" s="31" t="s">
        <v>55</v>
      </c>
      <c r="E240" s="33" t="s">
        <v>99</v>
      </c>
      <c r="F240" s="34" t="s">
        <v>17</v>
      </c>
      <c r="G240" s="35">
        <v>2372.1999999999998</v>
      </c>
      <c r="H240" s="35">
        <v>2372.1999999999998</v>
      </c>
      <c r="I240" s="35">
        <v>0.3</v>
      </c>
      <c r="J240" s="36">
        <f>+BD[[#This Row],[Kg. Recibidos]]*BD[[#This Row],[Precio]]</f>
        <v>114.7</v>
      </c>
      <c r="K240" s="35"/>
      <c r="L240" s="55">
        <f>+BD_2[[#This Row],[Monto Total]]-BD_2[[#This Row],[Abonos]]</f>
        <v>114.7</v>
      </c>
      <c r="M240" s="37" t="str">
        <f>IF(BD_2[[#This Row],[Saldo Actual]]=0,"PAGADO",IF(BD_2[[#This Row],[Saldo Actual]]&lt;0,"A Favor","Pendiente"))</f>
        <v>Pendiente</v>
      </c>
      <c r="N240" s="57">
        <f>+BD_2[[#This Row],[Fecha Doc.]]+7</f>
        <v>45104</v>
      </c>
      <c r="O240" s="37" t="str">
        <f ca="1">IF(TODAY()&gt;BD_2[[#This Row],[Fecha Venc.]],"VENCIDO","")</f>
        <v>VENCIDO</v>
      </c>
      <c r="P240" s="37"/>
    </row>
    <row r="241" spans="1:16" ht="15" hidden="1" customHeight="1" x14ac:dyDescent="0.25">
      <c r="A241" s="62">
        <v>39854</v>
      </c>
      <c r="B241" s="32">
        <v>45096</v>
      </c>
      <c r="C241" s="33" t="s">
        <v>99</v>
      </c>
      <c r="D241" s="31" t="s">
        <v>55</v>
      </c>
      <c r="E241" s="33" t="s">
        <v>99</v>
      </c>
      <c r="F241" s="34" t="s">
        <v>17</v>
      </c>
      <c r="G241" s="35">
        <v>1951.2</v>
      </c>
      <c r="H241" s="35">
        <v>1951.2</v>
      </c>
      <c r="I241" s="35">
        <v>0.3</v>
      </c>
      <c r="J241" s="36">
        <f>+BD[[#This Row],[Kg. Recibidos]]*BD[[#This Row],[Precio]]</f>
        <v>151.45000000000002</v>
      </c>
      <c r="K241" s="35"/>
      <c r="L241" s="55">
        <f>+BD_2[[#This Row],[Monto Total]]-BD_2[[#This Row],[Abonos]]</f>
        <v>151.45000000000002</v>
      </c>
      <c r="M241" s="37" t="str">
        <f>IF(BD_2[[#This Row],[Saldo Actual]]=0,"PAGADO",IF(BD_2[[#This Row],[Saldo Actual]]&lt;0,"A Favor","Pendiente"))</f>
        <v>Pendiente</v>
      </c>
      <c r="N241" s="57">
        <f>+BD_2[[#This Row],[Fecha Doc.]]+7</f>
        <v>45103</v>
      </c>
      <c r="O241" s="37" t="str">
        <f ca="1">IF(TODAY()&gt;BD_2[[#This Row],[Fecha Venc.]],"VENCIDO","")</f>
        <v>VENCIDO</v>
      </c>
      <c r="P241" s="37"/>
    </row>
    <row r="242" spans="1:16" ht="15" hidden="1" customHeight="1" x14ac:dyDescent="0.25">
      <c r="A242" s="62">
        <v>39741</v>
      </c>
      <c r="B242" s="32">
        <v>45091</v>
      </c>
      <c r="C242" s="33" t="s">
        <v>72</v>
      </c>
      <c r="D242" s="31" t="s">
        <v>26</v>
      </c>
      <c r="E242" s="33" t="s">
        <v>131</v>
      </c>
      <c r="F242" s="34" t="s">
        <v>3</v>
      </c>
      <c r="G242" s="35">
        <v>4051</v>
      </c>
      <c r="H242" s="35">
        <v>4035</v>
      </c>
      <c r="I242" s="35">
        <v>2.2000000000000002</v>
      </c>
      <c r="J242" s="36">
        <f>+BD[[#This Row],[Kg. Recibidos]]*BD[[#This Row],[Precio]]</f>
        <v>2658.7449999999999</v>
      </c>
      <c r="K242" s="35"/>
      <c r="L242" s="55">
        <f>+BD_2[[#This Row],[Monto Total]]-BD_2[[#This Row],[Abonos]]</f>
        <v>2658.7449999999999</v>
      </c>
      <c r="M242" s="37" t="str">
        <f>IF(BD_2[[#This Row],[Saldo Actual]]=0,"PAGADO",IF(BD_2[[#This Row],[Saldo Actual]]&lt;0,"A Favor","Pendiente"))</f>
        <v>Pendiente</v>
      </c>
      <c r="N242" s="57">
        <f>+BD_2[[#This Row],[Fecha Doc.]]+7</f>
        <v>45098</v>
      </c>
      <c r="O242" s="37" t="str">
        <f ca="1">IF(TODAY()&gt;BD_2[[#This Row],[Fecha Venc.]],"VENCIDO","")</f>
        <v>VENCIDO</v>
      </c>
      <c r="P242" s="37"/>
    </row>
    <row r="243" spans="1:16" ht="15" hidden="1" customHeight="1" x14ac:dyDescent="0.25">
      <c r="A243" s="62">
        <v>40379</v>
      </c>
      <c r="B243" s="32">
        <v>45124</v>
      </c>
      <c r="C243" s="33" t="s">
        <v>72</v>
      </c>
      <c r="D243" s="31" t="s">
        <v>26</v>
      </c>
      <c r="E243" s="33" t="s">
        <v>193</v>
      </c>
      <c r="F243" s="34" t="s">
        <v>13</v>
      </c>
      <c r="G243" s="35">
        <v>40.6</v>
      </c>
      <c r="H243" s="35">
        <v>40.6</v>
      </c>
      <c r="I243" s="35">
        <v>1.1000000000000001</v>
      </c>
      <c r="J243" s="36">
        <f>+BD[[#This Row],[Kg. Recibidos]]*BD[[#This Row],[Precio]]</f>
        <v>804.92499999999995</v>
      </c>
      <c r="K243" s="35"/>
      <c r="L243" s="55">
        <f>+BD_2[[#This Row],[Monto Total]]-BD_2[[#This Row],[Abonos]]</f>
        <v>804.92499999999995</v>
      </c>
      <c r="M243" s="37" t="str">
        <f>IF(BD_2[[#This Row],[Saldo Actual]]=0,"PAGADO",IF(BD_2[[#This Row],[Saldo Actual]]&lt;0,"A Favor","Pendiente"))</f>
        <v>Pendiente</v>
      </c>
      <c r="N243" s="57">
        <f>+BD_2[[#This Row],[Fecha Doc.]]+7</f>
        <v>45131</v>
      </c>
      <c r="O243" s="37" t="str">
        <f ca="1">IF(TODAY()&gt;BD_2[[#This Row],[Fecha Venc.]],"VENCIDO","")</f>
        <v>VENCIDO</v>
      </c>
      <c r="P243" s="37"/>
    </row>
    <row r="244" spans="1:16" ht="15" hidden="1" customHeight="1" x14ac:dyDescent="0.25">
      <c r="A244" s="62">
        <v>40378</v>
      </c>
      <c r="B244" s="32">
        <v>45124</v>
      </c>
      <c r="C244" s="33" t="s">
        <v>72</v>
      </c>
      <c r="D244" s="31" t="s">
        <v>26</v>
      </c>
      <c r="E244" s="33" t="s">
        <v>193</v>
      </c>
      <c r="F244" s="34" t="s">
        <v>3</v>
      </c>
      <c r="G244" s="35">
        <v>25.8</v>
      </c>
      <c r="H244" s="35">
        <v>25.8</v>
      </c>
      <c r="I244" s="35">
        <v>2.36</v>
      </c>
      <c r="J244" s="36">
        <f>+BD[[#This Row],[Kg. Recibidos]]*BD[[#This Row],[Precio]]</f>
        <v>37.700000000000003</v>
      </c>
      <c r="K244" s="35"/>
      <c r="L244" s="55">
        <f>+BD_2[[#This Row],[Monto Total]]-BD_2[[#This Row],[Abonos]]</f>
        <v>37.700000000000003</v>
      </c>
      <c r="M244" s="37" t="str">
        <f>IF(BD_2[[#This Row],[Saldo Actual]]=0,"PAGADO",IF(BD_2[[#This Row],[Saldo Actual]]&lt;0,"A Favor","Pendiente"))</f>
        <v>Pendiente</v>
      </c>
      <c r="N244" s="57">
        <f>+BD_2[[#This Row],[Fecha Doc.]]+7</f>
        <v>45131</v>
      </c>
      <c r="O244" s="37" t="str">
        <f ca="1">IF(TODAY()&gt;BD_2[[#This Row],[Fecha Venc.]],"VENCIDO","")</f>
        <v>VENCIDO</v>
      </c>
      <c r="P244" s="37"/>
    </row>
    <row r="245" spans="1:16" ht="15" hidden="1" customHeight="1" x14ac:dyDescent="0.25">
      <c r="A245" s="62">
        <v>40288</v>
      </c>
      <c r="B245" s="32">
        <v>45119</v>
      </c>
      <c r="C245" s="33" t="s">
        <v>72</v>
      </c>
      <c r="D245" s="31" t="s">
        <v>26</v>
      </c>
      <c r="E245" s="33" t="s">
        <v>193</v>
      </c>
      <c r="F245" s="34" t="s">
        <v>3</v>
      </c>
      <c r="G245" s="35">
        <v>21.6</v>
      </c>
      <c r="H245" s="35">
        <v>21.6</v>
      </c>
      <c r="I245" s="35">
        <v>2.36</v>
      </c>
      <c r="J245" s="36">
        <f>+BD[[#This Row],[Kg. Recibidos]]*BD[[#This Row],[Precio]]</f>
        <v>7215.6850000000004</v>
      </c>
      <c r="K245" s="35"/>
      <c r="L245" s="55">
        <f>+BD_2[[#This Row],[Monto Total]]-BD_2[[#This Row],[Abonos]]</f>
        <v>7215.6850000000004</v>
      </c>
      <c r="M245" s="37" t="str">
        <f>IF(BD_2[[#This Row],[Saldo Actual]]=0,"PAGADO",IF(BD_2[[#This Row],[Saldo Actual]]&lt;0,"A Favor","Pendiente"))</f>
        <v>Pendiente</v>
      </c>
      <c r="N245" s="57">
        <f>+BD_2[[#This Row],[Fecha Doc.]]+7</f>
        <v>45126</v>
      </c>
      <c r="O245" s="37" t="str">
        <f ca="1">IF(TODAY()&gt;BD_2[[#This Row],[Fecha Venc.]],"VENCIDO","")</f>
        <v>VENCIDO</v>
      </c>
      <c r="P245" s="37"/>
    </row>
    <row r="246" spans="1:16" ht="15" hidden="1" customHeight="1" x14ac:dyDescent="0.25">
      <c r="A246" s="62">
        <v>40287</v>
      </c>
      <c r="B246" s="32">
        <v>45119</v>
      </c>
      <c r="C246" s="33" t="s">
        <v>72</v>
      </c>
      <c r="D246" s="31" t="s">
        <v>26</v>
      </c>
      <c r="E246" s="33" t="s">
        <v>193</v>
      </c>
      <c r="F246" s="34" t="s">
        <v>3</v>
      </c>
      <c r="G246" s="35">
        <v>22.3</v>
      </c>
      <c r="H246" s="35">
        <v>22.3</v>
      </c>
      <c r="I246" s="35">
        <v>2.36</v>
      </c>
      <c r="J246" s="36">
        <f>+BD[[#This Row],[Kg. Recibidos]]*BD[[#This Row],[Precio]]</f>
        <v>640.08150000000001</v>
      </c>
      <c r="K246" s="35"/>
      <c r="L246" s="55">
        <f>+BD_2[[#This Row],[Monto Total]]-BD_2[[#This Row],[Abonos]]</f>
        <v>640.08150000000001</v>
      </c>
      <c r="M246" s="37" t="str">
        <f>IF(BD_2[[#This Row],[Saldo Actual]]=0,"PAGADO",IF(BD_2[[#This Row],[Saldo Actual]]&lt;0,"A Favor","Pendiente"))</f>
        <v>Pendiente</v>
      </c>
      <c r="N246" s="57">
        <f>+BD_2[[#This Row],[Fecha Doc.]]+7</f>
        <v>45126</v>
      </c>
      <c r="O246" s="37" t="str">
        <f ca="1">IF(TODAY()&gt;BD_2[[#This Row],[Fecha Venc.]],"VENCIDO","")</f>
        <v>VENCIDO</v>
      </c>
      <c r="P246" s="37"/>
    </row>
    <row r="247" spans="1:16" ht="15" hidden="1" customHeight="1" x14ac:dyDescent="0.25">
      <c r="A247" s="62">
        <v>40172</v>
      </c>
      <c r="B247" s="32">
        <v>45113</v>
      </c>
      <c r="C247" s="33" t="s">
        <v>72</v>
      </c>
      <c r="D247" s="31" t="s">
        <v>26</v>
      </c>
      <c r="E247" s="33" t="s">
        <v>193</v>
      </c>
      <c r="F247" s="34" t="s">
        <v>13</v>
      </c>
      <c r="G247" s="35">
        <v>40.1</v>
      </c>
      <c r="H247" s="35">
        <v>40.1</v>
      </c>
      <c r="I247" s="35">
        <v>1.1000000000000001</v>
      </c>
      <c r="J247" s="36">
        <f>+BD[[#This Row],[Kg. Recibidos]]*BD[[#This Row],[Precio]]</f>
        <v>372.9</v>
      </c>
      <c r="K247" s="35"/>
      <c r="L247" s="55">
        <f>+BD_2[[#This Row],[Monto Total]]-BD_2[[#This Row],[Abonos]]</f>
        <v>372.9</v>
      </c>
      <c r="M247" s="37" t="str">
        <f>IF(BD_2[[#This Row],[Saldo Actual]]=0,"PAGADO",IF(BD_2[[#This Row],[Saldo Actual]]&lt;0,"A Favor","Pendiente"))</f>
        <v>Pendiente</v>
      </c>
      <c r="N247" s="57">
        <f>+BD_2[[#This Row],[Fecha Doc.]]+7</f>
        <v>45120</v>
      </c>
      <c r="O247" s="37" t="str">
        <f ca="1">IF(TODAY()&gt;BD_2[[#This Row],[Fecha Venc.]],"VENCIDO","")</f>
        <v>VENCIDO</v>
      </c>
      <c r="P247" s="37"/>
    </row>
    <row r="248" spans="1:16" ht="15" hidden="1" customHeight="1" x14ac:dyDescent="0.25">
      <c r="A248" s="62">
        <v>40171</v>
      </c>
      <c r="B248" s="32">
        <v>45113</v>
      </c>
      <c r="C248" s="33" t="s">
        <v>72</v>
      </c>
      <c r="D248" s="31" t="s">
        <v>26</v>
      </c>
      <c r="E248" s="33" t="s">
        <v>193</v>
      </c>
      <c r="F248" s="34" t="s">
        <v>3</v>
      </c>
      <c r="G248" s="35">
        <v>28.7</v>
      </c>
      <c r="H248" s="35">
        <v>28.7</v>
      </c>
      <c r="I248" s="35">
        <v>2.25</v>
      </c>
      <c r="J248" s="36">
        <f>+BD[[#This Row],[Kg. Recibidos]]*BD[[#This Row],[Precio]]</f>
        <v>14962.77</v>
      </c>
      <c r="K248" s="35"/>
      <c r="L248" s="55">
        <f>+BD_2[[#This Row],[Monto Total]]-BD_2[[#This Row],[Abonos]]</f>
        <v>14962.77</v>
      </c>
      <c r="M248" s="37" t="str">
        <f>IF(BD_2[[#This Row],[Saldo Actual]]=0,"PAGADO",IF(BD_2[[#This Row],[Saldo Actual]]&lt;0,"A Favor","Pendiente"))</f>
        <v>Pendiente</v>
      </c>
      <c r="N248" s="57">
        <f>+BD_2[[#This Row],[Fecha Doc.]]+7</f>
        <v>45120</v>
      </c>
      <c r="O248" s="37" t="str">
        <f ca="1">IF(TODAY()&gt;BD_2[[#This Row],[Fecha Venc.]],"VENCIDO","")</f>
        <v>VENCIDO</v>
      </c>
      <c r="P248" s="37"/>
    </row>
    <row r="249" spans="1:16" ht="15" hidden="1" customHeight="1" x14ac:dyDescent="0.25">
      <c r="A249" s="62">
        <v>40659</v>
      </c>
      <c r="B249" s="32">
        <v>45139</v>
      </c>
      <c r="C249" s="33" t="s">
        <v>69</v>
      </c>
      <c r="D249" s="31" t="s">
        <v>31</v>
      </c>
      <c r="E249" s="33" t="s">
        <v>69</v>
      </c>
      <c r="F249" s="34" t="s">
        <v>13</v>
      </c>
      <c r="G249" s="35">
        <v>129.4</v>
      </c>
      <c r="H249" s="35">
        <v>129</v>
      </c>
      <c r="I249" s="35">
        <v>1.1000000000000001</v>
      </c>
      <c r="J249" s="36">
        <f>+BD[[#This Row],[Kg. Recibidos]]*BD[[#This Row],[Precio]]</f>
        <v>6826.6</v>
      </c>
      <c r="K249" s="35"/>
      <c r="L249" s="55">
        <f>+BD_2[[#This Row],[Monto Total]]-BD_2[[#This Row],[Abonos]]</f>
        <v>6826.6</v>
      </c>
      <c r="M249" s="37" t="str">
        <f>IF(BD_2[[#This Row],[Saldo Actual]]=0,"PAGADO",IF(BD_2[[#This Row],[Saldo Actual]]&lt;0,"A Favor","Pendiente"))</f>
        <v>Pendiente</v>
      </c>
      <c r="N249" s="57">
        <f>+BD_2[[#This Row],[Fecha Doc.]]+7</f>
        <v>45146</v>
      </c>
      <c r="O249" s="37" t="str">
        <f ca="1">IF(TODAY()&gt;BD_2[[#This Row],[Fecha Venc.]],"VENCIDO","")</f>
        <v>VENCIDO</v>
      </c>
      <c r="P249" s="37"/>
    </row>
    <row r="250" spans="1:16" ht="15" hidden="1" customHeight="1" x14ac:dyDescent="0.25">
      <c r="A250" s="62">
        <v>40659</v>
      </c>
      <c r="B250" s="32">
        <v>45139</v>
      </c>
      <c r="C250" s="33" t="s">
        <v>69</v>
      </c>
      <c r="D250" s="31" t="s">
        <v>31</v>
      </c>
      <c r="E250" s="33" t="s">
        <v>69</v>
      </c>
      <c r="F250" s="34" t="s">
        <v>12</v>
      </c>
      <c r="G250" s="35">
        <v>837.2</v>
      </c>
      <c r="H250" s="35">
        <v>831.8</v>
      </c>
      <c r="I250" s="35">
        <v>1</v>
      </c>
      <c r="J250" s="36">
        <f>+BD[[#This Row],[Kg. Recibidos]]*BD[[#This Row],[Precio]]</f>
        <v>6846.9500000000007</v>
      </c>
      <c r="K250" s="35"/>
      <c r="L250" s="55">
        <f>+BD_2[[#This Row],[Monto Total]]-BD_2[[#This Row],[Abonos]]</f>
        <v>6846.9500000000007</v>
      </c>
      <c r="M250" s="37" t="str">
        <f>IF(BD_2[[#This Row],[Saldo Actual]]=0,"PAGADO",IF(BD_2[[#This Row],[Saldo Actual]]&lt;0,"A Favor","Pendiente"))</f>
        <v>Pendiente</v>
      </c>
      <c r="N250" s="57">
        <f>+BD_2[[#This Row],[Fecha Doc.]]+7</f>
        <v>45146</v>
      </c>
      <c r="O250" s="37" t="str">
        <f ca="1">IF(TODAY()&gt;BD_2[[#This Row],[Fecha Venc.]],"VENCIDO","")</f>
        <v>VENCIDO</v>
      </c>
      <c r="P250" s="37"/>
    </row>
    <row r="251" spans="1:16" ht="15" hidden="1" customHeight="1" x14ac:dyDescent="0.25">
      <c r="A251" s="62">
        <v>40658</v>
      </c>
      <c r="B251" s="32">
        <v>45139</v>
      </c>
      <c r="C251" s="33" t="s">
        <v>69</v>
      </c>
      <c r="D251" s="31" t="s">
        <v>31</v>
      </c>
      <c r="E251" s="33" t="s">
        <v>69</v>
      </c>
      <c r="F251" s="34" t="s">
        <v>10</v>
      </c>
      <c r="G251" s="35">
        <v>1492.7</v>
      </c>
      <c r="H251" s="35">
        <v>1483.2</v>
      </c>
      <c r="I251" s="35">
        <v>2.15</v>
      </c>
      <c r="J251" s="36">
        <f>+BD[[#This Row],[Kg. Recibidos]]*BD[[#This Row],[Precio]]</f>
        <v>0</v>
      </c>
      <c r="K251" s="35"/>
      <c r="L251" s="55">
        <f>+BD_2[[#This Row],[Monto Total]]-BD_2[[#This Row],[Abonos]]</f>
        <v>0</v>
      </c>
      <c r="M251" s="37" t="str">
        <f>IF(BD_2[[#This Row],[Saldo Actual]]=0,"PAGADO",IF(BD_2[[#This Row],[Saldo Actual]]&lt;0,"A Favor","Pendiente"))</f>
        <v>PAGADO</v>
      </c>
      <c r="N251" s="57">
        <f>+BD_2[[#This Row],[Fecha Doc.]]+7</f>
        <v>45146</v>
      </c>
      <c r="O251" s="37" t="str">
        <f ca="1">IF(TODAY()&gt;BD_2[[#This Row],[Fecha Venc.]],"VENCIDO","")</f>
        <v>VENCIDO</v>
      </c>
      <c r="P251" s="37"/>
    </row>
    <row r="252" spans="1:16" ht="15" hidden="1" customHeight="1" x14ac:dyDescent="0.25">
      <c r="A252" s="62">
        <v>40623</v>
      </c>
      <c r="B252" s="32">
        <v>45136</v>
      </c>
      <c r="C252" s="33" t="s">
        <v>69</v>
      </c>
      <c r="D252" s="31" t="s">
        <v>31</v>
      </c>
      <c r="E252" s="33" t="s">
        <v>69</v>
      </c>
      <c r="F252" s="34" t="s">
        <v>10</v>
      </c>
      <c r="G252" s="35">
        <v>3096.2</v>
      </c>
      <c r="H252" s="35">
        <v>3085.1</v>
      </c>
      <c r="I252" s="35">
        <v>2.15</v>
      </c>
      <c r="J252" s="36">
        <f>+BD[[#This Row],[Kg. Recibidos]]*BD[[#This Row],[Precio]]</f>
        <v>1092.8</v>
      </c>
      <c r="K252" s="35"/>
      <c r="L252" s="55">
        <f>+BD_2[[#This Row],[Monto Total]]-BD_2[[#This Row],[Abonos]]</f>
        <v>1092.8</v>
      </c>
      <c r="M252" s="37" t="str">
        <f>IF(BD_2[[#This Row],[Saldo Actual]]=0,"PAGADO",IF(BD_2[[#This Row],[Saldo Actual]]&lt;0,"A Favor","Pendiente"))</f>
        <v>Pendiente</v>
      </c>
      <c r="N252" s="57">
        <f>+BD_2[[#This Row],[Fecha Doc.]]+7</f>
        <v>45143</v>
      </c>
      <c r="O252" s="37" t="str">
        <f ca="1">IF(TODAY()&gt;BD_2[[#This Row],[Fecha Venc.]],"VENCIDO","")</f>
        <v>VENCIDO</v>
      </c>
      <c r="P252" s="37"/>
    </row>
    <row r="253" spans="1:16" ht="15" hidden="1" customHeight="1" x14ac:dyDescent="0.25">
      <c r="A253" s="62">
        <v>40003</v>
      </c>
      <c r="B253" s="32">
        <v>45104</v>
      </c>
      <c r="C253" s="33" t="s">
        <v>72</v>
      </c>
      <c r="D253" s="31" t="s">
        <v>26</v>
      </c>
      <c r="E253" s="33" t="s">
        <v>193</v>
      </c>
      <c r="F253" s="34" t="s">
        <v>13</v>
      </c>
      <c r="G253" s="35">
        <v>43.2</v>
      </c>
      <c r="H253" s="35">
        <v>43.2</v>
      </c>
      <c r="I253" s="35">
        <v>1.35</v>
      </c>
      <c r="J253" s="36">
        <f>+BD[[#This Row],[Kg. Recibidos]]*BD[[#This Row],[Precio]]</f>
        <v>1008.4</v>
      </c>
      <c r="K253" s="35"/>
      <c r="L253" s="55">
        <f>+BD_2[[#This Row],[Monto Total]]-BD_2[[#This Row],[Abonos]]</f>
        <v>1008.4</v>
      </c>
      <c r="M253" s="37" t="str">
        <f>IF(BD_2[[#This Row],[Saldo Actual]]=0,"PAGADO",IF(BD_2[[#This Row],[Saldo Actual]]&lt;0,"A Favor","Pendiente"))</f>
        <v>Pendiente</v>
      </c>
      <c r="N253" s="57">
        <f>+BD_2[[#This Row],[Fecha Doc.]]+7</f>
        <v>45111</v>
      </c>
      <c r="O253" s="37" t="str">
        <f ca="1">IF(TODAY()&gt;BD_2[[#This Row],[Fecha Venc.]],"VENCIDO","")</f>
        <v>VENCIDO</v>
      </c>
      <c r="P253" s="37"/>
    </row>
    <row r="254" spans="1:16" ht="15" hidden="1" customHeight="1" x14ac:dyDescent="0.25">
      <c r="A254" s="62">
        <v>39897</v>
      </c>
      <c r="B254" s="32">
        <v>45098</v>
      </c>
      <c r="C254" s="33" t="s">
        <v>72</v>
      </c>
      <c r="D254" s="31" t="s">
        <v>26</v>
      </c>
      <c r="E254" s="33" t="s">
        <v>193</v>
      </c>
      <c r="F254" s="34" t="s">
        <v>3</v>
      </c>
      <c r="G254" s="35">
        <v>24.4</v>
      </c>
      <c r="H254" s="35">
        <v>24.4</v>
      </c>
      <c r="I254" s="35">
        <v>2.3199999999999998</v>
      </c>
      <c r="J254" s="36">
        <f>+BD[[#This Row],[Kg. Recibidos]]*BD[[#This Row],[Precio]]</f>
        <v>873.9</v>
      </c>
      <c r="K254" s="35"/>
      <c r="L254" s="55">
        <f>+BD_2[[#This Row],[Monto Total]]-BD_2[[#This Row],[Abonos]]</f>
        <v>873.9</v>
      </c>
      <c r="M254" s="37" t="str">
        <f>IF(BD_2[[#This Row],[Saldo Actual]]=0,"PAGADO",IF(BD_2[[#This Row],[Saldo Actual]]&lt;0,"A Favor","Pendiente"))</f>
        <v>Pendiente</v>
      </c>
      <c r="N254" s="57">
        <f>+BD_2[[#This Row],[Fecha Doc.]]+7</f>
        <v>45105</v>
      </c>
      <c r="O254" s="37" t="str">
        <f ca="1">IF(TODAY()&gt;BD_2[[#This Row],[Fecha Venc.]],"VENCIDO","")</f>
        <v>VENCIDO</v>
      </c>
      <c r="P254" s="37"/>
    </row>
    <row r="255" spans="1:16" ht="15" hidden="1" customHeight="1" x14ac:dyDescent="0.25">
      <c r="A255" s="62">
        <v>39896</v>
      </c>
      <c r="B255" s="32">
        <v>45098</v>
      </c>
      <c r="C255" s="33" t="s">
        <v>72</v>
      </c>
      <c r="D255" s="31" t="s">
        <v>26</v>
      </c>
      <c r="E255" s="33" t="s">
        <v>193</v>
      </c>
      <c r="F255" s="34" t="s">
        <v>3</v>
      </c>
      <c r="G255" s="35">
        <v>26.6</v>
      </c>
      <c r="H255" s="35">
        <v>26.6</v>
      </c>
      <c r="I255" s="35">
        <v>2.3199999999999998</v>
      </c>
      <c r="J255" s="36">
        <f>+BD[[#This Row],[Kg. Recibidos]]*BD[[#This Row],[Precio]]</f>
        <v>568.79999999999995</v>
      </c>
      <c r="K255" s="35"/>
      <c r="L255" s="55">
        <f>+BD_2[[#This Row],[Monto Total]]-BD_2[[#This Row],[Abonos]]</f>
        <v>568.79999999999995</v>
      </c>
      <c r="M255" s="37" t="str">
        <f>IF(BD_2[[#This Row],[Saldo Actual]]=0,"PAGADO",IF(BD_2[[#This Row],[Saldo Actual]]&lt;0,"A Favor","Pendiente"))</f>
        <v>Pendiente</v>
      </c>
      <c r="N255" s="57">
        <f>+BD_2[[#This Row],[Fecha Doc.]]+7</f>
        <v>45105</v>
      </c>
      <c r="O255" s="37" t="str">
        <f ca="1">IF(TODAY()&gt;BD_2[[#This Row],[Fecha Venc.]],"VENCIDO","")</f>
        <v>VENCIDO</v>
      </c>
      <c r="P255" s="37"/>
    </row>
    <row r="256" spans="1:16" ht="15" hidden="1" customHeight="1" x14ac:dyDescent="0.25">
      <c r="A256" s="62">
        <v>39761</v>
      </c>
      <c r="B256" s="32">
        <v>45091</v>
      </c>
      <c r="C256" s="33" t="s">
        <v>72</v>
      </c>
      <c r="D256" s="31" t="s">
        <v>26</v>
      </c>
      <c r="E256" s="33" t="s">
        <v>193</v>
      </c>
      <c r="F256" s="34" t="s">
        <v>3</v>
      </c>
      <c r="G256" s="35">
        <v>14.2</v>
      </c>
      <c r="H256" s="35">
        <v>14.2</v>
      </c>
      <c r="I256" s="35">
        <v>2.3199999999999998</v>
      </c>
      <c r="J256" s="36">
        <f>+BD[[#This Row],[Kg. Recibidos]]*BD[[#This Row],[Precio]]</f>
        <v>421.07</v>
      </c>
      <c r="K256" s="35"/>
      <c r="L256" s="55">
        <f>+BD_2[[#This Row],[Monto Total]]-BD_2[[#This Row],[Abonos]]</f>
        <v>421.07</v>
      </c>
      <c r="M256" s="37" t="str">
        <f>IF(BD_2[[#This Row],[Saldo Actual]]=0,"PAGADO",IF(BD_2[[#This Row],[Saldo Actual]]&lt;0,"A Favor","Pendiente"))</f>
        <v>Pendiente</v>
      </c>
      <c r="N256" s="57">
        <f>+BD_2[[#This Row],[Fecha Doc.]]+7</f>
        <v>45098</v>
      </c>
      <c r="O256" s="37" t="str">
        <f ca="1">IF(TODAY()&gt;BD_2[[#This Row],[Fecha Venc.]],"VENCIDO","")</f>
        <v>VENCIDO</v>
      </c>
      <c r="P256" s="37"/>
    </row>
    <row r="257" spans="1:16" ht="15" hidden="1" customHeight="1" x14ac:dyDescent="0.25">
      <c r="A257" s="62">
        <v>39760</v>
      </c>
      <c r="B257" s="32">
        <v>45091</v>
      </c>
      <c r="C257" s="33" t="s">
        <v>72</v>
      </c>
      <c r="D257" s="31" t="s">
        <v>26</v>
      </c>
      <c r="E257" s="33" t="s">
        <v>193</v>
      </c>
      <c r="F257" s="34" t="s">
        <v>3</v>
      </c>
      <c r="G257" s="35">
        <v>6.3</v>
      </c>
      <c r="H257" s="35">
        <v>6.3</v>
      </c>
      <c r="I257" s="35">
        <v>2.3199999999999998</v>
      </c>
      <c r="J257" s="36">
        <f>+BD[[#This Row],[Kg. Recibidos]]*BD[[#This Row],[Precio]]</f>
        <v>6487.9949999999999</v>
      </c>
      <c r="K257" s="35"/>
      <c r="L257" s="55">
        <f>+BD_2[[#This Row],[Monto Total]]-BD_2[[#This Row],[Abonos]]</f>
        <v>6487.9949999999999</v>
      </c>
      <c r="M257" s="37" t="str">
        <f>IF(BD_2[[#This Row],[Saldo Actual]]=0,"PAGADO",IF(BD_2[[#This Row],[Saldo Actual]]&lt;0,"A Favor","Pendiente"))</f>
        <v>Pendiente</v>
      </c>
      <c r="N257" s="57">
        <f>+BD_2[[#This Row],[Fecha Doc.]]+7</f>
        <v>45098</v>
      </c>
      <c r="O257" s="37" t="str">
        <f ca="1">IF(TODAY()&gt;BD_2[[#This Row],[Fecha Venc.]],"VENCIDO","")</f>
        <v>VENCIDO</v>
      </c>
      <c r="P257" s="37"/>
    </row>
    <row r="258" spans="1:16" ht="15" hidden="1" customHeight="1" x14ac:dyDescent="0.25">
      <c r="A258" s="62">
        <v>39385</v>
      </c>
      <c r="B258" s="32">
        <v>45075</v>
      </c>
      <c r="C258" s="33" t="s">
        <v>72</v>
      </c>
      <c r="D258" s="31" t="s">
        <v>26</v>
      </c>
      <c r="E258" s="33" t="s">
        <v>193</v>
      </c>
      <c r="F258" s="34" t="s">
        <v>3</v>
      </c>
      <c r="G258" s="35">
        <v>25.6</v>
      </c>
      <c r="H258" s="35">
        <v>25.6</v>
      </c>
      <c r="I258" s="35">
        <v>2.3199999999999998</v>
      </c>
      <c r="J258" s="36">
        <f>+BD[[#This Row],[Kg. Recibidos]]*BD[[#This Row],[Precio]]</f>
        <v>873.44</v>
      </c>
      <c r="K258" s="35"/>
      <c r="L258" s="55">
        <f>+BD_2[[#This Row],[Monto Total]]-BD_2[[#This Row],[Abonos]]</f>
        <v>873.44</v>
      </c>
      <c r="M258" s="37" t="str">
        <f>IF(BD_2[[#This Row],[Saldo Actual]]=0,"PAGADO",IF(BD_2[[#This Row],[Saldo Actual]]&lt;0,"A Favor","Pendiente"))</f>
        <v>Pendiente</v>
      </c>
      <c r="N258" s="57">
        <f>+BD_2[[#This Row],[Fecha Doc.]]+7</f>
        <v>45082</v>
      </c>
      <c r="O258" s="37" t="str">
        <f ca="1">IF(TODAY()&gt;BD_2[[#This Row],[Fecha Venc.]],"VENCIDO","")</f>
        <v>VENCIDO</v>
      </c>
      <c r="P258" s="37"/>
    </row>
    <row r="259" spans="1:16" ht="15" hidden="1" customHeight="1" x14ac:dyDescent="0.25">
      <c r="A259" s="62">
        <v>39384</v>
      </c>
      <c r="B259" s="32">
        <v>45075</v>
      </c>
      <c r="C259" s="33" t="s">
        <v>72</v>
      </c>
      <c r="D259" s="31" t="s">
        <v>26</v>
      </c>
      <c r="E259" s="33" t="s">
        <v>193</v>
      </c>
      <c r="F259" s="34" t="s">
        <v>13</v>
      </c>
      <c r="G259" s="35">
        <v>35.299999999999997</v>
      </c>
      <c r="H259" s="35">
        <v>35.299999999999997</v>
      </c>
      <c r="I259" s="35">
        <v>1.35</v>
      </c>
      <c r="J259" s="36">
        <f>+BD[[#This Row],[Kg. Recibidos]]*BD[[#This Row],[Precio]]</f>
        <v>2.21</v>
      </c>
      <c r="K259" s="35"/>
      <c r="L259" s="55">
        <f>+BD_2[[#This Row],[Monto Total]]-BD_2[[#This Row],[Abonos]]</f>
        <v>2.21</v>
      </c>
      <c r="M259" s="37" t="str">
        <f>IF(BD_2[[#This Row],[Saldo Actual]]=0,"PAGADO",IF(BD_2[[#This Row],[Saldo Actual]]&lt;0,"A Favor","Pendiente"))</f>
        <v>Pendiente</v>
      </c>
      <c r="N259" s="57">
        <f>+BD_2[[#This Row],[Fecha Doc.]]+7</f>
        <v>45082</v>
      </c>
      <c r="O259" s="37" t="str">
        <f ca="1">IF(TODAY()&gt;BD_2[[#This Row],[Fecha Venc.]],"VENCIDO","")</f>
        <v>VENCIDO</v>
      </c>
      <c r="P259" s="37"/>
    </row>
    <row r="260" spans="1:16" ht="15" hidden="1" customHeight="1" x14ac:dyDescent="0.25">
      <c r="A260" s="62">
        <v>39252</v>
      </c>
      <c r="B260" s="32">
        <v>45064</v>
      </c>
      <c r="C260" s="33" t="s">
        <v>72</v>
      </c>
      <c r="D260" s="31" t="s">
        <v>26</v>
      </c>
      <c r="E260" s="33" t="s">
        <v>193</v>
      </c>
      <c r="F260" s="34" t="s">
        <v>13</v>
      </c>
      <c r="G260" s="35">
        <v>35.299999999999997</v>
      </c>
      <c r="H260" s="35">
        <v>35.299999999999997</v>
      </c>
      <c r="I260" s="35">
        <v>1.4</v>
      </c>
      <c r="J260" s="36">
        <f>+BD[[#This Row],[Kg. Recibidos]]*BD[[#This Row],[Precio]]</f>
        <v>23.924999999999997</v>
      </c>
      <c r="K260" s="35"/>
      <c r="L260" s="55">
        <f>+BD_2[[#This Row],[Monto Total]]-BD_2[[#This Row],[Abonos]]</f>
        <v>23.924999999999997</v>
      </c>
      <c r="M260" s="37" t="str">
        <f>IF(BD_2[[#This Row],[Saldo Actual]]=0,"PAGADO",IF(BD_2[[#This Row],[Saldo Actual]]&lt;0,"A Favor","Pendiente"))</f>
        <v>Pendiente</v>
      </c>
      <c r="N260" s="57">
        <f>+BD_2[[#This Row],[Fecha Doc.]]+7</f>
        <v>45071</v>
      </c>
      <c r="O260" s="37" t="str">
        <f ca="1">IF(TODAY()&gt;BD_2[[#This Row],[Fecha Venc.]],"VENCIDO","")</f>
        <v>VENCIDO</v>
      </c>
      <c r="P260" s="37"/>
    </row>
    <row r="261" spans="1:16" ht="15" hidden="1" customHeight="1" x14ac:dyDescent="0.25">
      <c r="A261" s="62">
        <v>39148</v>
      </c>
      <c r="B261" s="32">
        <v>45058</v>
      </c>
      <c r="C261" s="33" t="s">
        <v>72</v>
      </c>
      <c r="D261" s="31" t="s">
        <v>26</v>
      </c>
      <c r="E261" s="33" t="s">
        <v>193</v>
      </c>
      <c r="F261" s="34" t="s">
        <v>3</v>
      </c>
      <c r="G261" s="35">
        <v>23.8</v>
      </c>
      <c r="H261" s="35">
        <v>23.8</v>
      </c>
      <c r="I261" s="35">
        <v>2.4</v>
      </c>
      <c r="J261" s="36">
        <f>+BD[[#This Row],[Kg. Recibidos]]*BD[[#This Row],[Precio]]</f>
        <v>68.900000000000006</v>
      </c>
      <c r="K261" s="35"/>
      <c r="L261" s="55">
        <f>+BD_2[[#This Row],[Monto Total]]-BD_2[[#This Row],[Abonos]]</f>
        <v>68.900000000000006</v>
      </c>
      <c r="M261" s="37" t="str">
        <f>IF(BD_2[[#This Row],[Saldo Actual]]=0,"PAGADO",IF(BD_2[[#This Row],[Saldo Actual]]&lt;0,"A Favor","Pendiente"))</f>
        <v>Pendiente</v>
      </c>
      <c r="N261" s="57">
        <f>+BD_2[[#This Row],[Fecha Doc.]]+7</f>
        <v>45065</v>
      </c>
      <c r="O261" s="37" t="str">
        <f ca="1">IF(TODAY()&gt;BD_2[[#This Row],[Fecha Venc.]],"VENCIDO","")</f>
        <v>VENCIDO</v>
      </c>
      <c r="P261" s="37"/>
    </row>
  </sheetData>
  <conditionalFormatting sqref="L6:L261">
    <cfRule type="cellIs" dxfId="20" priority="3" operator="equal">
      <formula>0</formula>
    </cfRule>
  </conditionalFormatting>
  <conditionalFormatting sqref="M6:M261">
    <cfRule type="cellIs" dxfId="19" priority="2" operator="equal">
      <formula>"PAGADO"</formula>
    </cfRule>
  </conditionalFormatting>
  <conditionalFormatting sqref="O7:O261">
    <cfRule type="cellIs" dxfId="18" priority="1" operator="equal">
      <formula>"VENCIDO"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TextBox1">
          <controlPr defaultSize="0" autoLine="0" r:id="rId4">
            <anchor moveWithCells="1">
              <from>
                <xdr:col>19</xdr:col>
                <xdr:colOff>200025</xdr:colOff>
                <xdr:row>1</xdr:row>
                <xdr:rowOff>38100</xdr:rowOff>
              </from>
              <to>
                <xdr:col>20</xdr:col>
                <xdr:colOff>142875</xdr:colOff>
                <xdr:row>2</xdr:row>
                <xdr:rowOff>133350</xdr:rowOff>
              </to>
            </anchor>
          </controlPr>
        </control>
      </mc:Choice>
      <mc:Fallback>
        <control shapeId="10241" r:id="rId3" name="TextBox1"/>
      </mc:Fallback>
    </mc:AlternateContent>
    <mc:AlternateContent xmlns:mc="http://schemas.openxmlformats.org/markup-compatibility/2006">
      <mc:Choice Requires="x14">
        <control shapeId="10242" r:id="rId5" name="Button 2">
          <controlPr defaultSize="0" print="0" autoFill="0" autoPict="0" macro="[0]!BuscarNota">
            <anchor moveWithCells="1" sizeWithCells="1">
              <from>
                <xdr:col>10</xdr:col>
                <xdr:colOff>857250</xdr:colOff>
                <xdr:row>1</xdr:row>
                <xdr:rowOff>66675</xdr:rowOff>
              </from>
              <to>
                <xdr:col>12</xdr:col>
                <xdr:colOff>57150</xdr:colOff>
                <xdr:row>3</xdr:row>
                <xdr:rowOff>19050</xdr:rowOff>
              </to>
            </anchor>
          </controlPr>
        </control>
      </mc:Choice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541DA4D-D39D-4E80-BFBD-CD78E79569C2}">
          <x14:formula1>
            <xm:f>Listas!$BS$5:$BS$161</xm:f>
          </x14:formula1>
          <xm:sqref>E7:E261</xm:sqref>
        </x14:dataValidation>
        <x14:dataValidation type="list" allowBlank="1" showInputMessage="1" showErrorMessage="1" xr:uid="{45254D96-B37C-4EF9-A76A-9BE462B4C2A6}">
          <x14:formula1>
            <xm:f>OFFSET(Listas!$F$3:$F$56,0,0,COUNTA(Listas!$F:$F)-1)</xm:f>
          </x14:formula1>
          <xm:sqref>C7:C261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80</vt:i4>
      </vt:variant>
    </vt:vector>
  </HeadingPairs>
  <TitlesOfParts>
    <vt:vector size="88" baseType="lpstr">
      <vt:lpstr>MENÚ</vt:lpstr>
      <vt:lpstr>Registro</vt:lpstr>
      <vt:lpstr>Data</vt:lpstr>
      <vt:lpstr>Listas</vt:lpstr>
      <vt:lpstr>Inf_Detallado</vt:lpstr>
      <vt:lpstr>Inf_x_Clientes</vt:lpstr>
      <vt:lpstr>Resumen</vt:lpstr>
      <vt:lpstr>Data2</vt:lpstr>
      <vt:lpstr>Data!Área_de_impresión</vt:lpstr>
      <vt:lpstr>Inf_Detallado!Área_de_impresión</vt:lpstr>
      <vt:lpstr>Inf_x_Clientes!Área_de_impresión</vt:lpstr>
      <vt:lpstr>Listas!Área_de_impresión</vt:lpstr>
      <vt:lpstr>Resumen!Área_de_impresión</vt:lpstr>
      <vt:lpstr>CLI_1</vt:lpstr>
      <vt:lpstr>CLI_10</vt:lpstr>
      <vt:lpstr>CLI_11</vt:lpstr>
      <vt:lpstr>CLI_12</vt:lpstr>
      <vt:lpstr>CLI_13</vt:lpstr>
      <vt:lpstr>CLI_14</vt:lpstr>
      <vt:lpstr>CLI_15</vt:lpstr>
      <vt:lpstr>CLI_16</vt:lpstr>
      <vt:lpstr>CLI_17</vt:lpstr>
      <vt:lpstr>CLI_18</vt:lpstr>
      <vt:lpstr>CLI_19</vt:lpstr>
      <vt:lpstr>CLI_2</vt:lpstr>
      <vt:lpstr>CLI_20</vt:lpstr>
      <vt:lpstr>CLI_21</vt:lpstr>
      <vt:lpstr>CLI_22</vt:lpstr>
      <vt:lpstr>CLI_23</vt:lpstr>
      <vt:lpstr>CLI_24</vt:lpstr>
      <vt:lpstr>CLI_25</vt:lpstr>
      <vt:lpstr>CLI_26</vt:lpstr>
      <vt:lpstr>CLI_27</vt:lpstr>
      <vt:lpstr>CLI_28</vt:lpstr>
      <vt:lpstr>CLI_29</vt:lpstr>
      <vt:lpstr>CLI_3</vt:lpstr>
      <vt:lpstr>CLI_30</vt:lpstr>
      <vt:lpstr>CLI_31</vt:lpstr>
      <vt:lpstr>CLI_32</vt:lpstr>
      <vt:lpstr>CLI_33</vt:lpstr>
      <vt:lpstr>CLI_34</vt:lpstr>
      <vt:lpstr>CLI_35</vt:lpstr>
      <vt:lpstr>CLI_36</vt:lpstr>
      <vt:lpstr>CLI_37</vt:lpstr>
      <vt:lpstr>CLI_38</vt:lpstr>
      <vt:lpstr>CLI_39</vt:lpstr>
      <vt:lpstr>CLI_4</vt:lpstr>
      <vt:lpstr>CLI_40</vt:lpstr>
      <vt:lpstr>CLI_41</vt:lpstr>
      <vt:lpstr>CLI_42</vt:lpstr>
      <vt:lpstr>CLI_43</vt:lpstr>
      <vt:lpstr>CLI_44</vt:lpstr>
      <vt:lpstr>CLI_45</vt:lpstr>
      <vt:lpstr>CLI_46</vt:lpstr>
      <vt:lpstr>CLI_47</vt:lpstr>
      <vt:lpstr>CLI_48</vt:lpstr>
      <vt:lpstr>CLI_49</vt:lpstr>
      <vt:lpstr>CLI_5</vt:lpstr>
      <vt:lpstr>CLI_50</vt:lpstr>
      <vt:lpstr>CLI_51</vt:lpstr>
      <vt:lpstr>CLI_52</vt:lpstr>
      <vt:lpstr>CLI_53</vt:lpstr>
      <vt:lpstr>CLI_54</vt:lpstr>
      <vt:lpstr>CLI_55</vt:lpstr>
      <vt:lpstr>CLI_56</vt:lpstr>
      <vt:lpstr>CLI_57</vt:lpstr>
      <vt:lpstr>CLI_58</vt:lpstr>
      <vt:lpstr>CLI_59</vt:lpstr>
      <vt:lpstr>CLI_6</vt:lpstr>
      <vt:lpstr>CLI_60</vt:lpstr>
      <vt:lpstr>CLI_61</vt:lpstr>
      <vt:lpstr>CLI_62</vt:lpstr>
      <vt:lpstr>CLI_63</vt:lpstr>
      <vt:lpstr>CLI_64</vt:lpstr>
      <vt:lpstr>CLI_65</vt:lpstr>
      <vt:lpstr>CLI_66</vt:lpstr>
      <vt:lpstr>CLI_67</vt:lpstr>
      <vt:lpstr>CLI_68</vt:lpstr>
      <vt:lpstr>CLI_69</vt:lpstr>
      <vt:lpstr>CLI_7</vt:lpstr>
      <vt:lpstr>CLI_71</vt:lpstr>
      <vt:lpstr>CLI_72</vt:lpstr>
      <vt:lpstr>CLI_73</vt:lpstr>
      <vt:lpstr>CLI_74</vt:lpstr>
      <vt:lpstr>CLI_8</vt:lpstr>
      <vt:lpstr>CLI_9</vt:lpstr>
      <vt:lpstr>CLIENTE</vt:lpstr>
      <vt:lpstr>COD_CLI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Yocxi ♥</dc:creator>
  <cp:lastModifiedBy>Dennis Jimenez</cp:lastModifiedBy>
  <cp:lastPrinted>2024-08-27T20:55:20Z</cp:lastPrinted>
  <dcterms:created xsi:type="dcterms:W3CDTF">2023-11-13T12:44:50Z</dcterms:created>
  <dcterms:modified xsi:type="dcterms:W3CDTF">2024-08-27T21:03:09Z</dcterms:modified>
</cp:coreProperties>
</file>