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1" activeTab="6"/>
  </bookViews>
  <sheets>
    <sheet name="할인율&amp;상품코드표" sheetId="4" r:id="rId1"/>
    <sheet name="상품 입고 내역서" sheetId="1" r:id="rId2"/>
    <sheet name="회원증명서" sheetId="2" r:id="rId3"/>
    <sheet name="회원" sheetId="5" r:id="rId4"/>
    <sheet name="예제14" sheetId="6" r:id="rId5"/>
    <sheet name="시나리오 요약" sheetId="14" r:id="rId6"/>
    <sheet name="예제15" sheetId="7" r:id="rId7"/>
    <sheet name="예제4-5" sheetId="8" r:id="rId8"/>
    <sheet name="통합테이블" sheetId="9" r:id="rId9"/>
    <sheet name="통합" sheetId="11" r:id="rId10"/>
    <sheet name="p71-3" sheetId="12" r:id="rId11"/>
    <sheet name="p71-4" sheetId="13" r:id="rId12"/>
  </sheets>
  <externalReferences>
    <externalReference r:id="rId13"/>
  </externalReferences>
  <definedNames>
    <definedName name="_1회원금">예제15!$C$11</definedName>
    <definedName name="_1회이자">예제15!$D$11</definedName>
    <definedName name="_2회원금">예제15!$C$12</definedName>
    <definedName name="_2회이자">예제15!$D$12</definedName>
    <definedName name="_3회원금">예제15!$C$13</definedName>
    <definedName name="_3회이자">예제15!$D$13</definedName>
    <definedName name="_4회원금">예제15!$C$14</definedName>
    <definedName name="_4회이자">예제15!$D$14</definedName>
    <definedName name="_5회원금">예제15!$C$15</definedName>
    <definedName name="_5회이자">예제15!$D$15</definedName>
    <definedName name="_6회원금">예제15!$C$16</definedName>
    <definedName name="_6회이자">예제15!$D$16</definedName>
    <definedName name="_xlnm._FilterDatabase" localSheetId="1" hidden="1">'상품 입고 내역서'!$I$5:$J$7</definedName>
    <definedName name="가입일">회원!$E$2:$E$15</definedName>
    <definedName name="금리">예제15!$C$5</definedName>
    <definedName name="매월상환액">예제15!$C$7</definedName>
    <definedName name="발행번호">회원증명서!$D$4</definedName>
    <definedName name="사원명단">OFFSET([1]직원명단!$A$4,0,0,COUNTA([1]직원명단!$A:$A+[1]직원명단!$A:$A)-1,9)</definedName>
    <definedName name="상품코드표">'할인율&amp;상품코드표'!$A$10:$C$16</definedName>
    <definedName name="성명">회원!$B$2:$B$15</definedName>
    <definedName name="주민번호">회원!$C$2:$C$15</definedName>
    <definedName name="주소">회원!$H$2:$H$15</definedName>
    <definedName name="지역">회원!$G$2:$G$15</definedName>
    <definedName name="탈퇴일">회원!$F$2:$F$15</definedName>
    <definedName name="할인율표">'할인율&amp;상품코드표'!$B$4:$G$5</definedName>
    <definedName name="회원번호">회원!$A$2:$A$15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G4" i="7" s="1"/>
  <c r="C15" i="13"/>
  <c r="D15" i="13"/>
  <c r="B15" i="13"/>
  <c r="E12" i="13"/>
  <c r="E13" i="13"/>
  <c r="E14" i="13"/>
  <c r="E15" i="13"/>
  <c r="E11" i="13"/>
  <c r="C7" i="13"/>
  <c r="D7" i="13"/>
  <c r="B7" i="13"/>
  <c r="E4" i="13"/>
  <c r="E5" i="13"/>
  <c r="E6" i="13"/>
  <c r="E7" i="13"/>
  <c r="E3" i="13"/>
  <c r="D7" i="12"/>
  <c r="C7" i="12"/>
  <c r="B7" i="12"/>
  <c r="C2" i="11"/>
  <c r="D2" i="11"/>
  <c r="E2" i="11"/>
  <c r="F2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10" i="11"/>
  <c r="D10" i="11"/>
  <c r="E10" i="11"/>
  <c r="F10" i="11"/>
  <c r="C11" i="11"/>
  <c r="D11" i="11"/>
  <c r="E11" i="11"/>
  <c r="F11" i="11"/>
  <c r="C12" i="11"/>
  <c r="D12" i="11"/>
  <c r="E12" i="11"/>
  <c r="F12" i="11"/>
  <c r="C13" i="11"/>
  <c r="D13" i="11"/>
  <c r="E13" i="11"/>
  <c r="F13" i="11"/>
  <c r="C14" i="11"/>
  <c r="D14" i="11"/>
  <c r="E14" i="11"/>
  <c r="F14" i="11"/>
  <c r="C15" i="11"/>
  <c r="D15" i="11"/>
  <c r="E15" i="11"/>
  <c r="F15" i="11"/>
  <c r="C16" i="11"/>
  <c r="D16" i="11"/>
  <c r="E16" i="11"/>
  <c r="F16" i="11"/>
  <c r="C17" i="11"/>
  <c r="D17" i="11"/>
  <c r="E17" i="11"/>
  <c r="F17" i="11"/>
  <c r="C18" i="11"/>
  <c r="D18" i="11"/>
  <c r="E18" i="11"/>
  <c r="F18" i="11"/>
  <c r="C19" i="11"/>
  <c r="D19" i="11"/>
  <c r="E19" i="11"/>
  <c r="F19" i="11"/>
  <c r="C17" i="9"/>
  <c r="D17" i="9"/>
  <c r="E17" i="9"/>
  <c r="B17" i="9"/>
  <c r="C8" i="9"/>
  <c r="D8" i="9"/>
  <c r="E8" i="9"/>
  <c r="B8" i="9"/>
  <c r="D12" i="7"/>
  <c r="D13" i="7"/>
  <c r="D14" i="7"/>
  <c r="D15" i="7"/>
  <c r="D16" i="7"/>
  <c r="C12" i="7"/>
  <c r="C13" i="7"/>
  <c r="C14" i="7"/>
  <c r="C15" i="7"/>
  <c r="C16" i="7"/>
  <c r="E10" i="7"/>
  <c r="D11" i="7"/>
  <c r="C11" i="7"/>
  <c r="C7" i="6"/>
  <c r="J7" i="1"/>
  <c r="B6" i="2"/>
  <c r="B5" i="2"/>
  <c r="B7" i="2"/>
  <c r="D8" i="2"/>
  <c r="B8" i="2"/>
  <c r="B4" i="2"/>
  <c r="B3" i="2"/>
  <c r="D6" i="2" l="1"/>
  <c r="F25" i="1"/>
  <c r="D25" i="1"/>
  <c r="G25" i="1" s="1"/>
  <c r="C25" i="1"/>
  <c r="F24" i="1"/>
  <c r="D24" i="1"/>
  <c r="C24" i="1"/>
  <c r="F23" i="1"/>
  <c r="D23" i="1"/>
  <c r="C23" i="1"/>
  <c r="F22" i="1"/>
  <c r="D22" i="1"/>
  <c r="C22" i="1"/>
  <c r="F21" i="1"/>
  <c r="D21" i="1"/>
  <c r="G21" i="1" s="1"/>
  <c r="C21" i="1"/>
  <c r="F20" i="1"/>
  <c r="D20" i="1"/>
  <c r="C20" i="1"/>
  <c r="F19" i="1"/>
  <c r="D19" i="1"/>
  <c r="C19" i="1"/>
  <c r="F18" i="1"/>
  <c r="D18" i="1"/>
  <c r="C18" i="1"/>
  <c r="F17" i="1"/>
  <c r="D17" i="1"/>
  <c r="G17" i="1" s="1"/>
  <c r="C17" i="1"/>
  <c r="F16" i="1"/>
  <c r="D16" i="1"/>
  <c r="C16" i="1"/>
  <c r="F15" i="1"/>
  <c r="D15" i="1"/>
  <c r="C15" i="1"/>
  <c r="F14" i="1"/>
  <c r="D14" i="1"/>
  <c r="C14" i="1"/>
  <c r="F13" i="1"/>
  <c r="D13" i="1"/>
  <c r="G13" i="1" s="1"/>
  <c r="C13" i="1"/>
  <c r="F12" i="1"/>
  <c r="D12" i="1"/>
  <c r="C12" i="1"/>
  <c r="F11" i="1"/>
  <c r="D11" i="1"/>
  <c r="C11" i="1"/>
  <c r="F10" i="1"/>
  <c r="D10" i="1"/>
  <c r="C10" i="1"/>
  <c r="F9" i="1"/>
  <c r="D9" i="1"/>
  <c r="G9" i="1" s="1"/>
  <c r="C9" i="1"/>
  <c r="F8" i="1"/>
  <c r="D8" i="1"/>
  <c r="C8" i="1"/>
  <c r="F7" i="1"/>
  <c r="D7" i="1"/>
  <c r="C7" i="1"/>
  <c r="F6" i="1"/>
  <c r="D6" i="1"/>
  <c r="C6" i="1"/>
  <c r="F5" i="1"/>
  <c r="D5" i="1"/>
  <c r="G5" i="1" s="1"/>
  <c r="C5" i="1"/>
  <c r="F4" i="1"/>
  <c r="D4" i="1"/>
  <c r="C4" i="1"/>
  <c r="G6" i="1" l="1"/>
  <c r="G10" i="1"/>
  <c r="G14" i="1"/>
  <c r="G18" i="1"/>
  <c r="G22" i="1"/>
  <c r="G4" i="1"/>
  <c r="G8" i="1"/>
  <c r="G12" i="1"/>
  <c r="G16" i="1"/>
  <c r="G20" i="1"/>
  <c r="G24" i="1"/>
  <c r="G7" i="1"/>
  <c r="G11" i="1"/>
  <c r="G15" i="1"/>
  <c r="G19" i="1"/>
  <c r="G23" i="1"/>
  <c r="E11" i="7"/>
  <c r="E12" i="7" s="1"/>
  <c r="E13" i="7" s="1"/>
  <c r="E14" i="7" s="1"/>
  <c r="E15" i="7" s="1"/>
  <c r="E16" i="7" s="1"/>
  <c r="C15" i="12"/>
  <c r="B15" i="12"/>
  <c r="D15" i="12"/>
</calcChain>
</file>

<file path=xl/sharedStrings.xml><?xml version="1.0" encoding="utf-8"?>
<sst xmlns="http://schemas.openxmlformats.org/spreadsheetml/2006/main" count="404" uniqueCount="256">
  <si>
    <t>수량</t>
    <phoneticPr fontId="2" type="noConversion"/>
  </si>
  <si>
    <t>금액</t>
    <phoneticPr fontId="2" type="noConversion"/>
  </si>
  <si>
    <t>M001</t>
  </si>
  <si>
    <t>M001</t>
    <phoneticPr fontId="2" type="noConversion"/>
  </si>
  <si>
    <t>P001</t>
    <phoneticPr fontId="2" type="noConversion"/>
  </si>
  <si>
    <t>P002</t>
    <phoneticPr fontId="2" type="noConversion"/>
  </si>
  <si>
    <t>C001</t>
    <phoneticPr fontId="2" type="noConversion"/>
  </si>
  <si>
    <t>D001</t>
    <phoneticPr fontId="2" type="noConversion"/>
  </si>
  <si>
    <t>상품 입고 내역서</t>
    <phoneticPr fontId="2" type="noConversion"/>
  </si>
  <si>
    <t>입고날짜</t>
    <phoneticPr fontId="2" type="noConversion"/>
  </si>
  <si>
    <t>상품코드</t>
    <phoneticPr fontId="2" type="noConversion"/>
  </si>
  <si>
    <t>상품명</t>
    <phoneticPr fontId="2" type="noConversion"/>
  </si>
  <si>
    <t>단가</t>
    <phoneticPr fontId="2" type="noConversion"/>
  </si>
  <si>
    <t>수량</t>
    <phoneticPr fontId="2" type="noConversion"/>
  </si>
  <si>
    <t>할인율</t>
    <phoneticPr fontId="2" type="noConversion"/>
  </si>
  <si>
    <t>금액</t>
    <phoneticPr fontId="2" type="noConversion"/>
  </si>
  <si>
    <t>5월 8일</t>
    <phoneticPr fontId="2" type="noConversion"/>
  </si>
  <si>
    <t>5월 9일</t>
    <phoneticPr fontId="2" type="noConversion"/>
  </si>
  <si>
    <t>5월 18일</t>
    <phoneticPr fontId="2" type="noConversion"/>
  </si>
  <si>
    <t>5월 20일</t>
    <phoneticPr fontId="2" type="noConversion"/>
  </si>
  <si>
    <t>M001</t>
    <phoneticPr fontId="2" type="noConversion"/>
  </si>
  <si>
    <t>5월 21일</t>
    <phoneticPr fontId="2" type="noConversion"/>
  </si>
  <si>
    <t>P001</t>
    <phoneticPr fontId="2" type="noConversion"/>
  </si>
  <si>
    <t>5월 22일</t>
    <phoneticPr fontId="2" type="noConversion"/>
  </si>
  <si>
    <t>C002</t>
    <phoneticPr fontId="2" type="noConversion"/>
  </si>
  <si>
    <t>5월 23일</t>
    <phoneticPr fontId="2" type="noConversion"/>
  </si>
  <si>
    <t>5월 23일</t>
    <phoneticPr fontId="2" type="noConversion"/>
  </si>
  <si>
    <t>M001</t>
    <phoneticPr fontId="2" type="noConversion"/>
  </si>
  <si>
    <t>5월 24일</t>
    <phoneticPr fontId="2" type="noConversion"/>
  </si>
  <si>
    <t>P002</t>
    <phoneticPr fontId="2" type="noConversion"/>
  </si>
  <si>
    <t>D001</t>
    <phoneticPr fontId="2" type="noConversion"/>
  </si>
  <si>
    <t>5월 25일</t>
    <phoneticPr fontId="2" type="noConversion"/>
  </si>
  <si>
    <t>6월 4일</t>
    <phoneticPr fontId="2" type="noConversion"/>
  </si>
  <si>
    <t>C002</t>
    <phoneticPr fontId="2" type="noConversion"/>
  </si>
  <si>
    <t>6월 6일</t>
    <phoneticPr fontId="2" type="noConversion"/>
  </si>
  <si>
    <t>6월 10일</t>
    <phoneticPr fontId="2" type="noConversion"/>
  </si>
  <si>
    <t>6월 11일</t>
    <phoneticPr fontId="2" type="noConversion"/>
  </si>
  <si>
    <t>6월 12일</t>
    <phoneticPr fontId="2" type="noConversion"/>
  </si>
  <si>
    <t>6월 13일</t>
    <phoneticPr fontId="2" type="noConversion"/>
  </si>
  <si>
    <t>6월 15일</t>
    <phoneticPr fontId="2" type="noConversion"/>
  </si>
  <si>
    <t>6월 20일</t>
    <phoneticPr fontId="2" type="noConversion"/>
  </si>
  <si>
    <t>C002</t>
    <phoneticPr fontId="2" type="noConversion"/>
  </si>
  <si>
    <t>6월 25일</t>
    <phoneticPr fontId="2" type="noConversion"/>
  </si>
  <si>
    <t>M001</t>
    <phoneticPr fontId="2" type="noConversion"/>
  </si>
  <si>
    <t>&lt;&lt; 상품/수량별 입고 횟수 &gt;&gt;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</si>
  <si>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>상품명</t>
    </r>
    <r>
      <rPr>
        <sz val="11"/>
        <color theme="1"/>
        <rFont val="맑은 고딕"/>
        <family val="2"/>
        <charset val="129"/>
        <scheme val="minor"/>
      </rPr>
      <t xml:space="preserve">       </t>
    </r>
    <r>
      <rPr>
        <sz val="9"/>
        <color theme="1"/>
        <rFont val="맑은 고딕"/>
        <family val="3"/>
        <charset val="129"/>
        <scheme val="minor"/>
      </rPr>
      <t xml:space="preserve"> 개수</t>
    </r>
    <phoneticPr fontId="2" type="noConversion"/>
  </si>
  <si>
    <t>전자사전</t>
    <phoneticPr fontId="2" type="noConversion"/>
  </si>
  <si>
    <t>D001</t>
    <phoneticPr fontId="2" type="noConversion"/>
  </si>
  <si>
    <t>Notebook</t>
    <phoneticPr fontId="2" type="noConversion"/>
  </si>
  <si>
    <t>C002</t>
    <phoneticPr fontId="2" type="noConversion"/>
  </si>
  <si>
    <t>Computer</t>
    <phoneticPr fontId="2" type="noConversion"/>
  </si>
  <si>
    <t>C001</t>
    <phoneticPr fontId="2" type="noConversion"/>
  </si>
  <si>
    <t>PSP</t>
    <phoneticPr fontId="2" type="noConversion"/>
  </si>
  <si>
    <t>P002</t>
    <phoneticPr fontId="2" type="noConversion"/>
  </si>
  <si>
    <t>PDA</t>
    <phoneticPr fontId="2" type="noConversion"/>
  </si>
  <si>
    <t>P001</t>
    <phoneticPr fontId="2" type="noConversion"/>
  </si>
  <si>
    <t>MP3</t>
    <phoneticPr fontId="2" type="noConversion"/>
  </si>
  <si>
    <t>M001</t>
    <phoneticPr fontId="2" type="noConversion"/>
  </si>
  <si>
    <t>단가</t>
    <phoneticPr fontId="2" type="noConversion"/>
  </si>
  <si>
    <t>상품명</t>
    <phoneticPr fontId="2" type="noConversion"/>
  </si>
  <si>
    <t>상품코드</t>
    <phoneticPr fontId="2" type="noConversion"/>
  </si>
  <si>
    <t>&lt;&lt; 상품 코드표 &gt;&gt;</t>
    <phoneticPr fontId="2" type="noConversion"/>
  </si>
  <si>
    <t>할인율</t>
    <phoneticPr fontId="2" type="noConversion"/>
  </si>
  <si>
    <t>&lt;&lt; 상품 수량별 할인율표&gt;&gt;</t>
    <phoneticPr fontId="2" type="noConversion"/>
  </si>
  <si>
    <t>회 원  증 명 서</t>
    <phoneticPr fontId="2" type="noConversion"/>
  </si>
  <si>
    <t>회원번호</t>
    <phoneticPr fontId="2" type="noConversion"/>
  </si>
  <si>
    <t>K0007</t>
  </si>
  <si>
    <t>성명</t>
    <phoneticPr fontId="2" type="noConversion"/>
  </si>
  <si>
    <t>주소</t>
    <phoneticPr fontId="2" type="noConversion"/>
  </si>
  <si>
    <t>회 원  기 간</t>
    <phoneticPr fontId="2" type="noConversion"/>
  </si>
  <si>
    <t>탈 퇴 구 분</t>
    <phoneticPr fontId="2" type="noConversion"/>
  </si>
  <si>
    <t>주민등록번호</t>
    <phoneticPr fontId="2" type="noConversion"/>
  </si>
  <si>
    <t>위의 사실을 증명합니다.</t>
    <phoneticPr fontId="2" type="noConversion"/>
  </si>
  <si>
    <t>우리 스포츠클럽</t>
    <phoneticPr fontId="2" type="noConversion"/>
  </si>
  <si>
    <t>클 럽 지 역</t>
    <phoneticPr fontId="2" type="noConversion"/>
  </si>
  <si>
    <t>회원번호</t>
    <phoneticPr fontId="2" type="noConversion"/>
  </si>
  <si>
    <t>주민번호</t>
    <phoneticPr fontId="2" type="noConversion"/>
  </si>
  <si>
    <t>직업</t>
    <phoneticPr fontId="2" type="noConversion"/>
  </si>
  <si>
    <t>가입일</t>
    <phoneticPr fontId="2" type="noConversion"/>
  </si>
  <si>
    <t>탈퇴일</t>
    <phoneticPr fontId="2" type="noConversion"/>
  </si>
  <si>
    <t>지역</t>
    <phoneticPr fontId="2" type="noConversion"/>
  </si>
  <si>
    <t>K0001</t>
    <phoneticPr fontId="2" type="noConversion"/>
  </si>
  <si>
    <t>K0002</t>
    <phoneticPr fontId="2" type="noConversion"/>
  </si>
  <si>
    <t>K0003</t>
  </si>
  <si>
    <t>K0004</t>
  </si>
  <si>
    <t>K0005</t>
  </si>
  <si>
    <t>K0006</t>
  </si>
  <si>
    <t>K0008</t>
  </si>
  <si>
    <t>K0009</t>
  </si>
  <si>
    <t>K0010</t>
  </si>
  <si>
    <t>K0011</t>
  </si>
  <si>
    <t>K0012</t>
  </si>
  <si>
    <t>K0013</t>
  </si>
  <si>
    <t>정유진</t>
    <phoneticPr fontId="2" type="noConversion"/>
  </si>
  <si>
    <t>홍길동</t>
    <phoneticPr fontId="2" type="noConversion"/>
  </si>
  <si>
    <t>홍미라</t>
    <phoneticPr fontId="2" type="noConversion"/>
  </si>
  <si>
    <t>대장금</t>
    <phoneticPr fontId="2" type="noConversion"/>
  </si>
  <si>
    <t>김복자</t>
    <phoneticPr fontId="2" type="noConversion"/>
  </si>
  <si>
    <t>이수동</t>
    <phoneticPr fontId="2" type="noConversion"/>
  </si>
  <si>
    <t>정수민</t>
    <phoneticPr fontId="2" type="noConversion"/>
  </si>
  <si>
    <t>이호종</t>
    <phoneticPr fontId="2" type="noConversion"/>
  </si>
  <si>
    <t>최정수</t>
    <phoneticPr fontId="2" type="noConversion"/>
  </si>
  <si>
    <t>홍재동</t>
    <phoneticPr fontId="2" type="noConversion"/>
  </si>
  <si>
    <t>김한섭</t>
    <phoneticPr fontId="2" type="noConversion"/>
  </si>
  <si>
    <t>김갑돌</t>
    <phoneticPr fontId="2" type="noConversion"/>
  </si>
  <si>
    <t>차수경</t>
    <phoneticPr fontId="2" type="noConversion"/>
  </si>
  <si>
    <t>650210-2******</t>
    <phoneticPr fontId="2" type="noConversion"/>
  </si>
  <si>
    <t>700217-1******</t>
    <phoneticPr fontId="2" type="noConversion"/>
  </si>
  <si>
    <t>710213-2******</t>
    <phoneticPr fontId="2" type="noConversion"/>
  </si>
  <si>
    <t>651203-2******</t>
    <phoneticPr fontId="2" type="noConversion"/>
  </si>
  <si>
    <t>790210-6******</t>
    <phoneticPr fontId="2" type="noConversion"/>
  </si>
  <si>
    <t>700210-7******</t>
    <phoneticPr fontId="2" type="noConversion"/>
  </si>
  <si>
    <t>700210-8******</t>
    <phoneticPr fontId="2" type="noConversion"/>
  </si>
  <si>
    <t>700215-1******</t>
  </si>
  <si>
    <t>700215-1******</t>
    <phoneticPr fontId="2" type="noConversion"/>
  </si>
  <si>
    <t>700211-1******</t>
    <phoneticPr fontId="2" type="noConversion"/>
  </si>
  <si>
    <t>700213-1******</t>
    <phoneticPr fontId="2" type="noConversion"/>
  </si>
  <si>
    <t>700210-1******</t>
    <phoneticPr fontId="2" type="noConversion"/>
  </si>
  <si>
    <t>750210-9******</t>
    <phoneticPr fontId="2" type="noConversion"/>
  </si>
  <si>
    <t>731210-1******</t>
    <phoneticPr fontId="2" type="noConversion"/>
  </si>
  <si>
    <t>주부</t>
    <phoneticPr fontId="2" type="noConversion"/>
  </si>
  <si>
    <t>회사원</t>
    <phoneticPr fontId="2" type="noConversion"/>
  </si>
  <si>
    <t>교사</t>
    <phoneticPr fontId="2" type="noConversion"/>
  </si>
  <si>
    <t>공무원</t>
    <phoneticPr fontId="2" type="noConversion"/>
  </si>
  <si>
    <t>대학생</t>
    <phoneticPr fontId="2" type="noConversion"/>
  </si>
  <si>
    <t>부산시 부산진구 부전동</t>
    <phoneticPr fontId="2" type="noConversion"/>
  </si>
  <si>
    <t>부산시 동래구 장전동 100번지</t>
    <phoneticPr fontId="2" type="noConversion"/>
  </si>
  <si>
    <t>부산시 부산진구 전포동</t>
    <phoneticPr fontId="2" type="noConversion"/>
  </si>
  <si>
    <t>부산시 연제구 거제동</t>
    <phoneticPr fontId="2" type="noConversion"/>
  </si>
  <si>
    <t>부산시 연제구 연산동</t>
    <phoneticPr fontId="2" type="noConversion"/>
  </si>
  <si>
    <t>부산시 동래구 구서동</t>
    <phoneticPr fontId="2" type="noConversion"/>
  </si>
  <si>
    <t>부산시 해운대구 좌동 200</t>
    <phoneticPr fontId="2" type="noConversion"/>
  </si>
  <si>
    <t>부산시 해운대구 우동</t>
    <phoneticPr fontId="2" type="noConversion"/>
  </si>
  <si>
    <t>부산시 동래구 온천동</t>
    <phoneticPr fontId="2" type="noConversion"/>
  </si>
  <si>
    <t>부산시 해운대구 중동</t>
    <phoneticPr fontId="2" type="noConversion"/>
  </si>
  <si>
    <t>&lt;&lt; 할부금 계산표 &gt;&gt;</t>
    <phoneticPr fontId="2" type="noConversion"/>
  </si>
  <si>
    <t>금리</t>
    <phoneticPr fontId="2" type="noConversion"/>
  </si>
  <si>
    <t>할부개월</t>
    <phoneticPr fontId="2" type="noConversion"/>
  </si>
  <si>
    <t>매월 상환액</t>
    <phoneticPr fontId="2" type="noConversion"/>
  </si>
  <si>
    <t>PDA</t>
  </si>
  <si>
    <t>회차</t>
    <phoneticPr fontId="2" type="noConversion"/>
  </si>
  <si>
    <t>원금</t>
    <phoneticPr fontId="2" type="noConversion"/>
  </si>
  <si>
    <t>이자</t>
    <phoneticPr fontId="2" type="noConversion"/>
  </si>
  <si>
    <t>잔액</t>
    <phoneticPr fontId="2" type="noConversion"/>
  </si>
  <si>
    <t>&lt;사원명단 목록&gt;</t>
    <phoneticPr fontId="2" type="noConversion"/>
  </si>
  <si>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</si>
  <si>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</si>
  <si>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</si>
  <si>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</si>
  <si>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근속연수</t>
    <phoneticPr fontId="2" type="noConversion"/>
  </si>
  <si>
    <t>기본급</t>
    <phoneticPr fontId="2" type="noConversion"/>
  </si>
  <si>
    <t>김송인</t>
    <phoneticPr fontId="2" type="noConversion"/>
  </si>
  <si>
    <t>홍철인</t>
    <phoneticPr fontId="2" type="noConversion"/>
  </si>
  <si>
    <t>김수철</t>
    <phoneticPr fontId="2" type="noConversion"/>
  </si>
  <si>
    <t>나문이</t>
    <phoneticPr fontId="2" type="noConversion"/>
  </si>
  <si>
    <t>마상태</t>
    <phoneticPr fontId="2" type="noConversion"/>
  </si>
  <si>
    <t>박민중</t>
    <phoneticPr fontId="2" type="noConversion"/>
  </si>
  <si>
    <t>이상철</t>
    <phoneticPr fontId="2" type="noConversion"/>
  </si>
  <si>
    <t>홍미화</t>
    <phoneticPr fontId="2" type="noConversion"/>
  </si>
  <si>
    <t>송민우</t>
    <phoneticPr fontId="2" type="noConversion"/>
  </si>
  <si>
    <t>김정아</t>
    <phoneticPr fontId="2" type="noConversion"/>
  </si>
  <si>
    <t>이명수</t>
    <phoneticPr fontId="2" type="noConversion"/>
  </si>
  <si>
    <t>오철수</t>
    <phoneticPr fontId="2" type="noConversion"/>
  </si>
  <si>
    <t>이승철</t>
    <phoneticPr fontId="2" type="noConversion"/>
  </si>
  <si>
    <t>이지헌</t>
    <phoneticPr fontId="2" type="noConversion"/>
  </si>
  <si>
    <t>전미수</t>
    <phoneticPr fontId="2" type="noConversion"/>
  </si>
  <si>
    <t>정수남</t>
    <phoneticPr fontId="2" type="noConversion"/>
  </si>
  <si>
    <t>김미남</t>
    <phoneticPr fontId="2" type="noConversion"/>
  </si>
  <si>
    <t>최성수</t>
    <phoneticPr fontId="2" type="noConversion"/>
  </si>
  <si>
    <t>최은지</t>
    <phoneticPr fontId="2" type="noConversion"/>
  </si>
  <si>
    <t>생산팀</t>
    <phoneticPr fontId="2" type="noConversion"/>
  </si>
  <si>
    <t>인사팀</t>
  </si>
  <si>
    <t>인사팀</t>
    <phoneticPr fontId="2" type="noConversion"/>
  </si>
  <si>
    <t>영업팀</t>
    <phoneticPr fontId="2" type="noConversion"/>
  </si>
  <si>
    <t>기획실</t>
    <phoneticPr fontId="2" type="noConversion"/>
  </si>
  <si>
    <t>총무팀</t>
  </si>
  <si>
    <t>총무팀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</si>
  <si>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</si>
  <si>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</si>
  <si>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</si>
  <si>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차장</t>
  </si>
  <si>
    <t>차장</t>
    <phoneticPr fontId="2" type="noConversion"/>
  </si>
  <si>
    <t>부장</t>
    <phoneticPr fontId="2" type="noConversion"/>
  </si>
  <si>
    <t>이사</t>
  </si>
  <si>
    <t>이사</t>
    <phoneticPr fontId="2" type="noConversion"/>
  </si>
  <si>
    <t>&lt;검색 조건1&gt;</t>
    <phoneticPr fontId="2" type="noConversion"/>
  </si>
  <si>
    <t xml:space="preserve">부서명 : </t>
    <phoneticPr fontId="2" type="noConversion"/>
  </si>
  <si>
    <t>and</t>
    <phoneticPr fontId="2" type="noConversion"/>
  </si>
  <si>
    <t>&lt;검색 조건2 &gt;</t>
    <phoneticPr fontId="2" type="noConversion"/>
  </si>
  <si>
    <t>or</t>
    <phoneticPr fontId="2" type="noConversion"/>
  </si>
  <si>
    <t>직급:</t>
    <phoneticPr fontId="2" type="noConversion"/>
  </si>
  <si>
    <t>&lt;검색 조건3 &gt;</t>
    <phoneticPr fontId="2" type="noConversion"/>
  </si>
  <si>
    <t>근속연수 :</t>
    <phoneticPr fontId="2" type="noConversion"/>
  </si>
  <si>
    <t>2009년 가맹점 판매 수량</t>
    <phoneticPr fontId="2" type="noConversion"/>
  </si>
  <si>
    <t>1분기</t>
  </si>
  <si>
    <t>1분기</t>
    <phoneticPr fontId="2" type="noConversion"/>
  </si>
  <si>
    <t>2분기</t>
  </si>
  <si>
    <t>2분기</t>
    <phoneticPr fontId="2" type="noConversion"/>
  </si>
  <si>
    <t>3분기</t>
  </si>
  <si>
    <t>3분기</t>
    <phoneticPr fontId="2" type="noConversion"/>
  </si>
  <si>
    <t>4분기</t>
  </si>
  <si>
    <t>4분기</t>
    <phoneticPr fontId="2" type="noConversion"/>
  </si>
  <si>
    <t>명동점</t>
  </si>
  <si>
    <t>명동점</t>
    <phoneticPr fontId="2" type="noConversion"/>
  </si>
  <si>
    <t>서초점</t>
  </si>
  <si>
    <t>서초점</t>
    <phoneticPr fontId="2" type="noConversion"/>
  </si>
  <si>
    <t>분당점</t>
  </si>
  <si>
    <t>분당점</t>
    <phoneticPr fontId="2" type="noConversion"/>
  </si>
  <si>
    <t>구로점</t>
  </si>
  <si>
    <t>구로점</t>
    <phoneticPr fontId="2" type="noConversion"/>
  </si>
  <si>
    <t>교대점</t>
  </si>
  <si>
    <t>교대점</t>
    <phoneticPr fontId="2" type="noConversion"/>
  </si>
  <si>
    <t>합계</t>
  </si>
  <si>
    <t>합계</t>
    <phoneticPr fontId="2" type="noConversion"/>
  </si>
  <si>
    <t>2009~2010년 판매수량</t>
    <phoneticPr fontId="2" type="noConversion"/>
  </si>
  <si>
    <t>1분기</t>
    <phoneticPr fontId="2" type="noConversion"/>
  </si>
  <si>
    <t>2010년 가맹점 판매수량</t>
    <phoneticPr fontId="2" type="noConversion"/>
  </si>
  <si>
    <t>1006 Excel</t>
  </si>
  <si>
    <t>2009~2010년 판매 수량</t>
    <phoneticPr fontId="2" type="noConversion"/>
  </si>
  <si>
    <t>2010년 가맹점 판매 수량</t>
    <phoneticPr fontId="2" type="noConversion"/>
  </si>
  <si>
    <t>2009년 1월</t>
  </si>
  <si>
    <t>2009년 1월</t>
    <phoneticPr fontId="2" type="noConversion"/>
  </si>
  <si>
    <t>2009년 2월</t>
  </si>
  <si>
    <t>2009년 2월</t>
    <phoneticPr fontId="2" type="noConversion"/>
  </si>
  <si>
    <t>2009년 3월</t>
  </si>
  <si>
    <t>2009년 3월</t>
    <phoneticPr fontId="2" type="noConversion"/>
  </si>
  <si>
    <t>2010년 1월</t>
  </si>
  <si>
    <t>2010년 1월</t>
    <phoneticPr fontId="2" type="noConversion"/>
  </si>
  <si>
    <t>2010년 2월</t>
  </si>
  <si>
    <t>2010년 2월</t>
    <phoneticPr fontId="2" type="noConversion"/>
  </si>
  <si>
    <t>2010년 3월</t>
  </si>
  <si>
    <t>2010년 3월</t>
    <phoneticPr fontId="2" type="noConversion"/>
  </si>
  <si>
    <t>$C$5</t>
  </si>
  <si>
    <t>$C$7</t>
  </si>
  <si>
    <t>$C$11</t>
  </si>
  <si>
    <t>$D$11</t>
  </si>
  <si>
    <t>$C$12</t>
  </si>
  <si>
    <t>$D$12</t>
  </si>
  <si>
    <t>$C$13</t>
  </si>
  <si>
    <t>$D$13</t>
  </si>
  <si>
    <t>$C$14</t>
  </si>
  <si>
    <t>$D$14</t>
  </si>
  <si>
    <t>$C$15</t>
  </si>
  <si>
    <t>$D$15</t>
  </si>
  <si>
    <t>$C$16</t>
  </si>
  <si>
    <t>$D$16</t>
  </si>
  <si>
    <t>금리인상</t>
  </si>
  <si>
    <t>만든 사람 212 날짜 2015-10-06</t>
  </si>
  <si>
    <t>금리인하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</si>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</sst>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&quot;₩&quot;#,##0"/>
    <numFmt numFmtId="179" formatCode="yyyy&quot;년&quot;\ mm&quot;월&quot;\ dd&quot;일&quot;\ &quot;부&quot;&quot;터&quot;"/>
    <numFmt numFmtId="180" formatCode="yyyy&quot;년&quot;\ mm&quot;월&quot;\ dd&quot;일&quot;\ &quot;까&quot;&quot;지&quot;"/>
    <numFmt numFmtId="181" formatCode="0_ &quot;개&quot;\ &quot;이&quot;&quot;상&quot;"/>
    <numFmt numFmtId="182" formatCode="0&quot;년&quot;\ &quot;이&quot;&quot;상&quot;"/>
    <numFmt numFmtId="183" formatCode="0&quot;년&quot;\ &quot;미&quot;&quot;만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distributed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0" fillId="0" borderId="0" xfId="0" applyNumberFormat="1">
      <alignment vertical="center"/>
    </xf>
    <xf numFmtId="6" fontId="0" fillId="0" borderId="0" xfId="0" applyNumberFormat="1">
      <alignment vertical="center"/>
    </xf>
    <xf numFmtId="177" fontId="0" fillId="0" borderId="0" xfId="0" applyNumberFormat="1">
      <alignment vertical="center"/>
    </xf>
    <xf numFmtId="6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0" xfId="1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2" fontId="0" fillId="2" borderId="5" xfId="0" applyNumberFormat="1" applyFill="1" applyBorder="1" applyAlignment="1">
      <alignment horizontal="center" vertical="center"/>
    </xf>
    <xf numFmtId="183" fontId="0" fillId="2" borderId="5" xfId="0" applyNumberFormat="1" applyFill="1" applyBorder="1" applyAlignment="1">
      <alignment horizontal="center" vertical="center"/>
    </xf>
    <xf numFmtId="9" fontId="0" fillId="0" borderId="1" xfId="2" applyFont="1" applyBorder="1" applyAlignment="1" applyProtection="1">
      <alignment horizontal="center" vertical="center"/>
      <protection hidden="1"/>
    </xf>
    <xf numFmtId="176" fontId="0" fillId="0" borderId="1" xfId="1" applyNumberFormat="1" applyFont="1" applyBorder="1" applyAlignment="1" applyProtection="1">
      <alignment horizontal="right" vertical="center"/>
      <protection hidden="1"/>
    </xf>
    <xf numFmtId="41" fontId="0" fillId="0" borderId="0" xfId="1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7" xfId="0" applyNumberFormat="1" applyFill="1" applyBorder="1" applyAlignment="1">
      <alignment vertical="center"/>
    </xf>
    <xf numFmtId="0" fontId="10" fillId="3" borderId="2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center"/>
    </xf>
    <xf numFmtId="10" fontId="0" fillId="5" borderId="0" xfId="0" applyNumberFormat="1" applyFill="1" applyBorder="1" applyAlignment="1">
      <alignment vertical="center"/>
    </xf>
    <xf numFmtId="0" fontId="14" fillId="0" borderId="0" xfId="0" applyFont="1" applyFill="1" applyBorder="1" applyAlignment="1">
      <alignment vertical="top" wrapText="1"/>
    </xf>
    <xf numFmtId="6" fontId="0" fillId="0" borderId="5" xfId="0" applyNumberFormat="1" applyFill="1" applyBorder="1">
      <alignment vertical="center"/>
    </xf>
    <xf numFmtId="42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1649;&#50896;&#47749;&#4580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명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9" sqref="A9:C16"/>
    </sheetView>
  </sheetViews>
  <sheetFormatPr defaultRowHeight="16.5" x14ac:dyDescent="0.3"/>
  <cols>
    <col min="2" max="2" width="10" bestFit="1" customWidth="1"/>
    <col min="3" max="3" width="10.875" bestFit="1" customWidth="1"/>
  </cols>
  <sheetData>
    <row r="2" spans="1:6" x14ac:dyDescent="0.3">
      <c r="A2" s="1" t="s">
        <v>63</v>
      </c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2" t="s">
        <v>0</v>
      </c>
      <c r="B4" s="3">
        <v>100</v>
      </c>
      <c r="C4" s="3">
        <v>200</v>
      </c>
      <c r="D4" s="3">
        <v>300</v>
      </c>
      <c r="E4" s="3">
        <v>400</v>
      </c>
      <c r="F4" s="3">
        <v>500</v>
      </c>
    </row>
    <row r="5" spans="1:6" x14ac:dyDescent="0.3">
      <c r="A5" s="3" t="s">
        <v>62</v>
      </c>
      <c r="B5" s="4">
        <v>0.05</v>
      </c>
      <c r="C5" s="4">
        <v>0.1</v>
      </c>
      <c r="D5" s="4">
        <v>0.15</v>
      </c>
      <c r="E5" s="4">
        <v>0.2</v>
      </c>
      <c r="F5" s="4">
        <v>0.25</v>
      </c>
    </row>
    <row r="7" spans="1:6" x14ac:dyDescent="0.3">
      <c r="A7" s="1" t="s">
        <v>61</v>
      </c>
      <c r="B7" s="1"/>
      <c r="C7" s="1"/>
    </row>
    <row r="8" spans="1:6" x14ac:dyDescent="0.3">
      <c r="A8" s="1"/>
      <c r="B8" s="1"/>
      <c r="C8" s="1"/>
    </row>
    <row r="9" spans="1:6" x14ac:dyDescent="0.3">
      <c r="A9" s="2" t="s">
        <v>60</v>
      </c>
      <c r="B9" s="2" t="s">
        <v>59</v>
      </c>
      <c r="C9" s="2" t="s">
        <v>58</v>
      </c>
    </row>
    <row r="10" spans="1:6" x14ac:dyDescent="0.3">
      <c r="A10" s="3" t="s">
        <v>57</v>
      </c>
      <c r="B10" s="3" t="s">
        <v>56</v>
      </c>
      <c r="C10" s="5">
        <v>235000</v>
      </c>
    </row>
    <row r="11" spans="1:6" x14ac:dyDescent="0.3">
      <c r="A11" s="3" t="s">
        <v>55</v>
      </c>
      <c r="B11" s="3" t="s">
        <v>54</v>
      </c>
      <c r="C11" s="5">
        <v>350000</v>
      </c>
    </row>
    <row r="12" spans="1:6" x14ac:dyDescent="0.3">
      <c r="A12" s="3" t="s">
        <v>53</v>
      </c>
      <c r="B12" s="3" t="s">
        <v>52</v>
      </c>
      <c r="C12" s="5">
        <v>543000</v>
      </c>
    </row>
    <row r="13" spans="1:6" x14ac:dyDescent="0.3">
      <c r="A13" s="3" t="s">
        <v>51</v>
      </c>
      <c r="B13" s="3" t="s">
        <v>50</v>
      </c>
      <c r="C13" s="5">
        <v>985000</v>
      </c>
    </row>
    <row r="14" spans="1:6" x14ac:dyDescent="0.3">
      <c r="A14" s="3" t="s">
        <v>49</v>
      </c>
      <c r="B14" s="3" t="s">
        <v>48</v>
      </c>
      <c r="C14" s="5">
        <v>1150000</v>
      </c>
    </row>
    <row r="15" spans="1:6" x14ac:dyDescent="0.3">
      <c r="A15" s="3" t="s">
        <v>47</v>
      </c>
      <c r="B15" s="3" t="s">
        <v>46</v>
      </c>
      <c r="C15" s="5">
        <v>256000</v>
      </c>
    </row>
  </sheetData>
  <mergeCells count="2">
    <mergeCell ref="A2:F3"/>
    <mergeCell ref="A7:C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J6" sqref="J6"/>
    </sheetView>
  </sheetViews>
  <sheetFormatPr defaultRowHeight="16.5" x14ac:dyDescent="0.3"/>
  <cols>
    <col min="4" max="4" width="10.875" bestFit="1" customWidth="1"/>
    <col min="7" max="7" width="12.125" bestFit="1" customWidth="1"/>
    <col min="8" max="8" width="9" customWidth="1"/>
    <col min="9" max="9" width="15.125" customWidth="1"/>
    <col min="10" max="10" width="11.5" bestFit="1" customWidth="1"/>
  </cols>
  <sheetData>
    <row r="1" spans="1:12" x14ac:dyDescent="0.3">
      <c r="A1" s="6" t="s">
        <v>8</v>
      </c>
      <c r="B1" s="6"/>
      <c r="C1" s="6"/>
      <c r="D1" s="6"/>
      <c r="E1" s="6"/>
      <c r="F1" s="6"/>
      <c r="G1" s="6"/>
    </row>
    <row r="2" spans="1:12" x14ac:dyDescent="0.3">
      <c r="A2" s="6"/>
      <c r="B2" s="6"/>
      <c r="C2" s="6"/>
      <c r="D2" s="6"/>
      <c r="E2" s="6"/>
      <c r="F2" s="6"/>
      <c r="G2" s="6"/>
    </row>
    <row r="3" spans="1:12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12" x14ac:dyDescent="0.3">
      <c r="A4" s="3" t="s">
        <v>16</v>
      </c>
      <c r="B4" s="3" t="s">
        <v>2</v>
      </c>
      <c r="C4" s="3" t="str">
        <f t="shared" ref="C4:C25" si="0">VLOOKUP(B4,상품코드표,2,FALSE)</f>
        <v>MP3</v>
      </c>
      <c r="D4" s="5">
        <f t="shared" ref="D4:D25" si="1">VLOOKUP(B4,상품코드표,3,FALSE)</f>
        <v>235000</v>
      </c>
      <c r="E4" s="3">
        <v>100</v>
      </c>
      <c r="F4" s="38">
        <f t="shared" ref="F4:F25" si="2">IFERROR(HLOOKUP(E4,할인율표,2,TRUE),"")</f>
        <v>0.05</v>
      </c>
      <c r="G4" s="39">
        <f>IFERROR(((D4-(D4*F4))*E4),D4*E4)</f>
        <v>22325000</v>
      </c>
    </row>
    <row r="5" spans="1:12" x14ac:dyDescent="0.3">
      <c r="A5" s="3" t="s">
        <v>17</v>
      </c>
      <c r="B5" s="3" t="s">
        <v>7</v>
      </c>
      <c r="C5" s="3" t="str">
        <f t="shared" si="0"/>
        <v>전자사전</v>
      </c>
      <c r="D5" s="5">
        <f t="shared" si="1"/>
        <v>256000</v>
      </c>
      <c r="E5" s="3">
        <v>150</v>
      </c>
      <c r="F5" s="38">
        <f t="shared" si="2"/>
        <v>0.05</v>
      </c>
      <c r="G5" s="39">
        <f t="shared" ref="G5:G25" si="3">IFERROR(((D5-(D5*F5))*E5),D5*E5)</f>
        <v>36480000</v>
      </c>
      <c r="I5" s="8" t="s">
        <v>44</v>
      </c>
      <c r="J5" s="8"/>
      <c r="L5">
        <v>0</v>
      </c>
    </row>
    <row r="6" spans="1:12" x14ac:dyDescent="0.3">
      <c r="A6" s="3" t="s">
        <v>18</v>
      </c>
      <c r="B6" s="3" t="s">
        <v>6</v>
      </c>
      <c r="C6" s="3" t="str">
        <f t="shared" si="0"/>
        <v>Computer</v>
      </c>
      <c r="D6" s="5">
        <f t="shared" si="1"/>
        <v>985000</v>
      </c>
      <c r="E6" s="3">
        <v>20</v>
      </c>
      <c r="F6" s="38" t="str">
        <f t="shared" si="2"/>
        <v/>
      </c>
      <c r="G6" s="39">
        <f t="shared" si="3"/>
        <v>19700000</v>
      </c>
      <c r="I6" s="9" t="s">
        <v>45</v>
      </c>
      <c r="J6" s="29">
        <v>250</v>
      </c>
      <c r="L6">
        <v>50</v>
      </c>
    </row>
    <row r="7" spans="1:12" x14ac:dyDescent="0.3">
      <c r="A7" s="3" t="s">
        <v>18</v>
      </c>
      <c r="B7" s="3" t="s">
        <v>7</v>
      </c>
      <c r="C7" s="3" t="str">
        <f t="shared" si="0"/>
        <v>전자사전</v>
      </c>
      <c r="D7" s="5">
        <f t="shared" si="1"/>
        <v>256000</v>
      </c>
      <c r="E7" s="3">
        <v>-30</v>
      </c>
      <c r="F7" s="38" t="str">
        <f t="shared" si="2"/>
        <v/>
      </c>
      <c r="G7" s="39">
        <f t="shared" si="3"/>
        <v>-7680000</v>
      </c>
      <c r="I7" s="10" t="s">
        <v>139</v>
      </c>
      <c r="J7" s="7" t="str">
        <f>COUNTIFS(C4:C25,I7,E4:E25,"&gt;=" &amp; J6)&amp;" 회"</f>
        <v>1 회</v>
      </c>
      <c r="L7">
        <v>100</v>
      </c>
    </row>
    <row r="8" spans="1:12" x14ac:dyDescent="0.3">
      <c r="A8" s="3" t="s">
        <v>19</v>
      </c>
      <c r="B8" s="3" t="s">
        <v>20</v>
      </c>
      <c r="C8" s="3" t="str">
        <f t="shared" si="0"/>
        <v>MP3</v>
      </c>
      <c r="D8" s="5">
        <f t="shared" si="1"/>
        <v>235000</v>
      </c>
      <c r="E8" s="3">
        <v>50</v>
      </c>
      <c r="F8" s="38" t="str">
        <f t="shared" si="2"/>
        <v/>
      </c>
      <c r="G8" s="39">
        <f t="shared" si="3"/>
        <v>11750000</v>
      </c>
      <c r="L8">
        <v>150</v>
      </c>
    </row>
    <row r="9" spans="1:12" x14ac:dyDescent="0.3">
      <c r="A9" s="3" t="s">
        <v>21</v>
      </c>
      <c r="B9" s="3" t="s">
        <v>22</v>
      </c>
      <c r="C9" s="3" t="str">
        <f t="shared" si="0"/>
        <v>PDA</v>
      </c>
      <c r="D9" s="5">
        <f t="shared" si="1"/>
        <v>350000</v>
      </c>
      <c r="E9" s="3">
        <v>10</v>
      </c>
      <c r="F9" s="38" t="str">
        <f t="shared" si="2"/>
        <v/>
      </c>
      <c r="G9" s="39">
        <f t="shared" si="3"/>
        <v>3500000</v>
      </c>
      <c r="L9">
        <v>200</v>
      </c>
    </row>
    <row r="10" spans="1:12" x14ac:dyDescent="0.3">
      <c r="A10" s="3" t="s">
        <v>23</v>
      </c>
      <c r="B10" s="3" t="s">
        <v>24</v>
      </c>
      <c r="C10" s="3" t="str">
        <f t="shared" si="0"/>
        <v>Notebook</v>
      </c>
      <c r="D10" s="5">
        <f t="shared" si="1"/>
        <v>1150000</v>
      </c>
      <c r="E10" s="3">
        <v>-10</v>
      </c>
      <c r="F10" s="38" t="str">
        <f t="shared" si="2"/>
        <v/>
      </c>
      <c r="G10" s="39">
        <f t="shared" si="3"/>
        <v>-11500000</v>
      </c>
      <c r="L10">
        <v>250</v>
      </c>
    </row>
    <row r="11" spans="1:12" x14ac:dyDescent="0.3">
      <c r="A11" s="3" t="s">
        <v>25</v>
      </c>
      <c r="B11" s="3" t="s">
        <v>6</v>
      </c>
      <c r="C11" s="3" t="str">
        <f t="shared" si="0"/>
        <v>Computer</v>
      </c>
      <c r="D11" s="5">
        <f t="shared" si="1"/>
        <v>985000</v>
      </c>
      <c r="E11" s="3">
        <v>250</v>
      </c>
      <c r="F11" s="38">
        <f t="shared" si="2"/>
        <v>0.1</v>
      </c>
      <c r="G11" s="39">
        <f t="shared" si="3"/>
        <v>221625000</v>
      </c>
      <c r="L11">
        <v>300</v>
      </c>
    </row>
    <row r="12" spans="1:12" x14ac:dyDescent="0.3">
      <c r="A12" s="3" t="s">
        <v>26</v>
      </c>
      <c r="B12" s="3" t="s">
        <v>27</v>
      </c>
      <c r="C12" s="3" t="str">
        <f t="shared" si="0"/>
        <v>MP3</v>
      </c>
      <c r="D12" s="5">
        <f t="shared" si="1"/>
        <v>235000</v>
      </c>
      <c r="E12" s="3">
        <v>100</v>
      </c>
      <c r="F12" s="38">
        <f t="shared" si="2"/>
        <v>0.05</v>
      </c>
      <c r="G12" s="39">
        <f t="shared" si="3"/>
        <v>22325000</v>
      </c>
    </row>
    <row r="13" spans="1:12" x14ac:dyDescent="0.3">
      <c r="A13" s="3" t="s">
        <v>28</v>
      </c>
      <c r="B13" s="3" t="s">
        <v>29</v>
      </c>
      <c r="C13" s="3" t="str">
        <f t="shared" si="0"/>
        <v>PSP</v>
      </c>
      <c r="D13" s="5">
        <f t="shared" si="1"/>
        <v>543000</v>
      </c>
      <c r="E13" s="3">
        <v>20</v>
      </c>
      <c r="F13" s="38" t="str">
        <f t="shared" si="2"/>
        <v/>
      </c>
      <c r="G13" s="39">
        <f t="shared" si="3"/>
        <v>10860000</v>
      </c>
    </row>
    <row r="14" spans="1:12" x14ac:dyDescent="0.3">
      <c r="A14" s="3" t="s">
        <v>28</v>
      </c>
      <c r="B14" s="3" t="s">
        <v>30</v>
      </c>
      <c r="C14" s="3" t="str">
        <f t="shared" si="0"/>
        <v>전자사전</v>
      </c>
      <c r="D14" s="5">
        <f t="shared" si="1"/>
        <v>256000</v>
      </c>
      <c r="E14" s="3">
        <v>15</v>
      </c>
      <c r="F14" s="38" t="str">
        <f t="shared" si="2"/>
        <v/>
      </c>
      <c r="G14" s="39">
        <f t="shared" si="3"/>
        <v>3840000</v>
      </c>
    </row>
    <row r="15" spans="1:12" x14ac:dyDescent="0.3">
      <c r="A15" s="3" t="s">
        <v>31</v>
      </c>
      <c r="B15" s="3" t="s">
        <v>7</v>
      </c>
      <c r="C15" s="3" t="str">
        <f t="shared" si="0"/>
        <v>전자사전</v>
      </c>
      <c r="D15" s="5">
        <f t="shared" si="1"/>
        <v>256000</v>
      </c>
      <c r="E15" s="3">
        <v>312</v>
      </c>
      <c r="F15" s="38">
        <f t="shared" si="2"/>
        <v>0.15</v>
      </c>
      <c r="G15" s="39">
        <f t="shared" si="3"/>
        <v>67891200</v>
      </c>
    </row>
    <row r="16" spans="1:12" x14ac:dyDescent="0.3">
      <c r="A16" s="3" t="s">
        <v>32</v>
      </c>
      <c r="B16" s="3" t="s">
        <v>33</v>
      </c>
      <c r="C16" s="3" t="str">
        <f t="shared" si="0"/>
        <v>Notebook</v>
      </c>
      <c r="D16" s="5">
        <f t="shared" si="1"/>
        <v>1150000</v>
      </c>
      <c r="E16" s="3">
        <v>10</v>
      </c>
      <c r="F16" s="38" t="str">
        <f t="shared" si="2"/>
        <v/>
      </c>
      <c r="G16" s="39">
        <f t="shared" si="3"/>
        <v>11500000</v>
      </c>
    </row>
    <row r="17" spans="1:7" x14ac:dyDescent="0.3">
      <c r="A17" s="3" t="s">
        <v>34</v>
      </c>
      <c r="B17" s="3" t="s">
        <v>3</v>
      </c>
      <c r="C17" s="3" t="str">
        <f t="shared" si="0"/>
        <v>MP3</v>
      </c>
      <c r="D17" s="5">
        <f t="shared" si="1"/>
        <v>235000</v>
      </c>
      <c r="E17" s="3">
        <v>-25</v>
      </c>
      <c r="F17" s="38" t="str">
        <f t="shared" si="2"/>
        <v/>
      </c>
      <c r="G17" s="39">
        <f t="shared" si="3"/>
        <v>-5875000</v>
      </c>
    </row>
    <row r="18" spans="1:7" x14ac:dyDescent="0.3">
      <c r="A18" s="3" t="s">
        <v>35</v>
      </c>
      <c r="B18" s="3" t="s">
        <v>4</v>
      </c>
      <c r="C18" s="3" t="str">
        <f t="shared" si="0"/>
        <v>PDA</v>
      </c>
      <c r="D18" s="5">
        <f t="shared" si="1"/>
        <v>350000</v>
      </c>
      <c r="E18" s="3">
        <v>18</v>
      </c>
      <c r="F18" s="38" t="str">
        <f t="shared" si="2"/>
        <v/>
      </c>
      <c r="G18" s="39">
        <f t="shared" si="3"/>
        <v>6300000</v>
      </c>
    </row>
    <row r="19" spans="1:7" x14ac:dyDescent="0.3">
      <c r="A19" s="3" t="s">
        <v>36</v>
      </c>
      <c r="B19" s="3" t="s">
        <v>5</v>
      </c>
      <c r="C19" s="3" t="str">
        <f t="shared" si="0"/>
        <v>PSP</v>
      </c>
      <c r="D19" s="5">
        <f t="shared" si="1"/>
        <v>543000</v>
      </c>
      <c r="E19" s="3">
        <v>10</v>
      </c>
      <c r="F19" s="38" t="str">
        <f t="shared" si="2"/>
        <v/>
      </c>
      <c r="G19" s="39">
        <f t="shared" si="3"/>
        <v>5430000</v>
      </c>
    </row>
    <row r="20" spans="1:7" x14ac:dyDescent="0.3">
      <c r="A20" s="3" t="s">
        <v>37</v>
      </c>
      <c r="B20" s="3" t="s">
        <v>6</v>
      </c>
      <c r="C20" s="3" t="str">
        <f t="shared" si="0"/>
        <v>Computer</v>
      </c>
      <c r="D20" s="5">
        <f t="shared" si="1"/>
        <v>985000</v>
      </c>
      <c r="E20" s="3">
        <v>120</v>
      </c>
      <c r="F20" s="38">
        <f t="shared" si="2"/>
        <v>0.05</v>
      </c>
      <c r="G20" s="39">
        <f t="shared" si="3"/>
        <v>112290000</v>
      </c>
    </row>
    <row r="21" spans="1:7" x14ac:dyDescent="0.3">
      <c r="A21" s="3" t="s">
        <v>38</v>
      </c>
      <c r="B21" s="3" t="s">
        <v>3</v>
      </c>
      <c r="C21" s="3" t="str">
        <f t="shared" si="0"/>
        <v>MP3</v>
      </c>
      <c r="D21" s="5">
        <f t="shared" si="1"/>
        <v>235000</v>
      </c>
      <c r="E21" s="3">
        <v>20</v>
      </c>
      <c r="F21" s="38" t="str">
        <f t="shared" si="2"/>
        <v/>
      </c>
      <c r="G21" s="39">
        <f t="shared" si="3"/>
        <v>4700000</v>
      </c>
    </row>
    <row r="22" spans="1:7" x14ac:dyDescent="0.3">
      <c r="A22" s="3" t="s">
        <v>39</v>
      </c>
      <c r="B22" s="3" t="s">
        <v>4</v>
      </c>
      <c r="C22" s="3" t="str">
        <f t="shared" si="0"/>
        <v>PDA</v>
      </c>
      <c r="D22" s="5">
        <f t="shared" si="1"/>
        <v>350000</v>
      </c>
      <c r="E22" s="3">
        <v>400</v>
      </c>
      <c r="F22" s="38">
        <f t="shared" si="2"/>
        <v>0.2</v>
      </c>
      <c r="G22" s="39">
        <f t="shared" si="3"/>
        <v>112000000</v>
      </c>
    </row>
    <row r="23" spans="1:7" x14ac:dyDescent="0.3">
      <c r="A23" s="3" t="s">
        <v>39</v>
      </c>
      <c r="B23" s="3" t="s">
        <v>7</v>
      </c>
      <c r="C23" s="3" t="str">
        <f t="shared" si="0"/>
        <v>전자사전</v>
      </c>
      <c r="D23" s="5">
        <f t="shared" si="1"/>
        <v>256000</v>
      </c>
      <c r="E23" s="3">
        <v>230</v>
      </c>
      <c r="F23" s="38">
        <f t="shared" si="2"/>
        <v>0.1</v>
      </c>
      <c r="G23" s="39">
        <f t="shared" si="3"/>
        <v>52992000</v>
      </c>
    </row>
    <row r="24" spans="1:7" x14ac:dyDescent="0.3">
      <c r="A24" s="3" t="s">
        <v>40</v>
      </c>
      <c r="B24" s="3" t="s">
        <v>41</v>
      </c>
      <c r="C24" s="3" t="str">
        <f t="shared" si="0"/>
        <v>Notebook</v>
      </c>
      <c r="D24" s="5">
        <f t="shared" si="1"/>
        <v>1150000</v>
      </c>
      <c r="E24" s="3">
        <v>12</v>
      </c>
      <c r="F24" s="38" t="str">
        <f t="shared" si="2"/>
        <v/>
      </c>
      <c r="G24" s="39">
        <f t="shared" si="3"/>
        <v>13800000</v>
      </c>
    </row>
    <row r="25" spans="1:7" x14ac:dyDescent="0.3">
      <c r="A25" s="3" t="s">
        <v>42</v>
      </c>
      <c r="B25" s="3" t="s">
        <v>43</v>
      </c>
      <c r="C25" s="3" t="str">
        <f t="shared" si="0"/>
        <v>MP3</v>
      </c>
      <c r="D25" s="5">
        <f t="shared" si="1"/>
        <v>235000</v>
      </c>
      <c r="E25" s="3">
        <v>230</v>
      </c>
      <c r="F25" s="38">
        <f t="shared" si="2"/>
        <v>0.1</v>
      </c>
      <c r="G25" s="39">
        <f t="shared" si="3"/>
        <v>48645000</v>
      </c>
    </row>
  </sheetData>
  <sheetProtection sheet="1" objects="1" scenarios="1"/>
  <sortState ref="I6:J7">
    <sortCondition descending="1" ref="J6"/>
  </sortState>
  <dataConsolidate function="count">
    <dataRefs count="1">
      <dataRef ref="B4:F4" sheet="할인율&amp;상품코드표"/>
    </dataRefs>
  </dataConsolidate>
  <mergeCells count="2">
    <mergeCell ref="A1:G2"/>
    <mergeCell ref="I5:J5"/>
  </mergeCells>
  <phoneticPr fontId="2" type="noConversion"/>
  <dataValidations count="2">
    <dataValidation type="whole" operator="greaterThanOrEqual" allowBlank="1" showInputMessage="1" showErrorMessage="1" sqref="E4:E25">
      <formula1>0</formula1>
    </dataValidation>
    <dataValidation type="list" operator="greaterThan" allowBlank="1" showInputMessage="1" showErrorMessage="1" sqref="J6">
      <formula1>$L$5:$L$11</formula1>
    </dataValidation>
  </dataValidations>
  <pageMargins left="0.7" right="0.7" top="0.75" bottom="0.75" header="0.3" footer="0.3"/>
  <pageSetup paperSize="9" orientation="portrait" horizont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'할인율&amp;상품코드표'!$A$10:$A$16</xm:f>
          </x14:formula1>
          <xm:sqref>B3:B25</xm:sqref>
        </x14:dataValidation>
        <x14:dataValidation type="list" allowBlank="1" showInputMessage="1" showErrorMessage="1">
          <x14:formula1>
            <xm:f>'할인율&amp;상품코드표'!$B$10:$B$16</xm:f>
          </x14:formula1>
          <xm:sqref>I7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4" sqref="D4"/>
    </sheetView>
  </sheetViews>
  <sheetFormatPr defaultRowHeight="16.5" x14ac:dyDescent="0.3"/>
  <cols>
    <col min="1" max="1" width="14.375" bestFit="1" customWidth="1"/>
    <col min="2" max="2" width="11.625" bestFit="1" customWidth="1"/>
    <col min="3" max="3" width="17.125" bestFit="1" customWidth="1"/>
    <col min="4" max="4" width="14.125" bestFit="1" customWidth="1"/>
  </cols>
  <sheetData>
    <row r="1" spans="1:4" x14ac:dyDescent="0.3">
      <c r="A1" s="18" t="s">
        <v>64</v>
      </c>
      <c r="B1" s="19"/>
      <c r="C1" s="19"/>
      <c r="D1" s="19"/>
    </row>
    <row r="2" spans="1:4" x14ac:dyDescent="0.3">
      <c r="A2" s="19"/>
      <c r="B2" s="19"/>
      <c r="C2" s="19"/>
      <c r="D2" s="19"/>
    </row>
    <row r="3" spans="1:4" x14ac:dyDescent="0.3">
      <c r="A3" s="14" t="s">
        <v>65</v>
      </c>
      <c r="B3" s="30" t="str">
        <f>INDEX(회원번호,MATCH(발행번호,주민번호,0))</f>
        <v>K0008</v>
      </c>
    </row>
    <row r="4" spans="1:4" x14ac:dyDescent="0.3">
      <c r="A4" s="11" t="s">
        <v>67</v>
      </c>
      <c r="B4" s="3" t="str">
        <f>INDEX(성명,MATCH(발행번호,주민번호,0))</f>
        <v>이호종</v>
      </c>
      <c r="C4" s="11" t="s">
        <v>71</v>
      </c>
      <c r="D4" s="3" t="s">
        <v>113</v>
      </c>
    </row>
    <row r="5" spans="1:4" x14ac:dyDescent="0.3">
      <c r="A5" s="11" t="s">
        <v>68</v>
      </c>
      <c r="B5" s="16" t="str">
        <f>INDEX(주소,MATCH(발행번호,주민번호,0))</f>
        <v>부산시 동래구 구서동</v>
      </c>
      <c r="C5" s="16"/>
      <c r="D5" s="16"/>
    </row>
    <row r="6" spans="1:4" x14ac:dyDescent="0.3">
      <c r="A6" s="15" t="s">
        <v>69</v>
      </c>
      <c r="B6" s="27">
        <f>INDEX(가입일,MATCH(발행번호,주민번호,0))</f>
        <v>38352</v>
      </c>
      <c r="C6" s="27"/>
      <c r="D6" s="15" t="str">
        <f ca="1">"( " &amp; DATEDIF(B6,B7,"y")&amp;"년 " &amp; DATEDIF(B6,B7,"ym")&amp;"개월 )"</f>
        <v>( 1년 11개월 )</v>
      </c>
    </row>
    <row r="7" spans="1:4" x14ac:dyDescent="0.3">
      <c r="A7" s="15"/>
      <c r="B7" s="28">
        <f ca="1">IF(INDEX(탈퇴일,MATCH(발행번호,주민번호,0))="",TODAY(),INDEX(탈퇴일,MATCH(발행번호,주민번호,0)))</f>
        <v>39081</v>
      </c>
      <c r="C7" s="28"/>
      <c r="D7" s="15"/>
    </row>
    <row r="8" spans="1:4" x14ac:dyDescent="0.3">
      <c r="A8" s="11" t="s">
        <v>70</v>
      </c>
      <c r="B8" s="3" t="str">
        <f>IF(INDEX(탈퇴일,MATCH(발행번호,주민번호,0))="","현재 회원임", "회원 탈퇴")</f>
        <v>회원 탈퇴</v>
      </c>
      <c r="C8" s="11" t="s">
        <v>74</v>
      </c>
      <c r="D8" s="3" t="str">
        <f>CHOOSE(INDEX(지역,MATCH(발행번호,주민번호,0)),"해운대구","동래구","강서구","부산진구")</f>
        <v>부산진구</v>
      </c>
    </row>
    <row r="10" spans="1:4" x14ac:dyDescent="0.3">
      <c r="A10" s="8" t="s">
        <v>72</v>
      </c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17">
        <v>40631</v>
      </c>
      <c r="B12" s="17"/>
      <c r="C12" s="17"/>
      <c r="D12" s="17"/>
    </row>
    <row r="13" spans="1:4" x14ac:dyDescent="0.3">
      <c r="A13" s="17"/>
      <c r="B13" s="17"/>
      <c r="C13" s="17"/>
      <c r="D13" s="17"/>
    </row>
    <row r="14" spans="1:4" x14ac:dyDescent="0.3">
      <c r="A14" s="17"/>
      <c r="B14" s="17"/>
      <c r="C14" s="17"/>
      <c r="D14" s="17"/>
    </row>
    <row r="15" spans="1:4" ht="26.25" x14ac:dyDescent="0.3">
      <c r="A15" s="6" t="s">
        <v>73</v>
      </c>
      <c r="B15" s="6"/>
      <c r="C15" s="6"/>
      <c r="D15" s="6"/>
    </row>
  </sheetData>
  <sheetProtection algorithmName="SHA-512" hashValue="ikwped5Zq/d0ypggVhlSjXqzFuZw9K5SpK2LqdBVXvk/dhSvg2a5EenMZcYfW/7sxnB1dN8n66xGFNtF7Ov3Ng==" saltValue="sMRJSDIDA2msL9q1IjbgFA==" spinCount="100000" sheet="1" objects="1" scenarios="1" selectLockedCells="1"/>
  <mergeCells count="9">
    <mergeCell ref="A15:D15"/>
    <mergeCell ref="A12:D14"/>
    <mergeCell ref="A10:D11"/>
    <mergeCell ref="B5:D5"/>
    <mergeCell ref="B6:C6"/>
    <mergeCell ref="B7:C7"/>
    <mergeCell ref="A6:A7"/>
    <mergeCell ref="D6:D7"/>
    <mergeCell ref="A1:D2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회원!C2:C15</xm:f>
          </x14:formula1>
          <xm:sqref>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" sqref="E2:E14"/>
    </sheetView>
  </sheetViews>
  <sheetFormatPr defaultRowHeight="16.5" x14ac:dyDescent="0.3"/>
  <cols>
    <col min="3" max="3" width="14.125" bestFit="1" customWidth="1"/>
    <col min="5" max="6" width="11.125" bestFit="1" customWidth="1"/>
    <col min="8" max="8" width="28.875" bestFit="1" customWidth="1"/>
  </cols>
  <sheetData>
    <row r="1" spans="1:8" x14ac:dyDescent="0.3">
      <c r="A1" s="2" t="s">
        <v>75</v>
      </c>
      <c r="B1" s="2" t="s">
        <v>67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68</v>
      </c>
    </row>
    <row r="2" spans="1:8" x14ac:dyDescent="0.3">
      <c r="A2" s="3" t="s">
        <v>81</v>
      </c>
      <c r="B2" s="3" t="s">
        <v>93</v>
      </c>
      <c r="C2" s="3" t="s">
        <v>106</v>
      </c>
      <c r="D2" s="3" t="s">
        <v>120</v>
      </c>
      <c r="E2" s="12">
        <v>35064</v>
      </c>
      <c r="F2" s="12">
        <v>39020</v>
      </c>
      <c r="G2" s="3">
        <v>1</v>
      </c>
      <c r="H2" s="13" t="s">
        <v>125</v>
      </c>
    </row>
    <row r="3" spans="1:8" x14ac:dyDescent="0.3">
      <c r="A3" s="3" t="s">
        <v>82</v>
      </c>
      <c r="B3" s="3" t="s">
        <v>94</v>
      </c>
      <c r="C3" s="3" t="s">
        <v>107</v>
      </c>
      <c r="D3" s="3" t="s">
        <v>121</v>
      </c>
      <c r="E3" s="12">
        <v>36160</v>
      </c>
      <c r="F3" s="12">
        <v>38478</v>
      </c>
      <c r="G3" s="3">
        <v>2</v>
      </c>
      <c r="H3" s="13" t="s">
        <v>126</v>
      </c>
    </row>
    <row r="4" spans="1:8" x14ac:dyDescent="0.3">
      <c r="A4" s="3" t="s">
        <v>83</v>
      </c>
      <c r="B4" s="3" t="s">
        <v>95</v>
      </c>
      <c r="C4" s="3" t="s">
        <v>108</v>
      </c>
      <c r="D4" s="3" t="s">
        <v>122</v>
      </c>
      <c r="E4" s="12">
        <v>38868</v>
      </c>
      <c r="F4" s="3"/>
      <c r="G4" s="3">
        <v>3</v>
      </c>
      <c r="H4" s="13" t="s">
        <v>126</v>
      </c>
    </row>
    <row r="5" spans="1:8" x14ac:dyDescent="0.3">
      <c r="A5" s="3" t="s">
        <v>84</v>
      </c>
      <c r="B5" s="3" t="s">
        <v>96</v>
      </c>
      <c r="C5" s="3" t="s">
        <v>109</v>
      </c>
      <c r="D5" s="3" t="s">
        <v>120</v>
      </c>
      <c r="E5" s="12">
        <v>37437</v>
      </c>
      <c r="F5" s="12">
        <v>39020</v>
      </c>
      <c r="G5" s="3">
        <v>1</v>
      </c>
      <c r="H5" s="13" t="s">
        <v>127</v>
      </c>
    </row>
    <row r="6" spans="1:8" x14ac:dyDescent="0.3">
      <c r="A6" s="3" t="s">
        <v>85</v>
      </c>
      <c r="B6" s="3" t="s">
        <v>97</v>
      </c>
      <c r="C6" s="3" t="s">
        <v>110</v>
      </c>
      <c r="D6" s="3" t="s">
        <v>121</v>
      </c>
      <c r="E6" s="12">
        <v>38929</v>
      </c>
      <c r="F6" s="12">
        <v>39446</v>
      </c>
      <c r="G6" s="3">
        <v>2</v>
      </c>
      <c r="H6" s="13" t="s">
        <v>128</v>
      </c>
    </row>
    <row r="7" spans="1:8" x14ac:dyDescent="0.3">
      <c r="A7" s="3" t="s">
        <v>86</v>
      </c>
      <c r="B7" s="3" t="s">
        <v>98</v>
      </c>
      <c r="C7" s="3" t="s">
        <v>111</v>
      </c>
      <c r="D7" s="3" t="s">
        <v>123</v>
      </c>
      <c r="E7" s="12">
        <v>37590</v>
      </c>
      <c r="F7" s="3"/>
      <c r="G7" s="3">
        <v>3</v>
      </c>
      <c r="H7" s="13" t="s">
        <v>129</v>
      </c>
    </row>
    <row r="8" spans="1:8" x14ac:dyDescent="0.3">
      <c r="A8" s="3" t="s">
        <v>66</v>
      </c>
      <c r="B8" s="3" t="s">
        <v>99</v>
      </c>
      <c r="C8" s="3" t="s">
        <v>112</v>
      </c>
      <c r="D8" s="3" t="s">
        <v>123</v>
      </c>
      <c r="E8" s="12">
        <v>39447</v>
      </c>
      <c r="F8" s="3"/>
      <c r="G8" s="3">
        <v>4</v>
      </c>
      <c r="H8" s="13" t="s">
        <v>130</v>
      </c>
    </row>
    <row r="9" spans="1:8" x14ac:dyDescent="0.3">
      <c r="A9" s="3" t="s">
        <v>87</v>
      </c>
      <c r="B9" s="3" t="s">
        <v>100</v>
      </c>
      <c r="C9" s="3" t="s">
        <v>114</v>
      </c>
      <c r="D9" s="3" t="s">
        <v>121</v>
      </c>
      <c r="E9" s="12">
        <v>38352</v>
      </c>
      <c r="F9" s="12">
        <v>39081</v>
      </c>
      <c r="G9" s="3">
        <v>4</v>
      </c>
      <c r="H9" s="13" t="s">
        <v>130</v>
      </c>
    </row>
    <row r="10" spans="1:8" x14ac:dyDescent="0.3">
      <c r="A10" s="3" t="s">
        <v>88</v>
      </c>
      <c r="B10" s="3" t="s">
        <v>101</v>
      </c>
      <c r="C10" s="3" t="s">
        <v>115</v>
      </c>
      <c r="D10" s="3" t="s">
        <v>124</v>
      </c>
      <c r="E10" s="12">
        <v>38018</v>
      </c>
      <c r="F10" s="12">
        <v>39446</v>
      </c>
      <c r="G10" s="3">
        <v>1</v>
      </c>
      <c r="H10" s="13" t="s">
        <v>131</v>
      </c>
    </row>
    <row r="11" spans="1:8" x14ac:dyDescent="0.3">
      <c r="A11" s="3" t="s">
        <v>89</v>
      </c>
      <c r="B11" s="3" t="s">
        <v>102</v>
      </c>
      <c r="C11" s="3" t="s">
        <v>116</v>
      </c>
      <c r="D11" s="3" t="s">
        <v>124</v>
      </c>
      <c r="E11" s="12">
        <v>38383</v>
      </c>
      <c r="F11" s="12">
        <v>38747</v>
      </c>
      <c r="G11" s="3">
        <v>2</v>
      </c>
      <c r="H11" s="13" t="s">
        <v>132</v>
      </c>
    </row>
    <row r="12" spans="1:8" x14ac:dyDescent="0.3">
      <c r="A12" s="3" t="s">
        <v>90</v>
      </c>
      <c r="B12" s="3" t="s">
        <v>103</v>
      </c>
      <c r="C12" s="3" t="s">
        <v>117</v>
      </c>
      <c r="D12" s="3" t="s">
        <v>121</v>
      </c>
      <c r="E12" s="12">
        <v>38749</v>
      </c>
      <c r="F12" s="3"/>
      <c r="G12" s="3">
        <v>3</v>
      </c>
      <c r="H12" s="13" t="s">
        <v>133</v>
      </c>
    </row>
    <row r="13" spans="1:8" x14ac:dyDescent="0.3">
      <c r="A13" s="3" t="s">
        <v>91</v>
      </c>
      <c r="B13" s="3" t="s">
        <v>104</v>
      </c>
      <c r="C13" s="3" t="s">
        <v>118</v>
      </c>
      <c r="D13" s="3" t="s">
        <v>122</v>
      </c>
      <c r="E13" s="12">
        <v>39417</v>
      </c>
      <c r="F13" s="3"/>
      <c r="G13" s="3">
        <v>2</v>
      </c>
      <c r="H13" s="13" t="s">
        <v>134</v>
      </c>
    </row>
    <row r="14" spans="1:8" x14ac:dyDescent="0.3">
      <c r="A14" s="3" t="s">
        <v>92</v>
      </c>
      <c r="B14" s="3" t="s">
        <v>105</v>
      </c>
      <c r="C14" s="3" t="s">
        <v>119</v>
      </c>
      <c r="D14" s="3" t="s">
        <v>120</v>
      </c>
      <c r="E14" s="12">
        <v>39448</v>
      </c>
      <c r="F14" s="3"/>
      <c r="G14" s="3">
        <v>1</v>
      </c>
      <c r="H14" s="13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5" sqref="C5"/>
    </sheetView>
  </sheetViews>
  <sheetFormatPr defaultRowHeight="16.5" x14ac:dyDescent="0.3"/>
  <cols>
    <col min="2" max="2" width="21.25" bestFit="1" customWidth="1"/>
    <col min="3" max="3" width="11.75" bestFit="1" customWidth="1"/>
  </cols>
  <sheetData>
    <row r="2" spans="2:3" x14ac:dyDescent="0.3">
      <c r="B2" s="8" t="s">
        <v>135</v>
      </c>
      <c r="C2" s="8"/>
    </row>
    <row r="3" spans="2:3" x14ac:dyDescent="0.3">
      <c r="B3" s="8"/>
      <c r="C3" s="8"/>
    </row>
    <row r="4" spans="2:3" x14ac:dyDescent="0.3">
      <c r="B4" t="s">
        <v>1</v>
      </c>
      <c r="C4" s="22">
        <v>10000000</v>
      </c>
    </row>
    <row r="5" spans="2:3" x14ac:dyDescent="0.3">
      <c r="B5" t="s">
        <v>136</v>
      </c>
      <c r="C5" s="20">
        <v>6.4500000000000002E-2</v>
      </c>
    </row>
    <row r="6" spans="2:3" x14ac:dyDescent="0.3">
      <c r="B6" t="s">
        <v>137</v>
      </c>
      <c r="C6">
        <v>6</v>
      </c>
    </row>
    <row r="7" spans="2:3" x14ac:dyDescent="0.3">
      <c r="B7" t="s">
        <v>138</v>
      </c>
      <c r="C7" s="21">
        <f>PMT(C5/12,C6,-C4,0)</f>
        <v>1698160.8953026598</v>
      </c>
    </row>
  </sheetData>
  <mergeCells count="1">
    <mergeCell ref="B2:C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workbookViewId="0"/>
  </sheetViews>
  <sheetFormatPr defaultRowHeight="16.5" outlineLevelRow="1" outlineLevelCol="1" x14ac:dyDescent="0.3"/>
  <cols>
    <col min="3" max="3" width="6.875" customWidth="1"/>
    <col min="4" max="6" width="10.625" customWidth="1" outlineLevel="1"/>
  </cols>
  <sheetData>
    <row r="1" spans="2:6" ht="17.25" thickBot="1" x14ac:dyDescent="0.35"/>
    <row r="2" spans="2:6" x14ac:dyDescent="0.3">
      <c r="B2" s="49" t="s">
        <v>249</v>
      </c>
      <c r="C2" s="50"/>
      <c r="D2" s="56"/>
      <c r="E2" s="56"/>
      <c r="F2" s="56"/>
    </row>
    <row r="3" spans="2:6" collapsed="1" x14ac:dyDescent="0.3">
      <c r="B3" s="48"/>
      <c r="C3" s="48"/>
      <c r="D3" s="57" t="s">
        <v>251</v>
      </c>
      <c r="E3" s="57" t="s">
        <v>246</v>
      </c>
      <c r="F3" s="57" t="s">
        <v>248</v>
      </c>
    </row>
    <row r="4" spans="2:6" ht="40.5" hidden="1" outlineLevel="1" x14ac:dyDescent="0.3">
      <c r="B4" s="52"/>
      <c r="C4" s="52"/>
      <c r="D4" s="44"/>
      <c r="E4" s="59" t="s">
        <v>247</v>
      </c>
      <c r="F4" s="59" t="s">
        <v>247</v>
      </c>
    </row>
    <row r="5" spans="2:6" x14ac:dyDescent="0.3">
      <c r="B5" s="53" t="s">
        <v>250</v>
      </c>
      <c r="C5" s="54"/>
      <c r="D5" s="51"/>
      <c r="E5" s="51"/>
      <c r="F5" s="51"/>
    </row>
    <row r="6" spans="2:6" outlineLevel="1" x14ac:dyDescent="0.3">
      <c r="B6" s="52"/>
      <c r="C6" s="52" t="s">
        <v>232</v>
      </c>
      <c r="D6" s="45">
        <v>7.4999999999999997E-2</v>
      </c>
      <c r="E6" s="58">
        <v>0.08</v>
      </c>
      <c r="F6" s="58">
        <v>7.0000000000000007E-2</v>
      </c>
    </row>
    <row r="7" spans="2:6" x14ac:dyDescent="0.3">
      <c r="B7" s="53" t="s">
        <v>252</v>
      </c>
      <c r="C7" s="54"/>
      <c r="D7" s="51"/>
      <c r="E7" s="51"/>
      <c r="F7" s="51"/>
    </row>
    <row r="8" spans="2:6" outlineLevel="1" x14ac:dyDescent="0.3">
      <c r="B8" s="52"/>
      <c r="C8" s="52" t="s">
        <v>233</v>
      </c>
      <c r="D8" s="46">
        <v>1703314.2916850001</v>
      </c>
      <c r="E8" s="46">
        <v>1705770.8820960999</v>
      </c>
      <c r="F8" s="46">
        <v>1700859.37322638</v>
      </c>
    </row>
    <row r="9" spans="2:6" outlineLevel="1" x14ac:dyDescent="0.3">
      <c r="B9" s="52"/>
      <c r="C9" s="52" t="s">
        <v>234</v>
      </c>
      <c r="D9" s="46">
        <v>1640814.2916850001</v>
      </c>
      <c r="E9" s="46">
        <v>1639104.2154294299</v>
      </c>
      <c r="F9" s="46">
        <v>1642526.03989304</v>
      </c>
    </row>
    <row r="10" spans="2:6" outlineLevel="1" x14ac:dyDescent="0.3">
      <c r="B10" s="52"/>
      <c r="C10" s="52" t="s">
        <v>235</v>
      </c>
      <c r="D10" s="46">
        <v>62500</v>
      </c>
      <c r="E10" s="46">
        <v>66666.666666666701</v>
      </c>
      <c r="F10" s="46">
        <v>58333.333333333299</v>
      </c>
    </row>
    <row r="11" spans="2:6" outlineLevel="1" x14ac:dyDescent="0.3">
      <c r="B11" s="52"/>
      <c r="C11" s="52" t="s">
        <v>236</v>
      </c>
      <c r="D11" s="46">
        <v>1651069.3810080299</v>
      </c>
      <c r="E11" s="46">
        <v>1650031.57686563</v>
      </c>
      <c r="F11" s="46">
        <v>1652107.4417924201</v>
      </c>
    </row>
    <row r="12" spans="2:6" outlineLevel="1" x14ac:dyDescent="0.3">
      <c r="B12" s="52"/>
      <c r="C12" s="52" t="s">
        <v>237</v>
      </c>
      <c r="D12" s="46">
        <v>52244.910676968699</v>
      </c>
      <c r="E12" s="46">
        <v>55739.305230470403</v>
      </c>
      <c r="F12" s="46">
        <v>48751.931433957201</v>
      </c>
    </row>
    <row r="13" spans="2:6" outlineLevel="1" x14ac:dyDescent="0.3">
      <c r="B13" s="52"/>
      <c r="C13" s="52" t="s">
        <v>238</v>
      </c>
      <c r="D13" s="46">
        <v>1661388.5646393299</v>
      </c>
      <c r="E13" s="46">
        <v>1661031.7873780699</v>
      </c>
      <c r="F13" s="46">
        <v>1661744.7352028801</v>
      </c>
    </row>
    <row r="14" spans="2:6" outlineLevel="1" x14ac:dyDescent="0.3">
      <c r="B14" s="52"/>
      <c r="C14" s="52" t="s">
        <v>239</v>
      </c>
      <c r="D14" s="46">
        <v>41925.727045668602</v>
      </c>
      <c r="E14" s="46">
        <v>44739.094718032902</v>
      </c>
      <c r="F14" s="46">
        <v>39114.638023501502</v>
      </c>
    </row>
    <row r="15" spans="2:6" outlineLevel="1" x14ac:dyDescent="0.3">
      <c r="B15" s="52"/>
      <c r="C15" s="52" t="s">
        <v>240</v>
      </c>
      <c r="D15" s="46">
        <v>1671772.2431683301</v>
      </c>
      <c r="E15" s="46">
        <v>1672105.3326272501</v>
      </c>
      <c r="F15" s="46">
        <v>1671438.2461582299</v>
      </c>
    </row>
    <row r="16" spans="2:6" outlineLevel="1" x14ac:dyDescent="0.3">
      <c r="B16" s="52"/>
      <c r="C16" s="52" t="s">
        <v>241</v>
      </c>
      <c r="D16" s="46">
        <v>31542.048516672701</v>
      </c>
      <c r="E16" s="46">
        <v>33665.549468845798</v>
      </c>
      <c r="F16" s="46">
        <v>29421.127068151302</v>
      </c>
    </row>
    <row r="17" spans="2:6" outlineLevel="1" x14ac:dyDescent="0.3">
      <c r="B17" s="52"/>
      <c r="C17" s="52" t="s">
        <v>242</v>
      </c>
      <c r="D17" s="46">
        <v>1682220.8196881299</v>
      </c>
      <c r="E17" s="46">
        <v>1683252.7015114401</v>
      </c>
      <c r="F17" s="46">
        <v>1681188.30259415</v>
      </c>
    </row>
    <row r="18" spans="2:6" outlineLevel="1" x14ac:dyDescent="0.3">
      <c r="B18" s="52"/>
      <c r="C18" s="52" t="s">
        <v>243</v>
      </c>
      <c r="D18" s="46">
        <v>21093.4719968707</v>
      </c>
      <c r="E18" s="46">
        <v>22518.1805846641</v>
      </c>
      <c r="F18" s="46">
        <v>19671.070632228399</v>
      </c>
    </row>
    <row r="19" spans="2:6" outlineLevel="1" x14ac:dyDescent="0.3">
      <c r="B19" s="52"/>
      <c r="C19" s="52" t="s">
        <v>244</v>
      </c>
      <c r="D19" s="46">
        <v>1692734.6998111799</v>
      </c>
      <c r="E19" s="46">
        <v>1694474.38618818</v>
      </c>
      <c r="F19" s="46">
        <v>1690995.23435928</v>
      </c>
    </row>
    <row r="20" spans="2:6" ht="17.25" outlineLevel="1" thickBot="1" x14ac:dyDescent="0.35">
      <c r="B20" s="55"/>
      <c r="C20" s="55" t="s">
        <v>245</v>
      </c>
      <c r="D20" s="47">
        <v>10579.5918738199</v>
      </c>
      <c r="E20" s="47">
        <v>11296.4959079212</v>
      </c>
      <c r="F20" s="47">
        <v>9864.1388670958095</v>
      </c>
    </row>
    <row r="21" spans="2:6" x14ac:dyDescent="0.3">
      <c r="B21" t="s">
        <v>253</v>
      </c>
    </row>
    <row r="22" spans="2:6" x14ac:dyDescent="0.3">
      <c r="B22" t="s">
        <v>254</v>
      </c>
    </row>
    <row r="23" spans="2:6" x14ac:dyDescent="0.3">
      <c r="B23" t="s">
        <v>255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G6" sqref="G6"/>
    </sheetView>
  </sheetViews>
  <sheetFormatPr defaultRowHeight="16.5" x14ac:dyDescent="0.3"/>
  <cols>
    <col min="2" max="2" width="11.625" bestFit="1" customWidth="1"/>
    <col min="3" max="3" width="11.75" bestFit="1" customWidth="1"/>
    <col min="4" max="4" width="11" customWidth="1"/>
    <col min="5" max="5" width="11.75" bestFit="1" customWidth="1"/>
    <col min="7" max="7" width="10.375" customWidth="1"/>
    <col min="8" max="8" width="12.875" bestFit="1" customWidth="1"/>
    <col min="9" max="12" width="10.875" bestFit="1" customWidth="1"/>
  </cols>
  <sheetData>
    <row r="2" spans="2:12" x14ac:dyDescent="0.3">
      <c r="B2" s="15" t="s">
        <v>135</v>
      </c>
      <c r="C2" s="15"/>
    </row>
    <row r="3" spans="2:12" x14ac:dyDescent="0.3">
      <c r="B3" s="15"/>
      <c r="C3" s="15"/>
    </row>
    <row r="4" spans="2:12" x14ac:dyDescent="0.3">
      <c r="B4" s="3" t="s">
        <v>1</v>
      </c>
      <c r="C4" s="24">
        <v>10000000</v>
      </c>
      <c r="G4" s="26">
        <f>C7</f>
        <v>1704542.3779633299</v>
      </c>
      <c r="H4">
        <v>12</v>
      </c>
      <c r="I4">
        <v>24</v>
      </c>
      <c r="J4">
        <v>36</v>
      </c>
      <c r="K4">
        <v>48</v>
      </c>
      <c r="L4">
        <v>60</v>
      </c>
    </row>
    <row r="5" spans="2:12" x14ac:dyDescent="0.3">
      <c r="B5" s="3" t="s">
        <v>136</v>
      </c>
      <c r="C5" s="25">
        <v>7.7499999999999999E-2</v>
      </c>
      <c r="G5" s="20">
        <v>0.05</v>
      </c>
      <c r="H5" s="61">
        <f t="dataTable" ref="H5:L10" dt2D="1" dtr="1" r1="C6" r2="C5"/>
        <v>856074.81788467127</v>
      </c>
      <c r="I5" s="61">
        <v>438713.89734068443</v>
      </c>
      <c r="J5" s="61">
        <v>299708.97104665474</v>
      </c>
      <c r="K5" s="61">
        <v>230292.93570646518</v>
      </c>
      <c r="L5" s="61">
        <v>188712.33644010933</v>
      </c>
    </row>
    <row r="6" spans="2:12" x14ac:dyDescent="0.3">
      <c r="B6" s="3" t="s">
        <v>137</v>
      </c>
      <c r="C6" s="3">
        <v>6</v>
      </c>
      <c r="G6" s="20">
        <v>5.5E-2</v>
      </c>
      <c r="H6" s="61">
        <v>858367.84572349582</v>
      </c>
      <c r="I6" s="61">
        <v>440956.56158136606</v>
      </c>
      <c r="J6" s="61">
        <v>301959.01804310281</v>
      </c>
      <c r="K6" s="61">
        <v>232564.75227243194</v>
      </c>
      <c r="L6" s="61">
        <v>191011.62171782242</v>
      </c>
    </row>
    <row r="7" spans="2:12" x14ac:dyDescent="0.3">
      <c r="B7" s="3" t="s">
        <v>138</v>
      </c>
      <c r="C7" s="26">
        <f>PMT(C5/12,C6,-C4,0)</f>
        <v>1704542.3779633299</v>
      </c>
      <c r="G7" s="20">
        <v>0.06</v>
      </c>
      <c r="H7" s="61">
        <v>860664.29707080638</v>
      </c>
      <c r="I7" s="61">
        <v>443206.10252756893</v>
      </c>
      <c r="J7" s="61">
        <v>304219.37451555108</v>
      </c>
      <c r="K7" s="61">
        <v>234850.29047935616</v>
      </c>
      <c r="L7" s="61">
        <v>193328.01529427912</v>
      </c>
    </row>
    <row r="8" spans="2:12" x14ac:dyDescent="0.3">
      <c r="G8" s="20">
        <v>6.5000000000000002E-2</v>
      </c>
      <c r="H8" s="61">
        <v>862964.16960281401</v>
      </c>
      <c r="I8" s="61">
        <v>445462.51433510991</v>
      </c>
      <c r="J8" s="61">
        <v>306490.02876509784</v>
      </c>
      <c r="K8" s="61">
        <v>237149.52928897695</v>
      </c>
      <c r="L8" s="61">
        <v>195661.48218728541</v>
      </c>
    </row>
    <row r="9" spans="2:12" x14ac:dyDescent="0.3">
      <c r="B9" s="3" t="s">
        <v>140</v>
      </c>
      <c r="C9" s="3" t="s">
        <v>141</v>
      </c>
      <c r="D9" s="3" t="s">
        <v>142</v>
      </c>
      <c r="E9" s="3" t="s">
        <v>143</v>
      </c>
      <c r="G9" s="20">
        <v>7.0000000000000007E-2</v>
      </c>
      <c r="H9" s="61">
        <v>865267.46098138066</v>
      </c>
      <c r="I9" s="61">
        <v>447725.79103145417</v>
      </c>
      <c r="J9" s="61">
        <v>308770.96865371941</v>
      </c>
      <c r="K9" s="61">
        <v>239462.44662442908</v>
      </c>
      <c r="L9" s="61">
        <v>198011.98540349538</v>
      </c>
    </row>
    <row r="10" spans="2:12" x14ac:dyDescent="0.3">
      <c r="B10" s="3">
        <v>0</v>
      </c>
      <c r="C10" s="11"/>
      <c r="D10" s="11"/>
      <c r="E10" s="23">
        <f>C4</f>
        <v>10000000</v>
      </c>
      <c r="G10" s="20">
        <v>7.4999999999999997E-2</v>
      </c>
      <c r="H10" s="61">
        <v>867574.16885407211</v>
      </c>
      <c r="I10" s="61">
        <v>449995.92651624535</v>
      </c>
      <c r="J10" s="61">
        <v>311062.18160656438</v>
      </c>
      <c r="K10" s="61">
        <v>241789.01937731233</v>
      </c>
      <c r="L10" s="61">
        <v>200379.48595623762</v>
      </c>
    </row>
    <row r="11" spans="2:12" x14ac:dyDescent="0.3">
      <c r="B11" s="3">
        <v>1</v>
      </c>
      <c r="C11" s="23">
        <f>PPMT($C$5/12,B11,$C$6,-$C$4,0)</f>
        <v>1639959.0446299966</v>
      </c>
      <c r="D11" s="23">
        <f>IPMT($C$5/12,B11,$C$6,-$C$4,0)</f>
        <v>64583.333333333336</v>
      </c>
      <c r="E11" s="23">
        <f>E10-C11</f>
        <v>8360040.9553700034</v>
      </c>
    </row>
    <row r="12" spans="2:12" x14ac:dyDescent="0.3">
      <c r="B12" s="3">
        <v>2</v>
      </c>
      <c r="C12" s="23">
        <f t="shared" ref="C12:C22" si="0">PPMT($C$5/12,B12,$C$6,-$C$4,0)</f>
        <v>1650550.4467932321</v>
      </c>
      <c r="D12" s="23">
        <f t="shared" ref="D12:D22" si="1">IPMT($C$5/12,B12,$C$6,-$C$4,0)</f>
        <v>53991.931170097931</v>
      </c>
      <c r="E12" s="23">
        <f t="shared" ref="E12:E22" si="2">E11-C12</f>
        <v>6709490.5085767712</v>
      </c>
    </row>
    <row r="13" spans="2:12" x14ac:dyDescent="0.3">
      <c r="B13" s="3">
        <v>3</v>
      </c>
      <c r="C13" s="23">
        <f t="shared" si="0"/>
        <v>1661210.2517621049</v>
      </c>
      <c r="D13" s="23">
        <f t="shared" si="1"/>
        <v>43332.126201224972</v>
      </c>
      <c r="E13" s="23">
        <f t="shared" si="2"/>
        <v>5048280.2568146661</v>
      </c>
    </row>
    <row r="14" spans="2:12" x14ac:dyDescent="0.3">
      <c r="B14" s="3">
        <v>4</v>
      </c>
      <c r="C14" s="23">
        <f t="shared" si="0"/>
        <v>1671938.9013047353</v>
      </c>
      <c r="D14" s="23">
        <f t="shared" si="1"/>
        <v>32603.476658594711</v>
      </c>
      <c r="E14" s="23">
        <f t="shared" si="2"/>
        <v>3376341.3555099308</v>
      </c>
    </row>
    <row r="15" spans="2:12" x14ac:dyDescent="0.3">
      <c r="B15" s="3">
        <v>5</v>
      </c>
      <c r="C15" s="23">
        <f t="shared" si="0"/>
        <v>1682736.8400423285</v>
      </c>
      <c r="D15" s="23">
        <f t="shared" si="1"/>
        <v>21805.537921001629</v>
      </c>
      <c r="E15" s="23">
        <f t="shared" si="2"/>
        <v>1693604.5154676023</v>
      </c>
    </row>
    <row r="16" spans="2:12" x14ac:dyDescent="0.3">
      <c r="B16" s="3">
        <v>6</v>
      </c>
      <c r="C16" s="23">
        <f t="shared" si="0"/>
        <v>1693604.5154676018</v>
      </c>
      <c r="D16" s="23">
        <f t="shared" si="1"/>
        <v>10937.862495728261</v>
      </c>
      <c r="E16" s="23">
        <f t="shared" si="2"/>
        <v>0</v>
      </c>
    </row>
    <row r="17" spans="2:5" x14ac:dyDescent="0.3">
      <c r="B17" s="33"/>
      <c r="C17" s="60"/>
      <c r="D17" s="60"/>
      <c r="E17" s="23"/>
    </row>
    <row r="18" spans="2:5" x14ac:dyDescent="0.3">
      <c r="B18" s="33"/>
      <c r="C18" s="60"/>
      <c r="D18" s="60"/>
      <c r="E18" s="23"/>
    </row>
    <row r="19" spans="2:5" x14ac:dyDescent="0.3">
      <c r="B19" s="33"/>
      <c r="C19" s="60"/>
      <c r="D19" s="60"/>
      <c r="E19" s="23"/>
    </row>
    <row r="20" spans="2:5" x14ac:dyDescent="0.3">
      <c r="B20" s="33"/>
      <c r="C20" s="60"/>
      <c r="D20" s="60"/>
      <c r="E20" s="23"/>
    </row>
    <row r="21" spans="2:5" x14ac:dyDescent="0.3">
      <c r="B21" s="33"/>
      <c r="C21" s="60"/>
      <c r="D21" s="60"/>
      <c r="E21" s="23"/>
    </row>
    <row r="22" spans="2:5" x14ac:dyDescent="0.3">
      <c r="B22" s="33"/>
      <c r="C22" s="60"/>
      <c r="D22" s="60"/>
      <c r="E22" s="23"/>
    </row>
  </sheetData>
  <scenarios current="0" sqref="C7 C11 D11 C12 D12 C13 D13 C14 D14 C15 D15 C16 D16">
    <scenario name="금리인상" locked="1" count="1" user="212" comment="만든 사람 212 날짜 2015-10-06">
      <inputCells r="C5" val="0.08" numFmtId="10"/>
    </scenario>
    <scenario name="금리인하" locked="1" count="1" user="212" comment="만든 사람 212 날짜 2015-10-06">
      <inputCells r="C5" val="0.07" numFmtId="10"/>
    </scenario>
  </scenarios>
  <dataConsolidate/>
  <mergeCells count="1">
    <mergeCell ref="B2:C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workbookViewId="0">
      <selection activeCell="K13" sqref="K13"/>
    </sheetView>
  </sheetViews>
  <sheetFormatPr defaultRowHeight="16.5" x14ac:dyDescent="0.3"/>
  <cols>
    <col min="7" max="7" width="12.375" bestFit="1" customWidth="1"/>
  </cols>
  <sheetData>
    <row r="1" spans="2:12" x14ac:dyDescent="0.3">
      <c r="B1" s="32" t="s">
        <v>144</v>
      </c>
      <c r="C1" s="32"/>
      <c r="D1" s="32"/>
      <c r="E1" s="32"/>
      <c r="F1" s="32"/>
      <c r="G1" s="32"/>
    </row>
    <row r="2" spans="2:12" x14ac:dyDescent="0.3">
      <c r="B2" s="3" t="s">
        <v>145</v>
      </c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</row>
    <row r="3" spans="2:12" x14ac:dyDescent="0.3">
      <c r="B3" s="3">
        <v>10001</v>
      </c>
      <c r="C3" s="3" t="s">
        <v>151</v>
      </c>
      <c r="D3" s="3" t="s">
        <v>170</v>
      </c>
      <c r="E3" s="3" t="s">
        <v>177</v>
      </c>
      <c r="F3" s="3">
        <v>5</v>
      </c>
      <c r="G3" s="5">
        <v>1200000</v>
      </c>
    </row>
    <row r="4" spans="2:12" x14ac:dyDescent="0.3">
      <c r="B4" s="3">
        <v>10002</v>
      </c>
      <c r="C4" s="3" t="s">
        <v>152</v>
      </c>
      <c r="D4" s="3" t="s">
        <v>172</v>
      </c>
      <c r="E4" s="3" t="s">
        <v>178</v>
      </c>
      <c r="F4" s="3">
        <v>2</v>
      </c>
      <c r="G4" s="5">
        <v>950000</v>
      </c>
      <c r="I4" t="s">
        <v>185</v>
      </c>
    </row>
    <row r="5" spans="2:12" x14ac:dyDescent="0.3">
      <c r="B5" s="3">
        <v>10003</v>
      </c>
      <c r="C5" s="3" t="s">
        <v>153</v>
      </c>
      <c r="D5" s="3" t="s">
        <v>173</v>
      </c>
      <c r="E5" s="3" t="s">
        <v>179</v>
      </c>
      <c r="F5" s="3">
        <v>8</v>
      </c>
      <c r="G5" s="5">
        <v>1500000</v>
      </c>
      <c r="H5" s="33" t="s">
        <v>186</v>
      </c>
      <c r="I5" s="34" t="s">
        <v>175</v>
      </c>
      <c r="J5" s="33" t="s">
        <v>187</v>
      </c>
      <c r="K5" s="33" t="s">
        <v>190</v>
      </c>
      <c r="L5" s="34" t="s">
        <v>183</v>
      </c>
    </row>
    <row r="6" spans="2:12" x14ac:dyDescent="0.3">
      <c r="B6" s="3">
        <v>10004</v>
      </c>
      <c r="C6" s="3" t="s">
        <v>154</v>
      </c>
      <c r="D6" s="3" t="s">
        <v>170</v>
      </c>
      <c r="E6" s="3" t="s">
        <v>178</v>
      </c>
      <c r="F6" s="3">
        <v>3</v>
      </c>
      <c r="G6" s="5">
        <v>950000</v>
      </c>
    </row>
    <row r="7" spans="2:12" x14ac:dyDescent="0.3">
      <c r="B7" s="3">
        <v>10005</v>
      </c>
      <c r="C7" s="3" t="s">
        <v>155</v>
      </c>
      <c r="D7" s="3" t="s">
        <v>174</v>
      </c>
      <c r="E7" s="3" t="s">
        <v>179</v>
      </c>
      <c r="F7" s="3">
        <v>9</v>
      </c>
      <c r="G7" s="5">
        <v>1500000</v>
      </c>
    </row>
    <row r="8" spans="2:12" x14ac:dyDescent="0.3">
      <c r="B8" s="3">
        <v>10006</v>
      </c>
      <c r="C8" s="3" t="s">
        <v>156</v>
      </c>
      <c r="D8" s="3" t="s">
        <v>172</v>
      </c>
      <c r="E8" s="3" t="s">
        <v>181</v>
      </c>
      <c r="F8" s="3">
        <v>6</v>
      </c>
      <c r="G8" s="5">
        <v>1200000</v>
      </c>
      <c r="I8" t="s">
        <v>188</v>
      </c>
    </row>
    <row r="9" spans="2:12" x14ac:dyDescent="0.3">
      <c r="B9" s="3">
        <v>10007</v>
      </c>
      <c r="C9" s="3" t="s">
        <v>157</v>
      </c>
      <c r="D9" s="3" t="s">
        <v>170</v>
      </c>
      <c r="E9" s="3" t="s">
        <v>178</v>
      </c>
      <c r="F9" s="3">
        <v>3</v>
      </c>
      <c r="G9" s="5">
        <v>950000</v>
      </c>
      <c r="H9" s="33" t="s">
        <v>186</v>
      </c>
      <c r="I9" s="34" t="s">
        <v>171</v>
      </c>
      <c r="J9" s="33" t="s">
        <v>189</v>
      </c>
      <c r="K9" s="33" t="s">
        <v>190</v>
      </c>
      <c r="L9" s="34" t="s">
        <v>180</v>
      </c>
    </row>
    <row r="10" spans="2:12" x14ac:dyDescent="0.3">
      <c r="B10" s="3">
        <v>10008</v>
      </c>
      <c r="C10" s="3" t="s">
        <v>158</v>
      </c>
      <c r="D10" s="3" t="s">
        <v>170</v>
      </c>
      <c r="E10" s="3" t="s">
        <v>182</v>
      </c>
      <c r="F10" s="3">
        <v>11</v>
      </c>
      <c r="G10" s="5">
        <v>2000000</v>
      </c>
    </row>
    <row r="11" spans="2:12" x14ac:dyDescent="0.3">
      <c r="B11" s="3">
        <v>10009</v>
      </c>
      <c r="C11" s="3" t="s">
        <v>159</v>
      </c>
      <c r="D11" s="3" t="s">
        <v>172</v>
      </c>
      <c r="E11" s="3" t="s">
        <v>178</v>
      </c>
      <c r="F11" s="3">
        <v>5</v>
      </c>
      <c r="G11" s="5">
        <v>950000</v>
      </c>
    </row>
    <row r="12" spans="2:12" x14ac:dyDescent="0.3">
      <c r="B12" s="3">
        <v>10010</v>
      </c>
      <c r="C12" s="3" t="s">
        <v>160</v>
      </c>
      <c r="D12" s="3" t="s">
        <v>176</v>
      </c>
      <c r="E12" s="3" t="s">
        <v>177</v>
      </c>
      <c r="F12" s="3">
        <v>6</v>
      </c>
      <c r="G12" s="5">
        <v>1200000</v>
      </c>
      <c r="I12" t="s">
        <v>191</v>
      </c>
    </row>
    <row r="13" spans="2:12" x14ac:dyDescent="0.3">
      <c r="B13" s="3">
        <v>10011</v>
      </c>
      <c r="C13" s="3" t="s">
        <v>161</v>
      </c>
      <c r="D13" s="3" t="s">
        <v>172</v>
      </c>
      <c r="E13" s="3" t="s">
        <v>179</v>
      </c>
      <c r="F13" s="3">
        <v>8</v>
      </c>
      <c r="G13" s="5">
        <v>1500000</v>
      </c>
      <c r="H13" s="33" t="s">
        <v>192</v>
      </c>
      <c r="I13" s="36">
        <v>3</v>
      </c>
      <c r="J13" s="33" t="s">
        <v>187</v>
      </c>
      <c r="K13" s="37">
        <v>8</v>
      </c>
    </row>
    <row r="14" spans="2:12" x14ac:dyDescent="0.3">
      <c r="B14" s="3">
        <v>10012</v>
      </c>
      <c r="C14" s="3" t="s">
        <v>162</v>
      </c>
      <c r="D14" s="3" t="s">
        <v>176</v>
      </c>
      <c r="E14" s="3" t="s">
        <v>184</v>
      </c>
      <c r="F14" s="3">
        <v>18</v>
      </c>
      <c r="G14" s="5">
        <v>2000000</v>
      </c>
    </row>
    <row r="15" spans="2:12" x14ac:dyDescent="0.3">
      <c r="B15" s="3">
        <v>10013</v>
      </c>
      <c r="C15" s="3" t="s">
        <v>163</v>
      </c>
      <c r="D15" s="3" t="s">
        <v>170</v>
      </c>
      <c r="E15" s="3" t="s">
        <v>181</v>
      </c>
      <c r="F15" s="3">
        <v>10</v>
      </c>
      <c r="G15" s="5">
        <v>1800000</v>
      </c>
    </row>
    <row r="16" spans="2:12" x14ac:dyDescent="0.3">
      <c r="B16" s="3">
        <v>10014</v>
      </c>
      <c r="C16" s="3" t="s">
        <v>164</v>
      </c>
      <c r="D16" s="3" t="s">
        <v>172</v>
      </c>
      <c r="E16" s="3" t="s">
        <v>178</v>
      </c>
      <c r="F16" s="3">
        <v>1</v>
      </c>
      <c r="G16" s="5">
        <v>950000</v>
      </c>
    </row>
    <row r="17" spans="2:7" x14ac:dyDescent="0.3">
      <c r="B17" s="3">
        <v>10008</v>
      </c>
      <c r="C17" s="3" t="s">
        <v>165</v>
      </c>
      <c r="D17" s="3" t="s">
        <v>176</v>
      </c>
      <c r="E17" s="3" t="s">
        <v>178</v>
      </c>
      <c r="F17" s="3">
        <v>3</v>
      </c>
      <c r="G17" s="5">
        <v>1800000</v>
      </c>
    </row>
    <row r="18" spans="2:7" x14ac:dyDescent="0.3">
      <c r="B18" s="3">
        <v>10009</v>
      </c>
      <c r="C18" s="3" t="s">
        <v>166</v>
      </c>
      <c r="D18" s="3" t="s">
        <v>170</v>
      </c>
      <c r="E18" s="3" t="s">
        <v>178</v>
      </c>
      <c r="F18" s="3">
        <v>2</v>
      </c>
      <c r="G18" s="5">
        <v>950000</v>
      </c>
    </row>
    <row r="19" spans="2:7" x14ac:dyDescent="0.3">
      <c r="B19" s="3">
        <v>10010</v>
      </c>
      <c r="C19" s="3" t="s">
        <v>167</v>
      </c>
      <c r="D19" s="3" t="s">
        <v>176</v>
      </c>
      <c r="E19" s="3" t="s">
        <v>177</v>
      </c>
      <c r="F19" s="3">
        <v>4</v>
      </c>
      <c r="G19" s="5">
        <v>1200000</v>
      </c>
    </row>
    <row r="20" spans="2:7" x14ac:dyDescent="0.3">
      <c r="B20" s="3">
        <v>10011</v>
      </c>
      <c r="C20" s="3" t="s">
        <v>168</v>
      </c>
      <c r="D20" s="3" t="s">
        <v>174</v>
      </c>
      <c r="E20" s="3" t="s">
        <v>179</v>
      </c>
      <c r="F20" s="3">
        <v>6</v>
      </c>
      <c r="G20" s="5">
        <v>1500000</v>
      </c>
    </row>
    <row r="21" spans="2:7" x14ac:dyDescent="0.3">
      <c r="B21" s="3">
        <v>10012</v>
      </c>
      <c r="C21" s="3" t="s">
        <v>169</v>
      </c>
      <c r="D21" s="3" t="s">
        <v>172</v>
      </c>
      <c r="E21" s="3" t="s">
        <v>182</v>
      </c>
      <c r="F21" s="3">
        <v>13</v>
      </c>
      <c r="G21" s="5">
        <v>2000000</v>
      </c>
    </row>
    <row r="24" spans="2:7" x14ac:dyDescent="0.3">
      <c r="B24" t="s">
        <v>170</v>
      </c>
      <c r="C24" s="35" t="s">
        <v>178</v>
      </c>
      <c r="D24">
        <v>1</v>
      </c>
    </row>
    <row r="25" spans="2:7" x14ac:dyDescent="0.3">
      <c r="B25" t="s">
        <v>172</v>
      </c>
      <c r="C25" s="35" t="s">
        <v>177</v>
      </c>
      <c r="D25">
        <v>2</v>
      </c>
    </row>
    <row r="26" spans="2:7" x14ac:dyDescent="0.3">
      <c r="B26" t="s">
        <v>173</v>
      </c>
      <c r="C26" s="35" t="s">
        <v>181</v>
      </c>
      <c r="D26">
        <v>3</v>
      </c>
    </row>
    <row r="27" spans="2:7" x14ac:dyDescent="0.3">
      <c r="B27" t="s">
        <v>174</v>
      </c>
      <c r="C27" s="35" t="s">
        <v>179</v>
      </c>
      <c r="D27">
        <v>4</v>
      </c>
    </row>
    <row r="28" spans="2:7" x14ac:dyDescent="0.3">
      <c r="B28" t="s">
        <v>176</v>
      </c>
      <c r="C28" s="35" t="s">
        <v>182</v>
      </c>
      <c r="D28">
        <v>5</v>
      </c>
    </row>
    <row r="29" spans="2:7" x14ac:dyDescent="0.3">
      <c r="C29" s="35" t="s">
        <v>184</v>
      </c>
      <c r="D29">
        <v>6</v>
      </c>
    </row>
    <row r="30" spans="2:7" x14ac:dyDescent="0.3">
      <c r="D30">
        <v>7</v>
      </c>
    </row>
    <row r="31" spans="2:7" x14ac:dyDescent="0.3">
      <c r="D31">
        <v>8</v>
      </c>
    </row>
    <row r="32" spans="2:7" x14ac:dyDescent="0.3">
      <c r="D32">
        <v>9</v>
      </c>
    </row>
    <row r="33" spans="4:4" x14ac:dyDescent="0.3">
      <c r="D33">
        <v>10</v>
      </c>
    </row>
    <row r="34" spans="4:4" x14ac:dyDescent="0.3">
      <c r="D34">
        <v>11</v>
      </c>
    </row>
    <row r="35" spans="4:4" x14ac:dyDescent="0.3">
      <c r="D35">
        <v>12</v>
      </c>
    </row>
    <row r="36" spans="4:4" x14ac:dyDescent="0.3">
      <c r="D36">
        <v>13</v>
      </c>
    </row>
    <row r="37" spans="4:4" x14ac:dyDescent="0.3">
      <c r="D37">
        <v>14</v>
      </c>
    </row>
    <row r="38" spans="4:4" x14ac:dyDescent="0.3">
      <c r="D38">
        <v>15</v>
      </c>
    </row>
    <row r="39" spans="4:4" x14ac:dyDescent="0.3">
      <c r="D39">
        <v>16</v>
      </c>
    </row>
    <row r="40" spans="4:4" x14ac:dyDescent="0.3">
      <c r="D40">
        <v>17</v>
      </c>
    </row>
    <row r="41" spans="4:4" x14ac:dyDescent="0.3">
      <c r="D41">
        <v>18</v>
      </c>
    </row>
  </sheetData>
  <mergeCells count="1">
    <mergeCell ref="B1:G1"/>
  </mergeCells>
  <phoneticPr fontId="2" type="noConversion"/>
  <conditionalFormatting sqref="B3:G21">
    <cfRule type="expression" dxfId="2" priority="2">
      <formula>OR($D3=I9,$E3=L9)</formula>
    </cfRule>
    <cfRule type="expression" dxfId="1" priority="1">
      <formula>AND($F3&gt;=I13,$F3&lt;L13)</formula>
    </cfRule>
  </conditionalFormatting>
  <conditionalFormatting sqref="F3:F21">
    <cfRule type="expression" dxfId="0" priority="3">
      <formula>AND($D3=M5,$E3=P5)</formula>
    </cfRule>
  </conditionalFormatting>
  <dataValidations count="3">
    <dataValidation type="list" allowBlank="1" showInputMessage="1" showErrorMessage="1" sqref="I5 I9">
      <formula1>$B$24:$B$28</formula1>
    </dataValidation>
    <dataValidation type="list" allowBlank="1" showInputMessage="1" showErrorMessage="1" sqref="L5 L9">
      <formula1>$C$24:$C$29</formula1>
    </dataValidation>
    <dataValidation type="list" allowBlank="1" showInputMessage="1" showErrorMessage="1" sqref="I13 K13">
      <formula1>$D$24:$D$41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1" sqref="A1:XFD1048576"/>
    </sheetView>
  </sheetViews>
  <sheetFormatPr defaultRowHeight="16.5" x14ac:dyDescent="0.3"/>
  <sheetData>
    <row r="1" spans="1:11" x14ac:dyDescent="0.3">
      <c r="A1" t="s">
        <v>193</v>
      </c>
      <c r="G1" t="s">
        <v>214</v>
      </c>
    </row>
    <row r="2" spans="1:11" x14ac:dyDescent="0.3">
      <c r="B2" t="s">
        <v>195</v>
      </c>
      <c r="C2" t="s">
        <v>197</v>
      </c>
      <c r="D2" t="s">
        <v>199</v>
      </c>
      <c r="E2" t="s">
        <v>201</v>
      </c>
      <c r="H2" t="s">
        <v>194</v>
      </c>
      <c r="I2" t="s">
        <v>196</v>
      </c>
      <c r="J2" t="s">
        <v>198</v>
      </c>
      <c r="K2" t="s">
        <v>200</v>
      </c>
    </row>
    <row r="3" spans="1:11" x14ac:dyDescent="0.3">
      <c r="A3" t="s">
        <v>203</v>
      </c>
      <c r="B3" s="31">
        <v>13000</v>
      </c>
      <c r="C3" s="31">
        <v>3500</v>
      </c>
      <c r="D3" s="31">
        <v>4500</v>
      </c>
      <c r="E3" s="31">
        <v>3000</v>
      </c>
      <c r="G3" t="s">
        <v>202</v>
      </c>
      <c r="H3" s="40">
        <v>16400</v>
      </c>
      <c r="I3" s="40">
        <v>7200</v>
      </c>
      <c r="J3" s="40">
        <v>9500</v>
      </c>
      <c r="K3" s="40">
        <v>7000</v>
      </c>
    </row>
    <row r="4" spans="1:11" x14ac:dyDescent="0.3">
      <c r="A4" t="s">
        <v>205</v>
      </c>
      <c r="B4" s="31">
        <v>4000</v>
      </c>
      <c r="C4" s="31">
        <v>3000</v>
      </c>
      <c r="D4" s="31">
        <v>4600</v>
      </c>
      <c r="E4" s="31">
        <v>5000</v>
      </c>
      <c r="G4" t="s">
        <v>204</v>
      </c>
      <c r="H4" s="40">
        <v>6000</v>
      </c>
      <c r="I4" s="40">
        <v>6000</v>
      </c>
      <c r="J4" s="40">
        <v>9200</v>
      </c>
      <c r="K4" s="40">
        <v>11000</v>
      </c>
    </row>
    <row r="5" spans="1:11" x14ac:dyDescent="0.3">
      <c r="A5" t="s">
        <v>207</v>
      </c>
      <c r="B5" s="31">
        <v>5500</v>
      </c>
      <c r="C5" s="31">
        <v>7000</v>
      </c>
      <c r="D5" s="31">
        <v>7800</v>
      </c>
      <c r="E5" s="31">
        <v>4000</v>
      </c>
      <c r="G5" t="s">
        <v>206</v>
      </c>
      <c r="H5" s="40">
        <v>10500</v>
      </c>
      <c r="I5" s="40">
        <v>14000</v>
      </c>
      <c r="J5" s="40">
        <v>15600</v>
      </c>
      <c r="K5" s="40">
        <v>9000</v>
      </c>
    </row>
    <row r="6" spans="1:11" x14ac:dyDescent="0.3">
      <c r="A6" t="s">
        <v>209</v>
      </c>
      <c r="B6" s="31">
        <v>3500</v>
      </c>
      <c r="C6" s="31">
        <v>6000</v>
      </c>
      <c r="D6" s="31">
        <v>4000</v>
      </c>
      <c r="E6" s="31">
        <v>5000</v>
      </c>
      <c r="G6" t="s">
        <v>208</v>
      </c>
      <c r="H6" s="40">
        <v>7500</v>
      </c>
      <c r="I6" s="40">
        <v>10000</v>
      </c>
      <c r="J6" s="40">
        <v>8000</v>
      </c>
      <c r="K6" s="40">
        <v>10000</v>
      </c>
    </row>
    <row r="7" spans="1:11" x14ac:dyDescent="0.3">
      <c r="A7" t="s">
        <v>211</v>
      </c>
      <c r="B7" s="31">
        <v>4000</v>
      </c>
      <c r="C7" s="31">
        <v>2000</v>
      </c>
      <c r="D7" s="31">
        <v>6000</v>
      </c>
      <c r="E7" s="31">
        <v>7000</v>
      </c>
      <c r="G7" t="s">
        <v>210</v>
      </c>
      <c r="H7" s="40">
        <v>9000</v>
      </c>
      <c r="I7" s="40">
        <v>5000</v>
      </c>
      <c r="J7" s="40">
        <v>12000</v>
      </c>
      <c r="K7" s="40">
        <v>14000</v>
      </c>
    </row>
    <row r="8" spans="1:11" x14ac:dyDescent="0.3">
      <c r="A8" t="s">
        <v>213</v>
      </c>
      <c r="B8" s="31">
        <f>SUM(B3:B7)</f>
        <v>30000</v>
      </c>
      <c r="C8" s="31">
        <f t="shared" ref="C8:E8" si="0">SUM(C3:C7)</f>
        <v>21500</v>
      </c>
      <c r="D8" s="31">
        <f t="shared" si="0"/>
        <v>26900</v>
      </c>
      <c r="E8" s="31">
        <f t="shared" si="0"/>
        <v>24000</v>
      </c>
      <c r="G8" t="s">
        <v>212</v>
      </c>
      <c r="H8" s="41">
        <v>49400</v>
      </c>
      <c r="I8" s="41">
        <v>42200</v>
      </c>
      <c r="J8" s="41">
        <v>54300</v>
      </c>
      <c r="K8" s="41">
        <v>51000</v>
      </c>
    </row>
    <row r="10" spans="1:11" x14ac:dyDescent="0.3">
      <c r="A10" t="s">
        <v>216</v>
      </c>
    </row>
    <row r="11" spans="1:11" x14ac:dyDescent="0.3">
      <c r="B11" t="s">
        <v>215</v>
      </c>
      <c r="C11" t="s">
        <v>197</v>
      </c>
      <c r="D11" t="s">
        <v>199</v>
      </c>
      <c r="E11" t="s">
        <v>201</v>
      </c>
    </row>
    <row r="12" spans="1:11" x14ac:dyDescent="0.3">
      <c r="A12" t="s">
        <v>203</v>
      </c>
      <c r="B12" s="31">
        <v>3400</v>
      </c>
      <c r="C12" s="31">
        <v>3700</v>
      </c>
      <c r="D12" s="31">
        <v>5000</v>
      </c>
      <c r="E12" s="31">
        <v>4000</v>
      </c>
    </row>
    <row r="13" spans="1:11" x14ac:dyDescent="0.3">
      <c r="A13" t="s">
        <v>205</v>
      </c>
      <c r="B13" s="31">
        <v>2000</v>
      </c>
      <c r="C13" s="31">
        <v>3000</v>
      </c>
      <c r="D13" s="31">
        <v>4600</v>
      </c>
      <c r="E13" s="31">
        <v>6000</v>
      </c>
    </row>
    <row r="14" spans="1:11" x14ac:dyDescent="0.3">
      <c r="A14" t="s">
        <v>207</v>
      </c>
      <c r="B14" s="31">
        <v>5000</v>
      </c>
      <c r="C14" s="31">
        <v>7000</v>
      </c>
      <c r="D14" s="31">
        <v>7800</v>
      </c>
      <c r="E14" s="31">
        <v>5000</v>
      </c>
    </row>
    <row r="15" spans="1:11" x14ac:dyDescent="0.3">
      <c r="A15" t="s">
        <v>209</v>
      </c>
      <c r="B15" s="31">
        <v>4000</v>
      </c>
      <c r="C15" s="31">
        <v>4000</v>
      </c>
      <c r="D15" s="31">
        <v>4000</v>
      </c>
      <c r="E15" s="31">
        <v>5000</v>
      </c>
    </row>
    <row r="16" spans="1:11" x14ac:dyDescent="0.3">
      <c r="A16" t="s">
        <v>211</v>
      </c>
      <c r="B16" s="31">
        <v>5000</v>
      </c>
      <c r="C16" s="31">
        <v>3000</v>
      </c>
      <c r="D16" s="31">
        <v>6000</v>
      </c>
      <c r="E16" s="31">
        <v>7000</v>
      </c>
    </row>
    <row r="17" spans="1:5" x14ac:dyDescent="0.3">
      <c r="A17" t="s">
        <v>213</v>
      </c>
      <c r="B17" s="31">
        <f>SUM(B12:B16)</f>
        <v>19400</v>
      </c>
      <c r="C17" s="31">
        <f t="shared" ref="C17:E17" si="1">SUM(C12:C16)</f>
        <v>20700</v>
      </c>
      <c r="D17" s="31">
        <f t="shared" si="1"/>
        <v>27400</v>
      </c>
      <c r="E17" s="31">
        <f t="shared" si="1"/>
        <v>27000</v>
      </c>
    </row>
  </sheetData>
  <dataConsolidate leftLabels="1" topLabels="1">
    <dataRefs count="2">
      <dataRef ref="A2:E8" sheet="통합테이블"/>
      <dataRef ref="A11:E17" sheet="통합테이블"/>
    </dataRefs>
  </dataConsolid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6.5" outlineLevelRow="1" x14ac:dyDescent="0.3"/>
  <cols>
    <col min="1" max="1" width="2.5" customWidth="1"/>
    <col min="2" max="2" width="6.5" customWidth="1"/>
  </cols>
  <sheetData>
    <row r="1" spans="1:6" x14ac:dyDescent="0.3">
      <c r="C1" t="s">
        <v>194</v>
      </c>
      <c r="D1" t="s">
        <v>196</v>
      </c>
      <c r="E1" t="s">
        <v>198</v>
      </c>
      <c r="F1" t="s">
        <v>200</v>
      </c>
    </row>
    <row r="2" spans="1:6" hidden="1" outlineLevel="1" x14ac:dyDescent="0.3">
      <c r="B2" t="s">
        <v>217</v>
      </c>
      <c r="C2" s="41">
        <f>통합테이블!$B$3</f>
        <v>13000</v>
      </c>
      <c r="D2" s="41">
        <f>통합테이블!$C$3</f>
        <v>3500</v>
      </c>
      <c r="E2" s="41">
        <f>통합테이블!$D$3</f>
        <v>4500</v>
      </c>
      <c r="F2" s="41">
        <f>통합테이블!$E$3</f>
        <v>3000</v>
      </c>
    </row>
    <row r="3" spans="1:6" hidden="1" outlineLevel="1" x14ac:dyDescent="0.3">
      <c r="B3" t="s">
        <v>217</v>
      </c>
      <c r="C3" s="41">
        <f>통합테이블!$B$12</f>
        <v>3400</v>
      </c>
      <c r="D3" s="41">
        <f>통합테이블!$C$12</f>
        <v>3700</v>
      </c>
      <c r="E3" s="41">
        <f>통합테이블!$D$12</f>
        <v>5000</v>
      </c>
      <c r="F3" s="41">
        <f>통합테이블!$E$12</f>
        <v>4000</v>
      </c>
    </row>
    <row r="4" spans="1:6" collapsed="1" x14ac:dyDescent="0.3">
      <c r="A4" t="s">
        <v>202</v>
      </c>
      <c r="C4" s="41">
        <f>SUM(C2:C3)</f>
        <v>16400</v>
      </c>
      <c r="D4" s="41">
        <f>SUM(D2:D3)</f>
        <v>7200</v>
      </c>
      <c r="E4" s="41">
        <f>SUM(E2:E3)</f>
        <v>9500</v>
      </c>
      <c r="F4" s="41">
        <f>SUM(F2:F3)</f>
        <v>7000</v>
      </c>
    </row>
    <row r="5" spans="1:6" hidden="1" outlineLevel="1" x14ac:dyDescent="0.3">
      <c r="B5" t="s">
        <v>217</v>
      </c>
      <c r="C5" s="41">
        <f>통합테이블!$B$4</f>
        <v>4000</v>
      </c>
      <c r="D5" s="41">
        <f>통합테이블!$C$4</f>
        <v>3000</v>
      </c>
      <c r="E5" s="41">
        <f>통합테이블!$D$4</f>
        <v>4600</v>
      </c>
      <c r="F5" s="41">
        <f>통합테이블!$E$4</f>
        <v>5000</v>
      </c>
    </row>
    <row r="6" spans="1:6" hidden="1" outlineLevel="1" x14ac:dyDescent="0.3">
      <c r="B6" t="s">
        <v>217</v>
      </c>
      <c r="C6" s="41">
        <f>통합테이블!$B$13</f>
        <v>2000</v>
      </c>
      <c r="D6" s="41">
        <f>통합테이블!$C$13</f>
        <v>3000</v>
      </c>
      <c r="E6" s="41">
        <f>통합테이블!$D$13</f>
        <v>4600</v>
      </c>
      <c r="F6" s="41">
        <f>통합테이블!$E$13</f>
        <v>6000</v>
      </c>
    </row>
    <row r="7" spans="1:6" collapsed="1" x14ac:dyDescent="0.3">
      <c r="A7" t="s">
        <v>204</v>
      </c>
      <c r="C7" s="41">
        <f>SUM(C5:C6)</f>
        <v>6000</v>
      </c>
      <c r="D7" s="41">
        <f>SUM(D5:D6)</f>
        <v>6000</v>
      </c>
      <c r="E7" s="41">
        <f>SUM(E5:E6)</f>
        <v>9200</v>
      </c>
      <c r="F7" s="41">
        <f>SUM(F5:F6)</f>
        <v>11000</v>
      </c>
    </row>
    <row r="8" spans="1:6" hidden="1" outlineLevel="1" x14ac:dyDescent="0.3">
      <c r="B8" t="s">
        <v>217</v>
      </c>
      <c r="C8" s="41">
        <f>통합테이블!$B$5</f>
        <v>5500</v>
      </c>
      <c r="D8" s="41">
        <f>통합테이블!$C$5</f>
        <v>7000</v>
      </c>
      <c r="E8" s="41">
        <f>통합테이블!$D$5</f>
        <v>7800</v>
      </c>
      <c r="F8" s="41">
        <f>통합테이블!$E$5</f>
        <v>4000</v>
      </c>
    </row>
    <row r="9" spans="1:6" hidden="1" outlineLevel="1" x14ac:dyDescent="0.3">
      <c r="B9" t="s">
        <v>217</v>
      </c>
      <c r="C9" s="41">
        <f>통합테이블!$B$14</f>
        <v>5000</v>
      </c>
      <c r="D9" s="41">
        <f>통합테이블!$C$14</f>
        <v>7000</v>
      </c>
      <c r="E9" s="41">
        <f>통합테이블!$D$14</f>
        <v>7800</v>
      </c>
      <c r="F9" s="41">
        <f>통합테이블!$E$14</f>
        <v>5000</v>
      </c>
    </row>
    <row r="10" spans="1:6" collapsed="1" x14ac:dyDescent="0.3">
      <c r="A10" t="s">
        <v>206</v>
      </c>
      <c r="C10" s="41">
        <f>SUM(C8:C9)</f>
        <v>10500</v>
      </c>
      <c r="D10" s="41">
        <f>SUM(D8:D9)</f>
        <v>14000</v>
      </c>
      <c r="E10" s="41">
        <f>SUM(E8:E9)</f>
        <v>15600</v>
      </c>
      <c r="F10" s="41">
        <f>SUM(F8:F9)</f>
        <v>9000</v>
      </c>
    </row>
    <row r="11" spans="1:6" hidden="1" outlineLevel="1" x14ac:dyDescent="0.3">
      <c r="B11" t="s">
        <v>217</v>
      </c>
      <c r="C11" s="41">
        <f>통합테이블!$B$6</f>
        <v>3500</v>
      </c>
      <c r="D11" s="41">
        <f>통합테이블!$C$6</f>
        <v>6000</v>
      </c>
      <c r="E11" s="41">
        <f>통합테이블!$D$6</f>
        <v>4000</v>
      </c>
      <c r="F11" s="41">
        <f>통합테이블!$E$6</f>
        <v>5000</v>
      </c>
    </row>
    <row r="12" spans="1:6" hidden="1" outlineLevel="1" x14ac:dyDescent="0.3">
      <c r="B12" t="s">
        <v>217</v>
      </c>
      <c r="C12" s="41">
        <f>통합테이블!$B$15</f>
        <v>4000</v>
      </c>
      <c r="D12" s="41">
        <f>통합테이블!$C$15</f>
        <v>4000</v>
      </c>
      <c r="E12" s="41">
        <f>통합테이블!$D$15</f>
        <v>4000</v>
      </c>
      <c r="F12" s="41">
        <f>통합테이블!$E$15</f>
        <v>5000</v>
      </c>
    </row>
    <row r="13" spans="1:6" collapsed="1" x14ac:dyDescent="0.3">
      <c r="A13" t="s">
        <v>208</v>
      </c>
      <c r="C13" s="41">
        <f>SUM(C11:C12)</f>
        <v>7500</v>
      </c>
      <c r="D13" s="41">
        <f>SUM(D11:D12)</f>
        <v>10000</v>
      </c>
      <c r="E13" s="41">
        <f>SUM(E11:E12)</f>
        <v>8000</v>
      </c>
      <c r="F13" s="41">
        <f>SUM(F11:F12)</f>
        <v>10000</v>
      </c>
    </row>
    <row r="14" spans="1:6" hidden="1" outlineLevel="1" x14ac:dyDescent="0.3">
      <c r="B14" t="s">
        <v>217</v>
      </c>
      <c r="C14" s="41">
        <f>통합테이블!$B$7</f>
        <v>4000</v>
      </c>
      <c r="D14" s="41">
        <f>통합테이블!$C$7</f>
        <v>2000</v>
      </c>
      <c r="E14" s="41">
        <f>통합테이블!$D$7</f>
        <v>6000</v>
      </c>
      <c r="F14" s="41">
        <f>통합테이블!$E$7</f>
        <v>7000</v>
      </c>
    </row>
    <row r="15" spans="1:6" hidden="1" outlineLevel="1" x14ac:dyDescent="0.3">
      <c r="B15" t="s">
        <v>217</v>
      </c>
      <c r="C15" s="41">
        <f>통합테이블!$B$16</f>
        <v>5000</v>
      </c>
      <c r="D15" s="41">
        <f>통합테이블!$C$16</f>
        <v>3000</v>
      </c>
      <c r="E15" s="41">
        <f>통합테이블!$D$16</f>
        <v>6000</v>
      </c>
      <c r="F15" s="41">
        <f>통합테이블!$E$16</f>
        <v>7000</v>
      </c>
    </row>
    <row r="16" spans="1:6" collapsed="1" x14ac:dyDescent="0.3">
      <c r="A16" t="s">
        <v>210</v>
      </c>
      <c r="C16" s="41">
        <f>SUM(C14:C15)</f>
        <v>9000</v>
      </c>
      <c r="D16" s="41">
        <f>SUM(D14:D15)</f>
        <v>5000</v>
      </c>
      <c r="E16" s="41">
        <f>SUM(E14:E15)</f>
        <v>12000</v>
      </c>
      <c r="F16" s="41">
        <f>SUM(F14:F15)</f>
        <v>14000</v>
      </c>
    </row>
    <row r="17" spans="1:6" hidden="1" outlineLevel="1" x14ac:dyDescent="0.3">
      <c r="B17" t="s">
        <v>217</v>
      </c>
      <c r="C17" s="41">
        <f>통합테이블!$B$8</f>
        <v>30000</v>
      </c>
      <c r="D17" s="41">
        <f>통합테이블!$C$8</f>
        <v>21500</v>
      </c>
      <c r="E17" s="41">
        <f>통합테이블!$D$8</f>
        <v>26900</v>
      </c>
      <c r="F17" s="41">
        <f>통합테이블!$E$8</f>
        <v>24000</v>
      </c>
    </row>
    <row r="18" spans="1:6" hidden="1" outlineLevel="1" x14ac:dyDescent="0.3">
      <c r="B18" t="s">
        <v>217</v>
      </c>
      <c r="C18" s="41">
        <f>통합테이블!$B$17</f>
        <v>19400</v>
      </c>
      <c r="D18" s="41">
        <f>통합테이블!$C$17</f>
        <v>20700</v>
      </c>
      <c r="E18" s="41">
        <f>통합테이블!$D$17</f>
        <v>27400</v>
      </c>
      <c r="F18" s="41">
        <f>통합테이블!$E$17</f>
        <v>27000</v>
      </c>
    </row>
    <row r="19" spans="1:6" collapsed="1" x14ac:dyDescent="0.3">
      <c r="A19" t="s">
        <v>212</v>
      </c>
      <c r="C19" s="41">
        <f>SUM(C17:C18)</f>
        <v>49400</v>
      </c>
      <c r="D19" s="41">
        <f>SUM(D17:D18)</f>
        <v>42200</v>
      </c>
      <c r="E19" s="41">
        <f>SUM(E17:E18)</f>
        <v>54300</v>
      </c>
      <c r="F19" s="41">
        <f>SUM(F17:F18)</f>
        <v>51000</v>
      </c>
    </row>
  </sheetData>
  <dataConsolidate leftLabels="1" topLabels="1" link="1">
    <dataRefs count="2">
      <dataRef ref="A2:E8" sheet="통합테이블"/>
      <dataRef ref="A11:E17" sheet="통합테이블"/>
    </dataRefs>
  </dataConsolid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1" sqref="E11"/>
    </sheetView>
  </sheetViews>
  <sheetFormatPr defaultRowHeight="16.5" x14ac:dyDescent="0.3"/>
  <sheetData>
    <row r="1" spans="1:10" x14ac:dyDescent="0.3">
      <c r="A1" t="s">
        <v>193</v>
      </c>
      <c r="F1" t="s">
        <v>218</v>
      </c>
    </row>
    <row r="2" spans="1:10" x14ac:dyDescent="0.3">
      <c r="B2" t="s">
        <v>195</v>
      </c>
      <c r="C2" t="s">
        <v>199</v>
      </c>
      <c r="D2" t="s">
        <v>201</v>
      </c>
      <c r="G2" t="s">
        <v>194</v>
      </c>
      <c r="H2" t="s">
        <v>198</v>
      </c>
      <c r="I2" t="s">
        <v>196</v>
      </c>
      <c r="J2" t="s">
        <v>200</v>
      </c>
    </row>
    <row r="3" spans="1:10" x14ac:dyDescent="0.3">
      <c r="A3" t="s">
        <v>203</v>
      </c>
      <c r="B3" s="31">
        <v>13000</v>
      </c>
      <c r="C3" s="31">
        <v>4500</v>
      </c>
      <c r="D3" s="31">
        <v>3000</v>
      </c>
      <c r="F3" t="s">
        <v>202</v>
      </c>
      <c r="G3" s="40">
        <v>16400</v>
      </c>
      <c r="H3" s="40">
        <v>4500</v>
      </c>
      <c r="I3" s="40">
        <v>3700</v>
      </c>
      <c r="J3" s="40">
        <v>7000</v>
      </c>
    </row>
    <row r="4" spans="1:10" x14ac:dyDescent="0.3">
      <c r="A4" t="s">
        <v>205</v>
      </c>
      <c r="B4" s="31">
        <v>4000</v>
      </c>
      <c r="C4" s="31">
        <v>4600</v>
      </c>
      <c r="D4" s="31">
        <v>5000</v>
      </c>
      <c r="F4" t="s">
        <v>204</v>
      </c>
      <c r="G4" s="40">
        <v>6000</v>
      </c>
      <c r="H4" s="40">
        <v>4600</v>
      </c>
      <c r="I4" s="40">
        <v>3000</v>
      </c>
      <c r="J4" s="40">
        <v>11000</v>
      </c>
    </row>
    <row r="5" spans="1:10" x14ac:dyDescent="0.3">
      <c r="A5" t="s">
        <v>209</v>
      </c>
      <c r="B5" s="31">
        <v>3500</v>
      </c>
      <c r="C5" s="31">
        <v>4000</v>
      </c>
      <c r="D5" s="31">
        <v>5000</v>
      </c>
      <c r="F5" t="s">
        <v>206</v>
      </c>
      <c r="G5" s="40">
        <v>5000</v>
      </c>
      <c r="H5" s="40"/>
      <c r="I5" s="40">
        <v>7000</v>
      </c>
      <c r="J5" s="40">
        <v>5000</v>
      </c>
    </row>
    <row r="6" spans="1:10" x14ac:dyDescent="0.3">
      <c r="A6" t="s">
        <v>211</v>
      </c>
      <c r="B6" s="31">
        <v>4000</v>
      </c>
      <c r="C6" s="31">
        <v>6000</v>
      </c>
      <c r="D6" s="31">
        <v>7000</v>
      </c>
      <c r="F6" t="s">
        <v>208</v>
      </c>
      <c r="G6" s="40">
        <v>7500</v>
      </c>
      <c r="H6" s="40">
        <v>4000</v>
      </c>
      <c r="I6" s="40">
        <v>4000</v>
      </c>
      <c r="J6" s="40">
        <v>10000</v>
      </c>
    </row>
    <row r="7" spans="1:10" x14ac:dyDescent="0.3">
      <c r="A7" t="s">
        <v>213</v>
      </c>
      <c r="B7" s="31">
        <f>SUM(B3:B6)</f>
        <v>24500</v>
      </c>
      <c r="C7" s="31">
        <f>SUM(C3:C6)</f>
        <v>19100</v>
      </c>
      <c r="D7" s="31">
        <f>SUM(D3:D6)</f>
        <v>20000</v>
      </c>
      <c r="F7" t="s">
        <v>210</v>
      </c>
      <c r="G7" s="40">
        <v>4000</v>
      </c>
      <c r="H7" s="40">
        <v>6000</v>
      </c>
      <c r="I7" s="40"/>
      <c r="J7" s="40">
        <v>7000</v>
      </c>
    </row>
    <row r="8" spans="1:10" x14ac:dyDescent="0.3">
      <c r="F8" t="s">
        <v>212</v>
      </c>
      <c r="G8" s="41">
        <v>38900</v>
      </c>
      <c r="H8" s="41">
        <v>19100</v>
      </c>
      <c r="I8" s="41">
        <v>17700</v>
      </c>
      <c r="J8" s="41">
        <v>40000</v>
      </c>
    </row>
    <row r="9" spans="1:10" x14ac:dyDescent="0.3">
      <c r="A9" t="s">
        <v>216</v>
      </c>
    </row>
    <row r="10" spans="1:10" x14ac:dyDescent="0.3">
      <c r="B10" t="s">
        <v>215</v>
      </c>
      <c r="C10" t="s">
        <v>197</v>
      </c>
      <c r="D10" t="s">
        <v>201</v>
      </c>
    </row>
    <row r="11" spans="1:10" x14ac:dyDescent="0.3">
      <c r="A11" t="s">
        <v>203</v>
      </c>
      <c r="B11" s="31">
        <v>3400</v>
      </c>
      <c r="C11" s="31">
        <v>3700</v>
      </c>
      <c r="D11" s="31">
        <v>4000</v>
      </c>
    </row>
    <row r="12" spans="1:10" x14ac:dyDescent="0.3">
      <c r="A12" t="s">
        <v>205</v>
      </c>
      <c r="B12" s="31">
        <v>2000</v>
      </c>
      <c r="C12" s="31">
        <v>3000</v>
      </c>
      <c r="D12" s="31">
        <v>6000</v>
      </c>
    </row>
    <row r="13" spans="1:10" x14ac:dyDescent="0.3">
      <c r="A13" t="s">
        <v>207</v>
      </c>
      <c r="B13" s="31">
        <v>5000</v>
      </c>
      <c r="C13" s="31">
        <v>7000</v>
      </c>
      <c r="D13" s="31">
        <v>5000</v>
      </c>
    </row>
    <row r="14" spans="1:10" x14ac:dyDescent="0.3">
      <c r="A14" t="s">
        <v>209</v>
      </c>
      <c r="B14" s="31">
        <v>4000</v>
      </c>
      <c r="C14" s="31">
        <v>4000</v>
      </c>
      <c r="D14" s="31">
        <v>5000</v>
      </c>
    </row>
    <row r="15" spans="1:10" x14ac:dyDescent="0.3">
      <c r="A15" t="s">
        <v>213</v>
      </c>
      <c r="B15" s="31">
        <f ca="1">SUM(B11:B15)</f>
        <v>14400</v>
      </c>
      <c r="C15" s="31">
        <f ca="1">SUM(C11:C15)</f>
        <v>17700</v>
      </c>
      <c r="D15" s="31">
        <f ca="1">SUM(D11:D15)</f>
        <v>20000</v>
      </c>
    </row>
  </sheetData>
  <dataConsolidate leftLabels="1" topLabels="1">
    <dataRefs count="2">
      <dataRef ref="A2:D7" sheet="p71-3"/>
      <dataRef ref="A10:D15" sheet="p71-3"/>
    </dataRefs>
  </dataConsolid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6.5" x14ac:dyDescent="0.3"/>
  <cols>
    <col min="2" max="7" width="11" bestFit="1" customWidth="1"/>
  </cols>
  <sheetData>
    <row r="1" spans="1:5" x14ac:dyDescent="0.3">
      <c r="A1" t="s">
        <v>193</v>
      </c>
    </row>
    <row r="2" spans="1:5" x14ac:dyDescent="0.3">
      <c r="A2" s="7"/>
      <c r="B2" s="7" t="s">
        <v>221</v>
      </c>
      <c r="C2" s="7" t="s">
        <v>223</v>
      </c>
      <c r="D2" s="7" t="s">
        <v>225</v>
      </c>
      <c r="E2" s="7" t="s">
        <v>213</v>
      </c>
    </row>
    <row r="3" spans="1:5" x14ac:dyDescent="0.3">
      <c r="A3" s="7" t="s">
        <v>203</v>
      </c>
      <c r="B3" s="42">
        <v>13000</v>
      </c>
      <c r="C3" s="42">
        <v>3500</v>
      </c>
      <c r="D3" s="42">
        <v>4500</v>
      </c>
      <c r="E3" s="42">
        <f>SUM(B3:D3)</f>
        <v>21000</v>
      </c>
    </row>
    <row r="4" spans="1:5" x14ac:dyDescent="0.3">
      <c r="A4" s="7" t="s">
        <v>205</v>
      </c>
      <c r="B4" s="42">
        <v>4000</v>
      </c>
      <c r="C4" s="42">
        <v>3000</v>
      </c>
      <c r="D4" s="42">
        <v>4600</v>
      </c>
      <c r="E4" s="42">
        <f t="shared" ref="E4:E7" si="0">SUM(B4:D4)</f>
        <v>11600</v>
      </c>
    </row>
    <row r="5" spans="1:5" x14ac:dyDescent="0.3">
      <c r="A5" s="7" t="s">
        <v>209</v>
      </c>
      <c r="B5" s="42">
        <v>3500</v>
      </c>
      <c r="C5" s="42">
        <v>6000</v>
      </c>
      <c r="D5" s="42">
        <v>4000</v>
      </c>
      <c r="E5" s="42">
        <f t="shared" si="0"/>
        <v>13500</v>
      </c>
    </row>
    <row r="6" spans="1:5" x14ac:dyDescent="0.3">
      <c r="A6" s="7" t="s">
        <v>211</v>
      </c>
      <c r="B6" s="42">
        <v>4000</v>
      </c>
      <c r="C6" s="42">
        <v>2000</v>
      </c>
      <c r="D6" s="42">
        <v>6000</v>
      </c>
      <c r="E6" s="42">
        <f t="shared" si="0"/>
        <v>12000</v>
      </c>
    </row>
    <row r="7" spans="1:5" x14ac:dyDescent="0.3">
      <c r="A7" s="7" t="s">
        <v>213</v>
      </c>
      <c r="B7" s="42">
        <f>SUM(B3:B6)</f>
        <v>24500</v>
      </c>
      <c r="C7" s="42">
        <f t="shared" ref="C7:D7" si="1">SUM(C3:C6)</f>
        <v>14500</v>
      </c>
      <c r="D7" s="42">
        <f t="shared" si="1"/>
        <v>19100</v>
      </c>
      <c r="E7" s="42">
        <f t="shared" si="0"/>
        <v>58100</v>
      </c>
    </row>
    <row r="9" spans="1:5" x14ac:dyDescent="0.3">
      <c r="A9" t="s">
        <v>219</v>
      </c>
    </row>
    <row r="10" spans="1:5" x14ac:dyDescent="0.3">
      <c r="A10" s="7"/>
      <c r="B10" s="7" t="s">
        <v>227</v>
      </c>
      <c r="C10" s="7" t="s">
        <v>229</v>
      </c>
      <c r="D10" s="7" t="s">
        <v>231</v>
      </c>
      <c r="E10" s="7" t="s">
        <v>213</v>
      </c>
    </row>
    <row r="11" spans="1:5" x14ac:dyDescent="0.3">
      <c r="A11" s="7" t="s">
        <v>203</v>
      </c>
      <c r="B11" s="42">
        <v>3400</v>
      </c>
      <c r="C11" s="42">
        <v>3700</v>
      </c>
      <c r="D11" s="42">
        <v>5000</v>
      </c>
      <c r="E11" s="42">
        <f>SUM(B11:D11)</f>
        <v>12100</v>
      </c>
    </row>
    <row r="12" spans="1:5" x14ac:dyDescent="0.3">
      <c r="A12" s="7" t="s">
        <v>205</v>
      </c>
      <c r="B12" s="42">
        <v>2000</v>
      </c>
      <c r="C12" s="42">
        <v>3000</v>
      </c>
      <c r="D12" s="42">
        <v>4600</v>
      </c>
      <c r="E12" s="42">
        <f t="shared" ref="E12:E15" si="2">SUM(B12:D12)</f>
        <v>9600</v>
      </c>
    </row>
    <row r="13" spans="1:5" x14ac:dyDescent="0.3">
      <c r="A13" s="7" t="s">
        <v>207</v>
      </c>
      <c r="B13" s="42">
        <v>5000</v>
      </c>
      <c r="C13" s="42">
        <v>7000</v>
      </c>
      <c r="D13" s="42">
        <v>7800</v>
      </c>
      <c r="E13" s="42">
        <f t="shared" si="2"/>
        <v>19800</v>
      </c>
    </row>
    <row r="14" spans="1:5" x14ac:dyDescent="0.3">
      <c r="A14" s="7" t="s">
        <v>209</v>
      </c>
      <c r="B14" s="42">
        <v>4000</v>
      </c>
      <c r="C14" s="42">
        <v>4000</v>
      </c>
      <c r="D14" s="42">
        <v>4000</v>
      </c>
      <c r="E14" s="42">
        <f t="shared" si="2"/>
        <v>12000</v>
      </c>
    </row>
    <row r="15" spans="1:5" x14ac:dyDescent="0.3">
      <c r="A15" s="7" t="s">
        <v>213</v>
      </c>
      <c r="B15" s="42">
        <f>SUM(B11:B14)</f>
        <v>14400</v>
      </c>
      <c r="C15" s="42">
        <f t="shared" ref="C15:D15" si="3">SUM(C11:C14)</f>
        <v>17700</v>
      </c>
      <c r="D15" s="42">
        <f t="shared" si="3"/>
        <v>21400</v>
      </c>
      <c r="E15" s="42">
        <f t="shared" si="2"/>
        <v>53500</v>
      </c>
    </row>
    <row r="18" spans="1:8" x14ac:dyDescent="0.3">
      <c r="A18" s="3"/>
      <c r="B18" s="3" t="s">
        <v>220</v>
      </c>
      <c r="C18" s="3" t="s">
        <v>222</v>
      </c>
      <c r="D18" s="3" t="s">
        <v>224</v>
      </c>
      <c r="E18" s="3" t="s">
        <v>226</v>
      </c>
      <c r="F18" s="3" t="s">
        <v>228</v>
      </c>
      <c r="G18" s="3" t="s">
        <v>230</v>
      </c>
      <c r="H18" s="3" t="s">
        <v>212</v>
      </c>
    </row>
    <row r="19" spans="1:8" x14ac:dyDescent="0.3">
      <c r="A19" s="3" t="s">
        <v>202</v>
      </c>
      <c r="B19" s="43">
        <v>13000</v>
      </c>
      <c r="C19" s="43">
        <v>3500</v>
      </c>
      <c r="D19" s="43">
        <v>4500</v>
      </c>
      <c r="E19" s="43">
        <v>3400</v>
      </c>
      <c r="F19" s="43">
        <v>3700</v>
      </c>
      <c r="G19" s="43">
        <v>5000</v>
      </c>
      <c r="H19" s="43">
        <v>33100</v>
      </c>
    </row>
    <row r="20" spans="1:8" x14ac:dyDescent="0.3">
      <c r="A20" s="3" t="s">
        <v>204</v>
      </c>
      <c r="B20" s="43">
        <v>4000</v>
      </c>
      <c r="C20" s="43">
        <v>3000</v>
      </c>
      <c r="D20" s="43">
        <v>4600</v>
      </c>
      <c r="E20" s="43">
        <v>2000</v>
      </c>
      <c r="F20" s="43">
        <v>3000</v>
      </c>
      <c r="G20" s="43">
        <v>4600</v>
      </c>
      <c r="H20" s="43">
        <v>21200</v>
      </c>
    </row>
    <row r="21" spans="1:8" x14ac:dyDescent="0.3">
      <c r="A21" s="3" t="s">
        <v>206</v>
      </c>
      <c r="B21" s="3"/>
      <c r="C21" s="3"/>
      <c r="D21" s="3"/>
      <c r="E21" s="43">
        <v>5000</v>
      </c>
      <c r="F21" s="43">
        <v>7000</v>
      </c>
      <c r="G21" s="43">
        <v>7800</v>
      </c>
      <c r="H21" s="43">
        <v>19800</v>
      </c>
    </row>
    <row r="22" spans="1:8" x14ac:dyDescent="0.3">
      <c r="A22" s="3" t="s">
        <v>208</v>
      </c>
      <c r="B22" s="43">
        <v>3500</v>
      </c>
      <c r="C22" s="43">
        <v>6000</v>
      </c>
      <c r="D22" s="43">
        <v>4000</v>
      </c>
      <c r="E22" s="43">
        <v>4000</v>
      </c>
      <c r="F22" s="43">
        <v>4000</v>
      </c>
      <c r="G22" s="43">
        <v>4000</v>
      </c>
      <c r="H22" s="43">
        <v>25500</v>
      </c>
    </row>
    <row r="23" spans="1:8" x14ac:dyDescent="0.3">
      <c r="A23" s="3" t="s">
        <v>210</v>
      </c>
      <c r="B23" s="43">
        <v>4000</v>
      </c>
      <c r="C23" s="43">
        <v>2000</v>
      </c>
      <c r="D23" s="43">
        <v>6000</v>
      </c>
      <c r="E23" s="3"/>
      <c r="F23" s="3"/>
      <c r="G23" s="3"/>
      <c r="H23" s="43">
        <v>12000</v>
      </c>
    </row>
    <row r="24" spans="1:8" x14ac:dyDescent="0.3">
      <c r="A24" s="3" t="s">
        <v>212</v>
      </c>
      <c r="B24" s="43">
        <v>24500</v>
      </c>
      <c r="C24" s="43">
        <v>14500</v>
      </c>
      <c r="D24" s="43">
        <v>19100</v>
      </c>
      <c r="E24" s="43">
        <v>14400</v>
      </c>
      <c r="F24" s="43">
        <v>17700</v>
      </c>
      <c r="G24" s="43">
        <v>21400</v>
      </c>
      <c r="H24" s="43">
        <v>111600</v>
      </c>
    </row>
  </sheetData>
  <dataConsolidate leftLabels="1" topLabels="1">
    <dataRefs count="2">
      <dataRef ref="A2:E7" sheet="p71-4"/>
      <dataRef ref="A10:E15" sheet="p71-4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24</vt:i4>
      </vt:variant>
    </vt:vector>
  </HeadingPairs>
  <TitlesOfParts>
    <vt:vector size="36" baseType="lpstr">
      <vt:lpstr>할인율&amp;상품코드표</vt:lpstr>
      <vt:lpstr>상품 입고 내역서</vt:lpstr>
      <vt:lpstr>회원증명서</vt:lpstr>
      <vt:lpstr>회원</vt:lpstr>
      <vt:lpstr>예제14</vt:lpstr>
      <vt:lpstr>시나리오 요약</vt:lpstr>
      <vt:lpstr>예제15</vt:lpstr>
      <vt:lpstr>예제4-5</vt:lpstr>
      <vt:lpstr>통합테이블</vt:lpstr>
      <vt:lpstr>통합</vt:lpstr>
      <vt:lpstr>p71-3</vt:lpstr>
      <vt:lpstr>p71-4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가입일</vt:lpstr>
      <vt:lpstr>금리</vt:lpstr>
      <vt:lpstr>매월상환액</vt:lpstr>
      <vt:lpstr>발행번호</vt:lpstr>
      <vt:lpstr>상품코드표</vt:lpstr>
      <vt:lpstr>성명</vt:lpstr>
      <vt:lpstr>주민번호</vt:lpstr>
      <vt:lpstr>주소</vt:lpstr>
      <vt:lpstr>지역</vt:lpstr>
      <vt:lpstr>탈퇴일</vt:lpstr>
      <vt:lpstr>할인율표</vt:lpstr>
      <vt:lpstr>회원번호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2015-10-06T00:41:10Z</dcterms:created>
  <dcterms:modified xsi:type="dcterms:W3CDTF">2015-10-06T03:26:15Z</dcterms:modified>
</cp:coreProperties>
</file>