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ля сайтов\копирайтинг\тексты\семейный бюджет\"/>
    </mc:Choice>
  </mc:AlternateContent>
  <bookViews>
    <workbookView xWindow="0" yWindow="0" windowWidth="23040" windowHeight="9384" tabRatio="707" activeTab="14"/>
  </bookViews>
  <sheets>
    <sheet name="Цели" sheetId="15" r:id="rId1"/>
    <sheet name="Бюджет" sheetId="1" r:id="rId2"/>
    <sheet name="Этот год" sheetId="2" r:id="rId3"/>
    <sheet name="янв" sheetId="3" r:id="rId4"/>
    <sheet name="фев" sheetId="4" r:id="rId5"/>
    <sheet name="мар" sheetId="5" r:id="rId6"/>
    <sheet name="апр" sheetId="6" r:id="rId7"/>
    <sheet name="май" sheetId="7" r:id="rId8"/>
    <sheet name="июн" sheetId="8" r:id="rId9"/>
    <sheet name="июл" sheetId="9" r:id="rId10"/>
    <sheet name="авг" sheetId="10" r:id="rId11"/>
    <sheet name="сент" sheetId="11" r:id="rId12"/>
    <sheet name="окт" sheetId="12" r:id="rId13"/>
    <sheet name="нояб" sheetId="13" r:id="rId14"/>
    <sheet name="дек" sheetId="14" r:id="rId15"/>
  </sheets>
  <externalReferences>
    <externalReference r:id="rId16"/>
  </externalReferences>
  <definedNames>
    <definedName name="_Списоктрат">янв!#REF!</definedName>
    <definedName name="расходы">янв!$E$5:$E$35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" l="1"/>
  <c r="J26" i="2"/>
  <c r="I26" i="2"/>
  <c r="H26" i="2"/>
  <c r="G26" i="2"/>
  <c r="F26" i="2"/>
  <c r="E26" i="2"/>
  <c r="D26" i="2"/>
  <c r="C26" i="2"/>
  <c r="N26" i="2"/>
  <c r="M26" i="2"/>
  <c r="L26" i="2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21" i="14" s="1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21" i="13" s="1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21" i="12" s="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21" i="11" s="1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21" i="10" s="1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21" i="9" s="1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21" i="8" s="1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21" i="7" s="1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21" i="6" s="1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21" i="5" s="1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21" i="4" s="1"/>
  <c r="L6" i="3"/>
  <c r="L7" i="3"/>
  <c r="L8" i="3"/>
  <c r="L9" i="3"/>
  <c r="L21" i="3" s="1"/>
  <c r="L10" i="3"/>
  <c r="L11" i="3"/>
  <c r="L12" i="3"/>
  <c r="L13" i="3"/>
  <c r="L14" i="3"/>
  <c r="L15" i="3"/>
  <c r="L16" i="3"/>
  <c r="L17" i="3"/>
  <c r="L18" i="3"/>
  <c r="L19" i="3"/>
  <c r="L20" i="3"/>
  <c r="L5" i="3"/>
  <c r="J4" i="5"/>
  <c r="J4" i="4"/>
  <c r="C32" i="2"/>
  <c r="C31" i="2"/>
  <c r="C30" i="2"/>
  <c r="P16" i="2"/>
  <c r="F20" i="15"/>
  <c r="F19" i="15"/>
  <c r="F15" i="15"/>
  <c r="F16" i="15"/>
  <c r="F14" i="15"/>
  <c r="F10" i="15"/>
  <c r="F11" i="15"/>
  <c r="F9" i="15"/>
  <c r="J6" i="14" l="1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3" i="2"/>
  <c r="G35" i="14"/>
  <c r="E35" i="14"/>
  <c r="F35" i="14" s="1"/>
  <c r="G34" i="14"/>
  <c r="E34" i="14"/>
  <c r="F34" i="14" s="1"/>
  <c r="G33" i="14"/>
  <c r="E33" i="14"/>
  <c r="F33" i="14" s="1"/>
  <c r="G32" i="14"/>
  <c r="E32" i="14"/>
  <c r="F32" i="14" s="1"/>
  <c r="G31" i="14"/>
  <c r="E31" i="14"/>
  <c r="F31" i="14" s="1"/>
  <c r="G30" i="14"/>
  <c r="E30" i="14"/>
  <c r="F30" i="14" s="1"/>
  <c r="G29" i="14"/>
  <c r="E29" i="14"/>
  <c r="F29" i="14" s="1"/>
  <c r="G35" i="13"/>
  <c r="E35" i="13"/>
  <c r="F35" i="13" s="1"/>
  <c r="H35" i="13" s="1"/>
  <c r="G34" i="13"/>
  <c r="E34" i="13"/>
  <c r="F34" i="13" s="1"/>
  <c r="G33" i="13"/>
  <c r="E33" i="13"/>
  <c r="F33" i="13" s="1"/>
  <c r="G32" i="13"/>
  <c r="E32" i="13"/>
  <c r="F32" i="13" s="1"/>
  <c r="G31" i="13"/>
  <c r="E31" i="13"/>
  <c r="F31" i="13" s="1"/>
  <c r="G30" i="13"/>
  <c r="E30" i="13"/>
  <c r="F30" i="13" s="1"/>
  <c r="G29" i="13"/>
  <c r="E29" i="13"/>
  <c r="F29" i="13" s="1"/>
  <c r="G35" i="12"/>
  <c r="E35" i="12"/>
  <c r="F35" i="12" s="1"/>
  <c r="G34" i="12"/>
  <c r="E34" i="12"/>
  <c r="F34" i="12" s="1"/>
  <c r="G33" i="12"/>
  <c r="E33" i="12"/>
  <c r="F33" i="12" s="1"/>
  <c r="G32" i="12"/>
  <c r="E32" i="12"/>
  <c r="F32" i="12" s="1"/>
  <c r="G31" i="12"/>
  <c r="E31" i="12"/>
  <c r="F31" i="12" s="1"/>
  <c r="G30" i="12"/>
  <c r="E30" i="12"/>
  <c r="F30" i="12" s="1"/>
  <c r="G29" i="12"/>
  <c r="E29" i="12"/>
  <c r="F29" i="12" s="1"/>
  <c r="G35" i="11"/>
  <c r="E35" i="11"/>
  <c r="F35" i="11" s="1"/>
  <c r="G34" i="11"/>
  <c r="E34" i="11"/>
  <c r="F34" i="11" s="1"/>
  <c r="G33" i="11"/>
  <c r="E33" i="11"/>
  <c r="F33" i="11" s="1"/>
  <c r="G32" i="11"/>
  <c r="E32" i="11"/>
  <c r="F32" i="11" s="1"/>
  <c r="G31" i="11"/>
  <c r="E31" i="11"/>
  <c r="F31" i="11" s="1"/>
  <c r="G30" i="11"/>
  <c r="E30" i="11"/>
  <c r="F30" i="11" s="1"/>
  <c r="G29" i="11"/>
  <c r="E29" i="11"/>
  <c r="F29" i="11" s="1"/>
  <c r="G35" i="10"/>
  <c r="E35" i="10"/>
  <c r="F35" i="10" s="1"/>
  <c r="G34" i="10"/>
  <c r="E34" i="10"/>
  <c r="F34" i="10" s="1"/>
  <c r="G33" i="10"/>
  <c r="E33" i="10"/>
  <c r="F33" i="10" s="1"/>
  <c r="G32" i="10"/>
  <c r="E32" i="10"/>
  <c r="F32" i="10" s="1"/>
  <c r="G31" i="10"/>
  <c r="E31" i="10"/>
  <c r="F31" i="10" s="1"/>
  <c r="G30" i="10"/>
  <c r="E30" i="10"/>
  <c r="F30" i="10" s="1"/>
  <c r="G29" i="10"/>
  <c r="E29" i="10"/>
  <c r="F29" i="10" s="1"/>
  <c r="G35" i="9"/>
  <c r="E35" i="9"/>
  <c r="F35" i="9" s="1"/>
  <c r="G34" i="9"/>
  <c r="E34" i="9"/>
  <c r="F34" i="9" s="1"/>
  <c r="G33" i="9"/>
  <c r="E33" i="9"/>
  <c r="F33" i="9" s="1"/>
  <c r="G32" i="9"/>
  <c r="E32" i="9"/>
  <c r="F32" i="9" s="1"/>
  <c r="G31" i="9"/>
  <c r="E31" i="9"/>
  <c r="F31" i="9" s="1"/>
  <c r="G30" i="9"/>
  <c r="E30" i="9"/>
  <c r="F30" i="9" s="1"/>
  <c r="G29" i="9"/>
  <c r="G36" i="9" s="1"/>
  <c r="E29" i="9"/>
  <c r="F29" i="9" s="1"/>
  <c r="G35" i="8"/>
  <c r="E35" i="8"/>
  <c r="F35" i="8" s="1"/>
  <c r="H35" i="8" s="1"/>
  <c r="G34" i="8"/>
  <c r="E34" i="8"/>
  <c r="F34" i="8" s="1"/>
  <c r="G33" i="8"/>
  <c r="E33" i="8"/>
  <c r="F33" i="8" s="1"/>
  <c r="G32" i="8"/>
  <c r="E32" i="8"/>
  <c r="F32" i="8" s="1"/>
  <c r="G31" i="8"/>
  <c r="E31" i="8"/>
  <c r="F31" i="8" s="1"/>
  <c r="G30" i="8"/>
  <c r="E30" i="8"/>
  <c r="F30" i="8" s="1"/>
  <c r="G29" i="8"/>
  <c r="E29" i="8"/>
  <c r="F29" i="8" s="1"/>
  <c r="G35" i="7"/>
  <c r="E35" i="7"/>
  <c r="F35" i="7" s="1"/>
  <c r="G34" i="7"/>
  <c r="E34" i="7"/>
  <c r="F34" i="7" s="1"/>
  <c r="G33" i="7"/>
  <c r="E33" i="7"/>
  <c r="F33" i="7" s="1"/>
  <c r="G32" i="7"/>
  <c r="E32" i="7"/>
  <c r="F32" i="7" s="1"/>
  <c r="G31" i="7"/>
  <c r="E31" i="7"/>
  <c r="F31" i="7" s="1"/>
  <c r="G30" i="7"/>
  <c r="E30" i="7"/>
  <c r="F30" i="7" s="1"/>
  <c r="G29" i="7"/>
  <c r="E29" i="7"/>
  <c r="F29" i="7" s="1"/>
  <c r="G35" i="6"/>
  <c r="E35" i="6"/>
  <c r="F35" i="6" s="1"/>
  <c r="G34" i="6"/>
  <c r="E34" i="6"/>
  <c r="F34" i="6" s="1"/>
  <c r="G33" i="6"/>
  <c r="E33" i="6"/>
  <c r="F33" i="6" s="1"/>
  <c r="G32" i="6"/>
  <c r="E32" i="6"/>
  <c r="F32" i="6" s="1"/>
  <c r="G31" i="6"/>
  <c r="E31" i="6"/>
  <c r="F31" i="6" s="1"/>
  <c r="G30" i="6"/>
  <c r="E30" i="6"/>
  <c r="F30" i="6" s="1"/>
  <c r="G29" i="6"/>
  <c r="E29" i="6"/>
  <c r="F29" i="6" s="1"/>
  <c r="G35" i="5"/>
  <c r="E35" i="5"/>
  <c r="F35" i="5" s="1"/>
  <c r="G34" i="5"/>
  <c r="E34" i="5"/>
  <c r="F34" i="5" s="1"/>
  <c r="G33" i="5"/>
  <c r="E33" i="5"/>
  <c r="F33" i="5" s="1"/>
  <c r="G32" i="5"/>
  <c r="E32" i="5"/>
  <c r="F32" i="5" s="1"/>
  <c r="G31" i="5"/>
  <c r="E31" i="5"/>
  <c r="F31" i="5" s="1"/>
  <c r="G30" i="5"/>
  <c r="E30" i="5"/>
  <c r="F30" i="5" s="1"/>
  <c r="G29" i="5"/>
  <c r="G36" i="5" s="1"/>
  <c r="E29" i="5"/>
  <c r="F29" i="5" s="1"/>
  <c r="G35" i="4"/>
  <c r="E35" i="4"/>
  <c r="F35" i="4" s="1"/>
  <c r="G34" i="4"/>
  <c r="E34" i="4"/>
  <c r="F34" i="4" s="1"/>
  <c r="G33" i="4"/>
  <c r="E33" i="4"/>
  <c r="F33" i="4" s="1"/>
  <c r="G32" i="4"/>
  <c r="E32" i="4"/>
  <c r="F32" i="4" s="1"/>
  <c r="G31" i="4"/>
  <c r="E31" i="4"/>
  <c r="F31" i="4" s="1"/>
  <c r="G30" i="4"/>
  <c r="E30" i="4"/>
  <c r="F30" i="4" s="1"/>
  <c r="G29" i="4"/>
  <c r="E29" i="4"/>
  <c r="G25" i="14"/>
  <c r="E25" i="14"/>
  <c r="F25" i="14" s="1"/>
  <c r="G24" i="14"/>
  <c r="E24" i="14"/>
  <c r="F24" i="14" s="1"/>
  <c r="H24" i="14" s="1"/>
  <c r="G23" i="14"/>
  <c r="E23" i="14"/>
  <c r="F23" i="14" s="1"/>
  <c r="G22" i="14"/>
  <c r="E22" i="14"/>
  <c r="F22" i="14" s="1"/>
  <c r="G21" i="14"/>
  <c r="E21" i="14"/>
  <c r="F21" i="14" s="1"/>
  <c r="K20" i="14"/>
  <c r="J20" i="14"/>
  <c r="G20" i="14"/>
  <c r="E20" i="14"/>
  <c r="F20" i="14" s="1"/>
  <c r="N18" i="2" s="1"/>
  <c r="K19" i="14"/>
  <c r="J19" i="14"/>
  <c r="G19" i="14"/>
  <c r="E19" i="14"/>
  <c r="F19" i="14" s="1"/>
  <c r="N17" i="2" s="1"/>
  <c r="K18" i="14"/>
  <c r="J18" i="14"/>
  <c r="G18" i="14"/>
  <c r="E18" i="14"/>
  <c r="F18" i="14" s="1"/>
  <c r="N16" i="2" s="1"/>
  <c r="K17" i="14"/>
  <c r="J17" i="14"/>
  <c r="G17" i="14"/>
  <c r="E17" i="14"/>
  <c r="F17" i="14" s="1"/>
  <c r="K16" i="14"/>
  <c r="J16" i="14"/>
  <c r="G16" i="14"/>
  <c r="E16" i="14"/>
  <c r="F16" i="14" s="1"/>
  <c r="N14" i="2" s="1"/>
  <c r="K15" i="14"/>
  <c r="J15" i="14"/>
  <c r="G15" i="14"/>
  <c r="E15" i="14"/>
  <c r="F15" i="14" s="1"/>
  <c r="N13" i="2" s="1"/>
  <c r="K14" i="14"/>
  <c r="J14" i="14"/>
  <c r="G14" i="14"/>
  <c r="E14" i="14"/>
  <c r="F14" i="14" s="1"/>
  <c r="N12" i="2" s="1"/>
  <c r="K13" i="14"/>
  <c r="J13" i="14"/>
  <c r="G13" i="14"/>
  <c r="E13" i="14"/>
  <c r="F13" i="14" s="1"/>
  <c r="K12" i="14"/>
  <c r="J12" i="14"/>
  <c r="G12" i="14"/>
  <c r="E12" i="14"/>
  <c r="F12" i="14" s="1"/>
  <c r="N10" i="2" s="1"/>
  <c r="K11" i="14"/>
  <c r="J11" i="14"/>
  <c r="G11" i="14"/>
  <c r="E11" i="14"/>
  <c r="F11" i="14" s="1"/>
  <c r="N9" i="2" s="1"/>
  <c r="K10" i="14"/>
  <c r="J10" i="14"/>
  <c r="G10" i="14"/>
  <c r="E10" i="14"/>
  <c r="F10" i="14" s="1"/>
  <c r="N8" i="2" s="1"/>
  <c r="K9" i="14"/>
  <c r="J9" i="14"/>
  <c r="G9" i="14"/>
  <c r="E9" i="14"/>
  <c r="F9" i="14" s="1"/>
  <c r="K8" i="14"/>
  <c r="J8" i="14"/>
  <c r="G8" i="14"/>
  <c r="E8" i="14"/>
  <c r="F8" i="14" s="1"/>
  <c r="N6" i="2" s="1"/>
  <c r="K7" i="14"/>
  <c r="J7" i="14"/>
  <c r="G7" i="14"/>
  <c r="E7" i="14"/>
  <c r="F7" i="14" s="1"/>
  <c r="N5" i="2" s="1"/>
  <c r="K6" i="14"/>
  <c r="G6" i="14"/>
  <c r="E6" i="14"/>
  <c r="F6" i="14" s="1"/>
  <c r="N4" i="2" s="1"/>
  <c r="K5" i="14"/>
  <c r="J5" i="14"/>
  <c r="G5" i="14"/>
  <c r="E5" i="14"/>
  <c r="F5" i="14" s="1"/>
  <c r="N3" i="2" s="1"/>
  <c r="J4" i="14"/>
  <c r="G25" i="13"/>
  <c r="E25" i="13"/>
  <c r="F25" i="13" s="1"/>
  <c r="M23" i="2" s="1"/>
  <c r="G24" i="13"/>
  <c r="E24" i="13"/>
  <c r="F24" i="13" s="1"/>
  <c r="M22" i="2" s="1"/>
  <c r="G23" i="13"/>
  <c r="E23" i="13"/>
  <c r="F23" i="13" s="1"/>
  <c r="M21" i="2" s="1"/>
  <c r="G22" i="13"/>
  <c r="E22" i="13"/>
  <c r="F22" i="13" s="1"/>
  <c r="M20" i="2" s="1"/>
  <c r="G21" i="13"/>
  <c r="E21" i="13"/>
  <c r="F21" i="13" s="1"/>
  <c r="M19" i="2" s="1"/>
  <c r="K20" i="13"/>
  <c r="J20" i="13"/>
  <c r="G20" i="13"/>
  <c r="E20" i="13"/>
  <c r="F20" i="13" s="1"/>
  <c r="M18" i="2" s="1"/>
  <c r="K19" i="13"/>
  <c r="J19" i="13"/>
  <c r="G19" i="13"/>
  <c r="E19" i="13"/>
  <c r="F19" i="13" s="1"/>
  <c r="M17" i="2" s="1"/>
  <c r="K18" i="13"/>
  <c r="J18" i="13"/>
  <c r="G18" i="13"/>
  <c r="E18" i="13"/>
  <c r="F18" i="13" s="1"/>
  <c r="M16" i="2" s="1"/>
  <c r="K17" i="13"/>
  <c r="J17" i="13"/>
  <c r="G17" i="13"/>
  <c r="E17" i="13"/>
  <c r="F17" i="13" s="1"/>
  <c r="M15" i="2" s="1"/>
  <c r="K16" i="13"/>
  <c r="J16" i="13"/>
  <c r="G16" i="13"/>
  <c r="E16" i="13"/>
  <c r="F16" i="13" s="1"/>
  <c r="M14" i="2" s="1"/>
  <c r="K15" i="13"/>
  <c r="J15" i="13"/>
  <c r="G15" i="13"/>
  <c r="E15" i="13"/>
  <c r="F15" i="13" s="1"/>
  <c r="M13" i="2" s="1"/>
  <c r="K14" i="13"/>
  <c r="J14" i="13"/>
  <c r="G14" i="13"/>
  <c r="E14" i="13"/>
  <c r="F14" i="13" s="1"/>
  <c r="M12" i="2" s="1"/>
  <c r="K13" i="13"/>
  <c r="J13" i="13"/>
  <c r="G13" i="13"/>
  <c r="E13" i="13"/>
  <c r="F13" i="13" s="1"/>
  <c r="M11" i="2" s="1"/>
  <c r="K12" i="13"/>
  <c r="J12" i="13"/>
  <c r="G12" i="13"/>
  <c r="E12" i="13"/>
  <c r="F12" i="13" s="1"/>
  <c r="M10" i="2" s="1"/>
  <c r="K11" i="13"/>
  <c r="J11" i="13"/>
  <c r="G11" i="13"/>
  <c r="E11" i="13"/>
  <c r="F11" i="13" s="1"/>
  <c r="M9" i="2" s="1"/>
  <c r="K10" i="13"/>
  <c r="J10" i="13"/>
  <c r="G10" i="13"/>
  <c r="E10" i="13"/>
  <c r="F10" i="13" s="1"/>
  <c r="M8" i="2" s="1"/>
  <c r="K9" i="13"/>
  <c r="J9" i="13"/>
  <c r="G9" i="13"/>
  <c r="E9" i="13"/>
  <c r="F9" i="13" s="1"/>
  <c r="M7" i="2" s="1"/>
  <c r="K8" i="13"/>
  <c r="J8" i="13"/>
  <c r="G8" i="13"/>
  <c r="E8" i="13"/>
  <c r="F8" i="13" s="1"/>
  <c r="M6" i="2" s="1"/>
  <c r="K7" i="13"/>
  <c r="J7" i="13"/>
  <c r="G7" i="13"/>
  <c r="E7" i="13"/>
  <c r="F7" i="13" s="1"/>
  <c r="M5" i="2" s="1"/>
  <c r="K6" i="13"/>
  <c r="J6" i="13"/>
  <c r="G6" i="13"/>
  <c r="E6" i="13"/>
  <c r="F6" i="13" s="1"/>
  <c r="M4" i="2" s="1"/>
  <c r="K5" i="13"/>
  <c r="J5" i="13"/>
  <c r="G5" i="13"/>
  <c r="E5" i="13"/>
  <c r="F5" i="13" s="1"/>
  <c r="M3" i="2" s="1"/>
  <c r="J4" i="13"/>
  <c r="G25" i="12"/>
  <c r="E25" i="12"/>
  <c r="F25" i="12" s="1"/>
  <c r="L23" i="2" s="1"/>
  <c r="G24" i="12"/>
  <c r="E24" i="12"/>
  <c r="F24" i="12" s="1"/>
  <c r="L22" i="2" s="1"/>
  <c r="G23" i="12"/>
  <c r="E23" i="12"/>
  <c r="F23" i="12" s="1"/>
  <c r="L21" i="2" s="1"/>
  <c r="G22" i="12"/>
  <c r="E22" i="12"/>
  <c r="F22" i="12" s="1"/>
  <c r="L20" i="2" s="1"/>
  <c r="G21" i="12"/>
  <c r="E21" i="12"/>
  <c r="F21" i="12" s="1"/>
  <c r="L19" i="2" s="1"/>
  <c r="K20" i="12"/>
  <c r="J20" i="12"/>
  <c r="G20" i="12"/>
  <c r="E20" i="12"/>
  <c r="F20" i="12" s="1"/>
  <c r="L18" i="2" s="1"/>
  <c r="K19" i="12"/>
  <c r="J19" i="12"/>
  <c r="G19" i="12"/>
  <c r="E19" i="12"/>
  <c r="F19" i="12" s="1"/>
  <c r="L17" i="2" s="1"/>
  <c r="K18" i="12"/>
  <c r="J18" i="12"/>
  <c r="G18" i="12"/>
  <c r="E18" i="12"/>
  <c r="F18" i="12" s="1"/>
  <c r="K17" i="12"/>
  <c r="J17" i="12"/>
  <c r="G17" i="12"/>
  <c r="E17" i="12"/>
  <c r="F17" i="12" s="1"/>
  <c r="L15" i="2" s="1"/>
  <c r="K16" i="12"/>
  <c r="J16" i="12"/>
  <c r="G16" i="12"/>
  <c r="E16" i="12"/>
  <c r="F16" i="12" s="1"/>
  <c r="L14" i="2" s="1"/>
  <c r="K15" i="12"/>
  <c r="J15" i="12"/>
  <c r="G15" i="12"/>
  <c r="E15" i="12"/>
  <c r="F15" i="12" s="1"/>
  <c r="L13" i="2" s="1"/>
  <c r="K14" i="12"/>
  <c r="J14" i="12"/>
  <c r="G14" i="12"/>
  <c r="E14" i="12"/>
  <c r="F14" i="12" s="1"/>
  <c r="K13" i="12"/>
  <c r="J13" i="12"/>
  <c r="G13" i="12"/>
  <c r="E13" i="12"/>
  <c r="F13" i="12" s="1"/>
  <c r="L11" i="2" s="1"/>
  <c r="K12" i="12"/>
  <c r="J12" i="12"/>
  <c r="G12" i="12"/>
  <c r="E12" i="12"/>
  <c r="F12" i="12" s="1"/>
  <c r="L10" i="2" s="1"/>
  <c r="K11" i="12"/>
  <c r="J11" i="12"/>
  <c r="G11" i="12"/>
  <c r="E11" i="12"/>
  <c r="F11" i="12" s="1"/>
  <c r="L9" i="2" s="1"/>
  <c r="K10" i="12"/>
  <c r="J10" i="12"/>
  <c r="G10" i="12"/>
  <c r="E10" i="12"/>
  <c r="F10" i="12" s="1"/>
  <c r="L8" i="2" s="1"/>
  <c r="K9" i="12"/>
  <c r="J9" i="12"/>
  <c r="G9" i="12"/>
  <c r="E9" i="12"/>
  <c r="F9" i="12" s="1"/>
  <c r="L7" i="2" s="1"/>
  <c r="K8" i="12"/>
  <c r="J8" i="12"/>
  <c r="G8" i="12"/>
  <c r="E8" i="12"/>
  <c r="F8" i="12" s="1"/>
  <c r="L6" i="2" s="1"/>
  <c r="K7" i="12"/>
  <c r="J7" i="12"/>
  <c r="G7" i="12"/>
  <c r="E7" i="12"/>
  <c r="F7" i="12" s="1"/>
  <c r="L5" i="2" s="1"/>
  <c r="K6" i="12"/>
  <c r="J6" i="12"/>
  <c r="G6" i="12"/>
  <c r="E6" i="12"/>
  <c r="F6" i="12" s="1"/>
  <c r="L4" i="2" s="1"/>
  <c r="K5" i="12"/>
  <c r="J5" i="12"/>
  <c r="G5" i="12"/>
  <c r="E5" i="12"/>
  <c r="F5" i="12" s="1"/>
  <c r="L3" i="2" s="1"/>
  <c r="J4" i="12"/>
  <c r="G25" i="11"/>
  <c r="E25" i="11"/>
  <c r="F25" i="11" s="1"/>
  <c r="G24" i="11"/>
  <c r="E24" i="11"/>
  <c r="F24" i="11" s="1"/>
  <c r="K22" i="2" s="1"/>
  <c r="G23" i="11"/>
  <c r="E23" i="11"/>
  <c r="F23" i="11" s="1"/>
  <c r="G22" i="11"/>
  <c r="E22" i="11"/>
  <c r="F22" i="11" s="1"/>
  <c r="K20" i="2" s="1"/>
  <c r="G21" i="11"/>
  <c r="E21" i="11"/>
  <c r="F21" i="11" s="1"/>
  <c r="K20" i="11"/>
  <c r="J20" i="11"/>
  <c r="G20" i="11"/>
  <c r="E20" i="11"/>
  <c r="F20" i="11" s="1"/>
  <c r="K18" i="2" s="1"/>
  <c r="K19" i="11"/>
  <c r="J19" i="11"/>
  <c r="G19" i="11"/>
  <c r="E19" i="11"/>
  <c r="F19" i="11" s="1"/>
  <c r="K17" i="2" s="1"/>
  <c r="K18" i="11"/>
  <c r="J18" i="11"/>
  <c r="G18" i="11"/>
  <c r="E18" i="11"/>
  <c r="F18" i="11" s="1"/>
  <c r="K17" i="11"/>
  <c r="J17" i="11"/>
  <c r="G17" i="11"/>
  <c r="E17" i="11"/>
  <c r="F17" i="11" s="1"/>
  <c r="K16" i="11"/>
  <c r="J16" i="11"/>
  <c r="G16" i="11"/>
  <c r="E16" i="11"/>
  <c r="F16" i="11" s="1"/>
  <c r="K14" i="2" s="1"/>
  <c r="K15" i="11"/>
  <c r="J15" i="11"/>
  <c r="G15" i="11"/>
  <c r="E15" i="11"/>
  <c r="F15" i="11" s="1"/>
  <c r="K13" i="2" s="1"/>
  <c r="K14" i="11"/>
  <c r="J14" i="11"/>
  <c r="G14" i="11"/>
  <c r="E14" i="11"/>
  <c r="F14" i="11" s="1"/>
  <c r="K13" i="11"/>
  <c r="J13" i="11"/>
  <c r="G13" i="11"/>
  <c r="E13" i="11"/>
  <c r="F13" i="11" s="1"/>
  <c r="K12" i="11"/>
  <c r="J12" i="11"/>
  <c r="G12" i="11"/>
  <c r="E12" i="11"/>
  <c r="F12" i="11" s="1"/>
  <c r="K10" i="2" s="1"/>
  <c r="K11" i="11"/>
  <c r="J11" i="11"/>
  <c r="G11" i="11"/>
  <c r="E11" i="11"/>
  <c r="F11" i="11" s="1"/>
  <c r="K9" i="2" s="1"/>
  <c r="K10" i="11"/>
  <c r="J10" i="11"/>
  <c r="G10" i="11"/>
  <c r="E10" i="11"/>
  <c r="F10" i="11" s="1"/>
  <c r="H10" i="11" s="1"/>
  <c r="K9" i="11"/>
  <c r="J9" i="11"/>
  <c r="G9" i="11"/>
  <c r="E9" i="11"/>
  <c r="F9" i="11" s="1"/>
  <c r="K8" i="11"/>
  <c r="J8" i="11"/>
  <c r="G8" i="11"/>
  <c r="E8" i="11"/>
  <c r="F8" i="11" s="1"/>
  <c r="K6" i="2" s="1"/>
  <c r="K7" i="11"/>
  <c r="J7" i="11"/>
  <c r="G7" i="11"/>
  <c r="E7" i="11"/>
  <c r="F7" i="11" s="1"/>
  <c r="K5" i="2" s="1"/>
  <c r="K6" i="11"/>
  <c r="J6" i="11"/>
  <c r="G6" i="11"/>
  <c r="E6" i="11"/>
  <c r="F6" i="11" s="1"/>
  <c r="H6" i="11" s="1"/>
  <c r="K5" i="11"/>
  <c r="J5" i="11"/>
  <c r="G5" i="11"/>
  <c r="E5" i="11"/>
  <c r="F5" i="11" s="1"/>
  <c r="K3" i="2" s="1"/>
  <c r="J4" i="11"/>
  <c r="G25" i="10"/>
  <c r="E25" i="10"/>
  <c r="F25" i="10" s="1"/>
  <c r="G24" i="10"/>
  <c r="E24" i="10"/>
  <c r="F24" i="10" s="1"/>
  <c r="J22" i="2" s="1"/>
  <c r="G23" i="10"/>
  <c r="E23" i="10"/>
  <c r="F23" i="10" s="1"/>
  <c r="G22" i="10"/>
  <c r="E22" i="10"/>
  <c r="F22" i="10" s="1"/>
  <c r="G21" i="10"/>
  <c r="E21" i="10"/>
  <c r="F21" i="10" s="1"/>
  <c r="K20" i="10"/>
  <c r="J20" i="10"/>
  <c r="G20" i="10"/>
  <c r="E20" i="10"/>
  <c r="F20" i="10" s="1"/>
  <c r="J18" i="2" s="1"/>
  <c r="K19" i="10"/>
  <c r="J19" i="10"/>
  <c r="G19" i="10"/>
  <c r="E19" i="10"/>
  <c r="F19" i="10" s="1"/>
  <c r="K18" i="10"/>
  <c r="J18" i="10"/>
  <c r="G18" i="10"/>
  <c r="E18" i="10"/>
  <c r="F18" i="10" s="1"/>
  <c r="J16" i="2" s="1"/>
  <c r="K17" i="10"/>
  <c r="J17" i="10"/>
  <c r="G17" i="10"/>
  <c r="E17" i="10"/>
  <c r="F17" i="10" s="1"/>
  <c r="J15" i="2" s="1"/>
  <c r="K16" i="10"/>
  <c r="J16" i="10"/>
  <c r="G16" i="10"/>
  <c r="E16" i="10"/>
  <c r="F16" i="10" s="1"/>
  <c r="J14" i="2" s="1"/>
  <c r="K15" i="10"/>
  <c r="J15" i="10"/>
  <c r="G15" i="10"/>
  <c r="E15" i="10"/>
  <c r="F15" i="10" s="1"/>
  <c r="J13" i="2" s="1"/>
  <c r="K14" i="10"/>
  <c r="J14" i="10"/>
  <c r="G14" i="10"/>
  <c r="E14" i="10"/>
  <c r="F14" i="10" s="1"/>
  <c r="J12" i="2" s="1"/>
  <c r="K13" i="10"/>
  <c r="J13" i="10"/>
  <c r="G13" i="10"/>
  <c r="E13" i="10"/>
  <c r="F13" i="10" s="1"/>
  <c r="J11" i="2" s="1"/>
  <c r="K12" i="10"/>
  <c r="J12" i="10"/>
  <c r="G12" i="10"/>
  <c r="E12" i="10"/>
  <c r="F12" i="10" s="1"/>
  <c r="J10" i="2" s="1"/>
  <c r="K11" i="10"/>
  <c r="J11" i="10"/>
  <c r="G11" i="10"/>
  <c r="E11" i="10"/>
  <c r="F11" i="10" s="1"/>
  <c r="K10" i="10"/>
  <c r="J10" i="10"/>
  <c r="G10" i="10"/>
  <c r="E10" i="10"/>
  <c r="F10" i="10" s="1"/>
  <c r="J8" i="2" s="1"/>
  <c r="K9" i="10"/>
  <c r="J9" i="10"/>
  <c r="G9" i="10"/>
  <c r="E9" i="10"/>
  <c r="F9" i="10" s="1"/>
  <c r="J7" i="2" s="1"/>
  <c r="K8" i="10"/>
  <c r="J8" i="10"/>
  <c r="G8" i="10"/>
  <c r="E8" i="10"/>
  <c r="F8" i="10" s="1"/>
  <c r="J6" i="2" s="1"/>
  <c r="K7" i="10"/>
  <c r="J7" i="10"/>
  <c r="G7" i="10"/>
  <c r="E7" i="10"/>
  <c r="F7" i="10" s="1"/>
  <c r="K6" i="10"/>
  <c r="J6" i="10"/>
  <c r="G6" i="10"/>
  <c r="E6" i="10"/>
  <c r="F6" i="10" s="1"/>
  <c r="J4" i="2" s="1"/>
  <c r="K5" i="10"/>
  <c r="J5" i="10"/>
  <c r="G5" i="10"/>
  <c r="E5" i="10"/>
  <c r="F5" i="10" s="1"/>
  <c r="J3" i="2" s="1"/>
  <c r="J4" i="10"/>
  <c r="G25" i="9"/>
  <c r="E25" i="9"/>
  <c r="F25" i="9" s="1"/>
  <c r="G24" i="9"/>
  <c r="E24" i="9"/>
  <c r="F24" i="9" s="1"/>
  <c r="I22" i="2" s="1"/>
  <c r="G23" i="9"/>
  <c r="E23" i="9"/>
  <c r="F23" i="9" s="1"/>
  <c r="I21" i="2" s="1"/>
  <c r="G22" i="9"/>
  <c r="E22" i="9"/>
  <c r="F22" i="9" s="1"/>
  <c r="I20" i="2" s="1"/>
  <c r="G21" i="9"/>
  <c r="E21" i="9"/>
  <c r="F21" i="9" s="1"/>
  <c r="K20" i="9"/>
  <c r="J20" i="9"/>
  <c r="G20" i="9"/>
  <c r="E20" i="9"/>
  <c r="F20" i="9" s="1"/>
  <c r="I18" i="2" s="1"/>
  <c r="K19" i="9"/>
  <c r="J19" i="9"/>
  <c r="G19" i="9"/>
  <c r="E19" i="9"/>
  <c r="F19" i="9" s="1"/>
  <c r="I17" i="2" s="1"/>
  <c r="K18" i="9"/>
  <c r="J18" i="9"/>
  <c r="G18" i="9"/>
  <c r="E18" i="9"/>
  <c r="F18" i="9" s="1"/>
  <c r="I16" i="2" s="1"/>
  <c r="K17" i="9"/>
  <c r="J17" i="9"/>
  <c r="G17" i="9"/>
  <c r="E17" i="9"/>
  <c r="F17" i="9" s="1"/>
  <c r="K16" i="9"/>
  <c r="J16" i="9"/>
  <c r="G16" i="9"/>
  <c r="F16" i="9"/>
  <c r="I14" i="2" s="1"/>
  <c r="E16" i="9"/>
  <c r="K15" i="9"/>
  <c r="J15" i="9"/>
  <c r="G15" i="9"/>
  <c r="E15" i="9"/>
  <c r="F15" i="9" s="1"/>
  <c r="I13" i="2" s="1"/>
  <c r="K14" i="9"/>
  <c r="J14" i="9"/>
  <c r="G14" i="9"/>
  <c r="E14" i="9"/>
  <c r="F14" i="9" s="1"/>
  <c r="I12" i="2" s="1"/>
  <c r="K13" i="9"/>
  <c r="J13" i="9"/>
  <c r="G13" i="9"/>
  <c r="E13" i="9"/>
  <c r="F13" i="9" s="1"/>
  <c r="K12" i="9"/>
  <c r="J12" i="9"/>
  <c r="G12" i="9"/>
  <c r="E12" i="9"/>
  <c r="F12" i="9" s="1"/>
  <c r="I10" i="2" s="1"/>
  <c r="K11" i="9"/>
  <c r="J11" i="9"/>
  <c r="G11" i="9"/>
  <c r="E11" i="9"/>
  <c r="F11" i="9" s="1"/>
  <c r="I9" i="2" s="1"/>
  <c r="K10" i="9"/>
  <c r="J10" i="9"/>
  <c r="G10" i="9"/>
  <c r="E10" i="9"/>
  <c r="F10" i="9" s="1"/>
  <c r="I8" i="2" s="1"/>
  <c r="K9" i="9"/>
  <c r="J9" i="9"/>
  <c r="G9" i="9"/>
  <c r="E9" i="9"/>
  <c r="F9" i="9" s="1"/>
  <c r="K8" i="9"/>
  <c r="J8" i="9"/>
  <c r="G8" i="9"/>
  <c r="E8" i="9"/>
  <c r="F8" i="9" s="1"/>
  <c r="I6" i="2" s="1"/>
  <c r="K7" i="9"/>
  <c r="J7" i="9"/>
  <c r="G7" i="9"/>
  <c r="E7" i="9"/>
  <c r="F7" i="9" s="1"/>
  <c r="I5" i="2" s="1"/>
  <c r="K6" i="9"/>
  <c r="J6" i="9"/>
  <c r="G6" i="9"/>
  <c r="E6" i="9"/>
  <c r="F6" i="9" s="1"/>
  <c r="I4" i="2" s="1"/>
  <c r="K5" i="9"/>
  <c r="J5" i="9"/>
  <c r="G5" i="9"/>
  <c r="E5" i="9"/>
  <c r="F5" i="9" s="1"/>
  <c r="I3" i="2" s="1"/>
  <c r="J4" i="9"/>
  <c r="G25" i="8"/>
  <c r="E25" i="8"/>
  <c r="F25" i="8" s="1"/>
  <c r="H25" i="8" s="1"/>
  <c r="G24" i="8"/>
  <c r="E24" i="8"/>
  <c r="F24" i="8" s="1"/>
  <c r="H24" i="8" s="1"/>
  <c r="G23" i="8"/>
  <c r="E23" i="8"/>
  <c r="F23" i="8" s="1"/>
  <c r="G22" i="8"/>
  <c r="E22" i="8"/>
  <c r="F22" i="8" s="1"/>
  <c r="G21" i="8"/>
  <c r="E21" i="8"/>
  <c r="F21" i="8" s="1"/>
  <c r="H21" i="8" s="1"/>
  <c r="K20" i="8"/>
  <c r="J20" i="8"/>
  <c r="G20" i="8"/>
  <c r="E20" i="8"/>
  <c r="F20" i="8" s="1"/>
  <c r="H18" i="2" s="1"/>
  <c r="K19" i="8"/>
  <c r="J19" i="8"/>
  <c r="G19" i="8"/>
  <c r="E19" i="8"/>
  <c r="F19" i="8" s="1"/>
  <c r="H17" i="2" s="1"/>
  <c r="K18" i="8"/>
  <c r="J18" i="8"/>
  <c r="G18" i="8"/>
  <c r="E18" i="8"/>
  <c r="F18" i="8" s="1"/>
  <c r="H16" i="2" s="1"/>
  <c r="K17" i="8"/>
  <c r="J17" i="8"/>
  <c r="G17" i="8"/>
  <c r="E17" i="8"/>
  <c r="F17" i="8" s="1"/>
  <c r="K16" i="8"/>
  <c r="J16" i="8"/>
  <c r="G16" i="8"/>
  <c r="E16" i="8"/>
  <c r="F16" i="8" s="1"/>
  <c r="H14" i="2" s="1"/>
  <c r="K15" i="8"/>
  <c r="J15" i="8"/>
  <c r="G15" i="8"/>
  <c r="E15" i="8"/>
  <c r="F15" i="8" s="1"/>
  <c r="K14" i="8"/>
  <c r="J14" i="8"/>
  <c r="G14" i="8"/>
  <c r="E14" i="8"/>
  <c r="F14" i="8" s="1"/>
  <c r="H12" i="2" s="1"/>
  <c r="K13" i="8"/>
  <c r="J13" i="8"/>
  <c r="G13" i="8"/>
  <c r="E13" i="8"/>
  <c r="F13" i="8" s="1"/>
  <c r="K12" i="8"/>
  <c r="J12" i="8"/>
  <c r="G12" i="8"/>
  <c r="E12" i="8"/>
  <c r="F12" i="8" s="1"/>
  <c r="H10" i="2" s="1"/>
  <c r="K11" i="8"/>
  <c r="J11" i="8"/>
  <c r="G11" i="8"/>
  <c r="E11" i="8"/>
  <c r="F11" i="8" s="1"/>
  <c r="K10" i="8"/>
  <c r="J10" i="8"/>
  <c r="G10" i="8"/>
  <c r="E10" i="8"/>
  <c r="F10" i="8" s="1"/>
  <c r="H8" i="2" s="1"/>
  <c r="K9" i="8"/>
  <c r="J9" i="8"/>
  <c r="G9" i="8"/>
  <c r="E9" i="8"/>
  <c r="F9" i="8" s="1"/>
  <c r="H9" i="8" s="1"/>
  <c r="K8" i="8"/>
  <c r="J8" i="8"/>
  <c r="G8" i="8"/>
  <c r="E8" i="8"/>
  <c r="F8" i="8" s="1"/>
  <c r="H6" i="2" s="1"/>
  <c r="K7" i="8"/>
  <c r="J7" i="8"/>
  <c r="G7" i="8"/>
  <c r="E7" i="8"/>
  <c r="F7" i="8" s="1"/>
  <c r="H5" i="2" s="1"/>
  <c r="K6" i="8"/>
  <c r="J6" i="8"/>
  <c r="G6" i="8"/>
  <c r="E6" i="8"/>
  <c r="F6" i="8" s="1"/>
  <c r="H4" i="2" s="1"/>
  <c r="K5" i="8"/>
  <c r="J5" i="8"/>
  <c r="G5" i="8"/>
  <c r="E5" i="8"/>
  <c r="F5" i="8" s="1"/>
  <c r="H3" i="2" s="1"/>
  <c r="J4" i="8"/>
  <c r="G25" i="7"/>
  <c r="E25" i="7"/>
  <c r="F25" i="7" s="1"/>
  <c r="G24" i="7"/>
  <c r="E24" i="7"/>
  <c r="F24" i="7" s="1"/>
  <c r="G22" i="2" s="1"/>
  <c r="G23" i="7"/>
  <c r="E23" i="7"/>
  <c r="F23" i="7" s="1"/>
  <c r="G21" i="2" s="1"/>
  <c r="G22" i="7"/>
  <c r="E22" i="7"/>
  <c r="F22" i="7" s="1"/>
  <c r="G20" i="2" s="1"/>
  <c r="G21" i="7"/>
  <c r="E21" i="7"/>
  <c r="F21" i="7" s="1"/>
  <c r="K20" i="7"/>
  <c r="J20" i="7"/>
  <c r="G20" i="7"/>
  <c r="E20" i="7"/>
  <c r="F20" i="7" s="1"/>
  <c r="G18" i="2" s="1"/>
  <c r="K19" i="7"/>
  <c r="J19" i="7"/>
  <c r="G19" i="7"/>
  <c r="E19" i="7"/>
  <c r="F19" i="7" s="1"/>
  <c r="K18" i="7"/>
  <c r="J18" i="7"/>
  <c r="G18" i="7"/>
  <c r="E18" i="7"/>
  <c r="F18" i="7" s="1"/>
  <c r="G16" i="2" s="1"/>
  <c r="K17" i="7"/>
  <c r="J17" i="7"/>
  <c r="G17" i="7"/>
  <c r="E17" i="7"/>
  <c r="F17" i="7" s="1"/>
  <c r="K16" i="7"/>
  <c r="J16" i="7"/>
  <c r="G16" i="7"/>
  <c r="E16" i="7"/>
  <c r="F16" i="7" s="1"/>
  <c r="G14" i="2" s="1"/>
  <c r="K15" i="7"/>
  <c r="J15" i="7"/>
  <c r="G15" i="7"/>
  <c r="E15" i="7"/>
  <c r="F15" i="7" s="1"/>
  <c r="K14" i="7"/>
  <c r="J14" i="7"/>
  <c r="G14" i="7"/>
  <c r="E14" i="7"/>
  <c r="F14" i="7" s="1"/>
  <c r="G12" i="2" s="1"/>
  <c r="K13" i="7"/>
  <c r="J13" i="7"/>
  <c r="G13" i="7"/>
  <c r="E13" i="7"/>
  <c r="F13" i="7" s="1"/>
  <c r="G11" i="2" s="1"/>
  <c r="K12" i="7"/>
  <c r="J12" i="7"/>
  <c r="G12" i="7"/>
  <c r="E12" i="7"/>
  <c r="F12" i="7" s="1"/>
  <c r="G10" i="2" s="1"/>
  <c r="K11" i="7"/>
  <c r="J11" i="7"/>
  <c r="G11" i="7"/>
  <c r="E11" i="7"/>
  <c r="F11" i="7" s="1"/>
  <c r="K10" i="7"/>
  <c r="J10" i="7"/>
  <c r="G10" i="7"/>
  <c r="E10" i="7"/>
  <c r="F10" i="7" s="1"/>
  <c r="G8" i="2" s="1"/>
  <c r="K9" i="7"/>
  <c r="J9" i="7"/>
  <c r="G9" i="7"/>
  <c r="E9" i="7"/>
  <c r="F9" i="7" s="1"/>
  <c r="K8" i="7"/>
  <c r="J8" i="7"/>
  <c r="G8" i="7"/>
  <c r="E8" i="7"/>
  <c r="F8" i="7" s="1"/>
  <c r="G6" i="2" s="1"/>
  <c r="K7" i="7"/>
  <c r="J7" i="7"/>
  <c r="G7" i="7"/>
  <c r="E7" i="7"/>
  <c r="F7" i="7" s="1"/>
  <c r="K6" i="7"/>
  <c r="J6" i="7"/>
  <c r="G6" i="7"/>
  <c r="E6" i="7"/>
  <c r="F6" i="7" s="1"/>
  <c r="G4" i="2" s="1"/>
  <c r="K5" i="7"/>
  <c r="J5" i="7"/>
  <c r="G5" i="7"/>
  <c r="E5" i="7"/>
  <c r="F5" i="7" s="1"/>
  <c r="G3" i="2" s="1"/>
  <c r="J4" i="7"/>
  <c r="G25" i="6"/>
  <c r="E25" i="6"/>
  <c r="F25" i="6" s="1"/>
  <c r="G24" i="6"/>
  <c r="E24" i="6"/>
  <c r="F24" i="6" s="1"/>
  <c r="G23" i="6"/>
  <c r="E23" i="6"/>
  <c r="F23" i="6" s="1"/>
  <c r="F21" i="2" s="1"/>
  <c r="G22" i="6"/>
  <c r="E22" i="6"/>
  <c r="F22" i="6" s="1"/>
  <c r="G21" i="6"/>
  <c r="E21" i="6"/>
  <c r="F21" i="6" s="1"/>
  <c r="K20" i="6"/>
  <c r="J20" i="6"/>
  <c r="G20" i="6"/>
  <c r="E20" i="6"/>
  <c r="F20" i="6" s="1"/>
  <c r="F18" i="2" s="1"/>
  <c r="K19" i="6"/>
  <c r="J19" i="6"/>
  <c r="G19" i="6"/>
  <c r="E19" i="6"/>
  <c r="F19" i="6" s="1"/>
  <c r="F17" i="2" s="1"/>
  <c r="K18" i="6"/>
  <c r="J18" i="6"/>
  <c r="G18" i="6"/>
  <c r="E18" i="6"/>
  <c r="F18" i="6" s="1"/>
  <c r="F16" i="2" s="1"/>
  <c r="K17" i="6"/>
  <c r="J17" i="6"/>
  <c r="G17" i="6"/>
  <c r="E17" i="6"/>
  <c r="F17" i="6" s="1"/>
  <c r="K16" i="6"/>
  <c r="J16" i="6"/>
  <c r="G16" i="6"/>
  <c r="E16" i="6"/>
  <c r="F16" i="6" s="1"/>
  <c r="F14" i="2" s="1"/>
  <c r="K15" i="6"/>
  <c r="J15" i="6"/>
  <c r="G15" i="6"/>
  <c r="E15" i="6"/>
  <c r="F15" i="6" s="1"/>
  <c r="F13" i="2" s="1"/>
  <c r="K14" i="6"/>
  <c r="J14" i="6"/>
  <c r="G14" i="6"/>
  <c r="E14" i="6"/>
  <c r="F14" i="6" s="1"/>
  <c r="F12" i="2" s="1"/>
  <c r="K13" i="6"/>
  <c r="J13" i="6"/>
  <c r="G13" i="6"/>
  <c r="E13" i="6"/>
  <c r="F13" i="6" s="1"/>
  <c r="K12" i="6"/>
  <c r="J12" i="6"/>
  <c r="G12" i="6"/>
  <c r="E12" i="6"/>
  <c r="F12" i="6" s="1"/>
  <c r="F10" i="2" s="1"/>
  <c r="K11" i="6"/>
  <c r="J11" i="6"/>
  <c r="G11" i="6"/>
  <c r="E11" i="6"/>
  <c r="F11" i="6" s="1"/>
  <c r="F9" i="2" s="1"/>
  <c r="K10" i="6"/>
  <c r="J10" i="6"/>
  <c r="G10" i="6"/>
  <c r="E10" i="6"/>
  <c r="F10" i="6" s="1"/>
  <c r="F8" i="2" s="1"/>
  <c r="K9" i="6"/>
  <c r="J9" i="6"/>
  <c r="G9" i="6"/>
  <c r="E9" i="6"/>
  <c r="F9" i="6" s="1"/>
  <c r="K8" i="6"/>
  <c r="J8" i="6"/>
  <c r="G8" i="6"/>
  <c r="E8" i="6"/>
  <c r="F8" i="6" s="1"/>
  <c r="F6" i="2" s="1"/>
  <c r="K7" i="6"/>
  <c r="J7" i="6"/>
  <c r="G7" i="6"/>
  <c r="E7" i="6"/>
  <c r="F7" i="6" s="1"/>
  <c r="F5" i="2" s="1"/>
  <c r="K6" i="6"/>
  <c r="J6" i="6"/>
  <c r="G6" i="6"/>
  <c r="E6" i="6"/>
  <c r="F6" i="6" s="1"/>
  <c r="F4" i="2" s="1"/>
  <c r="K5" i="6"/>
  <c r="J5" i="6"/>
  <c r="G5" i="6"/>
  <c r="E5" i="6"/>
  <c r="F5" i="6" s="1"/>
  <c r="F3" i="2" s="1"/>
  <c r="J4" i="6"/>
  <c r="G25" i="5"/>
  <c r="E25" i="5"/>
  <c r="F25" i="5" s="1"/>
  <c r="G24" i="5"/>
  <c r="E24" i="5"/>
  <c r="F24" i="5" s="1"/>
  <c r="E22" i="2" s="1"/>
  <c r="G23" i="5"/>
  <c r="E23" i="5"/>
  <c r="F23" i="5" s="1"/>
  <c r="E21" i="2" s="1"/>
  <c r="G22" i="5"/>
  <c r="E22" i="5"/>
  <c r="F22" i="5" s="1"/>
  <c r="E20" i="2" s="1"/>
  <c r="G21" i="5"/>
  <c r="E21" i="5"/>
  <c r="F21" i="5" s="1"/>
  <c r="E19" i="2" s="1"/>
  <c r="K20" i="5"/>
  <c r="J20" i="5"/>
  <c r="G20" i="5"/>
  <c r="E20" i="5"/>
  <c r="F20" i="5" s="1"/>
  <c r="E18" i="2" s="1"/>
  <c r="K19" i="5"/>
  <c r="J19" i="5"/>
  <c r="G19" i="5"/>
  <c r="E19" i="5"/>
  <c r="F19" i="5" s="1"/>
  <c r="E17" i="2" s="1"/>
  <c r="K18" i="5"/>
  <c r="J18" i="5"/>
  <c r="G18" i="5"/>
  <c r="E18" i="5"/>
  <c r="F18" i="5" s="1"/>
  <c r="E16" i="2" s="1"/>
  <c r="K17" i="5"/>
  <c r="J17" i="5"/>
  <c r="G17" i="5"/>
  <c r="E17" i="5"/>
  <c r="F17" i="5" s="1"/>
  <c r="E15" i="2" s="1"/>
  <c r="K16" i="5"/>
  <c r="J16" i="5"/>
  <c r="G16" i="5"/>
  <c r="E16" i="5"/>
  <c r="F16" i="5" s="1"/>
  <c r="E14" i="2" s="1"/>
  <c r="K15" i="5"/>
  <c r="J15" i="5"/>
  <c r="G15" i="5"/>
  <c r="E15" i="5"/>
  <c r="F15" i="5" s="1"/>
  <c r="E13" i="2" s="1"/>
  <c r="K14" i="5"/>
  <c r="J14" i="5"/>
  <c r="G14" i="5"/>
  <c r="E14" i="5"/>
  <c r="F14" i="5" s="1"/>
  <c r="E12" i="2" s="1"/>
  <c r="K13" i="5"/>
  <c r="J13" i="5"/>
  <c r="G13" i="5"/>
  <c r="E13" i="5"/>
  <c r="F13" i="5" s="1"/>
  <c r="K12" i="5"/>
  <c r="J12" i="5"/>
  <c r="G12" i="5"/>
  <c r="E12" i="5"/>
  <c r="F12" i="5" s="1"/>
  <c r="E10" i="2" s="1"/>
  <c r="K11" i="5"/>
  <c r="J11" i="5"/>
  <c r="G11" i="5"/>
  <c r="E11" i="5"/>
  <c r="F11" i="5" s="1"/>
  <c r="E9" i="2" s="1"/>
  <c r="K10" i="5"/>
  <c r="J10" i="5"/>
  <c r="G10" i="5"/>
  <c r="E10" i="5"/>
  <c r="F10" i="5" s="1"/>
  <c r="E8" i="2" s="1"/>
  <c r="K9" i="5"/>
  <c r="J9" i="5"/>
  <c r="G9" i="5"/>
  <c r="E9" i="5"/>
  <c r="F9" i="5" s="1"/>
  <c r="K8" i="5"/>
  <c r="J8" i="5"/>
  <c r="G8" i="5"/>
  <c r="E8" i="5"/>
  <c r="F8" i="5" s="1"/>
  <c r="E6" i="2" s="1"/>
  <c r="K7" i="5"/>
  <c r="J7" i="5"/>
  <c r="G7" i="5"/>
  <c r="E7" i="5"/>
  <c r="F7" i="5" s="1"/>
  <c r="E5" i="2" s="1"/>
  <c r="K6" i="5"/>
  <c r="J6" i="5"/>
  <c r="G6" i="5"/>
  <c r="E6" i="5"/>
  <c r="F6" i="5" s="1"/>
  <c r="E4" i="2" s="1"/>
  <c r="K5" i="5"/>
  <c r="J5" i="5"/>
  <c r="G5" i="5"/>
  <c r="E5" i="5"/>
  <c r="F5" i="5" s="1"/>
  <c r="E3" i="2" s="1"/>
  <c r="G25" i="4"/>
  <c r="E25" i="4"/>
  <c r="F25" i="4" s="1"/>
  <c r="D23" i="2" s="1"/>
  <c r="G24" i="4"/>
  <c r="E24" i="4"/>
  <c r="F24" i="4" s="1"/>
  <c r="G23" i="4"/>
  <c r="E23" i="4"/>
  <c r="F23" i="4" s="1"/>
  <c r="G22" i="4"/>
  <c r="E22" i="4"/>
  <c r="F22" i="4" s="1"/>
  <c r="G21" i="4"/>
  <c r="E21" i="4"/>
  <c r="F21" i="4" s="1"/>
  <c r="D19" i="2" s="1"/>
  <c r="K20" i="4"/>
  <c r="J20" i="4"/>
  <c r="G20" i="4"/>
  <c r="E20" i="4"/>
  <c r="F20" i="4" s="1"/>
  <c r="D18" i="2" s="1"/>
  <c r="K19" i="4"/>
  <c r="J19" i="4"/>
  <c r="G19" i="4"/>
  <c r="E19" i="4"/>
  <c r="F19" i="4" s="1"/>
  <c r="D17" i="2" s="1"/>
  <c r="K18" i="4"/>
  <c r="J18" i="4"/>
  <c r="G18" i="4"/>
  <c r="E18" i="4"/>
  <c r="F18" i="4" s="1"/>
  <c r="D16" i="2" s="1"/>
  <c r="K17" i="4"/>
  <c r="J17" i="4"/>
  <c r="G17" i="4"/>
  <c r="E17" i="4"/>
  <c r="F17" i="4" s="1"/>
  <c r="D15" i="2" s="1"/>
  <c r="K16" i="4"/>
  <c r="J16" i="4"/>
  <c r="G16" i="4"/>
  <c r="E16" i="4"/>
  <c r="F16" i="4" s="1"/>
  <c r="D14" i="2" s="1"/>
  <c r="K15" i="4"/>
  <c r="J15" i="4"/>
  <c r="G15" i="4"/>
  <c r="E15" i="4"/>
  <c r="F15" i="4" s="1"/>
  <c r="D13" i="2" s="1"/>
  <c r="K14" i="4"/>
  <c r="J14" i="4"/>
  <c r="G14" i="4"/>
  <c r="E14" i="4"/>
  <c r="F14" i="4" s="1"/>
  <c r="D12" i="2" s="1"/>
  <c r="K13" i="4"/>
  <c r="J13" i="4"/>
  <c r="G13" i="4"/>
  <c r="E13" i="4"/>
  <c r="F13" i="4" s="1"/>
  <c r="K12" i="4"/>
  <c r="J12" i="4"/>
  <c r="G12" i="4"/>
  <c r="E12" i="4"/>
  <c r="F12" i="4" s="1"/>
  <c r="D10" i="2" s="1"/>
  <c r="K11" i="4"/>
  <c r="J11" i="4"/>
  <c r="G11" i="4"/>
  <c r="E11" i="4"/>
  <c r="F11" i="4" s="1"/>
  <c r="D9" i="2" s="1"/>
  <c r="K10" i="4"/>
  <c r="J10" i="4"/>
  <c r="G10" i="4"/>
  <c r="E10" i="4"/>
  <c r="F10" i="4" s="1"/>
  <c r="D8" i="2" s="1"/>
  <c r="K9" i="4"/>
  <c r="J9" i="4"/>
  <c r="G9" i="4"/>
  <c r="E9" i="4"/>
  <c r="F9" i="4" s="1"/>
  <c r="D7" i="2" s="1"/>
  <c r="K8" i="4"/>
  <c r="J8" i="4"/>
  <c r="G8" i="4"/>
  <c r="E8" i="4"/>
  <c r="F8" i="4" s="1"/>
  <c r="D6" i="2" s="1"/>
  <c r="K7" i="4"/>
  <c r="J7" i="4"/>
  <c r="G7" i="4"/>
  <c r="E7" i="4"/>
  <c r="F7" i="4" s="1"/>
  <c r="D5" i="2" s="1"/>
  <c r="K6" i="4"/>
  <c r="J6" i="4"/>
  <c r="G6" i="4"/>
  <c r="E6" i="4"/>
  <c r="F6" i="4" s="1"/>
  <c r="D4" i="2" s="1"/>
  <c r="K5" i="4"/>
  <c r="J5" i="4"/>
  <c r="G5" i="4"/>
  <c r="E5" i="4"/>
  <c r="F5" i="4" s="1"/>
  <c r="D3" i="2" s="1"/>
  <c r="G30" i="3"/>
  <c r="G31" i="3"/>
  <c r="G32" i="3"/>
  <c r="G33" i="3"/>
  <c r="G34" i="3"/>
  <c r="G35" i="3"/>
  <c r="G29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5" i="3"/>
  <c r="J4" i="3"/>
  <c r="E30" i="3"/>
  <c r="E31" i="3"/>
  <c r="E32" i="3"/>
  <c r="F32" i="3" s="1"/>
  <c r="C33" i="2" s="1"/>
  <c r="E33" i="3"/>
  <c r="F33" i="3" s="1"/>
  <c r="E34" i="3"/>
  <c r="F34" i="3" s="1"/>
  <c r="C35" i="2" s="1"/>
  <c r="E35" i="3"/>
  <c r="E29" i="3"/>
  <c r="E6" i="3"/>
  <c r="F6" i="3" s="1"/>
  <c r="C4" i="2" s="1"/>
  <c r="E7" i="3"/>
  <c r="F7" i="3" s="1"/>
  <c r="E8" i="3"/>
  <c r="F8" i="3" s="1"/>
  <c r="E9" i="3"/>
  <c r="F9" i="3" s="1"/>
  <c r="E10" i="3"/>
  <c r="F10" i="3" s="1"/>
  <c r="C8" i="2" s="1"/>
  <c r="E11" i="3"/>
  <c r="F11" i="3" s="1"/>
  <c r="E12" i="3"/>
  <c r="F12" i="3" s="1"/>
  <c r="C10" i="2" s="1"/>
  <c r="E13" i="3"/>
  <c r="F13" i="3" s="1"/>
  <c r="C11" i="2" s="1"/>
  <c r="E14" i="3"/>
  <c r="F14" i="3" s="1"/>
  <c r="C12" i="2" s="1"/>
  <c r="E15" i="3"/>
  <c r="F15" i="3" s="1"/>
  <c r="E16" i="3"/>
  <c r="F16" i="3" s="1"/>
  <c r="E17" i="3"/>
  <c r="F17" i="3" s="1"/>
  <c r="E18" i="3"/>
  <c r="F18" i="3" s="1"/>
  <c r="C16" i="2" s="1"/>
  <c r="E19" i="3"/>
  <c r="F19" i="3" s="1"/>
  <c r="E20" i="3"/>
  <c r="F20" i="3" s="1"/>
  <c r="C18" i="2" s="1"/>
  <c r="E21" i="3"/>
  <c r="F21" i="3" s="1"/>
  <c r="C19" i="2" s="1"/>
  <c r="E22" i="3"/>
  <c r="F22" i="3" s="1"/>
  <c r="C20" i="2" s="1"/>
  <c r="E23" i="3"/>
  <c r="F23" i="3" s="1"/>
  <c r="E24" i="3"/>
  <c r="F24" i="3" s="1"/>
  <c r="E25" i="3"/>
  <c r="F25" i="3" s="1"/>
  <c r="H25" i="3" s="1"/>
  <c r="E5" i="3"/>
  <c r="F5" i="3" s="1"/>
  <c r="C3" i="2" s="1"/>
  <c r="F35" i="3"/>
  <c r="C36" i="2" s="1"/>
  <c r="B31" i="2"/>
  <c r="B32" i="2"/>
  <c r="B33" i="2"/>
  <c r="B34" i="2"/>
  <c r="B35" i="2"/>
  <c r="B36" i="2"/>
  <c r="B30" i="2"/>
  <c r="P4" i="2"/>
  <c r="P5" i="2"/>
  <c r="P6" i="2"/>
  <c r="P7" i="2"/>
  <c r="P8" i="2"/>
  <c r="P9" i="2"/>
  <c r="P10" i="2"/>
  <c r="P11" i="2"/>
  <c r="P12" i="2"/>
  <c r="P13" i="2"/>
  <c r="P14" i="2"/>
  <c r="P15" i="2"/>
  <c r="P17" i="2"/>
  <c r="P18" i="2"/>
  <c r="P19" i="2"/>
  <c r="P20" i="2"/>
  <c r="P21" i="2"/>
  <c r="P22" i="2"/>
  <c r="P2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P3" i="2"/>
  <c r="M36" i="2"/>
  <c r="H36" i="2"/>
  <c r="K23" i="2"/>
  <c r="F22" i="1"/>
  <c r="C27" i="1" s="1"/>
  <c r="C28" i="1" s="1"/>
  <c r="I14" i="1"/>
  <c r="J13" i="1"/>
  <c r="J12" i="1"/>
  <c r="J11" i="1"/>
  <c r="J10" i="1"/>
  <c r="J9" i="1"/>
  <c r="J8" i="1"/>
  <c r="J7" i="1"/>
  <c r="H13" i="14" l="1"/>
  <c r="H21" i="11"/>
  <c r="H12" i="12"/>
  <c r="R24" i="2"/>
  <c r="H15" i="7"/>
  <c r="H19" i="7"/>
  <c r="G36" i="4"/>
  <c r="H18" i="11"/>
  <c r="H22" i="14"/>
  <c r="H31" i="3"/>
  <c r="H13" i="6"/>
  <c r="H17" i="6"/>
  <c r="H23" i="14"/>
  <c r="H34" i="4"/>
  <c r="D35" i="2"/>
  <c r="C34" i="2"/>
  <c r="H33" i="3"/>
  <c r="H16" i="3"/>
  <c r="H8" i="3"/>
  <c r="H29" i="3"/>
  <c r="H24" i="6"/>
  <c r="H25" i="11"/>
  <c r="H14" i="12"/>
  <c r="G36" i="8"/>
  <c r="G36" i="12"/>
  <c r="H30" i="3"/>
  <c r="H9" i="6"/>
  <c r="H35" i="3"/>
  <c r="G36" i="13"/>
  <c r="H15" i="3"/>
  <c r="H13" i="8"/>
  <c r="H11" i="10"/>
  <c r="H19" i="10"/>
  <c r="H21" i="10"/>
  <c r="H25" i="10"/>
  <c r="H34" i="3"/>
  <c r="G36" i="7"/>
  <c r="G36" i="11"/>
  <c r="H24" i="11"/>
  <c r="H22" i="6"/>
  <c r="H22" i="10"/>
  <c r="G36" i="6"/>
  <c r="G36" i="10"/>
  <c r="G36" i="14"/>
  <c r="H7" i="7"/>
  <c r="H22" i="8"/>
  <c r="H9" i="11"/>
  <c r="H21" i="14"/>
  <c r="H25" i="14"/>
  <c r="H15" i="9"/>
  <c r="D33" i="2"/>
  <c r="H32" i="4"/>
  <c r="H32" i="3"/>
  <c r="D31" i="2"/>
  <c r="H30" i="4"/>
  <c r="R26" i="2"/>
  <c r="R27" i="2" s="1"/>
  <c r="N30" i="2"/>
  <c r="F36" i="14"/>
  <c r="H29" i="14"/>
  <c r="H33" i="14"/>
  <c r="N34" i="2"/>
  <c r="N33" i="2"/>
  <c r="H32" i="14"/>
  <c r="N31" i="2"/>
  <c r="H30" i="14"/>
  <c r="H34" i="14"/>
  <c r="N35" i="2"/>
  <c r="N32" i="2"/>
  <c r="H31" i="14"/>
  <c r="N36" i="2"/>
  <c r="H35" i="14"/>
  <c r="M33" i="2"/>
  <c r="H32" i="13"/>
  <c r="M30" i="2"/>
  <c r="F36" i="13"/>
  <c r="H29" i="13"/>
  <c r="H33" i="13"/>
  <c r="M34" i="2"/>
  <c r="M31" i="2"/>
  <c r="H30" i="13"/>
  <c r="H34" i="13"/>
  <c r="M35" i="2"/>
  <c r="M32" i="2"/>
  <c r="H31" i="13"/>
  <c r="L30" i="2"/>
  <c r="F36" i="12"/>
  <c r="H29" i="12"/>
  <c r="H33" i="12"/>
  <c r="L34" i="2"/>
  <c r="L31" i="2"/>
  <c r="H30" i="12"/>
  <c r="L35" i="2"/>
  <c r="H34" i="12"/>
  <c r="L32" i="2"/>
  <c r="H31" i="12"/>
  <c r="H35" i="12"/>
  <c r="L36" i="2"/>
  <c r="L33" i="2"/>
  <c r="H32" i="12"/>
  <c r="K33" i="2"/>
  <c r="H32" i="11"/>
  <c r="K30" i="2"/>
  <c r="F36" i="11"/>
  <c r="H29" i="11"/>
  <c r="H33" i="11"/>
  <c r="K34" i="2"/>
  <c r="K31" i="2"/>
  <c r="H30" i="11"/>
  <c r="K35" i="2"/>
  <c r="H34" i="11"/>
  <c r="K32" i="2"/>
  <c r="H31" i="11"/>
  <c r="H35" i="11"/>
  <c r="K36" i="2"/>
  <c r="J33" i="2"/>
  <c r="H32" i="10"/>
  <c r="H33" i="10"/>
  <c r="J34" i="2"/>
  <c r="J31" i="2"/>
  <c r="H30" i="10"/>
  <c r="H34" i="10"/>
  <c r="J35" i="2"/>
  <c r="J32" i="2"/>
  <c r="H31" i="10"/>
  <c r="H35" i="10"/>
  <c r="J36" i="2"/>
  <c r="F36" i="10"/>
  <c r="J30" i="2"/>
  <c r="H29" i="10"/>
  <c r="I33" i="2"/>
  <c r="H32" i="9"/>
  <c r="F36" i="9"/>
  <c r="H29" i="9"/>
  <c r="I30" i="2"/>
  <c r="H33" i="9"/>
  <c r="I34" i="2"/>
  <c r="I31" i="2"/>
  <c r="H30" i="9"/>
  <c r="I35" i="2"/>
  <c r="H34" i="9"/>
  <c r="I32" i="2"/>
  <c r="H31" i="9"/>
  <c r="H35" i="9"/>
  <c r="I36" i="2"/>
  <c r="F36" i="8"/>
  <c r="H30" i="2"/>
  <c r="H29" i="8"/>
  <c r="H34" i="2"/>
  <c r="H33" i="8"/>
  <c r="H30" i="8"/>
  <c r="H31" i="2"/>
  <c r="H35" i="2"/>
  <c r="H34" i="8"/>
  <c r="H32" i="2"/>
  <c r="H31" i="8"/>
  <c r="H33" i="2"/>
  <c r="H32" i="8"/>
  <c r="G33" i="2"/>
  <c r="H32" i="7"/>
  <c r="F36" i="7"/>
  <c r="H29" i="7"/>
  <c r="G30" i="2"/>
  <c r="G34" i="2"/>
  <c r="H33" i="7"/>
  <c r="G31" i="2"/>
  <c r="H30" i="7"/>
  <c r="G35" i="2"/>
  <c r="H34" i="7"/>
  <c r="H31" i="7"/>
  <c r="G32" i="2"/>
  <c r="H35" i="7"/>
  <c r="G36" i="2"/>
  <c r="F33" i="2"/>
  <c r="H32" i="6"/>
  <c r="F34" i="2"/>
  <c r="H33" i="6"/>
  <c r="F31" i="2"/>
  <c r="H30" i="6"/>
  <c r="F35" i="2"/>
  <c r="H34" i="6"/>
  <c r="F36" i="6"/>
  <c r="H29" i="6"/>
  <c r="F30" i="2"/>
  <c r="F32" i="2"/>
  <c r="H31" i="6"/>
  <c r="H35" i="6"/>
  <c r="F36" i="2"/>
  <c r="E33" i="2"/>
  <c r="H32" i="5"/>
  <c r="F36" i="5"/>
  <c r="H29" i="5"/>
  <c r="E30" i="2"/>
  <c r="E34" i="2"/>
  <c r="H33" i="5"/>
  <c r="H30" i="5"/>
  <c r="E31" i="2"/>
  <c r="E35" i="2"/>
  <c r="H34" i="5"/>
  <c r="E32" i="2"/>
  <c r="H31" i="5"/>
  <c r="E36" i="2"/>
  <c r="H35" i="5"/>
  <c r="D34" i="2"/>
  <c r="H33" i="4"/>
  <c r="H31" i="4"/>
  <c r="D32" i="2"/>
  <c r="D30" i="2"/>
  <c r="F36" i="4"/>
  <c r="H29" i="4"/>
  <c r="D36" i="2"/>
  <c r="H35" i="4"/>
  <c r="H17" i="10"/>
  <c r="H9" i="14"/>
  <c r="H22" i="4"/>
  <c r="H23" i="6"/>
  <c r="H11" i="7"/>
  <c r="H17" i="8"/>
  <c r="H14" i="11"/>
  <c r="H17" i="14"/>
  <c r="H23" i="4"/>
  <c r="H8" i="10"/>
  <c r="H11" i="12"/>
  <c r="H9" i="9"/>
  <c r="H16" i="10"/>
  <c r="H23" i="10"/>
  <c r="H24" i="4"/>
  <c r="H21" i="6"/>
  <c r="H25" i="6"/>
  <c r="H17" i="9"/>
  <c r="H13" i="11"/>
  <c r="H23" i="8"/>
  <c r="H24" i="10"/>
  <c r="H17" i="11"/>
  <c r="H23" i="3"/>
  <c r="C21" i="2"/>
  <c r="H7" i="3"/>
  <c r="C5" i="2"/>
  <c r="H23" i="11"/>
  <c r="K21" i="2"/>
  <c r="H19" i="3"/>
  <c r="C17" i="2"/>
  <c r="H11" i="3"/>
  <c r="C9" i="2"/>
  <c r="H24" i="3"/>
  <c r="C22" i="2"/>
  <c r="H17" i="3"/>
  <c r="C15" i="2"/>
  <c r="H9" i="3"/>
  <c r="C7" i="2"/>
  <c r="H18" i="6"/>
  <c r="H8" i="7"/>
  <c r="H14" i="8"/>
  <c r="G26" i="9"/>
  <c r="H20" i="9"/>
  <c r="H16" i="11"/>
  <c r="H10" i="14"/>
  <c r="H22" i="3"/>
  <c r="H13" i="4"/>
  <c r="H15" i="6"/>
  <c r="H20" i="6"/>
  <c r="H10" i="7"/>
  <c r="H21" i="7"/>
  <c r="H25" i="7"/>
  <c r="H11" i="8"/>
  <c r="H16" i="8"/>
  <c r="H11" i="9"/>
  <c r="H13" i="9"/>
  <c r="H18" i="12"/>
  <c r="H25" i="12"/>
  <c r="G26" i="13"/>
  <c r="G26" i="14"/>
  <c r="H7" i="14"/>
  <c r="H12" i="14"/>
  <c r="G13" i="2"/>
  <c r="G5" i="2"/>
  <c r="H9" i="2"/>
  <c r="J17" i="2"/>
  <c r="J9" i="2"/>
  <c r="K12" i="2"/>
  <c r="Q12" i="2" s="1"/>
  <c r="S12" i="2" s="1"/>
  <c r="K4" i="2"/>
  <c r="Q4" i="2" s="1"/>
  <c r="S4" i="2" s="1"/>
  <c r="L16" i="2"/>
  <c r="H6" i="6"/>
  <c r="G26" i="7"/>
  <c r="H12" i="7"/>
  <c r="H18" i="8"/>
  <c r="H6" i="10"/>
  <c r="H20" i="11"/>
  <c r="H14" i="14"/>
  <c r="F15" i="2"/>
  <c r="F7" i="2"/>
  <c r="K19" i="2"/>
  <c r="K11" i="2"/>
  <c r="N23" i="2"/>
  <c r="N15" i="2"/>
  <c r="N7" i="2"/>
  <c r="H9" i="5"/>
  <c r="H13" i="5"/>
  <c r="H25" i="5"/>
  <c r="H8" i="6"/>
  <c r="H19" i="6"/>
  <c r="H9" i="7"/>
  <c r="H14" i="7"/>
  <c r="H22" i="7"/>
  <c r="H15" i="8"/>
  <c r="H20" i="8"/>
  <c r="H19" i="9"/>
  <c r="H21" i="9"/>
  <c r="H25" i="9"/>
  <c r="H10" i="10"/>
  <c r="G26" i="12"/>
  <c r="H11" i="14"/>
  <c r="H16" i="14"/>
  <c r="E11" i="2"/>
  <c r="F22" i="2"/>
  <c r="G19" i="2"/>
  <c r="H23" i="2"/>
  <c r="H15" i="2"/>
  <c r="H7" i="2"/>
  <c r="I19" i="2"/>
  <c r="I11" i="2"/>
  <c r="J23" i="2"/>
  <c r="N22" i="2"/>
  <c r="H10" i="6"/>
  <c r="H6" i="8"/>
  <c r="D22" i="2"/>
  <c r="H22" i="2"/>
  <c r="N21" i="2"/>
  <c r="H16" i="7"/>
  <c r="H14" i="10"/>
  <c r="H8" i="11"/>
  <c r="H9" i="12"/>
  <c r="H23" i="12"/>
  <c r="H18" i="14"/>
  <c r="G36" i="3"/>
  <c r="C23" i="2"/>
  <c r="G26" i="6"/>
  <c r="H7" i="6"/>
  <c r="H12" i="6"/>
  <c r="H13" i="7"/>
  <c r="H18" i="7"/>
  <c r="H23" i="7"/>
  <c r="H8" i="8"/>
  <c r="H19" i="8"/>
  <c r="H8" i="9"/>
  <c r="G26" i="10"/>
  <c r="H7" i="10"/>
  <c r="H18" i="10"/>
  <c r="H20" i="10"/>
  <c r="H13" i="12"/>
  <c r="H15" i="12"/>
  <c r="H15" i="14"/>
  <c r="H20" i="14"/>
  <c r="D21" i="2"/>
  <c r="F20" i="2"/>
  <c r="G17" i="2"/>
  <c r="G9" i="2"/>
  <c r="H21" i="2"/>
  <c r="H13" i="2"/>
  <c r="J21" i="2"/>
  <c r="J5" i="2"/>
  <c r="K16" i="2"/>
  <c r="K8" i="2"/>
  <c r="Q8" i="2" s="1"/>
  <c r="S8" i="2" s="1"/>
  <c r="L12" i="2"/>
  <c r="N20" i="2"/>
  <c r="C14" i="2"/>
  <c r="Q14" i="2" s="1"/>
  <c r="S14" i="2" s="1"/>
  <c r="C6" i="2"/>
  <c r="Q6" i="2" s="1"/>
  <c r="S6" i="2" s="1"/>
  <c r="H14" i="6"/>
  <c r="H20" i="7"/>
  <c r="H10" i="8"/>
  <c r="H12" i="9"/>
  <c r="H12" i="11"/>
  <c r="H17" i="12"/>
  <c r="H6" i="14"/>
  <c r="D20" i="2"/>
  <c r="F19" i="2"/>
  <c r="F11" i="2"/>
  <c r="F23" i="2"/>
  <c r="H20" i="2"/>
  <c r="J20" i="2"/>
  <c r="K15" i="2"/>
  <c r="K7" i="2"/>
  <c r="N19" i="2"/>
  <c r="N11" i="2"/>
  <c r="C13" i="2"/>
  <c r="H11" i="6"/>
  <c r="H16" i="6"/>
  <c r="H6" i="7"/>
  <c r="H17" i="7"/>
  <c r="H24" i="7"/>
  <c r="G26" i="8"/>
  <c r="H7" i="8"/>
  <c r="H12" i="8"/>
  <c r="H16" i="9"/>
  <c r="H18" i="9"/>
  <c r="H23" i="9"/>
  <c r="H15" i="10"/>
  <c r="G26" i="11"/>
  <c r="H10" i="12"/>
  <c r="H21" i="12"/>
  <c r="H8" i="14"/>
  <c r="H19" i="14"/>
  <c r="D11" i="2"/>
  <c r="E23" i="2"/>
  <c r="E7" i="2"/>
  <c r="G23" i="2"/>
  <c r="G15" i="2"/>
  <c r="G7" i="2"/>
  <c r="H19" i="2"/>
  <c r="H11" i="2"/>
  <c r="I23" i="2"/>
  <c r="I15" i="2"/>
  <c r="I7" i="2"/>
  <c r="J19" i="2"/>
  <c r="H6" i="5"/>
  <c r="H14" i="5"/>
  <c r="H18" i="5"/>
  <c r="H21" i="5"/>
  <c r="H23" i="5"/>
  <c r="H12" i="5"/>
  <c r="H24" i="5"/>
  <c r="G26" i="5"/>
  <c r="H16" i="5"/>
  <c r="H20" i="5"/>
  <c r="H15" i="5"/>
  <c r="H8" i="5"/>
  <c r="H10" i="5"/>
  <c r="H17" i="5"/>
  <c r="H21" i="4"/>
  <c r="H9" i="4"/>
  <c r="H17" i="4"/>
  <c r="H15" i="4"/>
  <c r="H8" i="4"/>
  <c r="H19" i="4"/>
  <c r="H6" i="4"/>
  <c r="H25" i="4"/>
  <c r="G26" i="4"/>
  <c r="H7" i="4"/>
  <c r="H14" i="4"/>
  <c r="H11" i="4"/>
  <c r="H18" i="4"/>
  <c r="H16" i="4"/>
  <c r="H20" i="4"/>
  <c r="H10" i="4"/>
  <c r="H12" i="4"/>
  <c r="F26" i="14"/>
  <c r="N24" i="2" s="1"/>
  <c r="N27" i="2" s="1"/>
  <c r="H5" i="14"/>
  <c r="H24" i="13"/>
  <c r="F26" i="13"/>
  <c r="M24" i="2" s="1"/>
  <c r="H7" i="13"/>
  <c r="H9" i="13"/>
  <c r="H11" i="13"/>
  <c r="H13" i="13"/>
  <c r="H15" i="13"/>
  <c r="H17" i="13"/>
  <c r="H19" i="13"/>
  <c r="H21" i="13"/>
  <c r="H25" i="13"/>
  <c r="H22" i="13"/>
  <c r="H6" i="13"/>
  <c r="H8" i="13"/>
  <c r="H10" i="13"/>
  <c r="H12" i="13"/>
  <c r="H14" i="13"/>
  <c r="H16" i="13"/>
  <c r="H18" i="13"/>
  <c r="H20" i="13"/>
  <c r="H23" i="13"/>
  <c r="H5" i="13"/>
  <c r="H8" i="12"/>
  <c r="H16" i="12"/>
  <c r="H22" i="12"/>
  <c r="H20" i="12"/>
  <c r="H7" i="12"/>
  <c r="F26" i="12"/>
  <c r="L24" i="2" s="1"/>
  <c r="H6" i="12"/>
  <c r="H19" i="12"/>
  <c r="H24" i="12"/>
  <c r="H5" i="12"/>
  <c r="H11" i="11"/>
  <c r="H22" i="11"/>
  <c r="H15" i="11"/>
  <c r="H19" i="11"/>
  <c r="F26" i="11"/>
  <c r="K24" i="2" s="1"/>
  <c r="H7" i="11"/>
  <c r="H5" i="11"/>
  <c r="F26" i="10"/>
  <c r="J24" i="2" s="1"/>
  <c r="H9" i="10"/>
  <c r="H13" i="10"/>
  <c r="H12" i="10"/>
  <c r="H5" i="10"/>
  <c r="H10" i="9"/>
  <c r="H6" i="9"/>
  <c r="H14" i="9"/>
  <c r="H22" i="9"/>
  <c r="F26" i="9"/>
  <c r="I24" i="2" s="1"/>
  <c r="H5" i="9"/>
  <c r="H7" i="9"/>
  <c r="H24" i="9"/>
  <c r="F26" i="8"/>
  <c r="H24" i="2" s="1"/>
  <c r="H5" i="8"/>
  <c r="F26" i="7"/>
  <c r="G24" i="2" s="1"/>
  <c r="H5" i="7"/>
  <c r="F26" i="6"/>
  <c r="F24" i="2" s="1"/>
  <c r="H5" i="6"/>
  <c r="H11" i="5"/>
  <c r="H22" i="5"/>
  <c r="H19" i="5"/>
  <c r="F26" i="5"/>
  <c r="E24" i="2" s="1"/>
  <c r="H7" i="5"/>
  <c r="H5" i="5"/>
  <c r="F26" i="4"/>
  <c r="D24" i="2" s="1"/>
  <c r="H5" i="4"/>
  <c r="G26" i="3"/>
  <c r="H21" i="3"/>
  <c r="Q3" i="2"/>
  <c r="S3" i="2" s="1"/>
  <c r="Q16" i="2"/>
  <c r="S16" i="2" s="1"/>
  <c r="Q10" i="2"/>
  <c r="S10" i="2" s="1"/>
  <c r="Q18" i="2"/>
  <c r="S18" i="2" s="1"/>
  <c r="H20" i="3"/>
  <c r="H12" i="3"/>
  <c r="H13" i="3"/>
  <c r="H6" i="3"/>
  <c r="H10" i="3"/>
  <c r="H14" i="3"/>
  <c r="H18" i="3"/>
  <c r="F26" i="3"/>
  <c r="C24" i="2" s="1"/>
  <c r="H5" i="3"/>
  <c r="F36" i="3"/>
  <c r="J14" i="1"/>
  <c r="I4" i="1"/>
  <c r="H36" i="3" l="1"/>
  <c r="E27" i="2"/>
  <c r="H36" i="4"/>
  <c r="Q5" i="2"/>
  <c r="S5" i="2" s="1"/>
  <c r="E37" i="2"/>
  <c r="Q22" i="2"/>
  <c r="S22" i="2" s="1"/>
  <c r="Q7" i="2"/>
  <c r="S7" i="2" s="1"/>
  <c r="Q17" i="2"/>
  <c r="S17" i="2" s="1"/>
  <c r="M27" i="2"/>
  <c r="Q9" i="2"/>
  <c r="S9" i="2" s="1"/>
  <c r="D27" i="2"/>
  <c r="J27" i="2"/>
  <c r="G27" i="2"/>
  <c r="H36" i="10"/>
  <c r="L37" i="2"/>
  <c r="K37" i="2"/>
  <c r="I37" i="2"/>
  <c r="L27" i="2"/>
  <c r="I27" i="2"/>
  <c r="H27" i="2"/>
  <c r="Q26" i="2"/>
  <c r="S26" i="2" s="1"/>
  <c r="K27" i="2"/>
  <c r="F27" i="2"/>
  <c r="H36" i="14"/>
  <c r="N37" i="2"/>
  <c r="N39" i="2" s="1"/>
  <c r="H36" i="13"/>
  <c r="M37" i="2"/>
  <c r="H36" i="12"/>
  <c r="H36" i="11"/>
  <c r="J37" i="2"/>
  <c r="H36" i="9"/>
  <c r="H36" i="8"/>
  <c r="H37" i="2"/>
  <c r="G37" i="2"/>
  <c r="H36" i="7"/>
  <c r="F37" i="2"/>
  <c r="H36" i="6"/>
  <c r="H36" i="5"/>
  <c r="D37" i="2"/>
  <c r="Q19" i="2"/>
  <c r="S19" i="2" s="1"/>
  <c r="Q23" i="2"/>
  <c r="S23" i="2" s="1"/>
  <c r="H26" i="8"/>
  <c r="H25" i="2" s="1"/>
  <c r="Q13" i="2"/>
  <c r="S13" i="2" s="1"/>
  <c r="Q15" i="2"/>
  <c r="S15" i="2" s="1"/>
  <c r="Q21" i="2"/>
  <c r="S21" i="2" s="1"/>
  <c r="Q11" i="2"/>
  <c r="S11" i="2" s="1"/>
  <c r="Q20" i="2"/>
  <c r="S20" i="2" s="1"/>
  <c r="H26" i="14"/>
  <c r="N25" i="2" s="1"/>
  <c r="H26" i="7"/>
  <c r="G25" i="2" s="1"/>
  <c r="H26" i="6"/>
  <c r="F25" i="2" s="1"/>
  <c r="H26" i="9"/>
  <c r="I25" i="2" s="1"/>
  <c r="H26" i="5"/>
  <c r="E25" i="2" s="1"/>
  <c r="H26" i="4"/>
  <c r="D25" i="2" s="1"/>
  <c r="H26" i="13"/>
  <c r="M25" i="2" s="1"/>
  <c r="H26" i="12"/>
  <c r="L25" i="2" s="1"/>
  <c r="H26" i="11"/>
  <c r="K25" i="2" s="1"/>
  <c r="H26" i="10"/>
  <c r="J25" i="2" s="1"/>
  <c r="C37" i="2"/>
  <c r="C27" i="2"/>
  <c r="H26" i="3"/>
  <c r="C25" i="2" s="1"/>
  <c r="L39" i="2" l="1"/>
  <c r="E39" i="2"/>
  <c r="G39" i="2"/>
  <c r="M39" i="2"/>
  <c r="I39" i="2"/>
  <c r="D39" i="2"/>
  <c r="J39" i="2"/>
  <c r="F39" i="2"/>
  <c r="K39" i="2"/>
  <c r="H39" i="2"/>
  <c r="R29" i="2"/>
  <c r="Q24" i="2"/>
  <c r="S24" i="2" s="1"/>
  <c r="Q25" i="2"/>
  <c r="C39" i="2"/>
  <c r="Q27" i="2" l="1"/>
  <c r="S27" i="2" s="1"/>
  <c r="R30" i="2" l="1"/>
  <c r="R31" i="2" s="1"/>
</calcChain>
</file>

<file path=xl/sharedStrings.xml><?xml version="1.0" encoding="utf-8"?>
<sst xmlns="http://schemas.openxmlformats.org/spreadsheetml/2006/main" count="361" uniqueCount="104">
  <si>
    <t>Переменные расходы</t>
  </si>
  <si>
    <t>Продукты</t>
  </si>
  <si>
    <t>Бензин</t>
  </si>
  <si>
    <t>Медицина</t>
  </si>
  <si>
    <t>Детская медицина</t>
  </si>
  <si>
    <t>Одежда</t>
  </si>
  <si>
    <t>Детская одежда</t>
  </si>
  <si>
    <t>Развлечения</t>
  </si>
  <si>
    <t>Машина</t>
  </si>
  <si>
    <t>Дети</t>
  </si>
  <si>
    <t>Школа/дет.сад</t>
  </si>
  <si>
    <t>Поездки</t>
  </si>
  <si>
    <t>Экстренные расходы</t>
  </si>
  <si>
    <t>Другое</t>
  </si>
  <si>
    <t>Постоянные расходы</t>
  </si>
  <si>
    <t>Итого расходы</t>
  </si>
  <si>
    <t>Разное</t>
  </si>
  <si>
    <t>Коммунальные платежи</t>
  </si>
  <si>
    <t>Постоянные расходы ежемесячно</t>
  </si>
  <si>
    <t>Ипотека/аренда</t>
  </si>
  <si>
    <t>Кабельное ТВ</t>
  </si>
  <si>
    <t>Телефон</t>
  </si>
  <si>
    <t>Сбережения</t>
  </si>
  <si>
    <t>Страховка машины</t>
  </si>
  <si>
    <t>Обучение</t>
  </si>
  <si>
    <t>Итого</t>
  </si>
  <si>
    <t>Интернет</t>
  </si>
  <si>
    <t>Дополнительный доход</t>
  </si>
  <si>
    <t>Осталось денег в бюджете</t>
  </si>
  <si>
    <t>Итого переменные расходы</t>
  </si>
  <si>
    <t>Плюс/минус бюджета</t>
  </si>
  <si>
    <t>Итого постоянные расходы</t>
  </si>
  <si>
    <t>Итого ежемесячные расходы</t>
  </si>
  <si>
    <t>Годовые переменные расходы</t>
  </si>
  <si>
    <t>Годовые постоянные расходы</t>
  </si>
  <si>
    <t>Итого за год</t>
  </si>
  <si>
    <t>Янв</t>
  </si>
  <si>
    <t>Февр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</si>
  <si>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</si>
  <si>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</si>
  <si>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</si>
  <si>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</si>
  <si>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</si>
  <si>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</si>
  <si>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</si>
  <si>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</si>
  <si>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</si>
  <si>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</si>
  <si>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Реальный расход</t>
  </si>
  <si>
    <t>Запланировано</t>
  </si>
  <si>
    <t>Остаток</t>
  </si>
  <si>
    <t>Итого ежемесячно доход</t>
  </si>
  <si>
    <t>Январь</t>
  </si>
  <si>
    <t>Февраль</t>
  </si>
  <si>
    <t>Профицит/Дефицит</t>
  </si>
  <si>
    <t>За год расходы</t>
  </si>
  <si>
    <t>За год доходы</t>
  </si>
  <si>
    <t>Факт</t>
  </si>
  <si>
    <t>План</t>
  </si>
  <si>
    <t>Суши-бар</t>
  </si>
  <si>
    <t>Книжка</t>
  </si>
  <si>
    <t>Дата</t>
  </si>
  <si>
    <t>Категория</t>
  </si>
  <si>
    <t>Пометки</t>
  </si>
  <si>
    <t>Ежемесячный бюджет может быть скорректирован на странице "Бюджет"</t>
  </si>
  <si>
    <t>Стрижка</t>
  </si>
  <si>
    <t>Доход</t>
  </si>
  <si>
    <t>Расход</t>
  </si>
  <si>
    <t>Иван рубашка</t>
  </si>
  <si>
    <t>Туфли+ремень Мария</t>
  </si>
  <si>
    <t>Куртка+шапка</t>
  </si>
  <si>
    <t>Аудио-книга</t>
  </si>
  <si>
    <t>Оплата</t>
  </si>
  <si>
    <t>Крем для лица Мария</t>
  </si>
  <si>
    <t>Фервекс+арбидол</t>
  </si>
  <si>
    <t>Нурофен</t>
  </si>
  <si>
    <t>Итого годовой бюджет</t>
  </si>
  <si>
    <t>Сумма</t>
  </si>
  <si>
    <t>Ежемесячный</t>
  </si>
  <si>
    <t>Годовой</t>
  </si>
  <si>
    <t>Годовой доход</t>
  </si>
  <si>
    <t>Налог на недвижимость</t>
  </si>
  <si>
    <t>Транспортный налог</t>
  </si>
  <si>
    <t>сбор в ТСЖ</t>
  </si>
  <si>
    <t>мягкая игрушка</t>
  </si>
  <si>
    <t>Цель</t>
  </si>
  <si>
    <t>Ориентировочная стоимость</t>
  </si>
  <si>
    <t>Необходимая ежемесячная сумма</t>
  </si>
  <si>
    <t>Краткосрочные цели (примерно на год)</t>
  </si>
  <si>
    <t>Среднесрочные цели (в течение приблизетльно 5 лет)</t>
  </si>
  <si>
    <t>Долгосрочные цели (10 - 15 лет и более)</t>
  </si>
  <si>
    <t>Установленный срок в месяцах</t>
  </si>
  <si>
    <t>Резиновая лодка</t>
  </si>
  <si>
    <t>Установка целей</t>
  </si>
  <si>
    <t>Муж</t>
  </si>
  <si>
    <t>Жена</t>
  </si>
  <si>
    <t>Проценты по вкладам</t>
  </si>
  <si>
    <t>Подарки, пожертвования</t>
  </si>
  <si>
    <t>Оплата кредита</t>
  </si>
  <si>
    <t>На рождество маме</t>
  </si>
  <si>
    <t>Профицит/дефицит</t>
  </si>
  <si>
    <t>Круиз</t>
  </si>
  <si>
    <t>Дата вводится ДД.ММ, например:1.10</t>
  </si>
  <si>
    <t>Переменные расходы ежемесячно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</si>
</sst>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#,##0\ &quot;₽&quot;;[Red]\-#,##0\ &quot;₽&quot;"/>
    <numFmt numFmtId="164" formatCode="&quot;$&quot;#,##0.00_);[Red]\(&quot;$&quot;#,##0.00\)"/>
    <numFmt numFmtId="165" formatCode="&quot;$&quot;#,##0.00;[Red]&quot;$&quot;#,##0.00"/>
    <numFmt numFmtId="166" formatCode="#,##0.00\ [$₽-419]"/>
    <numFmt numFmtId="167" formatCode="&quot;$&quot;#,##0"/>
    <numFmt numFmtId="168" formatCode="#,##0\ [$₽-419]"/>
    <numFmt numFmtId="169" formatCode="#,##0\ [$₽-419];[Red]#,##0\ [$₽-419]"/>
    <numFmt numFmtId="170" formatCode="#,##0\ [$₽-419];[Red]\-#,##0\ [$₽-419]"/>
    <numFmt numFmtId="171" formatCode="[$-419]d\ mmm;@"/>
  </numFmts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Comic Sans MS"/>
      <family val="4"/>
    </font>
    <font>
      <b/>
      <i/>
      <sz val="10"/>
      <color indexed="9"/>
      <name val="Comic Sans MS"/>
      <family val="4"/>
    </font>
    <font>
      <i/>
      <sz val="10"/>
      <name val="Comic Sans MS"/>
      <family val="4"/>
    </font>
    <font>
      <b/>
      <sz val="10"/>
      <color indexed="10"/>
      <name val="Comic Sans MS"/>
      <family val="4"/>
    </font>
    <font>
      <b/>
      <i/>
      <sz val="10"/>
      <name val="Comic Sans MS"/>
      <family val="4"/>
    </font>
    <font>
      <b/>
      <sz val="10"/>
      <name val="Comic Sans MS"/>
      <family val="4"/>
    </font>
    <font>
      <b/>
      <sz val="10"/>
      <color indexed="9"/>
      <name val="Comic Sans MS"/>
      <family val="4"/>
    </font>
    <font>
      <b/>
      <sz val="10"/>
      <color indexed="58"/>
      <name val="Comic Sans MS"/>
      <family val="4"/>
    </font>
    <font>
      <sz val="10"/>
      <color indexed="57"/>
      <name val="Comic Sans MS"/>
      <family val="4"/>
    </font>
    <font>
      <b/>
      <sz val="10"/>
      <color indexed="12"/>
      <name val="Comic Sans MS"/>
      <family val="4"/>
    </font>
    <font>
      <sz val="10"/>
      <color indexed="9"/>
      <name val="Comic Sans MS"/>
      <family val="4"/>
    </font>
    <font>
      <b/>
      <sz val="11"/>
      <color indexed="12"/>
      <name val="Comic Sans MS"/>
      <family val="4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i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EF26A"/>
        <bgColor indexed="64"/>
      </patternFill>
    </fill>
    <fill>
      <patternFill patternType="solid">
        <fgColor theme="0" tint="-4.9989318521683403E-2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ck">
        <color auto="1"/>
      </right>
      <top/>
      <bottom style="dashed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3" borderId="3" xfId="0" applyFont="1" applyFill="1" applyBorder="1" applyProtection="1">
      <protection locked="0"/>
    </xf>
    <xf numFmtId="0" fontId="7" fillId="0" borderId="0" xfId="0" applyFont="1" applyBorder="1"/>
    <xf numFmtId="0" fontId="7" fillId="0" borderId="15" xfId="0" applyFont="1" applyBorder="1" applyProtection="1">
      <protection locked="0"/>
    </xf>
    <xf numFmtId="0" fontId="7" fillId="0" borderId="17" xfId="0" applyFont="1" applyBorder="1" applyProtection="1">
      <protection locked="0"/>
    </xf>
    <xf numFmtId="0" fontId="7" fillId="0" borderId="21" xfId="0" applyFont="1" applyBorder="1" applyProtection="1">
      <protection locked="0"/>
    </xf>
    <xf numFmtId="0" fontId="2" fillId="0" borderId="0" xfId="0" applyFont="1" applyFill="1"/>
    <xf numFmtId="0" fontId="10" fillId="0" borderId="0" xfId="0" applyFont="1"/>
    <xf numFmtId="166" fontId="2" fillId="0" borderId="0" xfId="0" applyNumberFormat="1" applyFont="1"/>
    <xf numFmtId="166" fontId="7" fillId="5" borderId="8" xfId="0" applyNumberFormat="1" applyFont="1" applyFill="1" applyBorder="1" applyProtection="1">
      <protection locked="0"/>
    </xf>
    <xf numFmtId="166" fontId="7" fillId="5" borderId="13" xfId="0" applyNumberFormat="1" applyFont="1" applyFill="1" applyBorder="1" applyProtection="1">
      <protection locked="0"/>
    </xf>
    <xf numFmtId="166" fontId="7" fillId="5" borderId="20" xfId="0" applyNumberFormat="1" applyFont="1" applyFill="1" applyBorder="1" applyProtection="1">
      <protection locked="0"/>
    </xf>
    <xf numFmtId="166" fontId="0" fillId="0" borderId="0" xfId="0" applyNumberFormat="1"/>
    <xf numFmtId="166" fontId="7" fillId="5" borderId="14" xfId="0" applyNumberFormat="1" applyFont="1" applyFill="1" applyBorder="1" applyProtection="1">
      <protection locked="0"/>
    </xf>
    <xf numFmtId="166" fontId="7" fillId="5" borderId="26" xfId="0" applyNumberFormat="1" applyFont="1" applyFill="1" applyBorder="1" applyProtection="1">
      <protection locked="0"/>
    </xf>
    <xf numFmtId="166" fontId="7" fillId="5" borderId="27" xfId="0" applyNumberFormat="1" applyFont="1" applyFill="1" applyBorder="1" applyProtection="1">
      <protection locked="0"/>
    </xf>
    <xf numFmtId="166" fontId="2" fillId="0" borderId="0" xfId="0" applyNumberFormat="1" applyFont="1" applyBorder="1"/>
    <xf numFmtId="166" fontId="5" fillId="3" borderId="4" xfId="0" applyNumberFormat="1" applyFont="1" applyFill="1" applyBorder="1" applyProtection="1">
      <protection locked="0"/>
    </xf>
    <xf numFmtId="166" fontId="9" fillId="0" borderId="10" xfId="0" applyNumberFormat="1" applyFont="1" applyBorder="1"/>
    <xf numFmtId="166" fontId="7" fillId="0" borderId="16" xfId="0" applyNumberFormat="1" applyFont="1" applyBorder="1" applyProtection="1">
      <protection locked="0"/>
    </xf>
    <xf numFmtId="166" fontId="7" fillId="0" borderId="18" xfId="0" applyNumberFormat="1" applyFont="1" applyBorder="1" applyProtection="1">
      <protection locked="0"/>
    </xf>
    <xf numFmtId="166" fontId="7" fillId="0" borderId="22" xfId="0" applyNumberFormat="1" applyFont="1" applyBorder="1" applyProtection="1">
      <protection locked="0"/>
    </xf>
    <xf numFmtId="166" fontId="9" fillId="0" borderId="11" xfId="0" applyNumberFormat="1" applyFont="1" applyBorder="1"/>
    <xf numFmtId="166" fontId="7" fillId="0" borderId="8" xfId="0" applyNumberFormat="1" applyFont="1" applyBorder="1" applyProtection="1"/>
    <xf numFmtId="166" fontId="7" fillId="0" borderId="13" xfId="0" applyNumberFormat="1" applyFont="1" applyBorder="1" applyProtection="1"/>
    <xf numFmtId="166" fontId="7" fillId="0" borderId="23" xfId="0" applyNumberFormat="1" applyFont="1" applyBorder="1" applyProtection="1"/>
    <xf numFmtId="0" fontId="3" fillId="2" borderId="9" xfId="0" applyFont="1" applyFill="1" applyBorder="1"/>
    <xf numFmtId="0" fontId="7" fillId="0" borderId="33" xfId="0" applyFont="1" applyBorder="1"/>
    <xf numFmtId="0" fontId="7" fillId="0" borderId="28" xfId="0" applyFont="1" applyBorder="1"/>
    <xf numFmtId="167" fontId="7" fillId="0" borderId="0" xfId="0" applyNumberFormat="1" applyFont="1" applyBorder="1"/>
    <xf numFmtId="0" fontId="7" fillId="6" borderId="34" xfId="0" applyFont="1" applyFill="1" applyBorder="1"/>
    <xf numFmtId="0" fontId="2" fillId="4" borderId="37" xfId="0" applyFont="1" applyFill="1" applyBorder="1"/>
    <xf numFmtId="0" fontId="7" fillId="0" borderId="38" xfId="0" applyFont="1" applyBorder="1"/>
    <xf numFmtId="0" fontId="7" fillId="0" borderId="7" xfId="0" applyFont="1" applyFill="1" applyBorder="1"/>
    <xf numFmtId="0" fontId="11" fillId="0" borderId="45" xfId="0" applyFont="1" applyFill="1" applyBorder="1"/>
    <xf numFmtId="0" fontId="6" fillId="0" borderId="47" xfId="0" applyFont="1" applyBorder="1"/>
    <xf numFmtId="0" fontId="8" fillId="8" borderId="3" xfId="0" applyFont="1" applyFill="1" applyBorder="1"/>
    <xf numFmtId="0" fontId="5" fillId="0" borderId="0" xfId="0" applyFont="1" applyBorder="1"/>
    <xf numFmtId="165" fontId="5" fillId="0" borderId="0" xfId="0" applyNumberFormat="1" applyFont="1" applyBorder="1"/>
    <xf numFmtId="164" fontId="5" fillId="0" borderId="0" xfId="0" applyNumberFormat="1" applyFont="1" applyBorder="1"/>
    <xf numFmtId="164" fontId="3" fillId="2" borderId="48" xfId="0" applyNumberFormat="1" applyFont="1" applyFill="1" applyBorder="1"/>
    <xf numFmtId="164" fontId="7" fillId="0" borderId="49" xfId="0" applyNumberFormat="1" applyFont="1" applyBorder="1" applyAlignment="1">
      <alignment horizontal="center"/>
    </xf>
    <xf numFmtId="164" fontId="7" fillId="0" borderId="50" xfId="0" applyNumberFormat="1" applyFont="1" applyBorder="1" applyAlignment="1">
      <alignment horizontal="center"/>
    </xf>
    <xf numFmtId="164" fontId="7" fillId="0" borderId="51" xfId="0" applyNumberFormat="1" applyFont="1" applyBorder="1" applyAlignment="1">
      <alignment horizontal="center"/>
    </xf>
    <xf numFmtId="164" fontId="7" fillId="0" borderId="53" xfId="0" applyNumberFormat="1" applyFont="1" applyBorder="1" applyProtection="1"/>
    <xf numFmtId="164" fontId="8" fillId="8" borderId="56" xfId="0" applyNumberFormat="1" applyFont="1" applyFill="1" applyBorder="1"/>
    <xf numFmtId="164" fontId="2" fillId="0" borderId="0" xfId="0" applyNumberFormat="1" applyFont="1" applyBorder="1"/>
    <xf numFmtId="0" fontId="7" fillId="0" borderId="30" xfId="0" applyNumberFormat="1" applyFont="1" applyBorder="1"/>
    <xf numFmtId="0" fontId="7" fillId="0" borderId="31" xfId="0" applyNumberFormat="1" applyFont="1" applyBorder="1"/>
    <xf numFmtId="0" fontId="7" fillId="0" borderId="32" xfId="0" applyNumberFormat="1" applyFont="1" applyBorder="1"/>
    <xf numFmtId="0" fontId="14" fillId="0" borderId="0" xfId="0" applyFont="1" applyProtection="1">
      <protection locked="0"/>
    </xf>
    <xf numFmtId="165" fontId="0" fillId="0" borderId="0" xfId="0" applyNumberFormat="1"/>
    <xf numFmtId="0" fontId="15" fillId="0" borderId="0" xfId="0" applyFont="1" applyFill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70" fontId="2" fillId="6" borderId="35" xfId="0" applyNumberFormat="1" applyFont="1" applyFill="1" applyBorder="1"/>
    <xf numFmtId="170" fontId="2" fillId="6" borderId="39" xfId="0" applyNumberFormat="1" applyFont="1" applyFill="1" applyBorder="1"/>
    <xf numFmtId="170" fontId="7" fillId="0" borderId="43" xfId="0" applyNumberFormat="1" applyFont="1" applyBorder="1" applyProtection="1"/>
    <xf numFmtId="170" fontId="5" fillId="0" borderId="30" xfId="0" applyNumberFormat="1" applyFont="1" applyBorder="1" applyProtection="1"/>
    <xf numFmtId="170" fontId="6" fillId="0" borderId="29" xfId="0" applyNumberFormat="1" applyFont="1" applyBorder="1" applyProtection="1"/>
    <xf numFmtId="170" fontId="12" fillId="8" borderId="30" xfId="0" applyNumberFormat="1" applyFont="1" applyFill="1" applyBorder="1"/>
    <xf numFmtId="170" fontId="12" fillId="8" borderId="31" xfId="0" applyNumberFormat="1" applyFont="1" applyFill="1" applyBorder="1"/>
    <xf numFmtId="168" fontId="7" fillId="0" borderId="37" xfId="0" applyNumberFormat="1" applyFont="1" applyBorder="1" applyProtection="1"/>
    <xf numFmtId="168" fontId="7" fillId="0" borderId="36" xfId="0" applyNumberFormat="1" applyFont="1" applyBorder="1" applyProtection="1"/>
    <xf numFmtId="168" fontId="7" fillId="0" borderId="39" xfId="0" applyNumberFormat="1" applyFont="1" applyBorder="1" applyProtection="1"/>
    <xf numFmtId="168" fontId="12" fillId="8" borderId="57" xfId="0" applyNumberFormat="1" applyFont="1" applyFill="1" applyBorder="1"/>
    <xf numFmtId="168" fontId="12" fillId="8" borderId="58" xfId="0" applyNumberFormat="1" applyFont="1" applyFill="1" applyBorder="1"/>
    <xf numFmtId="168" fontId="2" fillId="0" borderId="0" xfId="0" applyNumberFormat="1" applyFont="1" applyBorder="1"/>
    <xf numFmtId="168" fontId="5" fillId="0" borderId="57" xfId="0" applyNumberFormat="1" applyFont="1" applyBorder="1"/>
    <xf numFmtId="170" fontId="2" fillId="7" borderId="36" xfId="0" applyNumberFormat="1" applyFont="1" applyFill="1" applyBorder="1"/>
    <xf numFmtId="170" fontId="2" fillId="5" borderId="36" xfId="0" applyNumberFormat="1" applyFont="1" applyFill="1" applyBorder="1"/>
    <xf numFmtId="170" fontId="5" fillId="3" borderId="14" xfId="0" applyNumberFormat="1" applyFont="1" applyFill="1" applyBorder="1"/>
    <xf numFmtId="170" fontId="2" fillId="7" borderId="40" xfId="0" applyNumberFormat="1" applyFont="1" applyFill="1" applyBorder="1"/>
    <xf numFmtId="170" fontId="5" fillId="3" borderId="41" xfId="0" applyNumberFormat="1" applyFont="1" applyFill="1" applyBorder="1"/>
    <xf numFmtId="170" fontId="7" fillId="0" borderId="44" xfId="0" applyNumberFormat="1" applyFont="1" applyFill="1" applyBorder="1"/>
    <xf numFmtId="170" fontId="7" fillId="0" borderId="8" xfId="0" applyNumberFormat="1" applyFont="1" applyFill="1" applyBorder="1"/>
    <xf numFmtId="170" fontId="5" fillId="0" borderId="46" xfId="0" applyNumberFormat="1" applyFont="1" applyFill="1" applyBorder="1"/>
    <xf numFmtId="170" fontId="5" fillId="0" borderId="23" xfId="0" applyNumberFormat="1" applyFont="1" applyFill="1" applyBorder="1"/>
    <xf numFmtId="170" fontId="6" fillId="0" borderId="40" xfId="0" applyNumberFormat="1" applyFont="1" applyBorder="1"/>
    <xf numFmtId="170" fontId="6" fillId="0" borderId="41" xfId="0" applyNumberFormat="1" applyFont="1" applyBorder="1"/>
    <xf numFmtId="170" fontId="8" fillId="8" borderId="25" xfId="0" applyNumberFormat="1" applyFont="1" applyFill="1" applyBorder="1"/>
    <xf numFmtId="170" fontId="8" fillId="8" borderId="4" xfId="0" applyNumberFormat="1" applyFont="1" applyFill="1" applyBorder="1"/>
    <xf numFmtId="165" fontId="16" fillId="2" borderId="15" xfId="0" applyNumberFormat="1" applyFont="1" applyFill="1" applyBorder="1" applyAlignment="1">
      <alignment wrapText="1" shrinkToFit="1"/>
    </xf>
    <xf numFmtId="165" fontId="14" fillId="7" borderId="3" xfId="0" applyNumberFormat="1" applyFont="1" applyFill="1" applyBorder="1" applyAlignment="1">
      <alignment wrapText="1" shrinkToFit="1"/>
    </xf>
    <xf numFmtId="165" fontId="14" fillId="5" borderId="25" xfId="0" applyNumberFormat="1" applyFont="1" applyFill="1" applyBorder="1" applyAlignment="1">
      <alignment wrapText="1" shrinkToFit="1"/>
    </xf>
    <xf numFmtId="0" fontId="17" fillId="3" borderId="4" xfId="0" applyFont="1" applyFill="1" applyBorder="1" applyAlignment="1">
      <alignment wrapText="1" shrinkToFit="1"/>
    </xf>
    <xf numFmtId="0" fontId="0" fillId="0" borderId="0" xfId="0" applyAlignment="1">
      <alignment wrapText="1" shrinkToFit="1"/>
    </xf>
    <xf numFmtId="165" fontId="16" fillId="2" borderId="59" xfId="0" applyNumberFormat="1" applyFont="1" applyFill="1" applyBorder="1" applyAlignment="1">
      <alignment wrapText="1" shrinkToFit="1"/>
    </xf>
    <xf numFmtId="165" fontId="14" fillId="5" borderId="11" xfId="0" applyNumberFormat="1" applyFont="1" applyFill="1" applyBorder="1" applyAlignment="1">
      <alignment wrapText="1" shrinkToFit="1"/>
    </xf>
    <xf numFmtId="0" fontId="14" fillId="4" borderId="17" xfId="0" applyNumberFormat="1" applyFont="1" applyFill="1" applyBorder="1" applyAlignment="1">
      <alignment wrapText="1" shrinkToFit="1"/>
    </xf>
    <xf numFmtId="168" fontId="14" fillId="7" borderId="35" xfId="0" applyNumberFormat="1" applyFont="1" applyFill="1" applyBorder="1" applyAlignment="1">
      <alignment wrapText="1" shrinkToFit="1"/>
    </xf>
    <xf numFmtId="168" fontId="14" fillId="5" borderId="36" xfId="0" applyNumberFormat="1" applyFont="1" applyFill="1" applyBorder="1" applyAlignment="1">
      <alignment wrapText="1" shrinkToFit="1"/>
    </xf>
    <xf numFmtId="168" fontId="17" fillId="3" borderId="14" xfId="0" applyNumberFormat="1" applyFont="1" applyFill="1" applyBorder="1" applyAlignment="1">
      <alignment wrapText="1" shrinkToFit="1"/>
    </xf>
    <xf numFmtId="165" fontId="14" fillId="4" borderId="7" xfId="0" applyNumberFormat="1" applyFont="1" applyFill="1" applyBorder="1" applyAlignment="1">
      <alignment wrapText="1" shrinkToFit="1"/>
    </xf>
    <xf numFmtId="169" fontId="0" fillId="5" borderId="8" xfId="0" applyNumberFormat="1" applyFill="1" applyBorder="1" applyAlignment="1">
      <alignment wrapText="1" shrinkToFit="1"/>
    </xf>
    <xf numFmtId="0" fontId="0" fillId="0" borderId="60" xfId="0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0" borderId="0" xfId="0" applyFill="1" applyBorder="1" applyAlignment="1">
      <alignment wrapText="1" shrinkToFit="1"/>
    </xf>
    <xf numFmtId="0" fontId="17" fillId="4" borderId="3" xfId="0" applyNumberFormat="1" applyFont="1" applyFill="1" applyBorder="1" applyAlignment="1">
      <alignment wrapText="1" shrinkToFit="1"/>
    </xf>
    <xf numFmtId="168" fontId="14" fillId="7" borderId="25" xfId="0" applyNumberFormat="1" applyFont="1" applyFill="1" applyBorder="1" applyAlignment="1">
      <alignment wrapText="1" shrinkToFit="1"/>
    </xf>
    <xf numFmtId="168" fontId="14" fillId="5" borderId="25" xfId="0" applyNumberFormat="1" applyFont="1" applyFill="1" applyBorder="1" applyAlignment="1">
      <alignment wrapText="1" shrinkToFit="1"/>
    </xf>
    <xf numFmtId="168" fontId="17" fillId="3" borderId="4" xfId="0" applyNumberFormat="1" applyFont="1" applyFill="1" applyBorder="1" applyAlignment="1">
      <alignment wrapText="1" shrinkToFit="1"/>
    </xf>
    <xf numFmtId="165" fontId="0" fillId="0" borderId="0" xfId="0" applyNumberFormat="1" applyAlignment="1">
      <alignment wrapText="1" shrinkToFit="1"/>
    </xf>
    <xf numFmtId="164" fontId="14" fillId="7" borderId="3" xfId="0" applyNumberFormat="1" applyFont="1" applyFill="1" applyBorder="1" applyAlignment="1">
      <alignment horizontal="center" wrapText="1" shrinkToFit="1"/>
    </xf>
    <xf numFmtId="164" fontId="14" fillId="5" borderId="25" xfId="0" applyNumberFormat="1" applyFont="1" applyFill="1" applyBorder="1" applyAlignment="1">
      <alignment horizontal="center" wrapText="1" shrinkToFit="1"/>
    </xf>
    <xf numFmtId="164" fontId="18" fillId="3" borderId="4" xfId="0" applyNumberFormat="1" applyFont="1" applyFill="1" applyBorder="1" applyAlignment="1">
      <alignment horizontal="center" wrapText="1" shrinkToFit="1"/>
    </xf>
    <xf numFmtId="169" fontId="14" fillId="7" borderId="35" xfId="0" applyNumberFormat="1" applyFont="1" applyFill="1" applyBorder="1" applyAlignment="1">
      <alignment wrapText="1" shrinkToFit="1"/>
    </xf>
    <xf numFmtId="169" fontId="14" fillId="5" borderId="36" xfId="0" applyNumberFormat="1" applyFont="1" applyFill="1" applyBorder="1" applyAlignment="1">
      <alignment wrapText="1" shrinkToFit="1"/>
    </xf>
    <xf numFmtId="169" fontId="14" fillId="7" borderId="18" xfId="0" applyNumberFormat="1" applyFont="1" applyFill="1" applyBorder="1" applyAlignment="1">
      <alignment wrapText="1" shrinkToFit="1"/>
    </xf>
    <xf numFmtId="169" fontId="14" fillId="7" borderId="61" xfId="0" applyNumberFormat="1" applyFont="1" applyFill="1" applyBorder="1" applyAlignment="1">
      <alignment wrapText="1" shrinkToFit="1"/>
    </xf>
    <xf numFmtId="0" fontId="17" fillId="4" borderId="24" xfId="0" applyFont="1" applyFill="1" applyBorder="1" applyAlignment="1">
      <alignment wrapText="1" shrinkToFit="1"/>
    </xf>
    <xf numFmtId="169" fontId="14" fillId="7" borderId="10" xfId="0" applyNumberFormat="1" applyFont="1" applyFill="1" applyBorder="1" applyAlignment="1">
      <alignment wrapText="1" shrinkToFit="1"/>
    </xf>
    <xf numFmtId="169" fontId="14" fillId="5" borderId="25" xfId="0" applyNumberFormat="1" applyFont="1" applyFill="1" applyBorder="1" applyAlignment="1">
      <alignment wrapText="1" shrinkToFit="1"/>
    </xf>
    <xf numFmtId="6" fontId="18" fillId="3" borderId="14" xfId="0" applyNumberFormat="1" applyFont="1" applyFill="1" applyBorder="1" applyAlignment="1">
      <alignment wrapText="1" shrinkToFit="1"/>
    </xf>
    <xf numFmtId="6" fontId="14" fillId="3" borderId="4" xfId="0" applyNumberFormat="1" applyFont="1" applyFill="1" applyBorder="1" applyAlignment="1">
      <alignment wrapText="1" shrinkToFit="1"/>
    </xf>
    <xf numFmtId="16" fontId="14" fillId="0" borderId="0" xfId="0" applyNumberFormat="1" applyFont="1" applyProtection="1">
      <protection locked="0"/>
    </xf>
    <xf numFmtId="0" fontId="1" fillId="0" borderId="0" xfId="0" applyFont="1"/>
    <xf numFmtId="171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8" fontId="1" fillId="0" borderId="0" xfId="0" applyNumberFormat="1" applyFont="1"/>
    <xf numFmtId="0" fontId="0" fillId="9" borderId="0" xfId="0" applyFill="1" applyBorder="1"/>
    <xf numFmtId="0" fontId="0" fillId="9" borderId="0" xfId="0" applyFill="1"/>
    <xf numFmtId="0" fontId="1" fillId="9" borderId="64" xfId="0" applyFont="1" applyFill="1" applyBorder="1" applyAlignment="1">
      <alignment wrapText="1" shrinkToFit="1"/>
    </xf>
    <xf numFmtId="0" fontId="1" fillId="9" borderId="66" xfId="0" applyFont="1" applyFill="1" applyBorder="1" applyAlignment="1">
      <alignment wrapText="1" shrinkToFit="1"/>
    </xf>
    <xf numFmtId="0" fontId="1" fillId="9" borderId="63" xfId="0" applyFont="1" applyFill="1" applyBorder="1" applyAlignment="1">
      <alignment wrapText="1" shrinkToFit="1"/>
    </xf>
    <xf numFmtId="0" fontId="1" fillId="9" borderId="65" xfId="0" applyFont="1" applyFill="1" applyBorder="1" applyAlignment="1">
      <alignment wrapText="1" shrinkToFit="1"/>
    </xf>
    <xf numFmtId="0" fontId="1" fillId="9" borderId="67" xfId="0" applyFont="1" applyFill="1" applyBorder="1" applyAlignment="1">
      <alignment wrapText="1" shrinkToFit="1"/>
    </xf>
    <xf numFmtId="0" fontId="1" fillId="9" borderId="73" xfId="0" applyFont="1" applyFill="1" applyBorder="1" applyAlignment="1">
      <alignment wrapText="1" shrinkToFit="1"/>
    </xf>
    <xf numFmtId="0" fontId="1" fillId="9" borderId="36" xfId="0" applyFont="1" applyFill="1" applyBorder="1" applyAlignment="1">
      <alignment wrapText="1" shrinkToFit="1"/>
    </xf>
    <xf numFmtId="0" fontId="1" fillId="9" borderId="74" xfId="0" applyFont="1" applyFill="1" applyBorder="1" applyAlignment="1">
      <alignment wrapText="1" shrinkToFit="1"/>
    </xf>
    <xf numFmtId="0" fontId="1" fillId="11" borderId="3" xfId="0" applyFont="1" applyFill="1" applyBorder="1" applyAlignment="1">
      <alignment wrapText="1" shrinkToFit="1"/>
    </xf>
    <xf numFmtId="0" fontId="1" fillId="11" borderId="25" xfId="0" applyFont="1" applyFill="1" applyBorder="1" applyAlignment="1">
      <alignment wrapText="1" shrinkToFit="1"/>
    </xf>
    <xf numFmtId="0" fontId="1" fillId="11" borderId="4" xfId="0" applyFont="1" applyFill="1" applyBorder="1" applyAlignment="1">
      <alignment wrapText="1" shrinkToFit="1"/>
    </xf>
    <xf numFmtId="0" fontId="1" fillId="9" borderId="75" xfId="0" applyFont="1" applyFill="1" applyBorder="1" applyAlignment="1">
      <alignment wrapText="1" shrinkToFit="1"/>
    </xf>
    <xf numFmtId="0" fontId="1" fillId="11" borderId="11" xfId="0" applyFont="1" applyFill="1" applyBorder="1" applyAlignment="1">
      <alignment wrapText="1" shrinkToFit="1"/>
    </xf>
    <xf numFmtId="0" fontId="1" fillId="9" borderId="76" xfId="0" applyFont="1" applyFill="1" applyBorder="1" applyAlignment="1">
      <alignment wrapText="1" shrinkToFit="1"/>
    </xf>
    <xf numFmtId="0" fontId="1" fillId="9" borderId="62" xfId="0" applyFont="1" applyFill="1" applyBorder="1" applyAlignment="1">
      <alignment wrapText="1" shrinkToFit="1"/>
    </xf>
    <xf numFmtId="0" fontId="3" fillId="2" borderId="29" xfId="0" applyFont="1" applyFill="1" applyBorder="1" applyAlignment="1">
      <alignment wrapText="1" shrinkToFit="1"/>
    </xf>
    <xf numFmtId="40" fontId="7" fillId="0" borderId="42" xfId="0" applyNumberFormat="1" applyFont="1" applyBorder="1" applyAlignment="1">
      <alignment wrapText="1" shrinkToFit="1"/>
    </xf>
    <xf numFmtId="40" fontId="11" fillId="0" borderId="29" xfId="0" applyNumberFormat="1" applyFont="1" applyBorder="1" applyAlignment="1">
      <alignment wrapText="1" shrinkToFit="1"/>
    </xf>
    <xf numFmtId="40" fontId="6" fillId="0" borderId="42" xfId="0" applyNumberFormat="1" applyFont="1" applyBorder="1" applyAlignment="1">
      <alignment wrapText="1" shrinkToFit="1"/>
    </xf>
    <xf numFmtId="0" fontId="8" fillId="8" borderId="29" xfId="0" applyFont="1" applyFill="1" applyBorder="1" applyAlignment="1">
      <alignment wrapText="1" shrinkToFit="1"/>
    </xf>
    <xf numFmtId="0" fontId="3" fillId="15" borderId="1" xfId="0" applyFont="1" applyFill="1" applyBorder="1"/>
    <xf numFmtId="166" fontId="4" fillId="15" borderId="2" xfId="0" applyNumberFormat="1" applyFont="1" applyFill="1" applyBorder="1"/>
    <xf numFmtId="0" fontId="3" fillId="15" borderId="5" xfId="0" applyFont="1" applyFill="1" applyBorder="1"/>
    <xf numFmtId="166" fontId="6" fillId="15" borderId="6" xfId="0" applyNumberFormat="1" applyFont="1" applyFill="1" applyBorder="1"/>
    <xf numFmtId="0" fontId="7" fillId="17" borderId="7" xfId="0" applyFont="1" applyFill="1" applyBorder="1" applyProtection="1">
      <protection locked="0"/>
    </xf>
    <xf numFmtId="0" fontId="7" fillId="17" borderId="12" xfId="0" applyFont="1" applyFill="1" applyBorder="1" applyProtection="1">
      <protection locked="0"/>
    </xf>
    <xf numFmtId="0" fontId="7" fillId="17" borderId="19" xfId="0" applyFont="1" applyFill="1" applyBorder="1" applyProtection="1">
      <protection locked="0"/>
    </xf>
    <xf numFmtId="0" fontId="8" fillId="16" borderId="9" xfId="0" applyFont="1" applyFill="1" applyBorder="1"/>
    <xf numFmtId="0" fontId="5" fillId="12" borderId="9" xfId="0" applyFont="1" applyFill="1" applyBorder="1"/>
    <xf numFmtId="166" fontId="5" fillId="12" borderId="28" xfId="0" applyNumberFormat="1" applyFont="1" applyFill="1" applyBorder="1"/>
    <xf numFmtId="0" fontId="5" fillId="12" borderId="24" xfId="0" applyFont="1" applyFill="1" applyBorder="1"/>
    <xf numFmtId="166" fontId="5" fillId="12" borderId="10" xfId="0" applyNumberFormat="1" applyFont="1" applyFill="1" applyBorder="1"/>
    <xf numFmtId="166" fontId="5" fillId="12" borderId="25" xfId="0" applyNumberFormat="1" applyFont="1" applyFill="1" applyBorder="1"/>
    <xf numFmtId="165" fontId="16" fillId="2" borderId="77" xfId="0" applyNumberFormat="1" applyFont="1" applyFill="1" applyBorder="1" applyAlignment="1">
      <alignment wrapText="1" shrinkToFit="1"/>
    </xf>
    <xf numFmtId="0" fontId="14" fillId="4" borderId="78" xfId="0" applyNumberFormat="1" applyFont="1" applyFill="1" applyBorder="1" applyAlignment="1">
      <alignment wrapText="1" shrinkToFit="1"/>
    </xf>
    <xf numFmtId="0" fontId="17" fillId="4" borderId="10" xfId="0" applyNumberFormat="1" applyFont="1" applyFill="1" applyBorder="1" applyAlignment="1">
      <alignment wrapText="1" shrinkToFit="1"/>
    </xf>
    <xf numFmtId="0" fontId="17" fillId="4" borderId="28" xfId="0" applyFont="1" applyFill="1" applyBorder="1" applyAlignment="1">
      <alignment wrapText="1" shrinkToFit="1"/>
    </xf>
    <xf numFmtId="0" fontId="14" fillId="18" borderId="80" xfId="0" applyFont="1" applyFill="1" applyBorder="1" applyProtection="1">
      <protection locked="0"/>
    </xf>
    <xf numFmtId="165" fontId="14" fillId="18" borderId="81" xfId="0" applyNumberFormat="1" applyFont="1" applyFill="1" applyBorder="1" applyProtection="1">
      <protection locked="0"/>
    </xf>
    <xf numFmtId="171" fontId="1" fillId="18" borderId="79" xfId="0" applyNumberFormat="1" applyFont="1" applyFill="1" applyBorder="1" applyProtection="1">
      <protection locked="0"/>
    </xf>
    <xf numFmtId="168" fontId="1" fillId="18" borderId="80" xfId="0" applyNumberFormat="1" applyFont="1" applyFill="1" applyBorder="1" applyProtection="1">
      <protection locked="0"/>
    </xf>
    <xf numFmtId="0" fontId="14" fillId="18" borderId="80" xfId="0" applyFont="1" applyFill="1" applyBorder="1" applyAlignment="1" applyProtection="1">
      <alignment wrapText="1" shrinkToFit="1"/>
      <protection locked="0"/>
    </xf>
    <xf numFmtId="168" fontId="1" fillId="18" borderId="80" xfId="0" applyNumberFormat="1" applyFont="1" applyFill="1" applyBorder="1" applyAlignment="1" applyProtection="1">
      <alignment wrapText="1" shrinkToFit="1"/>
      <protection locked="0"/>
    </xf>
    <xf numFmtId="165" fontId="1" fillId="18" borderId="81" xfId="0" applyNumberFormat="1" applyFont="1" applyFill="1" applyBorder="1" applyAlignment="1" applyProtection="1">
      <alignment wrapText="1" shrinkToFit="1"/>
      <protection locked="0"/>
    </xf>
    <xf numFmtId="0" fontId="0" fillId="18" borderId="80" xfId="0" applyFill="1" applyBorder="1" applyAlignment="1" applyProtection="1">
      <alignment wrapText="1" shrinkToFit="1"/>
      <protection locked="0"/>
    </xf>
    <xf numFmtId="171" fontId="1" fillId="18" borderId="82" xfId="0" applyNumberFormat="1" applyFont="1" applyFill="1" applyBorder="1" applyProtection="1">
      <protection locked="0"/>
    </xf>
    <xf numFmtId="0" fontId="0" fillId="18" borderId="83" xfId="0" applyFill="1" applyBorder="1" applyAlignment="1" applyProtection="1">
      <alignment wrapText="1" shrinkToFit="1"/>
      <protection locked="0"/>
    </xf>
    <xf numFmtId="168" fontId="1" fillId="18" borderId="83" xfId="0" applyNumberFormat="1" applyFont="1" applyFill="1" applyBorder="1" applyAlignment="1" applyProtection="1">
      <alignment wrapText="1" shrinkToFit="1"/>
      <protection locked="0"/>
    </xf>
    <xf numFmtId="165" fontId="1" fillId="18" borderId="84" xfId="0" applyNumberFormat="1" applyFont="1" applyFill="1" applyBorder="1" applyAlignment="1" applyProtection="1">
      <alignment wrapText="1" shrinkToFit="1"/>
      <protection locked="0"/>
    </xf>
    <xf numFmtId="168" fontId="14" fillId="18" borderId="86" xfId="0" applyNumberFormat="1" applyFont="1" applyFill="1" applyBorder="1" applyProtection="1">
      <protection locked="0"/>
    </xf>
    <xf numFmtId="165" fontId="14" fillId="18" borderId="87" xfId="0" applyNumberFormat="1" applyFont="1" applyFill="1" applyBorder="1" applyProtection="1">
      <protection locked="0"/>
    </xf>
    <xf numFmtId="0" fontId="14" fillId="16" borderId="89" xfId="0" applyFont="1" applyFill="1" applyBorder="1" applyProtection="1">
      <protection locked="0"/>
    </xf>
    <xf numFmtId="168" fontId="14" fillId="16" borderId="89" xfId="0" applyNumberFormat="1" applyFont="1" applyFill="1" applyBorder="1" applyProtection="1">
      <protection locked="0"/>
    </xf>
    <xf numFmtId="165" fontId="14" fillId="16" borderId="90" xfId="0" applyNumberFormat="1" applyFont="1" applyFill="1" applyBorder="1" applyProtection="1">
      <protection locked="0"/>
    </xf>
    <xf numFmtId="169" fontId="0" fillId="5" borderId="11" xfId="0" applyNumberFormat="1" applyFill="1" applyBorder="1" applyAlignment="1">
      <alignment wrapText="1" shrinkToFit="1"/>
    </xf>
    <xf numFmtId="169" fontId="0" fillId="14" borderId="29" xfId="0" applyNumberFormat="1" applyFill="1" applyBorder="1" applyAlignment="1">
      <alignment wrapText="1" shrinkToFit="1"/>
    </xf>
    <xf numFmtId="171" fontId="14" fillId="16" borderId="88" xfId="0" applyNumberFormat="1" applyFont="1" applyFill="1" applyBorder="1" applyProtection="1">
      <protection locked="0"/>
    </xf>
    <xf numFmtId="171" fontId="14" fillId="18" borderId="85" xfId="0" applyNumberFormat="1" applyFont="1" applyFill="1" applyBorder="1" applyProtection="1">
      <protection locked="0"/>
    </xf>
    <xf numFmtId="16" fontId="0" fillId="0" borderId="0" xfId="0" applyNumberFormat="1" applyProtection="1">
      <protection locked="0"/>
    </xf>
    <xf numFmtId="16" fontId="0" fillId="0" borderId="0" xfId="0" applyNumberFormat="1" applyBorder="1" applyProtection="1">
      <protection locked="0"/>
    </xf>
    <xf numFmtId="16" fontId="0" fillId="0" borderId="0" xfId="0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171" fontId="1" fillId="0" borderId="0" xfId="0" applyNumberFormat="1" applyFont="1"/>
    <xf numFmtId="0" fontId="1" fillId="10" borderId="70" xfId="0" applyFont="1" applyFill="1" applyBorder="1" applyAlignment="1">
      <alignment wrapText="1" shrinkToFit="1"/>
    </xf>
    <xf numFmtId="0" fontId="0" fillId="10" borderId="71" xfId="0" applyFill="1" applyBorder="1" applyAlignment="1">
      <alignment wrapText="1" shrinkToFit="1"/>
    </xf>
    <xf numFmtId="0" fontId="0" fillId="10" borderId="72" xfId="0" applyFill="1" applyBorder="1" applyAlignment="1">
      <alignment wrapText="1" shrinkToFit="1"/>
    </xf>
    <xf numFmtId="0" fontId="1" fillId="10" borderId="68" xfId="0" applyFont="1" applyFill="1" applyBorder="1" applyAlignment="1">
      <alignment wrapText="1" shrinkToFit="1"/>
    </xf>
    <xf numFmtId="0" fontId="0" fillId="10" borderId="39" xfId="0" applyFill="1" applyBorder="1" applyAlignment="1">
      <alignment wrapText="1" shrinkToFit="1"/>
    </xf>
    <xf numFmtId="0" fontId="0" fillId="10" borderId="69" xfId="0" applyFill="1" applyBorder="1" applyAlignment="1">
      <alignment wrapText="1" shrinkToFit="1"/>
    </xf>
    <xf numFmtId="0" fontId="19" fillId="13" borderId="0" xfId="0" applyFont="1" applyFill="1" applyAlignment="1"/>
    <xf numFmtId="0" fontId="19" fillId="14" borderId="0" xfId="0" applyFont="1" applyFill="1" applyAlignment="1"/>
    <xf numFmtId="164" fontId="3" fillId="2" borderId="42" xfId="0" applyNumberFormat="1" applyFont="1" applyFill="1" applyBorder="1" applyAlignment="1">
      <alignment horizontal="left"/>
    </xf>
    <xf numFmtId="164" fontId="3" fillId="2" borderId="52" xfId="0" applyNumberFormat="1" applyFont="1" applyFill="1" applyBorder="1" applyAlignment="1">
      <alignment horizontal="left"/>
    </xf>
    <xf numFmtId="6" fontId="13" fillId="0" borderId="9" xfId="0" applyNumberFormat="1" applyFont="1" applyBorder="1" applyAlignment="1">
      <alignment horizontal="center"/>
    </xf>
    <xf numFmtId="6" fontId="13" fillId="0" borderId="28" xfId="0" applyNumberFormat="1" applyFont="1" applyBorder="1" applyAlignment="1">
      <alignment horizontal="center"/>
    </xf>
    <xf numFmtId="164" fontId="3" fillId="2" borderId="54" xfId="0" applyNumberFormat="1" applyFont="1" applyFill="1" applyBorder="1" applyAlignment="1">
      <alignment horizontal="left"/>
    </xf>
    <xf numFmtId="164" fontId="3" fillId="2" borderId="55" xfId="0" applyNumberFormat="1" applyFont="1" applyFill="1" applyBorder="1" applyAlignment="1">
      <alignment horizontal="left"/>
    </xf>
  </cellXfs>
  <cellStyles count="1">
    <cellStyle name="Обычный" xfId="0" builtinId="0"/>
  </cellStyles>
  <dxfs count="13"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mruColors>
      <color rgb="FF0EF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_ne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This Yea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5">
          <cell r="F35">
            <v>0</v>
          </cell>
        </row>
      </sheetData>
      <sheetData sheetId="8"/>
      <sheetData sheetId="9"/>
      <sheetData sheetId="10">
        <row r="25">
          <cell r="F25">
            <v>0</v>
          </cell>
        </row>
      </sheetData>
      <sheetData sheetId="11"/>
      <sheetData sheetId="12">
        <row r="35">
          <cell r="F35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1"/>
  <sheetViews>
    <sheetView topLeftCell="A3" workbookViewId="0">
      <selection activeCell="B5" sqref="B5:F5"/>
    </sheetView>
  </sheetViews>
  <sheetFormatPr defaultRowHeight="14.4" x14ac:dyDescent="0.3"/>
  <cols>
    <col min="1" max="1" width="8.88671875" style="124"/>
    <col min="2" max="2" width="15" style="125" customWidth="1"/>
    <col min="3" max="3" width="19" style="125" customWidth="1"/>
    <col min="4" max="4" width="17" style="125" customWidth="1"/>
    <col min="5" max="5" width="18.77734375" style="125" customWidth="1"/>
    <col min="6" max="6" width="19.109375" style="125" customWidth="1"/>
    <col min="7" max="16384" width="8.88671875" style="125"/>
  </cols>
  <sheetData>
    <row r="5" spans="2:6" ht="18" x14ac:dyDescent="0.35">
      <c r="B5" s="196" t="s">
        <v>93</v>
      </c>
      <c r="C5" s="197"/>
      <c r="D5" s="197"/>
      <c r="E5" s="197"/>
      <c r="F5" s="197"/>
    </row>
    <row r="6" spans="2:6" ht="15" thickBot="1" x14ac:dyDescent="0.35"/>
    <row r="7" spans="2:6" ht="15.6" thickTop="1" thickBot="1" x14ac:dyDescent="0.35">
      <c r="B7" s="190" t="s">
        <v>88</v>
      </c>
      <c r="C7" s="191"/>
      <c r="D7" s="191"/>
      <c r="E7" s="191"/>
      <c r="F7" s="192"/>
    </row>
    <row r="8" spans="2:6" ht="43.8" thickBot="1" x14ac:dyDescent="0.35">
      <c r="B8" s="134"/>
      <c r="C8" s="135" t="s">
        <v>85</v>
      </c>
      <c r="D8" s="135" t="s">
        <v>86</v>
      </c>
      <c r="E8" s="135" t="s">
        <v>91</v>
      </c>
      <c r="F8" s="136" t="s">
        <v>87</v>
      </c>
    </row>
    <row r="9" spans="2:6" x14ac:dyDescent="0.3">
      <c r="B9" s="131"/>
      <c r="C9" s="132" t="s">
        <v>92</v>
      </c>
      <c r="D9" s="132">
        <v>15000</v>
      </c>
      <c r="E9" s="132">
        <v>10</v>
      </c>
      <c r="F9" s="133">
        <f>IF(E9&gt;0,D9/E9,0)</f>
        <v>1500</v>
      </c>
    </row>
    <row r="10" spans="2:6" x14ac:dyDescent="0.3">
      <c r="B10" s="128"/>
      <c r="C10" s="126"/>
      <c r="D10" s="126"/>
      <c r="E10" s="126"/>
      <c r="F10" s="133">
        <f t="shared" ref="F10:F11" si="0">IF(E10&gt;0,D10/E10,0)</f>
        <v>0</v>
      </c>
    </row>
    <row r="11" spans="2:6" x14ac:dyDescent="0.3">
      <c r="B11" s="128"/>
      <c r="C11" s="126"/>
      <c r="D11" s="126"/>
      <c r="E11" s="126"/>
      <c r="F11" s="133">
        <f t="shared" si="0"/>
        <v>0</v>
      </c>
    </row>
    <row r="12" spans="2:6" ht="15" thickBot="1" x14ac:dyDescent="0.35">
      <c r="B12" s="193" t="s">
        <v>89</v>
      </c>
      <c r="C12" s="194"/>
      <c r="D12" s="194"/>
      <c r="E12" s="194"/>
      <c r="F12" s="195"/>
    </row>
    <row r="13" spans="2:6" ht="43.8" thickBot="1" x14ac:dyDescent="0.35">
      <c r="B13" s="134"/>
      <c r="C13" s="135" t="s">
        <v>85</v>
      </c>
      <c r="D13" s="135" t="s">
        <v>86</v>
      </c>
      <c r="E13" s="135" t="s">
        <v>91</v>
      </c>
      <c r="F13" s="136" t="s">
        <v>87</v>
      </c>
    </row>
    <row r="14" spans="2:6" x14ac:dyDescent="0.3">
      <c r="B14" s="131"/>
      <c r="C14" s="132" t="s">
        <v>101</v>
      </c>
      <c r="D14" s="132">
        <v>150000</v>
      </c>
      <c r="E14" s="132">
        <v>24</v>
      </c>
      <c r="F14" s="133">
        <f t="shared" ref="F14:F16" si="1">IF(E14&gt;0,D14/E14,0)</f>
        <v>6250</v>
      </c>
    </row>
    <row r="15" spans="2:6" x14ac:dyDescent="0.3">
      <c r="B15" s="128"/>
      <c r="C15" s="126"/>
      <c r="D15" s="126"/>
      <c r="E15" s="126"/>
      <c r="F15" s="133">
        <f t="shared" si="1"/>
        <v>0</v>
      </c>
    </row>
    <row r="16" spans="2:6" x14ac:dyDescent="0.3">
      <c r="B16" s="128"/>
      <c r="C16" s="126"/>
      <c r="D16" s="126"/>
      <c r="E16" s="126"/>
      <c r="F16" s="133">
        <f t="shared" si="1"/>
        <v>0</v>
      </c>
    </row>
    <row r="17" spans="2:6" ht="15" thickBot="1" x14ac:dyDescent="0.35">
      <c r="B17" s="193" t="s">
        <v>90</v>
      </c>
      <c r="C17" s="194"/>
      <c r="D17" s="194"/>
      <c r="E17" s="194"/>
      <c r="F17" s="195"/>
    </row>
    <row r="18" spans="2:6" ht="43.8" thickBot="1" x14ac:dyDescent="0.35">
      <c r="B18" s="134"/>
      <c r="C18" s="135" t="s">
        <v>85</v>
      </c>
      <c r="D18" s="135" t="s">
        <v>86</v>
      </c>
      <c r="E18" s="135" t="s">
        <v>91</v>
      </c>
      <c r="F18" s="138" t="s">
        <v>87</v>
      </c>
    </row>
    <row r="19" spans="2:6" ht="15" thickTop="1" x14ac:dyDescent="0.3">
      <c r="B19" s="131"/>
      <c r="C19" s="132"/>
      <c r="D19" s="132"/>
      <c r="E19" s="139"/>
      <c r="F19" s="140">
        <f t="shared" ref="F19:F20" si="2">IF(E19&gt;0,D19/E19,0)</f>
        <v>0</v>
      </c>
    </row>
    <row r="20" spans="2:6" ht="15" thickBot="1" x14ac:dyDescent="0.35">
      <c r="B20" s="129"/>
      <c r="C20" s="127"/>
      <c r="D20" s="127"/>
      <c r="E20" s="137"/>
      <c r="F20" s="130">
        <f t="shared" si="2"/>
        <v>0</v>
      </c>
    </row>
    <row r="21" spans="2:6" ht="15" thickTop="1" x14ac:dyDescent="0.3"/>
  </sheetData>
  <mergeCells count="4">
    <mergeCell ref="B7:F7"/>
    <mergeCell ref="B12:F12"/>
    <mergeCell ref="B17:F17"/>
    <mergeCell ref="B5:F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B3" sqref="B2:B3"/>
    </sheetView>
  </sheetViews>
  <sheetFormatPr defaultRowHeight="14.4" x14ac:dyDescent="0.3"/>
  <cols>
    <col min="1" max="1" width="10.5546875" style="189" customWidth="1"/>
  </cols>
  <sheetData>
    <row r="1" spans="1:12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2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2" ht="15" thickBot="1" x14ac:dyDescent="0.35">
      <c r="A3" s="165"/>
      <c r="B3" s="163"/>
      <c r="C3" s="166"/>
      <c r="D3" s="164"/>
      <c r="E3" s="53"/>
      <c r="F3" s="53"/>
      <c r="G3" s="53"/>
    </row>
    <row r="4" spans="1:12" ht="80.400000000000006" thickBot="1" x14ac:dyDescent="0.35">
      <c r="A4" s="165"/>
      <c r="B4" s="167"/>
      <c r="C4" s="168"/>
      <c r="D4" s="169"/>
      <c r="E4" s="85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2" ht="27.6" thickBot="1" x14ac:dyDescent="0.35">
      <c r="A5" s="165"/>
      <c r="B5" s="167"/>
      <c r="C5" s="168"/>
      <c r="D5" s="169"/>
      <c r="E5" s="92" t="str">
        <f>Бюджет!B6</f>
        <v>Продукты</v>
      </c>
      <c r="F5" s="93">
        <f t="shared" ref="F5:F25" si="0">SUMIF(B:B,E5,C:C)</f>
        <v>0</v>
      </c>
      <c r="G5" s="94">
        <f>Бюджет!C6</f>
        <v>8700</v>
      </c>
      <c r="H5" s="95">
        <f>G5-F5</f>
        <v>8700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</row>
    <row r="6" spans="1:12" ht="54" thickBot="1" x14ac:dyDescent="0.35">
      <c r="A6" s="165"/>
      <c r="B6" s="167"/>
      <c r="C6" s="168"/>
      <c r="D6" s="169"/>
      <c r="E6" s="92" t="str">
        <f>Бюджет!B7</f>
        <v>Бензин</v>
      </c>
      <c r="F6" s="93">
        <f t="shared" si="0"/>
        <v>0</v>
      </c>
      <c r="G6" s="94">
        <f>Бюджет!C7</f>
        <v>3000</v>
      </c>
      <c r="H6" s="95">
        <f t="shared" ref="H6:H25" si="1">G6-F6</f>
        <v>3000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</row>
    <row r="7" spans="1:12" ht="27.6" thickBot="1" x14ac:dyDescent="0.35">
      <c r="A7" s="165"/>
      <c r="B7" s="167"/>
      <c r="C7" s="168"/>
      <c r="D7" s="169"/>
      <c r="E7" s="92" t="str">
        <f>Бюджет!B8</f>
        <v>Медицина</v>
      </c>
      <c r="F7" s="93">
        <f t="shared" si="0"/>
        <v>0</v>
      </c>
      <c r="G7" s="94">
        <f>Бюджет!C8</f>
        <v>1000</v>
      </c>
      <c r="H7" s="95">
        <f t="shared" si="1"/>
        <v>1000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</row>
    <row r="8" spans="1:12" ht="40.799999999999997" thickBot="1" x14ac:dyDescent="0.35">
      <c r="A8" s="165"/>
      <c r="B8" s="167"/>
      <c r="C8" s="168"/>
      <c r="D8" s="169"/>
      <c r="E8" s="92" t="str">
        <f>Бюджет!B9</f>
        <v>Детская медицина</v>
      </c>
      <c r="F8" s="93">
        <f t="shared" si="0"/>
        <v>0</v>
      </c>
      <c r="G8" s="94">
        <f>Бюджет!C9</f>
        <v>1320</v>
      </c>
      <c r="H8" s="95">
        <f t="shared" si="1"/>
        <v>1320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</row>
    <row r="9" spans="1:12" ht="27.6" thickBot="1" x14ac:dyDescent="0.35">
      <c r="A9" s="165"/>
      <c r="B9" s="167"/>
      <c r="C9" s="168"/>
      <c r="D9" s="169"/>
      <c r="E9" s="92" t="str">
        <f>Бюджет!B10</f>
        <v>Одежда</v>
      </c>
      <c r="F9" s="93">
        <f t="shared" si="0"/>
        <v>0</v>
      </c>
      <c r="G9" s="94">
        <f>Бюджет!C10</f>
        <v>3000</v>
      </c>
      <c r="H9" s="95">
        <f t="shared" si="1"/>
        <v>3000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</row>
    <row r="10" spans="1:12" ht="27.6" thickBot="1" x14ac:dyDescent="0.35">
      <c r="A10" s="165"/>
      <c r="B10" s="167"/>
      <c r="C10" s="168"/>
      <c r="D10" s="169"/>
      <c r="E10" s="92" t="str">
        <f>Бюджет!B11</f>
        <v>Детская одежда</v>
      </c>
      <c r="F10" s="93">
        <f t="shared" si="0"/>
        <v>0</v>
      </c>
      <c r="G10" s="94">
        <f>Бюджет!C11</f>
        <v>2000</v>
      </c>
      <c r="H10" s="95">
        <f t="shared" si="1"/>
        <v>2000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</row>
    <row r="11" spans="1:12" ht="27.6" thickBot="1" x14ac:dyDescent="0.35">
      <c r="A11" s="165"/>
      <c r="B11" s="167"/>
      <c r="C11" s="168"/>
      <c r="D11" s="169"/>
      <c r="E11" s="92" t="str">
        <f>Бюджет!B12</f>
        <v>Развлечения</v>
      </c>
      <c r="F11" s="93">
        <f t="shared" si="0"/>
        <v>0</v>
      </c>
      <c r="G11" s="94">
        <f>Бюджет!C12</f>
        <v>3200</v>
      </c>
      <c r="H11" s="95">
        <f t="shared" si="1"/>
        <v>3200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</row>
    <row r="12" spans="1:12" ht="40.799999999999997" thickBot="1" x14ac:dyDescent="0.35">
      <c r="A12" s="165"/>
      <c r="B12" s="167"/>
      <c r="C12" s="168"/>
      <c r="D12" s="169"/>
      <c r="E12" s="92" t="str">
        <f>Бюджет!B13</f>
        <v>Коммунальные платежи</v>
      </c>
      <c r="F12" s="93">
        <f t="shared" si="0"/>
        <v>0</v>
      </c>
      <c r="G12" s="94">
        <f>Бюджет!C13</f>
        <v>4000</v>
      </c>
      <c r="H12" s="95">
        <f t="shared" si="1"/>
        <v>4000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</row>
    <row r="13" spans="1:12" ht="40.799999999999997" thickBot="1" x14ac:dyDescent="0.35">
      <c r="A13" s="165"/>
      <c r="B13" s="167"/>
      <c r="C13" s="168"/>
      <c r="D13" s="169"/>
      <c r="E13" s="92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</row>
    <row r="14" spans="1:12" ht="27.6" thickBot="1" x14ac:dyDescent="0.35">
      <c r="A14" s="165"/>
      <c r="B14" s="167"/>
      <c r="C14" s="168"/>
      <c r="D14" s="169"/>
      <c r="E14" s="92" t="str">
        <f>Бюджет!B15</f>
        <v>Муж</v>
      </c>
      <c r="F14" s="93">
        <f t="shared" si="0"/>
        <v>0</v>
      </c>
      <c r="G14" s="94">
        <f>Бюджет!C15</f>
        <v>500</v>
      </c>
      <c r="H14" s="95">
        <f t="shared" si="1"/>
        <v>500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</row>
    <row r="15" spans="1:12" ht="15" thickBot="1" x14ac:dyDescent="0.35">
      <c r="A15" s="165"/>
      <c r="B15" s="167"/>
      <c r="C15" s="168"/>
      <c r="D15" s="169"/>
      <c r="E15" s="92" t="str">
        <f>Бюджет!B16</f>
        <v>Жена</v>
      </c>
      <c r="F15" s="93">
        <f t="shared" si="0"/>
        <v>0</v>
      </c>
      <c r="G15" s="94">
        <f>Бюджет!C16</f>
        <v>1700</v>
      </c>
      <c r="H15" s="95">
        <f t="shared" si="1"/>
        <v>1700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</row>
    <row r="16" spans="1:12" ht="15" thickBot="1" x14ac:dyDescent="0.35">
      <c r="A16" s="165"/>
      <c r="B16" s="167"/>
      <c r="C16" s="168"/>
      <c r="D16" s="169"/>
      <c r="E16" s="92" t="str">
        <f>Бюджет!B17</f>
        <v>Дети</v>
      </c>
      <c r="F16" s="93">
        <f t="shared" si="0"/>
        <v>0</v>
      </c>
      <c r="G16" s="94">
        <f>Бюджет!C17</f>
        <v>500</v>
      </c>
      <c r="H16" s="95">
        <f t="shared" si="1"/>
        <v>500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</row>
    <row r="17" spans="1:12" ht="15" thickBot="1" x14ac:dyDescent="0.35">
      <c r="A17" s="165"/>
      <c r="B17" s="167"/>
      <c r="C17" s="168"/>
      <c r="D17" s="169"/>
      <c r="E17" s="92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</row>
    <row r="18" spans="1:12" ht="54" thickBot="1" x14ac:dyDescent="0.35">
      <c r="A18" s="165"/>
      <c r="B18" s="167"/>
      <c r="C18" s="168"/>
      <c r="D18" s="169"/>
      <c r="E18" s="92" t="str">
        <f>Бюджет!B19</f>
        <v>Подарки, пожертвования</v>
      </c>
      <c r="F18" s="93">
        <f t="shared" si="0"/>
        <v>0</v>
      </c>
      <c r="G18" s="94">
        <f>Бюджет!C19</f>
        <v>1500</v>
      </c>
      <c r="H18" s="95">
        <f t="shared" si="1"/>
        <v>1500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</row>
    <row r="19" spans="1:12" ht="27.6" thickBot="1" x14ac:dyDescent="0.35">
      <c r="A19" s="165"/>
      <c r="B19" s="170"/>
      <c r="C19" s="168"/>
      <c r="D19" s="169"/>
      <c r="E19" s="92" t="str">
        <f>Бюджет!B20</f>
        <v>Школа/дет.сад</v>
      </c>
      <c r="F19" s="93">
        <f t="shared" si="0"/>
        <v>0</v>
      </c>
      <c r="G19" s="94">
        <f>Бюджет!C20</f>
        <v>900</v>
      </c>
      <c r="H19" s="95">
        <f t="shared" si="1"/>
        <v>900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</row>
    <row r="20" spans="1:12" ht="15" thickBot="1" x14ac:dyDescent="0.35">
      <c r="A20" s="165"/>
      <c r="B20" s="170"/>
      <c r="C20" s="168"/>
      <c r="D20" s="169"/>
      <c r="E20" s="92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</row>
    <row r="21" spans="1:12" ht="54.6" thickTop="1" thickBot="1" x14ac:dyDescent="0.35">
      <c r="A21" s="165"/>
      <c r="B21" s="170"/>
      <c r="C21" s="168"/>
      <c r="D21" s="169"/>
      <c r="E21" s="92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</row>
    <row r="22" spans="1:12" ht="15" thickTop="1" x14ac:dyDescent="0.3">
      <c r="A22" s="165"/>
      <c r="B22" s="170"/>
      <c r="C22" s="168"/>
      <c r="D22" s="169"/>
      <c r="E22" s="92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</row>
    <row r="23" spans="1:12" x14ac:dyDescent="0.3">
      <c r="A23" s="165"/>
      <c r="B23" s="170"/>
      <c r="C23" s="168"/>
      <c r="D23" s="169"/>
      <c r="E23" s="92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</row>
    <row r="24" spans="1:12" x14ac:dyDescent="0.3">
      <c r="A24" s="165"/>
      <c r="B24" s="170"/>
      <c r="C24" s="168"/>
      <c r="D24" s="169"/>
      <c r="E24" s="92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2" ht="15" thickBot="1" x14ac:dyDescent="0.35">
      <c r="A25" s="165"/>
      <c r="B25" s="170"/>
      <c r="C25" s="168"/>
      <c r="D25" s="169"/>
      <c r="E25" s="92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2" ht="15" thickBot="1" x14ac:dyDescent="0.35">
      <c r="A26" s="165"/>
      <c r="B26" s="170"/>
      <c r="C26" s="168"/>
      <c r="D26" s="169"/>
      <c r="E26" s="101" t="s">
        <v>25</v>
      </c>
      <c r="F26" s="102">
        <f>SUM(F5:F25)</f>
        <v>0</v>
      </c>
      <c r="G26" s="103">
        <f>SUM(G5:G25)</f>
        <v>36820</v>
      </c>
      <c r="H26" s="104">
        <f>SUM(H5:H25)</f>
        <v>36820</v>
      </c>
      <c r="I26" s="89"/>
      <c r="J26" s="89"/>
      <c r="K26" s="89"/>
      <c r="L26" s="89"/>
    </row>
    <row r="27" spans="1:12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2" ht="15" thickBot="1" x14ac:dyDescent="0.35">
      <c r="A28" s="165"/>
      <c r="B28" s="170"/>
      <c r="C28" s="168"/>
      <c r="D28" s="169"/>
      <c r="E28" s="85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2" x14ac:dyDescent="0.3">
      <c r="A29" s="165"/>
      <c r="B29" s="170"/>
      <c r="C29" s="168"/>
      <c r="D29" s="169"/>
      <c r="E29" s="92" t="str">
        <f>Бюджет!H7</f>
        <v>Муж</v>
      </c>
      <c r="F29" s="109">
        <f t="shared" ref="F29:F35" si="3">SUMIF(B:B,E29,C:C)</f>
        <v>0</v>
      </c>
      <c r="G29" s="110">
        <f>Бюджет!I7</f>
        <v>31500</v>
      </c>
      <c r="H29" s="116">
        <f>F29-G29</f>
        <v>-31500</v>
      </c>
      <c r="I29" s="89"/>
      <c r="J29" s="89"/>
      <c r="K29" s="89"/>
      <c r="L29" s="89"/>
    </row>
    <row r="30" spans="1:12" x14ac:dyDescent="0.3">
      <c r="A30" s="165"/>
      <c r="B30" s="170"/>
      <c r="C30" s="168"/>
      <c r="D30" s="169"/>
      <c r="E30" s="92" t="str">
        <f>Бюджет!H8</f>
        <v>Жена</v>
      </c>
      <c r="F30" s="109">
        <f t="shared" si="3"/>
        <v>0</v>
      </c>
      <c r="G30" s="110">
        <f>Бюджет!I8</f>
        <v>22000</v>
      </c>
      <c r="H30" s="116">
        <f>F30-G30</f>
        <v>-22000</v>
      </c>
      <c r="I30" s="89"/>
      <c r="J30" s="89"/>
      <c r="K30" s="89"/>
      <c r="L30" s="89"/>
    </row>
    <row r="31" spans="1:12" ht="53.4" x14ac:dyDescent="0.3">
      <c r="A31" s="165"/>
      <c r="B31" s="170"/>
      <c r="C31" s="168"/>
      <c r="D31" s="169"/>
      <c r="E31" s="92" t="str">
        <f>Бюджет!H9</f>
        <v>Дополнительный доход</v>
      </c>
      <c r="F31" s="111">
        <f t="shared" si="3"/>
        <v>0</v>
      </c>
      <c r="G31" s="110">
        <f>Бюджет!I9</f>
        <v>1000</v>
      </c>
      <c r="H31" s="116">
        <f t="shared" ref="H31:H35" si="4">F31-G31</f>
        <v>-1000</v>
      </c>
      <c r="I31" s="89"/>
      <c r="J31" s="89"/>
      <c r="K31" s="89"/>
      <c r="L31" s="89"/>
    </row>
    <row r="32" spans="1:12" ht="53.4" x14ac:dyDescent="0.3">
      <c r="A32" s="165"/>
      <c r="B32" s="170"/>
      <c r="C32" s="168"/>
      <c r="D32" s="169"/>
      <c r="E32" s="92" t="str">
        <f>Бюджет!H10</f>
        <v>Проценты по вкладам</v>
      </c>
      <c r="F32" s="111">
        <f t="shared" si="3"/>
        <v>0</v>
      </c>
      <c r="G32" s="110">
        <f>Бюджет!I10</f>
        <v>0</v>
      </c>
      <c r="H32" s="116">
        <f t="shared" si="4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92" t="str">
        <f>Бюджет!H11</f>
        <v>Другое</v>
      </c>
      <c r="F33" s="111">
        <f t="shared" si="3"/>
        <v>0</v>
      </c>
      <c r="G33" s="110">
        <f>Бюджет!I11</f>
        <v>0</v>
      </c>
      <c r="H33" s="116">
        <f t="shared" si="4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92" t="str">
        <f>Бюджет!H12</f>
        <v>Другое</v>
      </c>
      <c r="F34" s="109">
        <f t="shared" si="3"/>
        <v>0</v>
      </c>
      <c r="G34" s="110">
        <f>Бюджет!I12</f>
        <v>0</v>
      </c>
      <c r="H34" s="116">
        <f t="shared" si="4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92" t="str">
        <f>Бюджет!H13</f>
        <v>Другое</v>
      </c>
      <c r="F35" s="112">
        <f t="shared" si="3"/>
        <v>0</v>
      </c>
      <c r="G35" s="110">
        <f>Бюджет!I13</f>
        <v>0</v>
      </c>
      <c r="H35" s="116">
        <f t="shared" si="4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13" t="s">
        <v>25</v>
      </c>
      <c r="F36" s="114">
        <f>SUM(F29:F35)</f>
        <v>0</v>
      </c>
      <c r="G36" s="115">
        <f>SUM(G29:G35)</f>
        <v>54500</v>
      </c>
      <c r="H36" s="117">
        <f>SUM(H29:H35)</f>
        <v>-54500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57"/>
      <c r="D37" s="56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5" priority="1" stopIfTrue="1" operator="greaterThanOrEqual">
      <formula>0</formula>
    </cfRule>
  </conditionalFormatting>
  <dataValidations count="3">
    <dataValidation type="list" allowBlank="1" showInputMessage="1" showErrorMessage="1" sqref="B1:B18">
      <formula1>расходы</formula1>
    </dataValidation>
    <dataValidation type="date" operator="greaterThan" allowBlank="1" showInputMessage="1" showErrorMessage="1" sqref="A3:A37">
      <formula1>1</formula1>
    </dataValidation>
    <dataValidation type="list" allowBlank="1" showInputMessage="1" showErrorMessage="1" sqref="B19:B37">
      <formula1>$E$5:$E$35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B2" sqref="B2"/>
    </sheetView>
  </sheetViews>
  <sheetFormatPr defaultRowHeight="14.4" x14ac:dyDescent="0.3"/>
  <cols>
    <col min="1" max="1" width="10.5546875" style="189" customWidth="1"/>
  </cols>
  <sheetData>
    <row r="1" spans="1:12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2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2" ht="15" thickBot="1" x14ac:dyDescent="0.35">
      <c r="A3" s="165"/>
      <c r="B3" s="163"/>
      <c r="C3" s="166"/>
      <c r="D3" s="164"/>
      <c r="E3" s="53"/>
      <c r="F3" s="53"/>
      <c r="G3" s="53"/>
    </row>
    <row r="4" spans="1:12" ht="80.400000000000006" thickBot="1" x14ac:dyDescent="0.35">
      <c r="A4" s="165"/>
      <c r="B4" s="167"/>
      <c r="C4" s="168"/>
      <c r="D4" s="169"/>
      <c r="E4" s="85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2" ht="27.6" thickBot="1" x14ac:dyDescent="0.35">
      <c r="A5" s="165"/>
      <c r="B5" s="167"/>
      <c r="C5" s="168"/>
      <c r="D5" s="169"/>
      <c r="E5" s="92" t="str">
        <f>Бюджет!B6</f>
        <v>Продукты</v>
      </c>
      <c r="F5" s="93">
        <f t="shared" ref="F5:F25" si="0">SUMIF(B:B,E5,C:C)</f>
        <v>0</v>
      </c>
      <c r="G5" s="94">
        <f>Бюджет!C6</f>
        <v>8700</v>
      </c>
      <c r="H5" s="95">
        <f>G5-F5</f>
        <v>8700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</row>
    <row r="6" spans="1:12" ht="54" thickBot="1" x14ac:dyDescent="0.35">
      <c r="A6" s="165"/>
      <c r="B6" s="167"/>
      <c r="C6" s="168"/>
      <c r="D6" s="169"/>
      <c r="E6" s="92" t="str">
        <f>Бюджет!B7</f>
        <v>Бензин</v>
      </c>
      <c r="F6" s="93">
        <f t="shared" si="0"/>
        <v>0</v>
      </c>
      <c r="G6" s="94">
        <f>Бюджет!C7</f>
        <v>3000</v>
      </c>
      <c r="H6" s="95">
        <f t="shared" ref="H6:H25" si="1">G6-F6</f>
        <v>3000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</row>
    <row r="7" spans="1:12" ht="27.6" thickBot="1" x14ac:dyDescent="0.35">
      <c r="A7" s="165"/>
      <c r="B7" s="167"/>
      <c r="C7" s="168"/>
      <c r="D7" s="169"/>
      <c r="E7" s="92" t="str">
        <f>Бюджет!B8</f>
        <v>Медицина</v>
      </c>
      <c r="F7" s="93">
        <f t="shared" si="0"/>
        <v>0</v>
      </c>
      <c r="G7" s="94">
        <f>Бюджет!C8</f>
        <v>1000</v>
      </c>
      <c r="H7" s="95">
        <f t="shared" si="1"/>
        <v>1000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</row>
    <row r="8" spans="1:12" ht="40.799999999999997" thickBot="1" x14ac:dyDescent="0.35">
      <c r="A8" s="165"/>
      <c r="B8" s="167"/>
      <c r="C8" s="168"/>
      <c r="D8" s="169"/>
      <c r="E8" s="92" t="str">
        <f>Бюджет!B9</f>
        <v>Детская медицина</v>
      </c>
      <c r="F8" s="93">
        <f t="shared" si="0"/>
        <v>0</v>
      </c>
      <c r="G8" s="94">
        <f>Бюджет!C9</f>
        <v>1320</v>
      </c>
      <c r="H8" s="95">
        <f t="shared" si="1"/>
        <v>1320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</row>
    <row r="9" spans="1:12" ht="27.6" thickBot="1" x14ac:dyDescent="0.35">
      <c r="A9" s="165"/>
      <c r="B9" s="167"/>
      <c r="C9" s="168"/>
      <c r="D9" s="169"/>
      <c r="E9" s="92" t="str">
        <f>Бюджет!B10</f>
        <v>Одежда</v>
      </c>
      <c r="F9" s="93">
        <f t="shared" si="0"/>
        <v>0</v>
      </c>
      <c r="G9" s="94">
        <f>Бюджет!C10</f>
        <v>3000</v>
      </c>
      <c r="H9" s="95">
        <f t="shared" si="1"/>
        <v>3000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</row>
    <row r="10" spans="1:12" ht="27.6" thickBot="1" x14ac:dyDescent="0.35">
      <c r="A10" s="165"/>
      <c r="B10" s="167"/>
      <c r="C10" s="168"/>
      <c r="D10" s="169"/>
      <c r="E10" s="92" t="str">
        <f>Бюджет!B11</f>
        <v>Детская одежда</v>
      </c>
      <c r="F10" s="93">
        <f t="shared" si="0"/>
        <v>0</v>
      </c>
      <c r="G10" s="94">
        <f>Бюджет!C11</f>
        <v>2000</v>
      </c>
      <c r="H10" s="95">
        <f t="shared" si="1"/>
        <v>2000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</row>
    <row r="11" spans="1:12" ht="27.6" thickBot="1" x14ac:dyDescent="0.35">
      <c r="A11" s="165"/>
      <c r="B11" s="167"/>
      <c r="C11" s="168"/>
      <c r="D11" s="169"/>
      <c r="E11" s="92" t="str">
        <f>Бюджет!B12</f>
        <v>Развлечения</v>
      </c>
      <c r="F11" s="93">
        <f t="shared" si="0"/>
        <v>0</v>
      </c>
      <c r="G11" s="94">
        <f>Бюджет!C12</f>
        <v>3200</v>
      </c>
      <c r="H11" s="95">
        <f t="shared" si="1"/>
        <v>3200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</row>
    <row r="12" spans="1:12" ht="40.799999999999997" thickBot="1" x14ac:dyDescent="0.35">
      <c r="A12" s="165"/>
      <c r="B12" s="167"/>
      <c r="C12" s="168"/>
      <c r="D12" s="169"/>
      <c r="E12" s="92" t="str">
        <f>Бюджет!B13</f>
        <v>Коммунальные платежи</v>
      </c>
      <c r="F12" s="93">
        <f t="shared" si="0"/>
        <v>0</v>
      </c>
      <c r="G12" s="94">
        <f>Бюджет!C13</f>
        <v>4000</v>
      </c>
      <c r="H12" s="95">
        <f t="shared" si="1"/>
        <v>4000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</row>
    <row r="13" spans="1:12" ht="40.799999999999997" thickBot="1" x14ac:dyDescent="0.35">
      <c r="A13" s="165"/>
      <c r="B13" s="167"/>
      <c r="C13" s="168"/>
      <c r="D13" s="169"/>
      <c r="E13" s="92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</row>
    <row r="14" spans="1:12" ht="27.6" thickBot="1" x14ac:dyDescent="0.35">
      <c r="A14" s="165"/>
      <c r="B14" s="167"/>
      <c r="C14" s="168"/>
      <c r="D14" s="169"/>
      <c r="E14" s="92" t="str">
        <f>Бюджет!B15</f>
        <v>Муж</v>
      </c>
      <c r="F14" s="93">
        <f t="shared" si="0"/>
        <v>0</v>
      </c>
      <c r="G14" s="94">
        <f>Бюджет!C15</f>
        <v>500</v>
      </c>
      <c r="H14" s="95">
        <f t="shared" si="1"/>
        <v>500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</row>
    <row r="15" spans="1:12" ht="15" thickBot="1" x14ac:dyDescent="0.35">
      <c r="A15" s="165"/>
      <c r="B15" s="167"/>
      <c r="C15" s="168"/>
      <c r="D15" s="169"/>
      <c r="E15" s="92" t="str">
        <f>Бюджет!B16</f>
        <v>Жена</v>
      </c>
      <c r="F15" s="93">
        <f t="shared" si="0"/>
        <v>0</v>
      </c>
      <c r="G15" s="94">
        <f>Бюджет!C16</f>
        <v>1700</v>
      </c>
      <c r="H15" s="95">
        <f t="shared" si="1"/>
        <v>1700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</row>
    <row r="16" spans="1:12" ht="15" thickBot="1" x14ac:dyDescent="0.35">
      <c r="A16" s="165"/>
      <c r="B16" s="167"/>
      <c r="C16" s="168"/>
      <c r="D16" s="169"/>
      <c r="E16" s="92" t="str">
        <f>Бюджет!B17</f>
        <v>Дети</v>
      </c>
      <c r="F16" s="93">
        <f t="shared" si="0"/>
        <v>0</v>
      </c>
      <c r="G16" s="94">
        <f>Бюджет!C17</f>
        <v>500</v>
      </c>
      <c r="H16" s="95">
        <f t="shared" si="1"/>
        <v>500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</row>
    <row r="17" spans="1:12" ht="15" thickBot="1" x14ac:dyDescent="0.35">
      <c r="A17" s="165"/>
      <c r="B17" s="167"/>
      <c r="C17" s="168"/>
      <c r="D17" s="169"/>
      <c r="E17" s="92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</row>
    <row r="18" spans="1:12" ht="54" thickBot="1" x14ac:dyDescent="0.35">
      <c r="A18" s="165"/>
      <c r="B18" s="167"/>
      <c r="C18" s="168"/>
      <c r="D18" s="169"/>
      <c r="E18" s="92" t="str">
        <f>Бюджет!B19</f>
        <v>Подарки, пожертвования</v>
      </c>
      <c r="F18" s="93">
        <f t="shared" si="0"/>
        <v>0</v>
      </c>
      <c r="G18" s="94">
        <f>Бюджет!C19</f>
        <v>1500</v>
      </c>
      <c r="H18" s="95">
        <f t="shared" si="1"/>
        <v>1500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</row>
    <row r="19" spans="1:12" ht="27.6" thickBot="1" x14ac:dyDescent="0.35">
      <c r="A19" s="165"/>
      <c r="B19" s="170"/>
      <c r="C19" s="168"/>
      <c r="D19" s="169"/>
      <c r="E19" s="92" t="str">
        <f>Бюджет!B20</f>
        <v>Школа/дет.сад</v>
      </c>
      <c r="F19" s="93">
        <f t="shared" si="0"/>
        <v>0</v>
      </c>
      <c r="G19" s="94">
        <f>Бюджет!C20</f>
        <v>900</v>
      </c>
      <c r="H19" s="95">
        <f t="shared" si="1"/>
        <v>900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</row>
    <row r="20" spans="1:12" ht="15" thickBot="1" x14ac:dyDescent="0.35">
      <c r="A20" s="165"/>
      <c r="B20" s="170"/>
      <c r="C20" s="168"/>
      <c r="D20" s="169"/>
      <c r="E20" s="92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</row>
    <row r="21" spans="1:12" ht="54.6" thickTop="1" thickBot="1" x14ac:dyDescent="0.35">
      <c r="A21" s="165"/>
      <c r="B21" s="170"/>
      <c r="C21" s="168"/>
      <c r="D21" s="169"/>
      <c r="E21" s="92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</row>
    <row r="22" spans="1:12" ht="15" thickTop="1" x14ac:dyDescent="0.3">
      <c r="A22" s="165"/>
      <c r="B22" s="170"/>
      <c r="C22" s="168"/>
      <c r="D22" s="169"/>
      <c r="E22" s="92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</row>
    <row r="23" spans="1:12" x14ac:dyDescent="0.3">
      <c r="A23" s="165"/>
      <c r="B23" s="170"/>
      <c r="C23" s="168"/>
      <c r="D23" s="169"/>
      <c r="E23" s="92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</row>
    <row r="24" spans="1:12" x14ac:dyDescent="0.3">
      <c r="A24" s="165"/>
      <c r="B24" s="170"/>
      <c r="C24" s="168"/>
      <c r="D24" s="169"/>
      <c r="E24" s="92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2" ht="15" thickBot="1" x14ac:dyDescent="0.35">
      <c r="A25" s="165"/>
      <c r="B25" s="170"/>
      <c r="C25" s="168"/>
      <c r="D25" s="169"/>
      <c r="E25" s="92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2" ht="15" thickBot="1" x14ac:dyDescent="0.35">
      <c r="A26" s="165"/>
      <c r="B26" s="170"/>
      <c r="C26" s="168"/>
      <c r="D26" s="169"/>
      <c r="E26" s="101" t="s">
        <v>25</v>
      </c>
      <c r="F26" s="102">
        <f>SUM(F5:F25)</f>
        <v>0</v>
      </c>
      <c r="G26" s="103">
        <f>SUM(G5:G25)</f>
        <v>36820</v>
      </c>
      <c r="H26" s="104">
        <f>SUM(H5:H25)</f>
        <v>36820</v>
      </c>
      <c r="I26" s="89"/>
      <c r="J26" s="89"/>
      <c r="K26" s="89"/>
      <c r="L26" s="89"/>
    </row>
    <row r="27" spans="1:12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2" ht="15" thickBot="1" x14ac:dyDescent="0.35">
      <c r="A28" s="165"/>
      <c r="B28" s="170"/>
      <c r="C28" s="168"/>
      <c r="D28" s="169"/>
      <c r="E28" s="85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2" x14ac:dyDescent="0.3">
      <c r="A29" s="165"/>
      <c r="B29" s="170"/>
      <c r="C29" s="168"/>
      <c r="D29" s="169"/>
      <c r="E29" s="92" t="str">
        <f>Бюджет!H7</f>
        <v>Муж</v>
      </c>
      <c r="F29" s="109">
        <f t="shared" ref="F29:F35" si="3">SUMIF(B:B,E29,C:C)</f>
        <v>0</v>
      </c>
      <c r="G29" s="110">
        <f>Бюджет!I7</f>
        <v>31500</v>
      </c>
      <c r="H29" s="116">
        <f>F29-G29</f>
        <v>-31500</v>
      </c>
      <c r="I29" s="89"/>
      <c r="J29" s="89"/>
      <c r="K29" s="89"/>
      <c r="L29" s="89"/>
    </row>
    <row r="30" spans="1:12" x14ac:dyDescent="0.3">
      <c r="A30" s="165"/>
      <c r="B30" s="170"/>
      <c r="C30" s="168"/>
      <c r="D30" s="169"/>
      <c r="E30" s="92" t="str">
        <f>Бюджет!H8</f>
        <v>Жена</v>
      </c>
      <c r="F30" s="109">
        <f t="shared" si="3"/>
        <v>0</v>
      </c>
      <c r="G30" s="110">
        <f>Бюджет!I8</f>
        <v>22000</v>
      </c>
      <c r="H30" s="116">
        <f>F30-G30</f>
        <v>-22000</v>
      </c>
      <c r="I30" s="89"/>
      <c r="J30" s="89"/>
      <c r="K30" s="89"/>
      <c r="L30" s="89"/>
    </row>
    <row r="31" spans="1:12" ht="53.4" x14ac:dyDescent="0.3">
      <c r="A31" s="165"/>
      <c r="B31" s="170"/>
      <c r="C31" s="168"/>
      <c r="D31" s="169"/>
      <c r="E31" s="92" t="str">
        <f>Бюджет!H9</f>
        <v>Дополнительный доход</v>
      </c>
      <c r="F31" s="111">
        <f t="shared" si="3"/>
        <v>0</v>
      </c>
      <c r="G31" s="110">
        <f>Бюджет!I9</f>
        <v>1000</v>
      </c>
      <c r="H31" s="116">
        <f t="shared" ref="H31:H35" si="4">F31-G31</f>
        <v>-1000</v>
      </c>
      <c r="I31" s="89"/>
      <c r="J31" s="89"/>
      <c r="K31" s="89"/>
      <c r="L31" s="89"/>
    </row>
    <row r="32" spans="1:12" ht="53.4" x14ac:dyDescent="0.3">
      <c r="A32" s="165"/>
      <c r="B32" s="170"/>
      <c r="C32" s="168"/>
      <c r="D32" s="169"/>
      <c r="E32" s="92" t="str">
        <f>Бюджет!H10</f>
        <v>Проценты по вкладам</v>
      </c>
      <c r="F32" s="111">
        <f t="shared" si="3"/>
        <v>0</v>
      </c>
      <c r="G32" s="110">
        <f>Бюджет!I10</f>
        <v>0</v>
      </c>
      <c r="H32" s="116">
        <f t="shared" si="4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92" t="str">
        <f>Бюджет!H11</f>
        <v>Другое</v>
      </c>
      <c r="F33" s="111">
        <f t="shared" si="3"/>
        <v>0</v>
      </c>
      <c r="G33" s="110">
        <f>Бюджет!I11</f>
        <v>0</v>
      </c>
      <c r="H33" s="116">
        <f t="shared" si="4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92" t="str">
        <f>Бюджет!H12</f>
        <v>Другое</v>
      </c>
      <c r="F34" s="109">
        <f t="shared" si="3"/>
        <v>0</v>
      </c>
      <c r="G34" s="110">
        <f>Бюджет!I12</f>
        <v>0</v>
      </c>
      <c r="H34" s="116">
        <f t="shared" si="4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92" t="str">
        <f>Бюджет!H13</f>
        <v>Другое</v>
      </c>
      <c r="F35" s="112">
        <f t="shared" si="3"/>
        <v>0</v>
      </c>
      <c r="G35" s="110">
        <f>Бюджет!I13</f>
        <v>0</v>
      </c>
      <c r="H35" s="116">
        <f t="shared" si="4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13" t="s">
        <v>25</v>
      </c>
      <c r="F36" s="114">
        <f>SUM(F29:F35)</f>
        <v>0</v>
      </c>
      <c r="G36" s="115">
        <f>SUM(G29:G35)</f>
        <v>54500</v>
      </c>
      <c r="H36" s="117">
        <f>SUM(H29:H35)</f>
        <v>-54500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57"/>
      <c r="D37" s="56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4" priority="1" stopIfTrue="1" operator="greaterThanOrEqual">
      <formula>0</formula>
    </cfRule>
  </conditionalFormatting>
  <dataValidations count="3">
    <dataValidation type="list" allowBlank="1" showInputMessage="1" showErrorMessage="1" sqref="B1:B18">
      <formula1>расходы</formula1>
    </dataValidation>
    <dataValidation type="date" operator="greaterThan" allowBlank="1" showInputMessage="1" showErrorMessage="1" sqref="A3:A37">
      <formula1>1</formula1>
    </dataValidation>
    <dataValidation type="list" allowBlank="1" showInputMessage="1" showErrorMessage="1" sqref="B19:B37">
      <formula1>$E$5:$E$35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B2" sqref="B2"/>
    </sheetView>
  </sheetViews>
  <sheetFormatPr defaultRowHeight="14.4" x14ac:dyDescent="0.3"/>
  <cols>
    <col min="1" max="1" width="10.5546875" style="189" customWidth="1"/>
  </cols>
  <sheetData>
    <row r="1" spans="1:12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2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2" ht="15" thickBot="1" x14ac:dyDescent="0.35">
      <c r="A3" s="165"/>
      <c r="B3" s="163"/>
      <c r="C3" s="166"/>
      <c r="D3" s="164"/>
      <c r="E3" s="53"/>
      <c r="F3" s="53"/>
      <c r="G3" s="53"/>
    </row>
    <row r="4" spans="1:12" ht="80.400000000000006" thickBot="1" x14ac:dyDescent="0.35">
      <c r="A4" s="165"/>
      <c r="B4" s="167"/>
      <c r="C4" s="168"/>
      <c r="D4" s="169"/>
      <c r="E4" s="85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2" ht="27.6" thickBot="1" x14ac:dyDescent="0.35">
      <c r="A5" s="165"/>
      <c r="B5" s="167"/>
      <c r="C5" s="168"/>
      <c r="D5" s="169"/>
      <c r="E5" s="92" t="str">
        <f>Бюджет!B6</f>
        <v>Продукты</v>
      </c>
      <c r="F5" s="93">
        <f t="shared" ref="F5:F25" si="0">SUMIF(B:B,E5,C:C)</f>
        <v>0</v>
      </c>
      <c r="G5" s="94">
        <f>Бюджет!C6</f>
        <v>8700</v>
      </c>
      <c r="H5" s="95">
        <f>G5-F5</f>
        <v>8700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</row>
    <row r="6" spans="1:12" ht="54" thickBot="1" x14ac:dyDescent="0.35">
      <c r="A6" s="165"/>
      <c r="B6" s="167"/>
      <c r="C6" s="168"/>
      <c r="D6" s="169"/>
      <c r="E6" s="92" t="str">
        <f>Бюджет!B7</f>
        <v>Бензин</v>
      </c>
      <c r="F6" s="93">
        <f t="shared" si="0"/>
        <v>0</v>
      </c>
      <c r="G6" s="94">
        <f>Бюджет!C7</f>
        <v>3000</v>
      </c>
      <c r="H6" s="95">
        <f t="shared" ref="H6:H25" si="1">G6-F6</f>
        <v>3000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</row>
    <row r="7" spans="1:12" ht="27.6" thickBot="1" x14ac:dyDescent="0.35">
      <c r="A7" s="165"/>
      <c r="B7" s="167"/>
      <c r="C7" s="168"/>
      <c r="D7" s="169"/>
      <c r="E7" s="92" t="str">
        <f>Бюджет!B8</f>
        <v>Медицина</v>
      </c>
      <c r="F7" s="93">
        <f t="shared" si="0"/>
        <v>0</v>
      </c>
      <c r="G7" s="94">
        <f>Бюджет!C8</f>
        <v>1000</v>
      </c>
      <c r="H7" s="95">
        <f t="shared" si="1"/>
        <v>1000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</row>
    <row r="8" spans="1:12" ht="40.799999999999997" thickBot="1" x14ac:dyDescent="0.35">
      <c r="A8" s="165"/>
      <c r="B8" s="167"/>
      <c r="C8" s="168"/>
      <c r="D8" s="169"/>
      <c r="E8" s="92" t="str">
        <f>Бюджет!B9</f>
        <v>Детская медицина</v>
      </c>
      <c r="F8" s="93">
        <f t="shared" si="0"/>
        <v>0</v>
      </c>
      <c r="G8" s="94">
        <f>Бюджет!C9</f>
        <v>1320</v>
      </c>
      <c r="H8" s="95">
        <f t="shared" si="1"/>
        <v>1320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</row>
    <row r="9" spans="1:12" ht="27.6" thickBot="1" x14ac:dyDescent="0.35">
      <c r="A9" s="165"/>
      <c r="B9" s="167"/>
      <c r="C9" s="168"/>
      <c r="D9" s="169"/>
      <c r="E9" s="92" t="str">
        <f>Бюджет!B10</f>
        <v>Одежда</v>
      </c>
      <c r="F9" s="93">
        <f t="shared" si="0"/>
        <v>0</v>
      </c>
      <c r="G9" s="94">
        <f>Бюджет!C10</f>
        <v>3000</v>
      </c>
      <c r="H9" s="95">
        <f t="shared" si="1"/>
        <v>3000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</row>
    <row r="10" spans="1:12" ht="27.6" thickBot="1" x14ac:dyDescent="0.35">
      <c r="A10" s="165"/>
      <c r="B10" s="167"/>
      <c r="C10" s="168"/>
      <c r="D10" s="169"/>
      <c r="E10" s="92" t="str">
        <f>Бюджет!B11</f>
        <v>Детская одежда</v>
      </c>
      <c r="F10" s="93">
        <f t="shared" si="0"/>
        <v>0</v>
      </c>
      <c r="G10" s="94">
        <f>Бюджет!C11</f>
        <v>2000</v>
      </c>
      <c r="H10" s="95">
        <f t="shared" si="1"/>
        <v>2000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</row>
    <row r="11" spans="1:12" ht="27.6" thickBot="1" x14ac:dyDescent="0.35">
      <c r="A11" s="165"/>
      <c r="B11" s="167"/>
      <c r="C11" s="168"/>
      <c r="D11" s="169"/>
      <c r="E11" s="92" t="str">
        <f>Бюджет!B12</f>
        <v>Развлечения</v>
      </c>
      <c r="F11" s="93">
        <f t="shared" si="0"/>
        <v>0</v>
      </c>
      <c r="G11" s="94">
        <f>Бюджет!C12</f>
        <v>3200</v>
      </c>
      <c r="H11" s="95">
        <f t="shared" si="1"/>
        <v>3200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</row>
    <row r="12" spans="1:12" ht="40.799999999999997" thickBot="1" x14ac:dyDescent="0.35">
      <c r="A12" s="165"/>
      <c r="B12" s="167"/>
      <c r="C12" s="168"/>
      <c r="D12" s="169"/>
      <c r="E12" s="92" t="str">
        <f>Бюджет!B13</f>
        <v>Коммунальные платежи</v>
      </c>
      <c r="F12" s="93">
        <f t="shared" si="0"/>
        <v>0</v>
      </c>
      <c r="G12" s="94">
        <f>Бюджет!C13</f>
        <v>4000</v>
      </c>
      <c r="H12" s="95">
        <f t="shared" si="1"/>
        <v>4000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</row>
    <row r="13" spans="1:12" ht="40.799999999999997" thickBot="1" x14ac:dyDescent="0.35">
      <c r="A13" s="165"/>
      <c r="B13" s="167"/>
      <c r="C13" s="168"/>
      <c r="D13" s="169"/>
      <c r="E13" s="92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</row>
    <row r="14" spans="1:12" ht="27.6" thickBot="1" x14ac:dyDescent="0.35">
      <c r="A14" s="165"/>
      <c r="B14" s="167"/>
      <c r="C14" s="168"/>
      <c r="D14" s="169"/>
      <c r="E14" s="92" t="str">
        <f>Бюджет!B15</f>
        <v>Муж</v>
      </c>
      <c r="F14" s="93">
        <f t="shared" si="0"/>
        <v>0</v>
      </c>
      <c r="G14" s="94">
        <f>Бюджет!C15</f>
        <v>500</v>
      </c>
      <c r="H14" s="95">
        <f t="shared" si="1"/>
        <v>500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</row>
    <row r="15" spans="1:12" ht="15" thickBot="1" x14ac:dyDescent="0.35">
      <c r="A15" s="165"/>
      <c r="B15" s="167"/>
      <c r="C15" s="168"/>
      <c r="D15" s="169"/>
      <c r="E15" s="92" t="str">
        <f>Бюджет!B16</f>
        <v>Жена</v>
      </c>
      <c r="F15" s="93">
        <f t="shared" si="0"/>
        <v>0</v>
      </c>
      <c r="G15" s="94">
        <f>Бюджет!C16</f>
        <v>1700</v>
      </c>
      <c r="H15" s="95">
        <f t="shared" si="1"/>
        <v>1700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</row>
    <row r="16" spans="1:12" ht="15" thickBot="1" x14ac:dyDescent="0.35">
      <c r="A16" s="165"/>
      <c r="B16" s="167"/>
      <c r="C16" s="168"/>
      <c r="D16" s="169"/>
      <c r="E16" s="92" t="str">
        <f>Бюджет!B17</f>
        <v>Дети</v>
      </c>
      <c r="F16" s="93">
        <f t="shared" si="0"/>
        <v>0</v>
      </c>
      <c r="G16" s="94">
        <f>Бюджет!C17</f>
        <v>500</v>
      </c>
      <c r="H16" s="95">
        <f t="shared" si="1"/>
        <v>500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</row>
    <row r="17" spans="1:12" ht="15" thickBot="1" x14ac:dyDescent="0.35">
      <c r="A17" s="165"/>
      <c r="B17" s="167"/>
      <c r="C17" s="168"/>
      <c r="D17" s="169"/>
      <c r="E17" s="92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</row>
    <row r="18" spans="1:12" ht="54" thickBot="1" x14ac:dyDescent="0.35">
      <c r="A18" s="165"/>
      <c r="B18" s="167"/>
      <c r="C18" s="168"/>
      <c r="D18" s="169"/>
      <c r="E18" s="92" t="str">
        <f>Бюджет!B19</f>
        <v>Подарки, пожертвования</v>
      </c>
      <c r="F18" s="93">
        <f t="shared" si="0"/>
        <v>0</v>
      </c>
      <c r="G18" s="94">
        <f>Бюджет!C19</f>
        <v>1500</v>
      </c>
      <c r="H18" s="95">
        <f t="shared" si="1"/>
        <v>1500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</row>
    <row r="19" spans="1:12" ht="27.6" thickBot="1" x14ac:dyDescent="0.35">
      <c r="A19" s="165"/>
      <c r="B19" s="170"/>
      <c r="C19" s="168"/>
      <c r="D19" s="169"/>
      <c r="E19" s="92" t="str">
        <f>Бюджет!B20</f>
        <v>Школа/дет.сад</v>
      </c>
      <c r="F19" s="93">
        <f t="shared" si="0"/>
        <v>0</v>
      </c>
      <c r="G19" s="94">
        <f>Бюджет!C20</f>
        <v>900</v>
      </c>
      <c r="H19" s="95">
        <f t="shared" si="1"/>
        <v>900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</row>
    <row r="20" spans="1:12" ht="15" thickBot="1" x14ac:dyDescent="0.35">
      <c r="A20" s="165"/>
      <c r="B20" s="170"/>
      <c r="C20" s="168"/>
      <c r="D20" s="169"/>
      <c r="E20" s="92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</row>
    <row r="21" spans="1:12" ht="54.6" thickTop="1" thickBot="1" x14ac:dyDescent="0.35">
      <c r="A21" s="165"/>
      <c r="B21" s="170"/>
      <c r="C21" s="168"/>
      <c r="D21" s="169"/>
      <c r="E21" s="92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</row>
    <row r="22" spans="1:12" ht="15" thickTop="1" x14ac:dyDescent="0.3">
      <c r="A22" s="165"/>
      <c r="B22" s="170"/>
      <c r="C22" s="168"/>
      <c r="D22" s="169"/>
      <c r="E22" s="92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</row>
    <row r="23" spans="1:12" x14ac:dyDescent="0.3">
      <c r="A23" s="165"/>
      <c r="B23" s="170"/>
      <c r="C23" s="168"/>
      <c r="D23" s="169"/>
      <c r="E23" s="92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</row>
    <row r="24" spans="1:12" x14ac:dyDescent="0.3">
      <c r="A24" s="165"/>
      <c r="B24" s="170"/>
      <c r="C24" s="168"/>
      <c r="D24" s="169"/>
      <c r="E24" s="92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2" ht="15" thickBot="1" x14ac:dyDescent="0.35">
      <c r="A25" s="165"/>
      <c r="B25" s="170"/>
      <c r="C25" s="168"/>
      <c r="D25" s="169"/>
      <c r="E25" s="92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2" ht="15" thickBot="1" x14ac:dyDescent="0.35">
      <c r="A26" s="165"/>
      <c r="B26" s="170"/>
      <c r="C26" s="168"/>
      <c r="D26" s="169"/>
      <c r="E26" s="101" t="s">
        <v>25</v>
      </c>
      <c r="F26" s="102">
        <f>SUM(F5:F25)</f>
        <v>0</v>
      </c>
      <c r="G26" s="103">
        <f>SUM(G5:G25)</f>
        <v>36820</v>
      </c>
      <c r="H26" s="104">
        <f>SUM(H5:H25)</f>
        <v>36820</v>
      </c>
      <c r="I26" s="89"/>
      <c r="J26" s="89"/>
      <c r="K26" s="89"/>
      <c r="L26" s="89"/>
    </row>
    <row r="27" spans="1:12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2" ht="15" thickBot="1" x14ac:dyDescent="0.35">
      <c r="A28" s="165"/>
      <c r="B28" s="170"/>
      <c r="C28" s="168"/>
      <c r="D28" s="169"/>
      <c r="E28" s="85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2" x14ac:dyDescent="0.3">
      <c r="A29" s="165"/>
      <c r="B29" s="170"/>
      <c r="C29" s="168"/>
      <c r="D29" s="169"/>
      <c r="E29" s="92" t="str">
        <f>Бюджет!H7</f>
        <v>Муж</v>
      </c>
      <c r="F29" s="109">
        <f t="shared" ref="F29:F35" si="3">SUMIF(B:B,E29,C:C)</f>
        <v>0</v>
      </c>
      <c r="G29" s="110">
        <f>Бюджет!I7</f>
        <v>31500</v>
      </c>
      <c r="H29" s="116">
        <f>F29-G29</f>
        <v>-31500</v>
      </c>
      <c r="I29" s="89"/>
      <c r="J29" s="89"/>
      <c r="K29" s="89"/>
      <c r="L29" s="89"/>
    </row>
    <row r="30" spans="1:12" x14ac:dyDescent="0.3">
      <c r="A30" s="165"/>
      <c r="B30" s="170"/>
      <c r="C30" s="168"/>
      <c r="D30" s="169"/>
      <c r="E30" s="92" t="str">
        <f>Бюджет!H8</f>
        <v>Жена</v>
      </c>
      <c r="F30" s="109">
        <f t="shared" si="3"/>
        <v>0</v>
      </c>
      <c r="G30" s="110">
        <f>Бюджет!I8</f>
        <v>22000</v>
      </c>
      <c r="H30" s="116">
        <f>F30-G30</f>
        <v>-22000</v>
      </c>
      <c r="I30" s="89"/>
      <c r="J30" s="89"/>
      <c r="K30" s="89"/>
      <c r="L30" s="89"/>
    </row>
    <row r="31" spans="1:12" ht="53.4" x14ac:dyDescent="0.3">
      <c r="A31" s="165"/>
      <c r="B31" s="170"/>
      <c r="C31" s="168"/>
      <c r="D31" s="169"/>
      <c r="E31" s="92" t="str">
        <f>Бюджет!H9</f>
        <v>Дополнительный доход</v>
      </c>
      <c r="F31" s="111">
        <f t="shared" si="3"/>
        <v>0</v>
      </c>
      <c r="G31" s="110">
        <f>Бюджет!I9</f>
        <v>1000</v>
      </c>
      <c r="H31" s="116">
        <f t="shared" ref="H31:H35" si="4">F31-G31</f>
        <v>-1000</v>
      </c>
      <c r="I31" s="89"/>
      <c r="J31" s="89"/>
      <c r="K31" s="89"/>
      <c r="L31" s="89"/>
    </row>
    <row r="32" spans="1:12" ht="53.4" x14ac:dyDescent="0.3">
      <c r="A32" s="165"/>
      <c r="B32" s="170"/>
      <c r="C32" s="168"/>
      <c r="D32" s="169"/>
      <c r="E32" s="92" t="str">
        <f>Бюджет!H10</f>
        <v>Проценты по вкладам</v>
      </c>
      <c r="F32" s="111">
        <f t="shared" si="3"/>
        <v>0</v>
      </c>
      <c r="G32" s="110">
        <f>Бюджет!I10</f>
        <v>0</v>
      </c>
      <c r="H32" s="116">
        <f t="shared" si="4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92" t="str">
        <f>Бюджет!H11</f>
        <v>Другое</v>
      </c>
      <c r="F33" s="111">
        <f t="shared" si="3"/>
        <v>0</v>
      </c>
      <c r="G33" s="110">
        <f>Бюджет!I11</f>
        <v>0</v>
      </c>
      <c r="H33" s="116">
        <f t="shared" si="4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92" t="str">
        <f>Бюджет!H12</f>
        <v>Другое</v>
      </c>
      <c r="F34" s="109">
        <f t="shared" si="3"/>
        <v>0</v>
      </c>
      <c r="G34" s="110">
        <f>Бюджет!I12</f>
        <v>0</v>
      </c>
      <c r="H34" s="116">
        <f t="shared" si="4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92" t="str">
        <f>Бюджет!H13</f>
        <v>Другое</v>
      </c>
      <c r="F35" s="112">
        <f t="shared" si="3"/>
        <v>0</v>
      </c>
      <c r="G35" s="110">
        <f>Бюджет!I13</f>
        <v>0</v>
      </c>
      <c r="H35" s="116">
        <f t="shared" si="4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13" t="s">
        <v>25</v>
      </c>
      <c r="F36" s="114">
        <f>SUM(F29:F35)</f>
        <v>0</v>
      </c>
      <c r="G36" s="115">
        <f>SUM(G29:G35)</f>
        <v>54500</v>
      </c>
      <c r="H36" s="117">
        <f>SUM(H29:H35)</f>
        <v>-54500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57"/>
      <c r="D37" s="56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3" priority="1" stopIfTrue="1" operator="greaterThanOrEqual">
      <formula>0</formula>
    </cfRule>
  </conditionalFormatting>
  <dataValidations count="3">
    <dataValidation type="list" allowBlank="1" showInputMessage="1" showErrorMessage="1" sqref="B1:B18">
      <formula1>расходы</formula1>
    </dataValidation>
    <dataValidation type="date" operator="greaterThan" allowBlank="1" showInputMessage="1" showErrorMessage="1" sqref="A3:A37">
      <formula1>1</formula1>
    </dataValidation>
    <dataValidation type="list" allowBlank="1" showInputMessage="1" showErrorMessage="1" sqref="B19:B37">
      <formula1>$E$5:$E$35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B2" sqref="B2"/>
    </sheetView>
  </sheetViews>
  <sheetFormatPr defaultRowHeight="14.4" x14ac:dyDescent="0.3"/>
  <cols>
    <col min="1" max="1" width="10.5546875" style="189" customWidth="1"/>
  </cols>
  <sheetData>
    <row r="1" spans="1:12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2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2" ht="15" thickBot="1" x14ac:dyDescent="0.35">
      <c r="A3" s="165"/>
      <c r="B3" s="163"/>
      <c r="C3" s="166"/>
      <c r="D3" s="164"/>
      <c r="E3" s="53"/>
      <c r="F3" s="53"/>
      <c r="G3" s="53"/>
    </row>
    <row r="4" spans="1:12" ht="80.400000000000006" thickBot="1" x14ac:dyDescent="0.35">
      <c r="A4" s="165"/>
      <c r="B4" s="167"/>
      <c r="C4" s="168"/>
      <c r="D4" s="169"/>
      <c r="E4" s="85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2" ht="27.6" thickBot="1" x14ac:dyDescent="0.35">
      <c r="A5" s="165"/>
      <c r="B5" s="167"/>
      <c r="C5" s="168"/>
      <c r="D5" s="169"/>
      <c r="E5" s="92" t="str">
        <f>Бюджет!B6</f>
        <v>Продукты</v>
      </c>
      <c r="F5" s="93">
        <f t="shared" ref="F5:F25" si="0">SUMIF(B:B,E5,C:C)</f>
        <v>0</v>
      </c>
      <c r="G5" s="94">
        <f>Бюджет!C6</f>
        <v>8700</v>
      </c>
      <c r="H5" s="95">
        <f>G5-F5</f>
        <v>8700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</row>
    <row r="6" spans="1:12" ht="54" thickBot="1" x14ac:dyDescent="0.35">
      <c r="A6" s="165"/>
      <c r="B6" s="167"/>
      <c r="C6" s="168"/>
      <c r="D6" s="169"/>
      <c r="E6" s="92" t="str">
        <f>Бюджет!B7</f>
        <v>Бензин</v>
      </c>
      <c r="F6" s="93">
        <f t="shared" si="0"/>
        <v>0</v>
      </c>
      <c r="G6" s="94">
        <f>Бюджет!C7</f>
        <v>3000</v>
      </c>
      <c r="H6" s="95">
        <f t="shared" ref="H6:H25" si="1">G6-F6</f>
        <v>3000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</row>
    <row r="7" spans="1:12" ht="27.6" thickBot="1" x14ac:dyDescent="0.35">
      <c r="A7" s="165"/>
      <c r="B7" s="167"/>
      <c r="C7" s="168"/>
      <c r="D7" s="169"/>
      <c r="E7" s="92" t="str">
        <f>Бюджет!B8</f>
        <v>Медицина</v>
      </c>
      <c r="F7" s="93">
        <f t="shared" si="0"/>
        <v>0</v>
      </c>
      <c r="G7" s="94">
        <f>Бюджет!C8</f>
        <v>1000</v>
      </c>
      <c r="H7" s="95">
        <f t="shared" si="1"/>
        <v>1000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</row>
    <row r="8" spans="1:12" ht="40.799999999999997" thickBot="1" x14ac:dyDescent="0.35">
      <c r="A8" s="165"/>
      <c r="B8" s="167"/>
      <c r="C8" s="168"/>
      <c r="D8" s="169"/>
      <c r="E8" s="92" t="str">
        <f>Бюджет!B9</f>
        <v>Детская медицина</v>
      </c>
      <c r="F8" s="93">
        <f t="shared" si="0"/>
        <v>0</v>
      </c>
      <c r="G8" s="94">
        <f>Бюджет!C9</f>
        <v>1320</v>
      </c>
      <c r="H8" s="95">
        <f t="shared" si="1"/>
        <v>1320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</row>
    <row r="9" spans="1:12" ht="27.6" thickBot="1" x14ac:dyDescent="0.35">
      <c r="A9" s="165"/>
      <c r="B9" s="167"/>
      <c r="C9" s="168"/>
      <c r="D9" s="169"/>
      <c r="E9" s="92" t="str">
        <f>Бюджет!B10</f>
        <v>Одежда</v>
      </c>
      <c r="F9" s="93">
        <f t="shared" si="0"/>
        <v>0</v>
      </c>
      <c r="G9" s="94">
        <f>Бюджет!C10</f>
        <v>3000</v>
      </c>
      <c r="H9" s="95">
        <f t="shared" si="1"/>
        <v>3000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</row>
    <row r="10" spans="1:12" ht="27.6" thickBot="1" x14ac:dyDescent="0.35">
      <c r="A10" s="165"/>
      <c r="B10" s="167"/>
      <c r="C10" s="168"/>
      <c r="D10" s="169"/>
      <c r="E10" s="92" t="str">
        <f>Бюджет!B11</f>
        <v>Детская одежда</v>
      </c>
      <c r="F10" s="93">
        <f t="shared" si="0"/>
        <v>0</v>
      </c>
      <c r="G10" s="94">
        <f>Бюджет!C11</f>
        <v>2000</v>
      </c>
      <c r="H10" s="95">
        <f t="shared" si="1"/>
        <v>2000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</row>
    <row r="11" spans="1:12" ht="27.6" thickBot="1" x14ac:dyDescent="0.35">
      <c r="A11" s="165"/>
      <c r="B11" s="167"/>
      <c r="C11" s="168"/>
      <c r="D11" s="169"/>
      <c r="E11" s="92" t="str">
        <f>Бюджет!B12</f>
        <v>Развлечения</v>
      </c>
      <c r="F11" s="93">
        <f t="shared" si="0"/>
        <v>0</v>
      </c>
      <c r="G11" s="94">
        <f>Бюджет!C12</f>
        <v>3200</v>
      </c>
      <c r="H11" s="95">
        <f t="shared" si="1"/>
        <v>3200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</row>
    <row r="12" spans="1:12" ht="40.799999999999997" thickBot="1" x14ac:dyDescent="0.35">
      <c r="A12" s="165"/>
      <c r="B12" s="167"/>
      <c r="C12" s="168"/>
      <c r="D12" s="169"/>
      <c r="E12" s="92" t="str">
        <f>Бюджет!B13</f>
        <v>Коммунальные платежи</v>
      </c>
      <c r="F12" s="93">
        <f t="shared" si="0"/>
        <v>0</v>
      </c>
      <c r="G12" s="94">
        <f>Бюджет!C13</f>
        <v>4000</v>
      </c>
      <c r="H12" s="95">
        <f t="shared" si="1"/>
        <v>4000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</row>
    <row r="13" spans="1:12" ht="40.799999999999997" thickBot="1" x14ac:dyDescent="0.35">
      <c r="A13" s="165"/>
      <c r="B13" s="167"/>
      <c r="C13" s="168"/>
      <c r="D13" s="169"/>
      <c r="E13" s="92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</row>
    <row r="14" spans="1:12" ht="27.6" thickBot="1" x14ac:dyDescent="0.35">
      <c r="A14" s="165"/>
      <c r="B14" s="167"/>
      <c r="C14" s="168"/>
      <c r="D14" s="169"/>
      <c r="E14" s="92" t="str">
        <f>Бюджет!B15</f>
        <v>Муж</v>
      </c>
      <c r="F14" s="93">
        <f t="shared" si="0"/>
        <v>0</v>
      </c>
      <c r="G14" s="94">
        <f>Бюджет!C15</f>
        <v>500</v>
      </c>
      <c r="H14" s="95">
        <f t="shared" si="1"/>
        <v>500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</row>
    <row r="15" spans="1:12" ht="15" thickBot="1" x14ac:dyDescent="0.35">
      <c r="A15" s="165"/>
      <c r="B15" s="167"/>
      <c r="C15" s="168"/>
      <c r="D15" s="169"/>
      <c r="E15" s="92" t="str">
        <f>Бюджет!B16</f>
        <v>Жена</v>
      </c>
      <c r="F15" s="93">
        <f t="shared" si="0"/>
        <v>0</v>
      </c>
      <c r="G15" s="94">
        <f>Бюджет!C16</f>
        <v>1700</v>
      </c>
      <c r="H15" s="95">
        <f t="shared" si="1"/>
        <v>1700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</row>
    <row r="16" spans="1:12" ht="15" thickBot="1" x14ac:dyDescent="0.35">
      <c r="A16" s="165"/>
      <c r="B16" s="167"/>
      <c r="C16" s="168"/>
      <c r="D16" s="169"/>
      <c r="E16" s="92" t="str">
        <f>Бюджет!B17</f>
        <v>Дети</v>
      </c>
      <c r="F16" s="93">
        <f t="shared" si="0"/>
        <v>0</v>
      </c>
      <c r="G16" s="94">
        <f>Бюджет!C17</f>
        <v>500</v>
      </c>
      <c r="H16" s="95">
        <f t="shared" si="1"/>
        <v>500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</row>
    <row r="17" spans="1:12" ht="15" thickBot="1" x14ac:dyDescent="0.35">
      <c r="A17" s="165"/>
      <c r="B17" s="167"/>
      <c r="C17" s="168"/>
      <c r="D17" s="169"/>
      <c r="E17" s="92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</row>
    <row r="18" spans="1:12" ht="54" thickBot="1" x14ac:dyDescent="0.35">
      <c r="A18" s="165"/>
      <c r="B18" s="167"/>
      <c r="C18" s="168"/>
      <c r="D18" s="169"/>
      <c r="E18" s="92" t="str">
        <f>Бюджет!B19</f>
        <v>Подарки, пожертвования</v>
      </c>
      <c r="F18" s="93">
        <f t="shared" si="0"/>
        <v>0</v>
      </c>
      <c r="G18" s="94">
        <f>Бюджет!C19</f>
        <v>1500</v>
      </c>
      <c r="H18" s="95">
        <f t="shared" si="1"/>
        <v>1500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</row>
    <row r="19" spans="1:12" ht="27.6" thickBot="1" x14ac:dyDescent="0.35">
      <c r="A19" s="165"/>
      <c r="B19" s="170"/>
      <c r="C19" s="168"/>
      <c r="D19" s="169"/>
      <c r="E19" s="92" t="str">
        <f>Бюджет!B20</f>
        <v>Школа/дет.сад</v>
      </c>
      <c r="F19" s="93">
        <f t="shared" si="0"/>
        <v>0</v>
      </c>
      <c r="G19" s="94">
        <f>Бюджет!C20</f>
        <v>900</v>
      </c>
      <c r="H19" s="95">
        <f t="shared" si="1"/>
        <v>900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</row>
    <row r="20" spans="1:12" ht="15" thickBot="1" x14ac:dyDescent="0.35">
      <c r="A20" s="165"/>
      <c r="B20" s="170"/>
      <c r="C20" s="168"/>
      <c r="D20" s="169"/>
      <c r="E20" s="92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</row>
    <row r="21" spans="1:12" ht="54.6" thickTop="1" thickBot="1" x14ac:dyDescent="0.35">
      <c r="A21" s="165"/>
      <c r="B21" s="170"/>
      <c r="C21" s="168"/>
      <c r="D21" s="169"/>
      <c r="E21" s="92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</row>
    <row r="22" spans="1:12" ht="15" thickTop="1" x14ac:dyDescent="0.3">
      <c r="A22" s="165"/>
      <c r="B22" s="170"/>
      <c r="C22" s="168"/>
      <c r="D22" s="169"/>
      <c r="E22" s="92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</row>
    <row r="23" spans="1:12" x14ac:dyDescent="0.3">
      <c r="A23" s="165"/>
      <c r="B23" s="170"/>
      <c r="C23" s="168"/>
      <c r="D23" s="169"/>
      <c r="E23" s="92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</row>
    <row r="24" spans="1:12" x14ac:dyDescent="0.3">
      <c r="A24" s="165"/>
      <c r="B24" s="170"/>
      <c r="C24" s="168"/>
      <c r="D24" s="169"/>
      <c r="E24" s="92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2" ht="15" thickBot="1" x14ac:dyDescent="0.35">
      <c r="A25" s="165"/>
      <c r="B25" s="170"/>
      <c r="C25" s="168"/>
      <c r="D25" s="169"/>
      <c r="E25" s="92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2" ht="15" thickBot="1" x14ac:dyDescent="0.35">
      <c r="A26" s="165"/>
      <c r="B26" s="170"/>
      <c r="C26" s="168"/>
      <c r="D26" s="169"/>
      <c r="E26" s="101" t="s">
        <v>25</v>
      </c>
      <c r="F26" s="102">
        <f>SUM(F5:F25)</f>
        <v>0</v>
      </c>
      <c r="G26" s="103">
        <f>SUM(G5:G25)</f>
        <v>36820</v>
      </c>
      <c r="H26" s="104">
        <f>SUM(H5:H25)</f>
        <v>36820</v>
      </c>
      <c r="I26" s="89"/>
      <c r="J26" s="89"/>
      <c r="K26" s="89"/>
      <c r="L26" s="89"/>
    </row>
    <row r="27" spans="1:12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2" ht="15" thickBot="1" x14ac:dyDescent="0.35">
      <c r="A28" s="165"/>
      <c r="B28" s="170"/>
      <c r="C28" s="168"/>
      <c r="D28" s="169"/>
      <c r="E28" s="85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2" x14ac:dyDescent="0.3">
      <c r="A29" s="165"/>
      <c r="B29" s="170"/>
      <c r="C29" s="168"/>
      <c r="D29" s="169"/>
      <c r="E29" s="92" t="str">
        <f>Бюджет!H7</f>
        <v>Муж</v>
      </c>
      <c r="F29" s="109">
        <f t="shared" ref="F29:F35" si="3">SUMIF(B:B,E29,C:C)</f>
        <v>0</v>
      </c>
      <c r="G29" s="110">
        <f>Бюджет!I7</f>
        <v>31500</v>
      </c>
      <c r="H29" s="116">
        <f>F29-G29</f>
        <v>-31500</v>
      </c>
      <c r="I29" s="89"/>
      <c r="J29" s="89"/>
      <c r="K29" s="89"/>
      <c r="L29" s="89"/>
    </row>
    <row r="30" spans="1:12" x14ac:dyDescent="0.3">
      <c r="A30" s="165"/>
      <c r="B30" s="170"/>
      <c r="C30" s="168"/>
      <c r="D30" s="169"/>
      <c r="E30" s="92" t="str">
        <f>Бюджет!H8</f>
        <v>Жена</v>
      </c>
      <c r="F30" s="109">
        <f t="shared" si="3"/>
        <v>0</v>
      </c>
      <c r="G30" s="110">
        <f>Бюджет!I8</f>
        <v>22000</v>
      </c>
      <c r="H30" s="116">
        <f>F30-G30</f>
        <v>-22000</v>
      </c>
      <c r="I30" s="89"/>
      <c r="J30" s="89"/>
      <c r="K30" s="89"/>
      <c r="L30" s="89"/>
    </row>
    <row r="31" spans="1:12" ht="53.4" x14ac:dyDescent="0.3">
      <c r="A31" s="165"/>
      <c r="B31" s="170"/>
      <c r="C31" s="168"/>
      <c r="D31" s="169"/>
      <c r="E31" s="92" t="str">
        <f>Бюджет!H9</f>
        <v>Дополнительный доход</v>
      </c>
      <c r="F31" s="111">
        <f t="shared" si="3"/>
        <v>0</v>
      </c>
      <c r="G31" s="110">
        <f>Бюджет!I9</f>
        <v>1000</v>
      </c>
      <c r="H31" s="116">
        <f t="shared" ref="H31:H35" si="4">F31-G31</f>
        <v>-1000</v>
      </c>
      <c r="I31" s="89"/>
      <c r="J31" s="89"/>
      <c r="K31" s="89"/>
      <c r="L31" s="89"/>
    </row>
    <row r="32" spans="1:12" ht="53.4" x14ac:dyDescent="0.3">
      <c r="A32" s="165"/>
      <c r="B32" s="170"/>
      <c r="C32" s="168"/>
      <c r="D32" s="169"/>
      <c r="E32" s="92" t="str">
        <f>Бюджет!H10</f>
        <v>Проценты по вкладам</v>
      </c>
      <c r="F32" s="111">
        <f t="shared" si="3"/>
        <v>0</v>
      </c>
      <c r="G32" s="110">
        <f>Бюджет!I10</f>
        <v>0</v>
      </c>
      <c r="H32" s="116">
        <f t="shared" si="4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92" t="str">
        <f>Бюджет!H11</f>
        <v>Другое</v>
      </c>
      <c r="F33" s="111">
        <f t="shared" si="3"/>
        <v>0</v>
      </c>
      <c r="G33" s="110">
        <f>Бюджет!I11</f>
        <v>0</v>
      </c>
      <c r="H33" s="116">
        <f t="shared" si="4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92" t="str">
        <f>Бюджет!H12</f>
        <v>Другое</v>
      </c>
      <c r="F34" s="109">
        <f t="shared" si="3"/>
        <v>0</v>
      </c>
      <c r="G34" s="110">
        <f>Бюджет!I12</f>
        <v>0</v>
      </c>
      <c r="H34" s="116">
        <f t="shared" si="4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92" t="str">
        <f>Бюджет!H13</f>
        <v>Другое</v>
      </c>
      <c r="F35" s="112">
        <f t="shared" si="3"/>
        <v>0</v>
      </c>
      <c r="G35" s="110">
        <f>Бюджет!I13</f>
        <v>0</v>
      </c>
      <c r="H35" s="116">
        <f t="shared" si="4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13" t="s">
        <v>25</v>
      </c>
      <c r="F36" s="114">
        <f>SUM(F29:F35)</f>
        <v>0</v>
      </c>
      <c r="G36" s="115">
        <f>SUM(G29:G35)</f>
        <v>54500</v>
      </c>
      <c r="H36" s="117">
        <f>SUM(H29:H35)</f>
        <v>-54500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57"/>
      <c r="D37" s="56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2" priority="1" stopIfTrue="1" operator="greaterThanOrEqual">
      <formula>0</formula>
    </cfRule>
  </conditionalFormatting>
  <dataValidations count="3">
    <dataValidation type="list" allowBlank="1" showInputMessage="1" showErrorMessage="1" sqref="B1:B18">
      <formula1>расходы</formula1>
    </dataValidation>
    <dataValidation type="date" operator="greaterThan" allowBlank="1" showInputMessage="1" showErrorMessage="1" sqref="A3:A37">
      <formula1>1</formula1>
    </dataValidation>
    <dataValidation type="list" allowBlank="1" showInputMessage="1" showErrorMessage="1" sqref="B19:B37">
      <formula1>$E$5:$E$35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B2" sqref="B2"/>
    </sheetView>
  </sheetViews>
  <sheetFormatPr defaultRowHeight="14.4" x14ac:dyDescent="0.3"/>
  <cols>
    <col min="1" max="1" width="10.5546875" style="189" customWidth="1"/>
  </cols>
  <sheetData>
    <row r="1" spans="1:12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2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2" ht="15" thickBot="1" x14ac:dyDescent="0.35">
      <c r="A3" s="165"/>
      <c r="B3" s="163"/>
      <c r="C3" s="166"/>
      <c r="D3" s="164"/>
      <c r="E3" s="53"/>
      <c r="F3" s="53"/>
      <c r="G3" s="53"/>
    </row>
    <row r="4" spans="1:12" ht="80.400000000000006" thickBot="1" x14ac:dyDescent="0.35">
      <c r="A4" s="165"/>
      <c r="B4" s="167"/>
      <c r="C4" s="168"/>
      <c r="D4" s="169"/>
      <c r="E4" s="85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2" ht="27.6" thickBot="1" x14ac:dyDescent="0.35">
      <c r="A5" s="165"/>
      <c r="B5" s="167"/>
      <c r="C5" s="168"/>
      <c r="D5" s="169"/>
      <c r="E5" s="92" t="str">
        <f>Бюджет!B6</f>
        <v>Продукты</v>
      </c>
      <c r="F5" s="93">
        <f t="shared" ref="F5:F25" si="0">SUMIF(B:B,E5,C:C)</f>
        <v>0</v>
      </c>
      <c r="G5" s="94">
        <f>Бюджет!C6</f>
        <v>8700</v>
      </c>
      <c r="H5" s="95">
        <f>G5-F5</f>
        <v>8700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</row>
    <row r="6" spans="1:12" ht="54" thickBot="1" x14ac:dyDescent="0.35">
      <c r="A6" s="165"/>
      <c r="B6" s="167"/>
      <c r="C6" s="168"/>
      <c r="D6" s="169"/>
      <c r="E6" s="92" t="str">
        <f>Бюджет!B7</f>
        <v>Бензин</v>
      </c>
      <c r="F6" s="93">
        <f t="shared" si="0"/>
        <v>0</v>
      </c>
      <c r="G6" s="94">
        <f>Бюджет!C7</f>
        <v>3000</v>
      </c>
      <c r="H6" s="95">
        <f t="shared" ref="H6:H25" si="1">G6-F6</f>
        <v>3000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</row>
    <row r="7" spans="1:12" ht="27.6" thickBot="1" x14ac:dyDescent="0.35">
      <c r="A7" s="165"/>
      <c r="B7" s="167"/>
      <c r="C7" s="168"/>
      <c r="D7" s="169"/>
      <c r="E7" s="92" t="str">
        <f>Бюджет!B8</f>
        <v>Медицина</v>
      </c>
      <c r="F7" s="93">
        <f t="shared" si="0"/>
        <v>0</v>
      </c>
      <c r="G7" s="94">
        <f>Бюджет!C8</f>
        <v>1000</v>
      </c>
      <c r="H7" s="95">
        <f t="shared" si="1"/>
        <v>1000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</row>
    <row r="8" spans="1:12" ht="40.799999999999997" thickBot="1" x14ac:dyDescent="0.35">
      <c r="A8" s="165"/>
      <c r="B8" s="167"/>
      <c r="C8" s="168"/>
      <c r="D8" s="169"/>
      <c r="E8" s="92" t="str">
        <f>Бюджет!B9</f>
        <v>Детская медицина</v>
      </c>
      <c r="F8" s="93">
        <f t="shared" si="0"/>
        <v>0</v>
      </c>
      <c r="G8" s="94">
        <f>Бюджет!C9</f>
        <v>1320</v>
      </c>
      <c r="H8" s="95">
        <f t="shared" si="1"/>
        <v>1320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</row>
    <row r="9" spans="1:12" ht="27.6" thickBot="1" x14ac:dyDescent="0.35">
      <c r="A9" s="165"/>
      <c r="B9" s="167"/>
      <c r="C9" s="168"/>
      <c r="D9" s="169"/>
      <c r="E9" s="92" t="str">
        <f>Бюджет!B10</f>
        <v>Одежда</v>
      </c>
      <c r="F9" s="93">
        <f t="shared" si="0"/>
        <v>0</v>
      </c>
      <c r="G9" s="94">
        <f>Бюджет!C10</f>
        <v>3000</v>
      </c>
      <c r="H9" s="95">
        <f t="shared" si="1"/>
        <v>3000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</row>
    <row r="10" spans="1:12" ht="27.6" thickBot="1" x14ac:dyDescent="0.35">
      <c r="A10" s="165"/>
      <c r="B10" s="167"/>
      <c r="C10" s="168"/>
      <c r="D10" s="169"/>
      <c r="E10" s="92" t="str">
        <f>Бюджет!B11</f>
        <v>Детская одежда</v>
      </c>
      <c r="F10" s="93">
        <f t="shared" si="0"/>
        <v>0</v>
      </c>
      <c r="G10" s="94">
        <f>Бюджет!C11</f>
        <v>2000</v>
      </c>
      <c r="H10" s="95">
        <f t="shared" si="1"/>
        <v>2000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</row>
    <row r="11" spans="1:12" ht="27.6" thickBot="1" x14ac:dyDescent="0.35">
      <c r="A11" s="165"/>
      <c r="B11" s="167"/>
      <c r="C11" s="168"/>
      <c r="D11" s="169"/>
      <c r="E11" s="92" t="str">
        <f>Бюджет!B12</f>
        <v>Развлечения</v>
      </c>
      <c r="F11" s="93">
        <f t="shared" si="0"/>
        <v>0</v>
      </c>
      <c r="G11" s="94">
        <f>Бюджет!C12</f>
        <v>3200</v>
      </c>
      <c r="H11" s="95">
        <f t="shared" si="1"/>
        <v>3200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</row>
    <row r="12" spans="1:12" ht="40.799999999999997" thickBot="1" x14ac:dyDescent="0.35">
      <c r="A12" s="165"/>
      <c r="B12" s="167"/>
      <c r="C12" s="168"/>
      <c r="D12" s="169"/>
      <c r="E12" s="92" t="str">
        <f>Бюджет!B13</f>
        <v>Коммунальные платежи</v>
      </c>
      <c r="F12" s="93">
        <f t="shared" si="0"/>
        <v>0</v>
      </c>
      <c r="G12" s="94">
        <f>Бюджет!C13</f>
        <v>4000</v>
      </c>
      <c r="H12" s="95">
        <f t="shared" si="1"/>
        <v>4000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</row>
    <row r="13" spans="1:12" ht="40.799999999999997" thickBot="1" x14ac:dyDescent="0.35">
      <c r="A13" s="165"/>
      <c r="B13" s="167"/>
      <c r="C13" s="168"/>
      <c r="D13" s="169"/>
      <c r="E13" s="92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</row>
    <row r="14" spans="1:12" ht="27.6" thickBot="1" x14ac:dyDescent="0.35">
      <c r="A14" s="165"/>
      <c r="B14" s="167"/>
      <c r="C14" s="168"/>
      <c r="D14" s="169"/>
      <c r="E14" s="92" t="str">
        <f>Бюджет!B15</f>
        <v>Муж</v>
      </c>
      <c r="F14" s="93">
        <f t="shared" si="0"/>
        <v>0</v>
      </c>
      <c r="G14" s="94">
        <f>Бюджет!C15</f>
        <v>500</v>
      </c>
      <c r="H14" s="95">
        <f t="shared" si="1"/>
        <v>500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</row>
    <row r="15" spans="1:12" ht="15" thickBot="1" x14ac:dyDescent="0.35">
      <c r="A15" s="165"/>
      <c r="B15" s="167"/>
      <c r="C15" s="168"/>
      <c r="D15" s="169"/>
      <c r="E15" s="92" t="str">
        <f>Бюджет!B16</f>
        <v>Жена</v>
      </c>
      <c r="F15" s="93">
        <f t="shared" si="0"/>
        <v>0</v>
      </c>
      <c r="G15" s="94">
        <f>Бюджет!C16</f>
        <v>1700</v>
      </c>
      <c r="H15" s="95">
        <f t="shared" si="1"/>
        <v>1700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</row>
    <row r="16" spans="1:12" ht="15" thickBot="1" x14ac:dyDescent="0.35">
      <c r="A16" s="165"/>
      <c r="B16" s="167"/>
      <c r="C16" s="168"/>
      <c r="D16" s="169"/>
      <c r="E16" s="92" t="str">
        <f>Бюджет!B17</f>
        <v>Дети</v>
      </c>
      <c r="F16" s="93">
        <f t="shared" si="0"/>
        <v>0</v>
      </c>
      <c r="G16" s="94">
        <f>Бюджет!C17</f>
        <v>500</v>
      </c>
      <c r="H16" s="95">
        <f t="shared" si="1"/>
        <v>500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</row>
    <row r="17" spans="1:12" ht="15" thickBot="1" x14ac:dyDescent="0.35">
      <c r="A17" s="165"/>
      <c r="B17" s="167"/>
      <c r="C17" s="168"/>
      <c r="D17" s="169"/>
      <c r="E17" s="92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</row>
    <row r="18" spans="1:12" ht="54" thickBot="1" x14ac:dyDescent="0.35">
      <c r="A18" s="165"/>
      <c r="B18" s="167"/>
      <c r="C18" s="168"/>
      <c r="D18" s="169"/>
      <c r="E18" s="92" t="str">
        <f>Бюджет!B19</f>
        <v>Подарки, пожертвования</v>
      </c>
      <c r="F18" s="93">
        <f t="shared" si="0"/>
        <v>0</v>
      </c>
      <c r="G18" s="94">
        <f>Бюджет!C19</f>
        <v>1500</v>
      </c>
      <c r="H18" s="95">
        <f t="shared" si="1"/>
        <v>1500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</row>
    <row r="19" spans="1:12" ht="27.6" thickBot="1" x14ac:dyDescent="0.35">
      <c r="A19" s="165"/>
      <c r="B19" s="170"/>
      <c r="C19" s="168"/>
      <c r="D19" s="169"/>
      <c r="E19" s="92" t="str">
        <f>Бюджет!B20</f>
        <v>Школа/дет.сад</v>
      </c>
      <c r="F19" s="93">
        <f t="shared" si="0"/>
        <v>0</v>
      </c>
      <c r="G19" s="94">
        <f>Бюджет!C20</f>
        <v>900</v>
      </c>
      <c r="H19" s="95">
        <f t="shared" si="1"/>
        <v>900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</row>
    <row r="20" spans="1:12" ht="15" thickBot="1" x14ac:dyDescent="0.35">
      <c r="A20" s="165"/>
      <c r="B20" s="170"/>
      <c r="C20" s="168"/>
      <c r="D20" s="169"/>
      <c r="E20" s="92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</row>
    <row r="21" spans="1:12" ht="54.6" thickTop="1" thickBot="1" x14ac:dyDescent="0.35">
      <c r="A21" s="165"/>
      <c r="B21" s="170"/>
      <c r="C21" s="168"/>
      <c r="D21" s="169"/>
      <c r="E21" s="92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</row>
    <row r="22" spans="1:12" ht="15" thickTop="1" x14ac:dyDescent="0.3">
      <c r="A22" s="165"/>
      <c r="B22" s="170"/>
      <c r="C22" s="168"/>
      <c r="D22" s="169"/>
      <c r="E22" s="92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</row>
    <row r="23" spans="1:12" x14ac:dyDescent="0.3">
      <c r="A23" s="165"/>
      <c r="B23" s="170"/>
      <c r="C23" s="168"/>
      <c r="D23" s="169"/>
      <c r="E23" s="92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</row>
    <row r="24" spans="1:12" x14ac:dyDescent="0.3">
      <c r="A24" s="165"/>
      <c r="B24" s="170"/>
      <c r="C24" s="168"/>
      <c r="D24" s="169"/>
      <c r="E24" s="92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2" ht="15" thickBot="1" x14ac:dyDescent="0.35">
      <c r="A25" s="165"/>
      <c r="B25" s="170"/>
      <c r="C25" s="168"/>
      <c r="D25" s="169"/>
      <c r="E25" s="92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2" ht="15" thickBot="1" x14ac:dyDescent="0.35">
      <c r="A26" s="165"/>
      <c r="B26" s="170"/>
      <c r="C26" s="168"/>
      <c r="D26" s="169"/>
      <c r="E26" s="101" t="s">
        <v>25</v>
      </c>
      <c r="F26" s="102">
        <f>SUM(F5:F25)</f>
        <v>0</v>
      </c>
      <c r="G26" s="103">
        <f>SUM(G5:G25)</f>
        <v>36820</v>
      </c>
      <c r="H26" s="104">
        <f>SUM(H5:H25)</f>
        <v>36820</v>
      </c>
      <c r="I26" s="89"/>
      <c r="J26" s="89"/>
      <c r="K26" s="89"/>
      <c r="L26" s="89"/>
    </row>
    <row r="27" spans="1:12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2" ht="15" thickBot="1" x14ac:dyDescent="0.35">
      <c r="A28" s="165"/>
      <c r="B28" s="170"/>
      <c r="C28" s="168"/>
      <c r="D28" s="169"/>
      <c r="E28" s="85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2" x14ac:dyDescent="0.3">
      <c r="A29" s="165"/>
      <c r="B29" s="170"/>
      <c r="C29" s="168"/>
      <c r="D29" s="169"/>
      <c r="E29" s="92" t="str">
        <f>Бюджет!H7</f>
        <v>Муж</v>
      </c>
      <c r="F29" s="109">
        <f t="shared" ref="F29:F35" si="3">SUMIF(B:B,E29,C:C)</f>
        <v>0</v>
      </c>
      <c r="G29" s="110">
        <f>Бюджет!I7</f>
        <v>31500</v>
      </c>
      <c r="H29" s="116">
        <f>F29-G29</f>
        <v>-31500</v>
      </c>
      <c r="I29" s="89"/>
      <c r="J29" s="89"/>
      <c r="K29" s="89"/>
      <c r="L29" s="89"/>
    </row>
    <row r="30" spans="1:12" x14ac:dyDescent="0.3">
      <c r="A30" s="165"/>
      <c r="B30" s="170"/>
      <c r="C30" s="168"/>
      <c r="D30" s="169"/>
      <c r="E30" s="92" t="str">
        <f>Бюджет!H8</f>
        <v>Жена</v>
      </c>
      <c r="F30" s="109">
        <f t="shared" si="3"/>
        <v>0</v>
      </c>
      <c r="G30" s="110">
        <f>Бюджет!I8</f>
        <v>22000</v>
      </c>
      <c r="H30" s="116">
        <f>F30-G30</f>
        <v>-22000</v>
      </c>
      <c r="I30" s="89"/>
      <c r="J30" s="89"/>
      <c r="K30" s="89"/>
      <c r="L30" s="89"/>
    </row>
    <row r="31" spans="1:12" ht="53.4" x14ac:dyDescent="0.3">
      <c r="A31" s="165"/>
      <c r="B31" s="170"/>
      <c r="C31" s="168"/>
      <c r="D31" s="169"/>
      <c r="E31" s="92" t="str">
        <f>Бюджет!H9</f>
        <v>Дополнительный доход</v>
      </c>
      <c r="F31" s="111">
        <f t="shared" si="3"/>
        <v>0</v>
      </c>
      <c r="G31" s="110">
        <f>Бюджет!I9</f>
        <v>1000</v>
      </c>
      <c r="H31" s="116">
        <f t="shared" ref="H31:H35" si="4">F31-G31</f>
        <v>-1000</v>
      </c>
      <c r="I31" s="89"/>
      <c r="J31" s="89"/>
      <c r="K31" s="89"/>
      <c r="L31" s="89"/>
    </row>
    <row r="32" spans="1:12" ht="53.4" x14ac:dyDescent="0.3">
      <c r="A32" s="165"/>
      <c r="B32" s="170"/>
      <c r="C32" s="168"/>
      <c r="D32" s="169"/>
      <c r="E32" s="92" t="str">
        <f>Бюджет!H10</f>
        <v>Проценты по вкладам</v>
      </c>
      <c r="F32" s="111">
        <f t="shared" si="3"/>
        <v>0</v>
      </c>
      <c r="G32" s="110">
        <f>Бюджет!I10</f>
        <v>0</v>
      </c>
      <c r="H32" s="116">
        <f t="shared" si="4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92" t="str">
        <f>Бюджет!H11</f>
        <v>Другое</v>
      </c>
      <c r="F33" s="111">
        <f t="shared" si="3"/>
        <v>0</v>
      </c>
      <c r="G33" s="110">
        <f>Бюджет!I11</f>
        <v>0</v>
      </c>
      <c r="H33" s="116">
        <f t="shared" si="4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92" t="str">
        <f>Бюджет!H12</f>
        <v>Другое</v>
      </c>
      <c r="F34" s="109">
        <f t="shared" si="3"/>
        <v>0</v>
      </c>
      <c r="G34" s="110">
        <f>Бюджет!I12</f>
        <v>0</v>
      </c>
      <c r="H34" s="116">
        <f t="shared" si="4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92" t="str">
        <f>Бюджет!H13</f>
        <v>Другое</v>
      </c>
      <c r="F35" s="112">
        <f t="shared" si="3"/>
        <v>0</v>
      </c>
      <c r="G35" s="110">
        <f>Бюджет!I13</f>
        <v>0</v>
      </c>
      <c r="H35" s="116">
        <f t="shared" si="4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13" t="s">
        <v>25</v>
      </c>
      <c r="F36" s="114">
        <f>SUM(F29:F35)</f>
        <v>0</v>
      </c>
      <c r="G36" s="115">
        <f>SUM(G29:G35)</f>
        <v>54500</v>
      </c>
      <c r="H36" s="117">
        <f>SUM(H29:H35)</f>
        <v>-54500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57"/>
      <c r="D37" s="56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1" priority="1" stopIfTrue="1" operator="greaterThanOrEqual">
      <formula>0</formula>
    </cfRule>
  </conditionalFormatting>
  <dataValidations count="3">
    <dataValidation type="list" allowBlank="1" showInputMessage="1" showErrorMessage="1" sqref="B1:B18">
      <formula1>расходы</formula1>
    </dataValidation>
    <dataValidation type="date" operator="greaterThan" allowBlank="1" showInputMessage="1" showErrorMessage="1" sqref="A3:A37">
      <formula1>1</formula1>
    </dataValidation>
    <dataValidation type="list" allowBlank="1" showInputMessage="1" showErrorMessage="1" sqref="B19:B37">
      <formula1>$E$5:$E$35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selection activeCell="C5" sqref="C5"/>
    </sheetView>
  </sheetViews>
  <sheetFormatPr defaultRowHeight="14.4" x14ac:dyDescent="0.3"/>
  <cols>
    <col min="1" max="1" width="10.5546875" style="189" customWidth="1"/>
    <col min="2" max="2" width="18.21875" customWidth="1"/>
    <col min="3" max="3" width="10.77734375" customWidth="1"/>
    <col min="4" max="4" width="12.5546875" customWidth="1"/>
    <col min="5" max="5" width="25.88671875" customWidth="1"/>
    <col min="6" max="6" width="11.6640625" customWidth="1"/>
    <col min="7" max="7" width="12.44140625" customWidth="1"/>
    <col min="10" max="10" width="14.77734375" customWidth="1"/>
    <col min="11" max="11" width="13" customWidth="1"/>
  </cols>
  <sheetData>
    <row r="1" spans="1:12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2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2" ht="15" thickBot="1" x14ac:dyDescent="0.35">
      <c r="A3" s="165"/>
      <c r="B3" s="163"/>
      <c r="C3" s="166"/>
      <c r="D3" s="164"/>
      <c r="E3" s="53"/>
      <c r="F3" s="53"/>
      <c r="G3" s="53"/>
    </row>
    <row r="4" spans="1:12" ht="40.799999999999997" thickBot="1" x14ac:dyDescent="0.35">
      <c r="A4" s="165"/>
      <c r="B4" s="167"/>
      <c r="C4" s="168"/>
      <c r="D4" s="169"/>
      <c r="E4" s="85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2" ht="27.6" thickBot="1" x14ac:dyDescent="0.35">
      <c r="A5" s="165"/>
      <c r="B5" s="167"/>
      <c r="C5" s="168"/>
      <c r="D5" s="169"/>
      <c r="E5" s="92" t="str">
        <f>Бюджет!B6</f>
        <v>Продукты</v>
      </c>
      <c r="F5" s="93">
        <f t="shared" ref="F5:F25" si="0">SUMIF(B:B,E5,C:C)</f>
        <v>0</v>
      </c>
      <c r="G5" s="94">
        <f>Бюджет!C6</f>
        <v>8700</v>
      </c>
      <c r="H5" s="95">
        <f>G5-F5</f>
        <v>8700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</row>
    <row r="6" spans="1:12" ht="27.6" thickBot="1" x14ac:dyDescent="0.35">
      <c r="A6" s="165"/>
      <c r="B6" s="167"/>
      <c r="C6" s="168"/>
      <c r="D6" s="169"/>
      <c r="E6" s="92" t="str">
        <f>Бюджет!B7</f>
        <v>Бензин</v>
      </c>
      <c r="F6" s="93">
        <f t="shared" si="0"/>
        <v>0</v>
      </c>
      <c r="G6" s="94">
        <f>Бюджет!C7</f>
        <v>3000</v>
      </c>
      <c r="H6" s="95">
        <f t="shared" ref="H6:H25" si="1">G6-F6</f>
        <v>3000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</row>
    <row r="7" spans="1:12" ht="15" thickBot="1" x14ac:dyDescent="0.35">
      <c r="A7" s="165"/>
      <c r="B7" s="167"/>
      <c r="C7" s="168"/>
      <c r="D7" s="169"/>
      <c r="E7" s="92" t="str">
        <f>Бюджет!B8</f>
        <v>Медицина</v>
      </c>
      <c r="F7" s="93">
        <f t="shared" si="0"/>
        <v>0</v>
      </c>
      <c r="G7" s="94">
        <f>Бюджет!C8</f>
        <v>1000</v>
      </c>
      <c r="H7" s="95">
        <f t="shared" si="1"/>
        <v>1000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</row>
    <row r="8" spans="1:12" ht="15" thickBot="1" x14ac:dyDescent="0.35">
      <c r="A8" s="165"/>
      <c r="B8" s="167"/>
      <c r="C8" s="168"/>
      <c r="D8" s="169"/>
      <c r="E8" s="92" t="str">
        <f>Бюджет!B9</f>
        <v>Детская медицина</v>
      </c>
      <c r="F8" s="93">
        <f t="shared" si="0"/>
        <v>0</v>
      </c>
      <c r="G8" s="94">
        <f>Бюджет!C9</f>
        <v>1320</v>
      </c>
      <c r="H8" s="95">
        <f t="shared" si="1"/>
        <v>1320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</row>
    <row r="9" spans="1:12" ht="15" thickBot="1" x14ac:dyDescent="0.35">
      <c r="A9" s="165"/>
      <c r="B9" s="167"/>
      <c r="C9" s="168"/>
      <c r="D9" s="169"/>
      <c r="E9" s="92" t="str">
        <f>Бюджет!B10</f>
        <v>Одежда</v>
      </c>
      <c r="F9" s="93">
        <f t="shared" si="0"/>
        <v>0</v>
      </c>
      <c r="G9" s="94">
        <f>Бюджет!C10</f>
        <v>3000</v>
      </c>
      <c r="H9" s="95">
        <f t="shared" si="1"/>
        <v>3000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</row>
    <row r="10" spans="1:12" ht="27.6" thickBot="1" x14ac:dyDescent="0.35">
      <c r="A10" s="165"/>
      <c r="B10" s="167"/>
      <c r="C10" s="168"/>
      <c r="D10" s="169"/>
      <c r="E10" s="92" t="str">
        <f>Бюджет!B11</f>
        <v>Детская одежда</v>
      </c>
      <c r="F10" s="93">
        <f t="shared" si="0"/>
        <v>0</v>
      </c>
      <c r="G10" s="94">
        <f>Бюджет!C11</f>
        <v>2000</v>
      </c>
      <c r="H10" s="95">
        <f t="shared" si="1"/>
        <v>2000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</row>
    <row r="11" spans="1:12" ht="15" thickBot="1" x14ac:dyDescent="0.35">
      <c r="A11" s="165"/>
      <c r="B11" s="167"/>
      <c r="C11" s="168"/>
      <c r="D11" s="169"/>
      <c r="E11" s="92" t="str">
        <f>Бюджет!B12</f>
        <v>Развлечения</v>
      </c>
      <c r="F11" s="93">
        <f t="shared" si="0"/>
        <v>0</v>
      </c>
      <c r="G11" s="94">
        <f>Бюджет!C12</f>
        <v>3200</v>
      </c>
      <c r="H11" s="95">
        <f t="shared" si="1"/>
        <v>3200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</row>
    <row r="12" spans="1:12" ht="27.6" thickBot="1" x14ac:dyDescent="0.35">
      <c r="A12" s="165"/>
      <c r="B12" s="167"/>
      <c r="C12" s="168"/>
      <c r="D12" s="169"/>
      <c r="E12" s="92" t="str">
        <f>Бюджет!B13</f>
        <v>Коммунальные платежи</v>
      </c>
      <c r="F12" s="93">
        <f t="shared" si="0"/>
        <v>0</v>
      </c>
      <c r="G12" s="94">
        <f>Бюджет!C13</f>
        <v>4000</v>
      </c>
      <c r="H12" s="95">
        <f t="shared" si="1"/>
        <v>4000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</row>
    <row r="13" spans="1:12" ht="27.6" thickBot="1" x14ac:dyDescent="0.35">
      <c r="A13" s="165"/>
      <c r="B13" s="167"/>
      <c r="C13" s="168"/>
      <c r="D13" s="169"/>
      <c r="E13" s="92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</row>
    <row r="14" spans="1:12" ht="15" thickBot="1" x14ac:dyDescent="0.35">
      <c r="A14" s="165"/>
      <c r="B14" s="167"/>
      <c r="C14" s="168"/>
      <c r="D14" s="169"/>
      <c r="E14" s="92" t="str">
        <f>Бюджет!B15</f>
        <v>Муж</v>
      </c>
      <c r="F14" s="93">
        <f t="shared" si="0"/>
        <v>0</v>
      </c>
      <c r="G14" s="94">
        <f>Бюджет!C15</f>
        <v>500</v>
      </c>
      <c r="H14" s="95">
        <f t="shared" si="1"/>
        <v>500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</row>
    <row r="15" spans="1:12" ht="15" thickBot="1" x14ac:dyDescent="0.35">
      <c r="A15" s="165"/>
      <c r="B15" s="167"/>
      <c r="C15" s="168"/>
      <c r="D15" s="169"/>
      <c r="E15" s="92" t="str">
        <f>Бюджет!B16</f>
        <v>Жена</v>
      </c>
      <c r="F15" s="93">
        <f t="shared" si="0"/>
        <v>0</v>
      </c>
      <c r="G15" s="94">
        <f>Бюджет!C16</f>
        <v>1700</v>
      </c>
      <c r="H15" s="95">
        <f t="shared" si="1"/>
        <v>1700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</row>
    <row r="16" spans="1:12" ht="15" thickBot="1" x14ac:dyDescent="0.35">
      <c r="A16" s="165"/>
      <c r="B16" s="167"/>
      <c r="C16" s="168"/>
      <c r="D16" s="169"/>
      <c r="E16" s="92" t="str">
        <f>Бюджет!B17</f>
        <v>Дети</v>
      </c>
      <c r="F16" s="93">
        <f t="shared" si="0"/>
        <v>0</v>
      </c>
      <c r="G16" s="94">
        <f>Бюджет!C17</f>
        <v>500</v>
      </c>
      <c r="H16" s="95">
        <f t="shared" si="1"/>
        <v>500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</row>
    <row r="17" spans="1:12" ht="15" thickBot="1" x14ac:dyDescent="0.35">
      <c r="A17" s="165"/>
      <c r="B17" s="167"/>
      <c r="C17" s="168"/>
      <c r="D17" s="169"/>
      <c r="E17" s="92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</row>
    <row r="18" spans="1:12" ht="15" thickBot="1" x14ac:dyDescent="0.35">
      <c r="A18" s="165"/>
      <c r="B18" s="167"/>
      <c r="C18" s="168"/>
      <c r="D18" s="169"/>
      <c r="E18" s="92" t="str">
        <f>Бюджет!B19</f>
        <v>Подарки, пожертвования</v>
      </c>
      <c r="F18" s="93">
        <f t="shared" si="0"/>
        <v>0</v>
      </c>
      <c r="G18" s="94">
        <f>Бюджет!C19</f>
        <v>1500</v>
      </c>
      <c r="H18" s="95">
        <f t="shared" si="1"/>
        <v>1500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</row>
    <row r="19" spans="1:12" ht="15" thickBot="1" x14ac:dyDescent="0.35">
      <c r="A19" s="165"/>
      <c r="B19" s="170"/>
      <c r="C19" s="168"/>
      <c r="D19" s="169"/>
      <c r="E19" s="92" t="str">
        <f>Бюджет!B20</f>
        <v>Школа/дет.сад</v>
      </c>
      <c r="F19" s="93">
        <f t="shared" si="0"/>
        <v>0</v>
      </c>
      <c r="G19" s="94">
        <f>Бюджет!C20</f>
        <v>900</v>
      </c>
      <c r="H19" s="95">
        <f t="shared" si="1"/>
        <v>900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</row>
    <row r="20" spans="1:12" ht="15" thickBot="1" x14ac:dyDescent="0.35">
      <c r="A20" s="165"/>
      <c r="B20" s="170"/>
      <c r="C20" s="168"/>
      <c r="D20" s="169"/>
      <c r="E20" s="92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</row>
    <row r="21" spans="1:12" ht="15.6" thickTop="1" thickBot="1" x14ac:dyDescent="0.35">
      <c r="A21" s="165"/>
      <c r="B21" s="170"/>
      <c r="C21" s="168"/>
      <c r="D21" s="169"/>
      <c r="E21" s="92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</row>
    <row r="22" spans="1:12" ht="15" thickTop="1" x14ac:dyDescent="0.3">
      <c r="A22" s="165"/>
      <c r="B22" s="170"/>
      <c r="C22" s="168"/>
      <c r="D22" s="169"/>
      <c r="E22" s="92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</row>
    <row r="23" spans="1:12" x14ac:dyDescent="0.3">
      <c r="A23" s="165"/>
      <c r="B23" s="170"/>
      <c r="C23" s="168"/>
      <c r="D23" s="169"/>
      <c r="E23" s="92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</row>
    <row r="24" spans="1:12" x14ac:dyDescent="0.3">
      <c r="A24" s="165"/>
      <c r="B24" s="170"/>
      <c r="C24" s="168"/>
      <c r="D24" s="169"/>
      <c r="E24" s="92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2" ht="15" thickBot="1" x14ac:dyDescent="0.35">
      <c r="A25" s="165"/>
      <c r="B25" s="170"/>
      <c r="C25" s="168"/>
      <c r="D25" s="169"/>
      <c r="E25" s="92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2" ht="15" thickBot="1" x14ac:dyDescent="0.35">
      <c r="A26" s="165"/>
      <c r="B26" s="170"/>
      <c r="C26" s="168"/>
      <c r="D26" s="169"/>
      <c r="E26" s="101" t="s">
        <v>25</v>
      </c>
      <c r="F26" s="102">
        <f>SUM(F5:F25)</f>
        <v>0</v>
      </c>
      <c r="G26" s="103">
        <f>SUM(G5:G25)</f>
        <v>36820</v>
      </c>
      <c r="H26" s="104">
        <f>SUM(H5:H25)</f>
        <v>36820</v>
      </c>
      <c r="I26" s="89"/>
      <c r="J26" s="89"/>
      <c r="K26" s="89"/>
      <c r="L26" s="89"/>
    </row>
    <row r="27" spans="1:12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2" ht="15" thickBot="1" x14ac:dyDescent="0.35">
      <c r="A28" s="165"/>
      <c r="B28" s="170"/>
      <c r="C28" s="168"/>
      <c r="D28" s="169"/>
      <c r="E28" s="85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2" x14ac:dyDescent="0.3">
      <c r="A29" s="165"/>
      <c r="B29" s="170"/>
      <c r="C29" s="168"/>
      <c r="D29" s="169"/>
      <c r="E29" s="92" t="str">
        <f>Бюджет!H7</f>
        <v>Муж</v>
      </c>
      <c r="F29" s="109">
        <f t="shared" ref="F29:F35" si="3">SUMIF(B:B,E29,C:C)</f>
        <v>0</v>
      </c>
      <c r="G29" s="110">
        <f>Бюджет!I7</f>
        <v>31500</v>
      </c>
      <c r="H29" s="116">
        <f>F29-G29</f>
        <v>-31500</v>
      </c>
      <c r="I29" s="89"/>
      <c r="J29" s="89"/>
      <c r="K29" s="89"/>
      <c r="L29" s="89"/>
    </row>
    <row r="30" spans="1:12" x14ac:dyDescent="0.3">
      <c r="A30" s="165"/>
      <c r="B30" s="170"/>
      <c r="C30" s="168"/>
      <c r="D30" s="169"/>
      <c r="E30" s="92" t="str">
        <f>Бюджет!H8</f>
        <v>Жена</v>
      </c>
      <c r="F30" s="109">
        <f t="shared" si="3"/>
        <v>0</v>
      </c>
      <c r="G30" s="110">
        <f>Бюджет!I8</f>
        <v>22000</v>
      </c>
      <c r="H30" s="116">
        <f>F30-G30</f>
        <v>-22000</v>
      </c>
      <c r="I30" s="89"/>
      <c r="J30" s="89"/>
      <c r="K30" s="89"/>
      <c r="L30" s="89"/>
    </row>
    <row r="31" spans="1:12" x14ac:dyDescent="0.3">
      <c r="A31" s="165"/>
      <c r="B31" s="170"/>
      <c r="C31" s="168"/>
      <c r="D31" s="169"/>
      <c r="E31" s="92" t="str">
        <f>Бюджет!H9</f>
        <v>Дополнительный доход</v>
      </c>
      <c r="F31" s="111">
        <f t="shared" si="3"/>
        <v>0</v>
      </c>
      <c r="G31" s="110">
        <f>Бюджет!I9</f>
        <v>1000</v>
      </c>
      <c r="H31" s="116">
        <f t="shared" ref="H31:H35" si="4">F31-G31</f>
        <v>-1000</v>
      </c>
      <c r="I31" s="89"/>
      <c r="J31" s="89"/>
      <c r="K31" s="89"/>
      <c r="L31" s="89"/>
    </row>
    <row r="32" spans="1:12" x14ac:dyDescent="0.3">
      <c r="A32" s="165"/>
      <c r="B32" s="170"/>
      <c r="C32" s="168"/>
      <c r="D32" s="169"/>
      <c r="E32" s="92" t="str">
        <f>Бюджет!H10</f>
        <v>Проценты по вкладам</v>
      </c>
      <c r="F32" s="111">
        <f t="shared" si="3"/>
        <v>0</v>
      </c>
      <c r="G32" s="110">
        <f>Бюджет!I10</f>
        <v>0</v>
      </c>
      <c r="H32" s="116">
        <f t="shared" si="4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92" t="str">
        <f>Бюджет!H11</f>
        <v>Другое</v>
      </c>
      <c r="F33" s="111">
        <f t="shared" si="3"/>
        <v>0</v>
      </c>
      <c r="G33" s="110">
        <f>Бюджет!I11</f>
        <v>0</v>
      </c>
      <c r="H33" s="116">
        <f t="shared" si="4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92" t="str">
        <f>Бюджет!H12</f>
        <v>Другое</v>
      </c>
      <c r="F34" s="109">
        <f t="shared" si="3"/>
        <v>0</v>
      </c>
      <c r="G34" s="110">
        <f>Бюджет!I12</f>
        <v>0</v>
      </c>
      <c r="H34" s="116">
        <f t="shared" si="4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92" t="str">
        <f>Бюджет!H13</f>
        <v>Другое</v>
      </c>
      <c r="F35" s="112">
        <f t="shared" si="3"/>
        <v>0</v>
      </c>
      <c r="G35" s="110">
        <f>Бюджет!I13</f>
        <v>0</v>
      </c>
      <c r="H35" s="116">
        <f t="shared" si="4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13" t="s">
        <v>25</v>
      </c>
      <c r="F36" s="114">
        <f>SUM(F29:F35)</f>
        <v>0</v>
      </c>
      <c r="G36" s="115">
        <f>SUM(G29:G35)</f>
        <v>54500</v>
      </c>
      <c r="H36" s="117">
        <f>SUM(H29:H35)</f>
        <v>-54500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57"/>
      <c r="D37" s="56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0" priority="1" stopIfTrue="1" operator="greaterThanOrEqual">
      <formula>0</formula>
    </cfRule>
  </conditionalFormatting>
  <dataValidations count="3">
    <dataValidation type="list" allowBlank="1" showInputMessage="1" showErrorMessage="1" sqref="B1:B18">
      <formula1>расходы</formula1>
    </dataValidation>
    <dataValidation type="date" operator="greaterThan" allowBlank="1" showInputMessage="1" showErrorMessage="1" sqref="A3:A37">
      <formula1>1</formula1>
    </dataValidation>
    <dataValidation type="list" allowBlank="1" showInputMessage="1" showErrorMessage="1" sqref="B19:B37">
      <formula1>$E$5:$E$35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workbookViewId="0">
      <selection activeCell="B3" sqref="B3"/>
    </sheetView>
  </sheetViews>
  <sheetFormatPr defaultRowHeight="14.4" x14ac:dyDescent="0.3"/>
  <cols>
    <col min="2" max="2" width="24.5546875" customWidth="1"/>
    <col min="3" max="3" width="17.6640625" style="14" customWidth="1"/>
    <col min="5" max="5" width="24.5546875" customWidth="1"/>
    <col min="6" max="6" width="19.109375" style="14" customWidth="1"/>
    <col min="8" max="8" width="27" customWidth="1"/>
    <col min="9" max="9" width="16" style="14" customWidth="1"/>
    <col min="10" max="10" width="17.33203125" style="14" customWidth="1"/>
  </cols>
  <sheetData>
    <row r="3" spans="1:10" ht="16.8" thickBot="1" x14ac:dyDescent="0.45">
      <c r="A3" s="1"/>
      <c r="B3" s="1"/>
      <c r="C3" s="10"/>
      <c r="D3" s="1"/>
      <c r="E3" s="1"/>
      <c r="F3" s="10"/>
      <c r="G3" s="1"/>
      <c r="H3" s="1"/>
      <c r="I3" s="10"/>
      <c r="J3" s="10"/>
    </row>
    <row r="4" spans="1:10" ht="17.399999999999999" thickBot="1" x14ac:dyDescent="0.5">
      <c r="A4" s="1"/>
      <c r="B4" s="146"/>
      <c r="C4" s="147"/>
      <c r="D4" s="2"/>
      <c r="E4" s="146"/>
      <c r="F4" s="147"/>
      <c r="G4" s="1"/>
      <c r="H4" s="3" t="s">
        <v>28</v>
      </c>
      <c r="I4" s="19">
        <f>I14-SUM(C6:C26)-F22</f>
        <v>0</v>
      </c>
      <c r="J4" s="10"/>
    </row>
    <row r="5" spans="1:10" ht="17.399999999999999" thickBot="1" x14ac:dyDescent="0.5">
      <c r="A5" s="1"/>
      <c r="B5" s="148" t="s">
        <v>103</v>
      </c>
      <c r="C5" s="149"/>
      <c r="D5" s="4"/>
      <c r="E5" s="148" t="s">
        <v>18</v>
      </c>
      <c r="F5" s="149"/>
      <c r="G5" s="4"/>
      <c r="H5" s="1"/>
      <c r="I5" s="10"/>
      <c r="J5" s="10"/>
    </row>
    <row r="6" spans="1:10" ht="17.399999999999999" thickBot="1" x14ac:dyDescent="0.5">
      <c r="A6" s="1"/>
      <c r="B6" s="150" t="s">
        <v>1</v>
      </c>
      <c r="C6" s="11">
        <v>8700</v>
      </c>
      <c r="D6" s="2"/>
      <c r="E6" s="150" t="s">
        <v>19</v>
      </c>
      <c r="F6" s="11">
        <v>8500</v>
      </c>
      <c r="G6" s="1"/>
      <c r="H6" s="153" t="s">
        <v>66</v>
      </c>
      <c r="I6" s="20" t="s">
        <v>78</v>
      </c>
      <c r="J6" s="24" t="s">
        <v>79</v>
      </c>
    </row>
    <row r="7" spans="1:10" ht="16.8" x14ac:dyDescent="0.45">
      <c r="A7" s="1"/>
      <c r="B7" s="151" t="s">
        <v>2</v>
      </c>
      <c r="C7" s="12">
        <v>3000</v>
      </c>
      <c r="D7" s="2"/>
      <c r="E7" s="151" t="s">
        <v>81</v>
      </c>
      <c r="F7" s="15">
        <v>500</v>
      </c>
      <c r="G7" s="1"/>
      <c r="H7" s="5" t="s">
        <v>94</v>
      </c>
      <c r="I7" s="21">
        <v>31500</v>
      </c>
      <c r="J7" s="25">
        <f>I7*12</f>
        <v>378000</v>
      </c>
    </row>
    <row r="8" spans="1:10" ht="16.8" x14ac:dyDescent="0.45">
      <c r="A8" s="1"/>
      <c r="B8" s="151" t="s">
        <v>3</v>
      </c>
      <c r="C8" s="12">
        <v>1000</v>
      </c>
      <c r="D8" s="2"/>
      <c r="E8" s="151" t="s">
        <v>20</v>
      </c>
      <c r="F8" s="15">
        <v>200</v>
      </c>
      <c r="G8" s="1"/>
      <c r="H8" s="6" t="s">
        <v>95</v>
      </c>
      <c r="I8" s="22">
        <v>22000</v>
      </c>
      <c r="J8" s="26">
        <f t="shared" ref="J8:J13" si="0">I8*12</f>
        <v>264000</v>
      </c>
    </row>
    <row r="9" spans="1:10" ht="16.8" x14ac:dyDescent="0.45">
      <c r="A9" s="1"/>
      <c r="B9" s="151" t="s">
        <v>4</v>
      </c>
      <c r="C9" s="12">
        <v>1320</v>
      </c>
      <c r="D9" s="2"/>
      <c r="E9" s="151" t="s">
        <v>26</v>
      </c>
      <c r="F9" s="15">
        <v>380</v>
      </c>
      <c r="G9" s="1"/>
      <c r="H9" s="6" t="s">
        <v>27</v>
      </c>
      <c r="I9" s="22">
        <v>1000</v>
      </c>
      <c r="J9" s="26">
        <f t="shared" si="0"/>
        <v>12000</v>
      </c>
    </row>
    <row r="10" spans="1:10" ht="16.8" x14ac:dyDescent="0.45">
      <c r="A10" s="1"/>
      <c r="B10" s="151" t="s">
        <v>5</v>
      </c>
      <c r="C10" s="12">
        <v>3000</v>
      </c>
      <c r="D10" s="2"/>
      <c r="E10" s="151" t="s">
        <v>21</v>
      </c>
      <c r="F10" s="15">
        <v>300</v>
      </c>
      <c r="G10" s="1"/>
      <c r="H10" s="6" t="s">
        <v>96</v>
      </c>
      <c r="I10" s="22">
        <v>0</v>
      </c>
      <c r="J10" s="26">
        <f t="shared" si="0"/>
        <v>0</v>
      </c>
    </row>
    <row r="11" spans="1:10" ht="16.8" x14ac:dyDescent="0.45">
      <c r="A11" s="1"/>
      <c r="B11" s="151" t="s">
        <v>6</v>
      </c>
      <c r="C11" s="12">
        <v>2000</v>
      </c>
      <c r="D11" s="2"/>
      <c r="E11" s="151" t="s">
        <v>98</v>
      </c>
      <c r="F11" s="15">
        <v>0</v>
      </c>
      <c r="G11" s="1"/>
      <c r="H11" s="6" t="s">
        <v>13</v>
      </c>
      <c r="I11" s="22">
        <v>0</v>
      </c>
      <c r="J11" s="26">
        <f t="shared" si="0"/>
        <v>0</v>
      </c>
    </row>
    <row r="12" spans="1:10" ht="16.8" x14ac:dyDescent="0.45">
      <c r="A12" s="1"/>
      <c r="B12" s="151" t="s">
        <v>7</v>
      </c>
      <c r="C12" s="12">
        <v>3200</v>
      </c>
      <c r="D12" s="2"/>
      <c r="E12" s="151" t="s">
        <v>22</v>
      </c>
      <c r="F12" s="15">
        <v>7000</v>
      </c>
      <c r="G12" s="1"/>
      <c r="H12" s="6" t="s">
        <v>13</v>
      </c>
      <c r="I12" s="22">
        <v>0</v>
      </c>
      <c r="J12" s="26">
        <f t="shared" si="0"/>
        <v>0</v>
      </c>
    </row>
    <row r="13" spans="1:10" ht="17.399999999999999" thickBot="1" x14ac:dyDescent="0.5">
      <c r="A13" s="1"/>
      <c r="B13" s="151" t="s">
        <v>17</v>
      </c>
      <c r="C13" s="12">
        <v>4000</v>
      </c>
      <c r="D13" s="2"/>
      <c r="E13" s="152" t="s">
        <v>23</v>
      </c>
      <c r="F13" s="13">
        <v>500</v>
      </c>
      <c r="G13" s="1"/>
      <c r="H13" s="7" t="s">
        <v>13</v>
      </c>
      <c r="I13" s="23">
        <v>0</v>
      </c>
      <c r="J13" s="27">
        <f t="shared" si="0"/>
        <v>0</v>
      </c>
    </row>
    <row r="14" spans="1:10" ht="17.399999999999999" thickBot="1" x14ac:dyDescent="0.5">
      <c r="A14" s="1"/>
      <c r="B14" s="151" t="s">
        <v>8</v>
      </c>
      <c r="C14" s="12">
        <v>3000</v>
      </c>
      <c r="D14" s="2"/>
      <c r="E14" s="151" t="s">
        <v>82</v>
      </c>
      <c r="F14" s="12">
        <v>300</v>
      </c>
      <c r="G14" s="1"/>
      <c r="H14" s="156" t="s">
        <v>25</v>
      </c>
      <c r="I14" s="157">
        <f>SUM(I7:I13)</f>
        <v>54500</v>
      </c>
      <c r="J14" s="158">
        <f>SUM(J7:J13)</f>
        <v>654000</v>
      </c>
    </row>
    <row r="15" spans="1:10" ht="16.8" x14ac:dyDescent="0.45">
      <c r="A15" s="1"/>
      <c r="B15" s="151" t="s">
        <v>94</v>
      </c>
      <c r="C15" s="12">
        <v>500</v>
      </c>
      <c r="D15" s="2"/>
      <c r="E15" s="151" t="s">
        <v>24</v>
      </c>
      <c r="F15" s="12">
        <v>0</v>
      </c>
      <c r="G15" s="1"/>
      <c r="H15" s="1"/>
      <c r="I15" s="10"/>
      <c r="J15" s="10"/>
    </row>
    <row r="16" spans="1:10" ht="16.8" x14ac:dyDescent="0.45">
      <c r="A16" s="1"/>
      <c r="B16" s="151" t="s">
        <v>95</v>
      </c>
      <c r="C16" s="12">
        <v>1700</v>
      </c>
      <c r="D16" s="2"/>
      <c r="E16" s="152" t="s">
        <v>13</v>
      </c>
      <c r="F16" s="13">
        <v>0</v>
      </c>
      <c r="G16" s="1"/>
      <c r="H16" s="1"/>
      <c r="I16" s="10"/>
      <c r="J16" s="10"/>
    </row>
    <row r="17" spans="1:10" ht="16.8" x14ac:dyDescent="0.45">
      <c r="A17" s="1"/>
      <c r="B17" s="151" t="s">
        <v>9</v>
      </c>
      <c r="C17" s="12">
        <v>500</v>
      </c>
      <c r="D17" s="2"/>
      <c r="E17" s="152" t="s">
        <v>13</v>
      </c>
      <c r="F17" s="12">
        <v>0</v>
      </c>
      <c r="G17" s="1"/>
      <c r="H17" s="1"/>
      <c r="I17" s="10"/>
      <c r="J17" s="10"/>
    </row>
    <row r="18" spans="1:10" ht="16.8" x14ac:dyDescent="0.45">
      <c r="A18" s="1"/>
      <c r="B18" s="151" t="s">
        <v>16</v>
      </c>
      <c r="C18" s="12">
        <v>1500</v>
      </c>
      <c r="D18" s="2"/>
      <c r="E18" s="152" t="s">
        <v>13</v>
      </c>
      <c r="F18" s="12">
        <v>0</v>
      </c>
      <c r="G18" s="1"/>
      <c r="H18" s="1"/>
      <c r="I18" s="10"/>
      <c r="J18" s="10"/>
    </row>
    <row r="19" spans="1:10" ht="16.8" x14ac:dyDescent="0.45">
      <c r="A19" s="1"/>
      <c r="B19" s="151" t="s">
        <v>97</v>
      </c>
      <c r="C19" s="12">
        <v>1500</v>
      </c>
      <c r="D19" s="2"/>
      <c r="E19" s="152" t="s">
        <v>13</v>
      </c>
      <c r="F19" s="12">
        <v>0</v>
      </c>
      <c r="G19" s="1"/>
      <c r="H19" s="1"/>
      <c r="I19" s="10"/>
      <c r="J19" s="10"/>
    </row>
    <row r="20" spans="1:10" ht="16.8" x14ac:dyDescent="0.45">
      <c r="A20" s="1"/>
      <c r="B20" s="151" t="s">
        <v>10</v>
      </c>
      <c r="C20" s="12">
        <v>900</v>
      </c>
      <c r="D20" s="2"/>
      <c r="E20" s="152" t="s">
        <v>13</v>
      </c>
      <c r="F20" s="16">
        <v>0</v>
      </c>
      <c r="G20" s="1"/>
      <c r="H20" s="1"/>
      <c r="I20" s="10"/>
      <c r="J20" s="10"/>
    </row>
    <row r="21" spans="1:10" ht="17.399999999999999" thickBot="1" x14ac:dyDescent="0.5">
      <c r="A21" s="1"/>
      <c r="B21" s="151" t="s">
        <v>11</v>
      </c>
      <c r="C21" s="12">
        <v>0</v>
      </c>
      <c r="D21" s="2"/>
      <c r="E21" s="152" t="s">
        <v>13</v>
      </c>
      <c r="F21" s="17">
        <v>0</v>
      </c>
      <c r="G21" s="8"/>
      <c r="H21" s="1"/>
      <c r="I21" s="10"/>
      <c r="J21" s="10"/>
    </row>
    <row r="22" spans="1:10" ht="17.399999999999999" thickBot="1" x14ac:dyDescent="0.5">
      <c r="A22" s="1"/>
      <c r="B22" s="151" t="s">
        <v>12</v>
      </c>
      <c r="C22" s="12">
        <v>1000</v>
      </c>
      <c r="D22" s="2"/>
      <c r="E22" s="154" t="s">
        <v>25</v>
      </c>
      <c r="F22" s="155">
        <f>SUM(F6:F21)</f>
        <v>17680</v>
      </c>
      <c r="G22" s="1"/>
      <c r="H22" s="1"/>
      <c r="I22" s="10"/>
      <c r="J22" s="10"/>
    </row>
    <row r="23" spans="1:10" ht="16.8" x14ac:dyDescent="0.45">
      <c r="A23" s="1"/>
      <c r="B23" s="151" t="s">
        <v>13</v>
      </c>
      <c r="C23" s="12">
        <v>0</v>
      </c>
      <c r="D23" s="2"/>
      <c r="E23" s="2"/>
      <c r="F23" s="18"/>
      <c r="G23" s="1"/>
      <c r="H23" s="1"/>
      <c r="I23" s="10"/>
      <c r="J23" s="10"/>
    </row>
    <row r="24" spans="1:10" ht="16.8" x14ac:dyDescent="0.45">
      <c r="A24" s="1"/>
      <c r="B24" s="151" t="s">
        <v>13</v>
      </c>
      <c r="C24" s="12">
        <v>0</v>
      </c>
      <c r="D24" s="2"/>
      <c r="E24" s="1"/>
      <c r="F24" s="10"/>
      <c r="G24" s="2"/>
      <c r="H24" s="1"/>
      <c r="I24" s="10"/>
      <c r="J24" s="10"/>
    </row>
    <row r="25" spans="1:10" ht="16.8" x14ac:dyDescent="0.45">
      <c r="A25" s="1"/>
      <c r="B25" s="151" t="s">
        <v>13</v>
      </c>
      <c r="C25" s="12">
        <v>0</v>
      </c>
      <c r="D25" s="2"/>
      <c r="E25" s="2"/>
      <c r="F25" s="18"/>
      <c r="G25" s="2"/>
      <c r="H25" s="1"/>
      <c r="I25" s="10"/>
      <c r="J25" s="10"/>
    </row>
    <row r="26" spans="1:10" ht="17.399999999999999" thickBot="1" x14ac:dyDescent="0.5">
      <c r="A26" s="1"/>
      <c r="B26" s="152" t="s">
        <v>13</v>
      </c>
      <c r="C26" s="13">
        <v>0</v>
      </c>
      <c r="D26" s="2"/>
      <c r="E26" s="1"/>
      <c r="F26" s="10"/>
      <c r="G26" s="1"/>
      <c r="H26" s="9"/>
      <c r="I26" s="10"/>
      <c r="J26" s="10"/>
    </row>
    <row r="27" spans="1:10" ht="17.399999999999999" thickBot="1" x14ac:dyDescent="0.5">
      <c r="A27" s="1"/>
      <c r="B27" s="154" t="s">
        <v>14</v>
      </c>
      <c r="C27" s="155">
        <f>F22</f>
        <v>17680</v>
      </c>
      <c r="D27" s="2"/>
      <c r="E27" s="1"/>
      <c r="F27" s="10"/>
      <c r="G27" s="1"/>
      <c r="H27" s="9"/>
      <c r="I27" s="10"/>
      <c r="J27" s="10"/>
    </row>
    <row r="28" spans="1:10" ht="17.399999999999999" thickBot="1" x14ac:dyDescent="0.5">
      <c r="A28" s="1"/>
      <c r="B28" s="154" t="s">
        <v>15</v>
      </c>
      <c r="C28" s="155">
        <f>SUM(C6:C27)</f>
        <v>54500</v>
      </c>
      <c r="D28" s="2"/>
      <c r="E28" s="1"/>
      <c r="F28" s="10"/>
      <c r="G28" s="1"/>
      <c r="H28" s="1"/>
      <c r="I28" s="10"/>
      <c r="J2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A22" workbookViewId="0">
      <selection activeCell="C26" sqref="C26"/>
    </sheetView>
  </sheetViews>
  <sheetFormatPr defaultColWidth="9.109375" defaultRowHeight="16.8" x14ac:dyDescent="0.45"/>
  <cols>
    <col min="1" max="1" width="6.33203125" style="1" customWidth="1"/>
    <col min="2" max="2" width="21.6640625" style="2" customWidth="1"/>
    <col min="3" max="3" width="12.6640625" style="2" bestFit="1" customWidth="1"/>
    <col min="4" max="4" width="12" style="4" bestFit="1" customWidth="1"/>
    <col min="5" max="5" width="12.6640625" style="2" bestFit="1" customWidth="1"/>
    <col min="6" max="8" width="11.5546875" style="2" bestFit="1" customWidth="1"/>
    <col min="9" max="9" width="12" style="2" bestFit="1" customWidth="1"/>
    <col min="10" max="14" width="11.5546875" style="2" bestFit="1" customWidth="1"/>
    <col min="15" max="15" width="12.44140625" style="2" customWidth="1"/>
    <col min="16" max="16" width="25.5546875" style="2" bestFit="1" customWidth="1"/>
    <col min="17" max="17" width="12.88671875" style="2" bestFit="1" customWidth="1"/>
    <col min="18" max="18" width="13.6640625" style="2" bestFit="1" customWidth="1"/>
    <col min="19" max="19" width="13.88671875" style="2" bestFit="1" customWidth="1"/>
    <col min="20" max="20" width="10.88671875" style="2" bestFit="1" customWidth="1"/>
    <col min="21" max="21" width="12" style="1" bestFit="1" customWidth="1"/>
    <col min="22" max="22" width="9.109375" style="1"/>
    <col min="23" max="23" width="15.33203125" style="1" bestFit="1" customWidth="1"/>
    <col min="24" max="24" width="12.88671875" style="1" bestFit="1" customWidth="1"/>
    <col min="25" max="25" width="12.6640625" style="1" bestFit="1" customWidth="1"/>
    <col min="26" max="26" width="9.109375" style="1"/>
    <col min="27" max="27" width="15" style="1" bestFit="1" customWidth="1"/>
    <col min="28" max="28" width="10.6640625" style="1" bestFit="1" customWidth="1"/>
    <col min="29" max="256" width="9.109375" style="1"/>
    <col min="257" max="257" width="6.33203125" style="1" customWidth="1"/>
    <col min="258" max="258" width="25" style="1" bestFit="1" customWidth="1"/>
    <col min="259" max="259" width="12.6640625" style="1" bestFit="1" customWidth="1"/>
    <col min="260" max="260" width="12" style="1" bestFit="1" customWidth="1"/>
    <col min="261" max="261" width="12.6640625" style="1" bestFit="1" customWidth="1"/>
    <col min="262" max="264" width="11.5546875" style="1" bestFit="1" customWidth="1"/>
    <col min="265" max="265" width="12" style="1" bestFit="1" customWidth="1"/>
    <col min="266" max="270" width="11.5546875" style="1" bestFit="1" customWidth="1"/>
    <col min="271" max="271" width="12.44140625" style="1" customWidth="1"/>
    <col min="272" max="272" width="25.5546875" style="1" bestFit="1" customWidth="1"/>
    <col min="273" max="273" width="12.88671875" style="1" bestFit="1" customWidth="1"/>
    <col min="274" max="274" width="13.6640625" style="1" bestFit="1" customWidth="1"/>
    <col min="275" max="275" width="13.88671875" style="1" bestFit="1" customWidth="1"/>
    <col min="276" max="276" width="10.88671875" style="1" bestFit="1" customWidth="1"/>
    <col min="277" max="277" width="12" style="1" bestFit="1" customWidth="1"/>
    <col min="278" max="278" width="9.109375" style="1"/>
    <col min="279" max="279" width="15.33203125" style="1" bestFit="1" customWidth="1"/>
    <col min="280" max="280" width="12.88671875" style="1" bestFit="1" customWidth="1"/>
    <col min="281" max="281" width="12.6640625" style="1" bestFit="1" customWidth="1"/>
    <col min="282" max="282" width="9.109375" style="1"/>
    <col min="283" max="283" width="15" style="1" bestFit="1" customWidth="1"/>
    <col min="284" max="284" width="10.6640625" style="1" bestFit="1" customWidth="1"/>
    <col min="285" max="512" width="9.109375" style="1"/>
    <col min="513" max="513" width="6.33203125" style="1" customWidth="1"/>
    <col min="514" max="514" width="25" style="1" bestFit="1" customWidth="1"/>
    <col min="515" max="515" width="12.6640625" style="1" bestFit="1" customWidth="1"/>
    <col min="516" max="516" width="12" style="1" bestFit="1" customWidth="1"/>
    <col min="517" max="517" width="12.6640625" style="1" bestFit="1" customWidth="1"/>
    <col min="518" max="520" width="11.5546875" style="1" bestFit="1" customWidth="1"/>
    <col min="521" max="521" width="12" style="1" bestFit="1" customWidth="1"/>
    <col min="522" max="526" width="11.5546875" style="1" bestFit="1" customWidth="1"/>
    <col min="527" max="527" width="12.44140625" style="1" customWidth="1"/>
    <col min="528" max="528" width="25.5546875" style="1" bestFit="1" customWidth="1"/>
    <col min="529" max="529" width="12.88671875" style="1" bestFit="1" customWidth="1"/>
    <col min="530" max="530" width="13.6640625" style="1" bestFit="1" customWidth="1"/>
    <col min="531" max="531" width="13.88671875" style="1" bestFit="1" customWidth="1"/>
    <col min="532" max="532" width="10.88671875" style="1" bestFit="1" customWidth="1"/>
    <col min="533" max="533" width="12" style="1" bestFit="1" customWidth="1"/>
    <col min="534" max="534" width="9.109375" style="1"/>
    <col min="535" max="535" width="15.33203125" style="1" bestFit="1" customWidth="1"/>
    <col min="536" max="536" width="12.88671875" style="1" bestFit="1" customWidth="1"/>
    <col min="537" max="537" width="12.6640625" style="1" bestFit="1" customWidth="1"/>
    <col min="538" max="538" width="9.109375" style="1"/>
    <col min="539" max="539" width="15" style="1" bestFit="1" customWidth="1"/>
    <col min="540" max="540" width="10.6640625" style="1" bestFit="1" customWidth="1"/>
    <col min="541" max="768" width="9.109375" style="1"/>
    <col min="769" max="769" width="6.33203125" style="1" customWidth="1"/>
    <col min="770" max="770" width="25" style="1" bestFit="1" customWidth="1"/>
    <col min="771" max="771" width="12.6640625" style="1" bestFit="1" customWidth="1"/>
    <col min="772" max="772" width="12" style="1" bestFit="1" customWidth="1"/>
    <col min="773" max="773" width="12.6640625" style="1" bestFit="1" customWidth="1"/>
    <col min="774" max="776" width="11.5546875" style="1" bestFit="1" customWidth="1"/>
    <col min="777" max="777" width="12" style="1" bestFit="1" customWidth="1"/>
    <col min="778" max="782" width="11.5546875" style="1" bestFit="1" customWidth="1"/>
    <col min="783" max="783" width="12.44140625" style="1" customWidth="1"/>
    <col min="784" max="784" width="25.5546875" style="1" bestFit="1" customWidth="1"/>
    <col min="785" max="785" width="12.88671875" style="1" bestFit="1" customWidth="1"/>
    <col min="786" max="786" width="13.6640625" style="1" bestFit="1" customWidth="1"/>
    <col min="787" max="787" width="13.88671875" style="1" bestFit="1" customWidth="1"/>
    <col min="788" max="788" width="10.88671875" style="1" bestFit="1" customWidth="1"/>
    <col min="789" max="789" width="12" style="1" bestFit="1" customWidth="1"/>
    <col min="790" max="790" width="9.109375" style="1"/>
    <col min="791" max="791" width="15.33203125" style="1" bestFit="1" customWidth="1"/>
    <col min="792" max="792" width="12.88671875" style="1" bestFit="1" customWidth="1"/>
    <col min="793" max="793" width="12.6640625" style="1" bestFit="1" customWidth="1"/>
    <col min="794" max="794" width="9.109375" style="1"/>
    <col min="795" max="795" width="15" style="1" bestFit="1" customWidth="1"/>
    <col min="796" max="796" width="10.6640625" style="1" bestFit="1" customWidth="1"/>
    <col min="797" max="1024" width="9.109375" style="1"/>
    <col min="1025" max="1025" width="6.33203125" style="1" customWidth="1"/>
    <col min="1026" max="1026" width="25" style="1" bestFit="1" customWidth="1"/>
    <col min="1027" max="1027" width="12.6640625" style="1" bestFit="1" customWidth="1"/>
    <col min="1028" max="1028" width="12" style="1" bestFit="1" customWidth="1"/>
    <col min="1029" max="1029" width="12.6640625" style="1" bestFit="1" customWidth="1"/>
    <col min="1030" max="1032" width="11.5546875" style="1" bestFit="1" customWidth="1"/>
    <col min="1033" max="1033" width="12" style="1" bestFit="1" customWidth="1"/>
    <col min="1034" max="1038" width="11.5546875" style="1" bestFit="1" customWidth="1"/>
    <col min="1039" max="1039" width="12.44140625" style="1" customWidth="1"/>
    <col min="1040" max="1040" width="25.5546875" style="1" bestFit="1" customWidth="1"/>
    <col min="1041" max="1041" width="12.88671875" style="1" bestFit="1" customWidth="1"/>
    <col min="1042" max="1042" width="13.6640625" style="1" bestFit="1" customWidth="1"/>
    <col min="1043" max="1043" width="13.88671875" style="1" bestFit="1" customWidth="1"/>
    <col min="1044" max="1044" width="10.88671875" style="1" bestFit="1" customWidth="1"/>
    <col min="1045" max="1045" width="12" style="1" bestFit="1" customWidth="1"/>
    <col min="1046" max="1046" width="9.109375" style="1"/>
    <col min="1047" max="1047" width="15.33203125" style="1" bestFit="1" customWidth="1"/>
    <col min="1048" max="1048" width="12.88671875" style="1" bestFit="1" customWidth="1"/>
    <col min="1049" max="1049" width="12.6640625" style="1" bestFit="1" customWidth="1"/>
    <col min="1050" max="1050" width="9.109375" style="1"/>
    <col min="1051" max="1051" width="15" style="1" bestFit="1" customWidth="1"/>
    <col min="1052" max="1052" width="10.6640625" style="1" bestFit="1" customWidth="1"/>
    <col min="1053" max="1280" width="9.109375" style="1"/>
    <col min="1281" max="1281" width="6.33203125" style="1" customWidth="1"/>
    <col min="1282" max="1282" width="25" style="1" bestFit="1" customWidth="1"/>
    <col min="1283" max="1283" width="12.6640625" style="1" bestFit="1" customWidth="1"/>
    <col min="1284" max="1284" width="12" style="1" bestFit="1" customWidth="1"/>
    <col min="1285" max="1285" width="12.6640625" style="1" bestFit="1" customWidth="1"/>
    <col min="1286" max="1288" width="11.5546875" style="1" bestFit="1" customWidth="1"/>
    <col min="1289" max="1289" width="12" style="1" bestFit="1" customWidth="1"/>
    <col min="1290" max="1294" width="11.5546875" style="1" bestFit="1" customWidth="1"/>
    <col min="1295" max="1295" width="12.44140625" style="1" customWidth="1"/>
    <col min="1296" max="1296" width="25.5546875" style="1" bestFit="1" customWidth="1"/>
    <col min="1297" max="1297" width="12.88671875" style="1" bestFit="1" customWidth="1"/>
    <col min="1298" max="1298" width="13.6640625" style="1" bestFit="1" customWidth="1"/>
    <col min="1299" max="1299" width="13.88671875" style="1" bestFit="1" customWidth="1"/>
    <col min="1300" max="1300" width="10.88671875" style="1" bestFit="1" customWidth="1"/>
    <col min="1301" max="1301" width="12" style="1" bestFit="1" customWidth="1"/>
    <col min="1302" max="1302" width="9.109375" style="1"/>
    <col min="1303" max="1303" width="15.33203125" style="1" bestFit="1" customWidth="1"/>
    <col min="1304" max="1304" width="12.88671875" style="1" bestFit="1" customWidth="1"/>
    <col min="1305" max="1305" width="12.6640625" style="1" bestFit="1" customWidth="1"/>
    <col min="1306" max="1306" width="9.109375" style="1"/>
    <col min="1307" max="1307" width="15" style="1" bestFit="1" customWidth="1"/>
    <col min="1308" max="1308" width="10.6640625" style="1" bestFit="1" customWidth="1"/>
    <col min="1309" max="1536" width="9.109375" style="1"/>
    <col min="1537" max="1537" width="6.33203125" style="1" customWidth="1"/>
    <col min="1538" max="1538" width="25" style="1" bestFit="1" customWidth="1"/>
    <col min="1539" max="1539" width="12.6640625" style="1" bestFit="1" customWidth="1"/>
    <col min="1540" max="1540" width="12" style="1" bestFit="1" customWidth="1"/>
    <col min="1541" max="1541" width="12.6640625" style="1" bestFit="1" customWidth="1"/>
    <col min="1542" max="1544" width="11.5546875" style="1" bestFit="1" customWidth="1"/>
    <col min="1545" max="1545" width="12" style="1" bestFit="1" customWidth="1"/>
    <col min="1546" max="1550" width="11.5546875" style="1" bestFit="1" customWidth="1"/>
    <col min="1551" max="1551" width="12.44140625" style="1" customWidth="1"/>
    <col min="1552" max="1552" width="25.5546875" style="1" bestFit="1" customWidth="1"/>
    <col min="1553" max="1553" width="12.88671875" style="1" bestFit="1" customWidth="1"/>
    <col min="1554" max="1554" width="13.6640625" style="1" bestFit="1" customWidth="1"/>
    <col min="1555" max="1555" width="13.88671875" style="1" bestFit="1" customWidth="1"/>
    <col min="1556" max="1556" width="10.88671875" style="1" bestFit="1" customWidth="1"/>
    <col min="1557" max="1557" width="12" style="1" bestFit="1" customWidth="1"/>
    <col min="1558" max="1558" width="9.109375" style="1"/>
    <col min="1559" max="1559" width="15.33203125" style="1" bestFit="1" customWidth="1"/>
    <col min="1560" max="1560" width="12.88671875" style="1" bestFit="1" customWidth="1"/>
    <col min="1561" max="1561" width="12.6640625" style="1" bestFit="1" customWidth="1"/>
    <col min="1562" max="1562" width="9.109375" style="1"/>
    <col min="1563" max="1563" width="15" style="1" bestFit="1" customWidth="1"/>
    <col min="1564" max="1564" width="10.6640625" style="1" bestFit="1" customWidth="1"/>
    <col min="1565" max="1792" width="9.109375" style="1"/>
    <col min="1793" max="1793" width="6.33203125" style="1" customWidth="1"/>
    <col min="1794" max="1794" width="25" style="1" bestFit="1" customWidth="1"/>
    <col min="1795" max="1795" width="12.6640625" style="1" bestFit="1" customWidth="1"/>
    <col min="1796" max="1796" width="12" style="1" bestFit="1" customWidth="1"/>
    <col min="1797" max="1797" width="12.6640625" style="1" bestFit="1" customWidth="1"/>
    <col min="1798" max="1800" width="11.5546875" style="1" bestFit="1" customWidth="1"/>
    <col min="1801" max="1801" width="12" style="1" bestFit="1" customWidth="1"/>
    <col min="1802" max="1806" width="11.5546875" style="1" bestFit="1" customWidth="1"/>
    <col min="1807" max="1807" width="12.44140625" style="1" customWidth="1"/>
    <col min="1808" max="1808" width="25.5546875" style="1" bestFit="1" customWidth="1"/>
    <col min="1809" max="1809" width="12.88671875" style="1" bestFit="1" customWidth="1"/>
    <col min="1810" max="1810" width="13.6640625" style="1" bestFit="1" customWidth="1"/>
    <col min="1811" max="1811" width="13.88671875" style="1" bestFit="1" customWidth="1"/>
    <col min="1812" max="1812" width="10.88671875" style="1" bestFit="1" customWidth="1"/>
    <col min="1813" max="1813" width="12" style="1" bestFit="1" customWidth="1"/>
    <col min="1814" max="1814" width="9.109375" style="1"/>
    <col min="1815" max="1815" width="15.33203125" style="1" bestFit="1" customWidth="1"/>
    <col min="1816" max="1816" width="12.88671875" style="1" bestFit="1" customWidth="1"/>
    <col min="1817" max="1817" width="12.6640625" style="1" bestFit="1" customWidth="1"/>
    <col min="1818" max="1818" width="9.109375" style="1"/>
    <col min="1819" max="1819" width="15" style="1" bestFit="1" customWidth="1"/>
    <col min="1820" max="1820" width="10.6640625" style="1" bestFit="1" customWidth="1"/>
    <col min="1821" max="2048" width="9.109375" style="1"/>
    <col min="2049" max="2049" width="6.33203125" style="1" customWidth="1"/>
    <col min="2050" max="2050" width="25" style="1" bestFit="1" customWidth="1"/>
    <col min="2051" max="2051" width="12.6640625" style="1" bestFit="1" customWidth="1"/>
    <col min="2052" max="2052" width="12" style="1" bestFit="1" customWidth="1"/>
    <col min="2053" max="2053" width="12.6640625" style="1" bestFit="1" customWidth="1"/>
    <col min="2054" max="2056" width="11.5546875" style="1" bestFit="1" customWidth="1"/>
    <col min="2057" max="2057" width="12" style="1" bestFit="1" customWidth="1"/>
    <col min="2058" max="2062" width="11.5546875" style="1" bestFit="1" customWidth="1"/>
    <col min="2063" max="2063" width="12.44140625" style="1" customWidth="1"/>
    <col min="2064" max="2064" width="25.5546875" style="1" bestFit="1" customWidth="1"/>
    <col min="2065" max="2065" width="12.88671875" style="1" bestFit="1" customWidth="1"/>
    <col min="2066" max="2066" width="13.6640625" style="1" bestFit="1" customWidth="1"/>
    <col min="2067" max="2067" width="13.88671875" style="1" bestFit="1" customWidth="1"/>
    <col min="2068" max="2068" width="10.88671875" style="1" bestFit="1" customWidth="1"/>
    <col min="2069" max="2069" width="12" style="1" bestFit="1" customWidth="1"/>
    <col min="2070" max="2070" width="9.109375" style="1"/>
    <col min="2071" max="2071" width="15.33203125" style="1" bestFit="1" customWidth="1"/>
    <col min="2072" max="2072" width="12.88671875" style="1" bestFit="1" customWidth="1"/>
    <col min="2073" max="2073" width="12.6640625" style="1" bestFit="1" customWidth="1"/>
    <col min="2074" max="2074" width="9.109375" style="1"/>
    <col min="2075" max="2075" width="15" style="1" bestFit="1" customWidth="1"/>
    <col min="2076" max="2076" width="10.6640625" style="1" bestFit="1" customWidth="1"/>
    <col min="2077" max="2304" width="9.109375" style="1"/>
    <col min="2305" max="2305" width="6.33203125" style="1" customWidth="1"/>
    <col min="2306" max="2306" width="25" style="1" bestFit="1" customWidth="1"/>
    <col min="2307" max="2307" width="12.6640625" style="1" bestFit="1" customWidth="1"/>
    <col min="2308" max="2308" width="12" style="1" bestFit="1" customWidth="1"/>
    <col min="2309" max="2309" width="12.6640625" style="1" bestFit="1" customWidth="1"/>
    <col min="2310" max="2312" width="11.5546875" style="1" bestFit="1" customWidth="1"/>
    <col min="2313" max="2313" width="12" style="1" bestFit="1" customWidth="1"/>
    <col min="2314" max="2318" width="11.5546875" style="1" bestFit="1" customWidth="1"/>
    <col min="2319" max="2319" width="12.44140625" style="1" customWidth="1"/>
    <col min="2320" max="2320" width="25.5546875" style="1" bestFit="1" customWidth="1"/>
    <col min="2321" max="2321" width="12.88671875" style="1" bestFit="1" customWidth="1"/>
    <col min="2322" max="2322" width="13.6640625" style="1" bestFit="1" customWidth="1"/>
    <col min="2323" max="2323" width="13.88671875" style="1" bestFit="1" customWidth="1"/>
    <col min="2324" max="2324" width="10.88671875" style="1" bestFit="1" customWidth="1"/>
    <col min="2325" max="2325" width="12" style="1" bestFit="1" customWidth="1"/>
    <col min="2326" max="2326" width="9.109375" style="1"/>
    <col min="2327" max="2327" width="15.33203125" style="1" bestFit="1" customWidth="1"/>
    <col min="2328" max="2328" width="12.88671875" style="1" bestFit="1" customWidth="1"/>
    <col min="2329" max="2329" width="12.6640625" style="1" bestFit="1" customWidth="1"/>
    <col min="2330" max="2330" width="9.109375" style="1"/>
    <col min="2331" max="2331" width="15" style="1" bestFit="1" customWidth="1"/>
    <col min="2332" max="2332" width="10.6640625" style="1" bestFit="1" customWidth="1"/>
    <col min="2333" max="2560" width="9.109375" style="1"/>
    <col min="2561" max="2561" width="6.33203125" style="1" customWidth="1"/>
    <col min="2562" max="2562" width="25" style="1" bestFit="1" customWidth="1"/>
    <col min="2563" max="2563" width="12.6640625" style="1" bestFit="1" customWidth="1"/>
    <col min="2564" max="2564" width="12" style="1" bestFit="1" customWidth="1"/>
    <col min="2565" max="2565" width="12.6640625" style="1" bestFit="1" customWidth="1"/>
    <col min="2566" max="2568" width="11.5546875" style="1" bestFit="1" customWidth="1"/>
    <col min="2569" max="2569" width="12" style="1" bestFit="1" customWidth="1"/>
    <col min="2570" max="2574" width="11.5546875" style="1" bestFit="1" customWidth="1"/>
    <col min="2575" max="2575" width="12.44140625" style="1" customWidth="1"/>
    <col min="2576" max="2576" width="25.5546875" style="1" bestFit="1" customWidth="1"/>
    <col min="2577" max="2577" width="12.88671875" style="1" bestFit="1" customWidth="1"/>
    <col min="2578" max="2578" width="13.6640625" style="1" bestFit="1" customWidth="1"/>
    <col min="2579" max="2579" width="13.88671875" style="1" bestFit="1" customWidth="1"/>
    <col min="2580" max="2580" width="10.88671875" style="1" bestFit="1" customWidth="1"/>
    <col min="2581" max="2581" width="12" style="1" bestFit="1" customWidth="1"/>
    <col min="2582" max="2582" width="9.109375" style="1"/>
    <col min="2583" max="2583" width="15.33203125" style="1" bestFit="1" customWidth="1"/>
    <col min="2584" max="2584" width="12.88671875" style="1" bestFit="1" customWidth="1"/>
    <col min="2585" max="2585" width="12.6640625" style="1" bestFit="1" customWidth="1"/>
    <col min="2586" max="2586" width="9.109375" style="1"/>
    <col min="2587" max="2587" width="15" style="1" bestFit="1" customWidth="1"/>
    <col min="2588" max="2588" width="10.6640625" style="1" bestFit="1" customWidth="1"/>
    <col min="2589" max="2816" width="9.109375" style="1"/>
    <col min="2817" max="2817" width="6.33203125" style="1" customWidth="1"/>
    <col min="2818" max="2818" width="25" style="1" bestFit="1" customWidth="1"/>
    <col min="2819" max="2819" width="12.6640625" style="1" bestFit="1" customWidth="1"/>
    <col min="2820" max="2820" width="12" style="1" bestFit="1" customWidth="1"/>
    <col min="2821" max="2821" width="12.6640625" style="1" bestFit="1" customWidth="1"/>
    <col min="2822" max="2824" width="11.5546875" style="1" bestFit="1" customWidth="1"/>
    <col min="2825" max="2825" width="12" style="1" bestFit="1" customWidth="1"/>
    <col min="2826" max="2830" width="11.5546875" style="1" bestFit="1" customWidth="1"/>
    <col min="2831" max="2831" width="12.44140625" style="1" customWidth="1"/>
    <col min="2832" max="2832" width="25.5546875" style="1" bestFit="1" customWidth="1"/>
    <col min="2833" max="2833" width="12.88671875" style="1" bestFit="1" customWidth="1"/>
    <col min="2834" max="2834" width="13.6640625" style="1" bestFit="1" customWidth="1"/>
    <col min="2835" max="2835" width="13.88671875" style="1" bestFit="1" customWidth="1"/>
    <col min="2836" max="2836" width="10.88671875" style="1" bestFit="1" customWidth="1"/>
    <col min="2837" max="2837" width="12" style="1" bestFit="1" customWidth="1"/>
    <col min="2838" max="2838" width="9.109375" style="1"/>
    <col min="2839" max="2839" width="15.33203125" style="1" bestFit="1" customWidth="1"/>
    <col min="2840" max="2840" width="12.88671875" style="1" bestFit="1" customWidth="1"/>
    <col min="2841" max="2841" width="12.6640625" style="1" bestFit="1" customWidth="1"/>
    <col min="2842" max="2842" width="9.109375" style="1"/>
    <col min="2843" max="2843" width="15" style="1" bestFit="1" customWidth="1"/>
    <col min="2844" max="2844" width="10.6640625" style="1" bestFit="1" customWidth="1"/>
    <col min="2845" max="3072" width="9.109375" style="1"/>
    <col min="3073" max="3073" width="6.33203125" style="1" customWidth="1"/>
    <col min="3074" max="3074" width="25" style="1" bestFit="1" customWidth="1"/>
    <col min="3075" max="3075" width="12.6640625" style="1" bestFit="1" customWidth="1"/>
    <col min="3076" max="3076" width="12" style="1" bestFit="1" customWidth="1"/>
    <col min="3077" max="3077" width="12.6640625" style="1" bestFit="1" customWidth="1"/>
    <col min="3078" max="3080" width="11.5546875" style="1" bestFit="1" customWidth="1"/>
    <col min="3081" max="3081" width="12" style="1" bestFit="1" customWidth="1"/>
    <col min="3082" max="3086" width="11.5546875" style="1" bestFit="1" customWidth="1"/>
    <col min="3087" max="3087" width="12.44140625" style="1" customWidth="1"/>
    <col min="3088" max="3088" width="25.5546875" style="1" bestFit="1" customWidth="1"/>
    <col min="3089" max="3089" width="12.88671875" style="1" bestFit="1" customWidth="1"/>
    <col min="3090" max="3090" width="13.6640625" style="1" bestFit="1" customWidth="1"/>
    <col min="3091" max="3091" width="13.88671875" style="1" bestFit="1" customWidth="1"/>
    <col min="3092" max="3092" width="10.88671875" style="1" bestFit="1" customWidth="1"/>
    <col min="3093" max="3093" width="12" style="1" bestFit="1" customWidth="1"/>
    <col min="3094" max="3094" width="9.109375" style="1"/>
    <col min="3095" max="3095" width="15.33203125" style="1" bestFit="1" customWidth="1"/>
    <col min="3096" max="3096" width="12.88671875" style="1" bestFit="1" customWidth="1"/>
    <col min="3097" max="3097" width="12.6640625" style="1" bestFit="1" customWidth="1"/>
    <col min="3098" max="3098" width="9.109375" style="1"/>
    <col min="3099" max="3099" width="15" style="1" bestFit="1" customWidth="1"/>
    <col min="3100" max="3100" width="10.6640625" style="1" bestFit="1" customWidth="1"/>
    <col min="3101" max="3328" width="9.109375" style="1"/>
    <col min="3329" max="3329" width="6.33203125" style="1" customWidth="1"/>
    <col min="3330" max="3330" width="25" style="1" bestFit="1" customWidth="1"/>
    <col min="3331" max="3331" width="12.6640625" style="1" bestFit="1" customWidth="1"/>
    <col min="3332" max="3332" width="12" style="1" bestFit="1" customWidth="1"/>
    <col min="3333" max="3333" width="12.6640625" style="1" bestFit="1" customWidth="1"/>
    <col min="3334" max="3336" width="11.5546875" style="1" bestFit="1" customWidth="1"/>
    <col min="3337" max="3337" width="12" style="1" bestFit="1" customWidth="1"/>
    <col min="3338" max="3342" width="11.5546875" style="1" bestFit="1" customWidth="1"/>
    <col min="3343" max="3343" width="12.44140625" style="1" customWidth="1"/>
    <col min="3344" max="3344" width="25.5546875" style="1" bestFit="1" customWidth="1"/>
    <col min="3345" max="3345" width="12.88671875" style="1" bestFit="1" customWidth="1"/>
    <col min="3346" max="3346" width="13.6640625" style="1" bestFit="1" customWidth="1"/>
    <col min="3347" max="3347" width="13.88671875" style="1" bestFit="1" customWidth="1"/>
    <col min="3348" max="3348" width="10.88671875" style="1" bestFit="1" customWidth="1"/>
    <col min="3349" max="3349" width="12" style="1" bestFit="1" customWidth="1"/>
    <col min="3350" max="3350" width="9.109375" style="1"/>
    <col min="3351" max="3351" width="15.33203125" style="1" bestFit="1" customWidth="1"/>
    <col min="3352" max="3352" width="12.88671875" style="1" bestFit="1" customWidth="1"/>
    <col min="3353" max="3353" width="12.6640625" style="1" bestFit="1" customWidth="1"/>
    <col min="3354" max="3354" width="9.109375" style="1"/>
    <col min="3355" max="3355" width="15" style="1" bestFit="1" customWidth="1"/>
    <col min="3356" max="3356" width="10.6640625" style="1" bestFit="1" customWidth="1"/>
    <col min="3357" max="3584" width="9.109375" style="1"/>
    <col min="3585" max="3585" width="6.33203125" style="1" customWidth="1"/>
    <col min="3586" max="3586" width="25" style="1" bestFit="1" customWidth="1"/>
    <col min="3587" max="3587" width="12.6640625" style="1" bestFit="1" customWidth="1"/>
    <col min="3588" max="3588" width="12" style="1" bestFit="1" customWidth="1"/>
    <col min="3589" max="3589" width="12.6640625" style="1" bestFit="1" customWidth="1"/>
    <col min="3590" max="3592" width="11.5546875" style="1" bestFit="1" customWidth="1"/>
    <col min="3593" max="3593" width="12" style="1" bestFit="1" customWidth="1"/>
    <col min="3594" max="3598" width="11.5546875" style="1" bestFit="1" customWidth="1"/>
    <col min="3599" max="3599" width="12.44140625" style="1" customWidth="1"/>
    <col min="3600" max="3600" width="25.5546875" style="1" bestFit="1" customWidth="1"/>
    <col min="3601" max="3601" width="12.88671875" style="1" bestFit="1" customWidth="1"/>
    <col min="3602" max="3602" width="13.6640625" style="1" bestFit="1" customWidth="1"/>
    <col min="3603" max="3603" width="13.88671875" style="1" bestFit="1" customWidth="1"/>
    <col min="3604" max="3604" width="10.88671875" style="1" bestFit="1" customWidth="1"/>
    <col min="3605" max="3605" width="12" style="1" bestFit="1" customWidth="1"/>
    <col min="3606" max="3606" width="9.109375" style="1"/>
    <col min="3607" max="3607" width="15.33203125" style="1" bestFit="1" customWidth="1"/>
    <col min="3608" max="3608" width="12.88671875" style="1" bestFit="1" customWidth="1"/>
    <col min="3609" max="3609" width="12.6640625" style="1" bestFit="1" customWidth="1"/>
    <col min="3610" max="3610" width="9.109375" style="1"/>
    <col min="3611" max="3611" width="15" style="1" bestFit="1" customWidth="1"/>
    <col min="3612" max="3612" width="10.6640625" style="1" bestFit="1" customWidth="1"/>
    <col min="3613" max="3840" width="9.109375" style="1"/>
    <col min="3841" max="3841" width="6.33203125" style="1" customWidth="1"/>
    <col min="3842" max="3842" width="25" style="1" bestFit="1" customWidth="1"/>
    <col min="3843" max="3843" width="12.6640625" style="1" bestFit="1" customWidth="1"/>
    <col min="3844" max="3844" width="12" style="1" bestFit="1" customWidth="1"/>
    <col min="3845" max="3845" width="12.6640625" style="1" bestFit="1" customWidth="1"/>
    <col min="3846" max="3848" width="11.5546875" style="1" bestFit="1" customWidth="1"/>
    <col min="3849" max="3849" width="12" style="1" bestFit="1" customWidth="1"/>
    <col min="3850" max="3854" width="11.5546875" style="1" bestFit="1" customWidth="1"/>
    <col min="3855" max="3855" width="12.44140625" style="1" customWidth="1"/>
    <col min="3856" max="3856" width="25.5546875" style="1" bestFit="1" customWidth="1"/>
    <col min="3857" max="3857" width="12.88671875" style="1" bestFit="1" customWidth="1"/>
    <col min="3858" max="3858" width="13.6640625" style="1" bestFit="1" customWidth="1"/>
    <col min="3859" max="3859" width="13.88671875" style="1" bestFit="1" customWidth="1"/>
    <col min="3860" max="3860" width="10.88671875" style="1" bestFit="1" customWidth="1"/>
    <col min="3861" max="3861" width="12" style="1" bestFit="1" customWidth="1"/>
    <col min="3862" max="3862" width="9.109375" style="1"/>
    <col min="3863" max="3863" width="15.33203125" style="1" bestFit="1" customWidth="1"/>
    <col min="3864" max="3864" width="12.88671875" style="1" bestFit="1" customWidth="1"/>
    <col min="3865" max="3865" width="12.6640625" style="1" bestFit="1" customWidth="1"/>
    <col min="3866" max="3866" width="9.109375" style="1"/>
    <col min="3867" max="3867" width="15" style="1" bestFit="1" customWidth="1"/>
    <col min="3868" max="3868" width="10.6640625" style="1" bestFit="1" customWidth="1"/>
    <col min="3869" max="4096" width="9.109375" style="1"/>
    <col min="4097" max="4097" width="6.33203125" style="1" customWidth="1"/>
    <col min="4098" max="4098" width="25" style="1" bestFit="1" customWidth="1"/>
    <col min="4099" max="4099" width="12.6640625" style="1" bestFit="1" customWidth="1"/>
    <col min="4100" max="4100" width="12" style="1" bestFit="1" customWidth="1"/>
    <col min="4101" max="4101" width="12.6640625" style="1" bestFit="1" customWidth="1"/>
    <col min="4102" max="4104" width="11.5546875" style="1" bestFit="1" customWidth="1"/>
    <col min="4105" max="4105" width="12" style="1" bestFit="1" customWidth="1"/>
    <col min="4106" max="4110" width="11.5546875" style="1" bestFit="1" customWidth="1"/>
    <col min="4111" max="4111" width="12.44140625" style="1" customWidth="1"/>
    <col min="4112" max="4112" width="25.5546875" style="1" bestFit="1" customWidth="1"/>
    <col min="4113" max="4113" width="12.88671875" style="1" bestFit="1" customWidth="1"/>
    <col min="4114" max="4114" width="13.6640625" style="1" bestFit="1" customWidth="1"/>
    <col min="4115" max="4115" width="13.88671875" style="1" bestFit="1" customWidth="1"/>
    <col min="4116" max="4116" width="10.88671875" style="1" bestFit="1" customWidth="1"/>
    <col min="4117" max="4117" width="12" style="1" bestFit="1" customWidth="1"/>
    <col min="4118" max="4118" width="9.109375" style="1"/>
    <col min="4119" max="4119" width="15.33203125" style="1" bestFit="1" customWidth="1"/>
    <col min="4120" max="4120" width="12.88671875" style="1" bestFit="1" customWidth="1"/>
    <col min="4121" max="4121" width="12.6640625" style="1" bestFit="1" customWidth="1"/>
    <col min="4122" max="4122" width="9.109375" style="1"/>
    <col min="4123" max="4123" width="15" style="1" bestFit="1" customWidth="1"/>
    <col min="4124" max="4124" width="10.6640625" style="1" bestFit="1" customWidth="1"/>
    <col min="4125" max="4352" width="9.109375" style="1"/>
    <col min="4353" max="4353" width="6.33203125" style="1" customWidth="1"/>
    <col min="4354" max="4354" width="25" style="1" bestFit="1" customWidth="1"/>
    <col min="4355" max="4355" width="12.6640625" style="1" bestFit="1" customWidth="1"/>
    <col min="4356" max="4356" width="12" style="1" bestFit="1" customWidth="1"/>
    <col min="4357" max="4357" width="12.6640625" style="1" bestFit="1" customWidth="1"/>
    <col min="4358" max="4360" width="11.5546875" style="1" bestFit="1" customWidth="1"/>
    <col min="4361" max="4361" width="12" style="1" bestFit="1" customWidth="1"/>
    <col min="4362" max="4366" width="11.5546875" style="1" bestFit="1" customWidth="1"/>
    <col min="4367" max="4367" width="12.44140625" style="1" customWidth="1"/>
    <col min="4368" max="4368" width="25.5546875" style="1" bestFit="1" customWidth="1"/>
    <col min="4369" max="4369" width="12.88671875" style="1" bestFit="1" customWidth="1"/>
    <col min="4370" max="4370" width="13.6640625" style="1" bestFit="1" customWidth="1"/>
    <col min="4371" max="4371" width="13.88671875" style="1" bestFit="1" customWidth="1"/>
    <col min="4372" max="4372" width="10.88671875" style="1" bestFit="1" customWidth="1"/>
    <col min="4373" max="4373" width="12" style="1" bestFit="1" customWidth="1"/>
    <col min="4374" max="4374" width="9.109375" style="1"/>
    <col min="4375" max="4375" width="15.33203125" style="1" bestFit="1" customWidth="1"/>
    <col min="4376" max="4376" width="12.88671875" style="1" bestFit="1" customWidth="1"/>
    <col min="4377" max="4377" width="12.6640625" style="1" bestFit="1" customWidth="1"/>
    <col min="4378" max="4378" width="9.109375" style="1"/>
    <col min="4379" max="4379" width="15" style="1" bestFit="1" customWidth="1"/>
    <col min="4380" max="4380" width="10.6640625" style="1" bestFit="1" customWidth="1"/>
    <col min="4381" max="4608" width="9.109375" style="1"/>
    <col min="4609" max="4609" width="6.33203125" style="1" customWidth="1"/>
    <col min="4610" max="4610" width="25" style="1" bestFit="1" customWidth="1"/>
    <col min="4611" max="4611" width="12.6640625" style="1" bestFit="1" customWidth="1"/>
    <col min="4612" max="4612" width="12" style="1" bestFit="1" customWidth="1"/>
    <col min="4613" max="4613" width="12.6640625" style="1" bestFit="1" customWidth="1"/>
    <col min="4614" max="4616" width="11.5546875" style="1" bestFit="1" customWidth="1"/>
    <col min="4617" max="4617" width="12" style="1" bestFit="1" customWidth="1"/>
    <col min="4618" max="4622" width="11.5546875" style="1" bestFit="1" customWidth="1"/>
    <col min="4623" max="4623" width="12.44140625" style="1" customWidth="1"/>
    <col min="4624" max="4624" width="25.5546875" style="1" bestFit="1" customWidth="1"/>
    <col min="4625" max="4625" width="12.88671875" style="1" bestFit="1" customWidth="1"/>
    <col min="4626" max="4626" width="13.6640625" style="1" bestFit="1" customWidth="1"/>
    <col min="4627" max="4627" width="13.88671875" style="1" bestFit="1" customWidth="1"/>
    <col min="4628" max="4628" width="10.88671875" style="1" bestFit="1" customWidth="1"/>
    <col min="4629" max="4629" width="12" style="1" bestFit="1" customWidth="1"/>
    <col min="4630" max="4630" width="9.109375" style="1"/>
    <col min="4631" max="4631" width="15.33203125" style="1" bestFit="1" customWidth="1"/>
    <col min="4632" max="4632" width="12.88671875" style="1" bestFit="1" customWidth="1"/>
    <col min="4633" max="4633" width="12.6640625" style="1" bestFit="1" customWidth="1"/>
    <col min="4634" max="4634" width="9.109375" style="1"/>
    <col min="4635" max="4635" width="15" style="1" bestFit="1" customWidth="1"/>
    <col min="4636" max="4636" width="10.6640625" style="1" bestFit="1" customWidth="1"/>
    <col min="4637" max="4864" width="9.109375" style="1"/>
    <col min="4865" max="4865" width="6.33203125" style="1" customWidth="1"/>
    <col min="4866" max="4866" width="25" style="1" bestFit="1" customWidth="1"/>
    <col min="4867" max="4867" width="12.6640625" style="1" bestFit="1" customWidth="1"/>
    <col min="4868" max="4868" width="12" style="1" bestFit="1" customWidth="1"/>
    <col min="4869" max="4869" width="12.6640625" style="1" bestFit="1" customWidth="1"/>
    <col min="4870" max="4872" width="11.5546875" style="1" bestFit="1" customWidth="1"/>
    <col min="4873" max="4873" width="12" style="1" bestFit="1" customWidth="1"/>
    <col min="4874" max="4878" width="11.5546875" style="1" bestFit="1" customWidth="1"/>
    <col min="4879" max="4879" width="12.44140625" style="1" customWidth="1"/>
    <col min="4880" max="4880" width="25.5546875" style="1" bestFit="1" customWidth="1"/>
    <col min="4881" max="4881" width="12.88671875" style="1" bestFit="1" customWidth="1"/>
    <col min="4882" max="4882" width="13.6640625" style="1" bestFit="1" customWidth="1"/>
    <col min="4883" max="4883" width="13.88671875" style="1" bestFit="1" customWidth="1"/>
    <col min="4884" max="4884" width="10.88671875" style="1" bestFit="1" customWidth="1"/>
    <col min="4885" max="4885" width="12" style="1" bestFit="1" customWidth="1"/>
    <col min="4886" max="4886" width="9.109375" style="1"/>
    <col min="4887" max="4887" width="15.33203125" style="1" bestFit="1" customWidth="1"/>
    <col min="4888" max="4888" width="12.88671875" style="1" bestFit="1" customWidth="1"/>
    <col min="4889" max="4889" width="12.6640625" style="1" bestFit="1" customWidth="1"/>
    <col min="4890" max="4890" width="9.109375" style="1"/>
    <col min="4891" max="4891" width="15" style="1" bestFit="1" customWidth="1"/>
    <col min="4892" max="4892" width="10.6640625" style="1" bestFit="1" customWidth="1"/>
    <col min="4893" max="5120" width="9.109375" style="1"/>
    <col min="5121" max="5121" width="6.33203125" style="1" customWidth="1"/>
    <col min="5122" max="5122" width="25" style="1" bestFit="1" customWidth="1"/>
    <col min="5123" max="5123" width="12.6640625" style="1" bestFit="1" customWidth="1"/>
    <col min="5124" max="5124" width="12" style="1" bestFit="1" customWidth="1"/>
    <col min="5125" max="5125" width="12.6640625" style="1" bestFit="1" customWidth="1"/>
    <col min="5126" max="5128" width="11.5546875" style="1" bestFit="1" customWidth="1"/>
    <col min="5129" max="5129" width="12" style="1" bestFit="1" customWidth="1"/>
    <col min="5130" max="5134" width="11.5546875" style="1" bestFit="1" customWidth="1"/>
    <col min="5135" max="5135" width="12.44140625" style="1" customWidth="1"/>
    <col min="5136" max="5136" width="25.5546875" style="1" bestFit="1" customWidth="1"/>
    <col min="5137" max="5137" width="12.88671875" style="1" bestFit="1" customWidth="1"/>
    <col min="5138" max="5138" width="13.6640625" style="1" bestFit="1" customWidth="1"/>
    <col min="5139" max="5139" width="13.88671875" style="1" bestFit="1" customWidth="1"/>
    <col min="5140" max="5140" width="10.88671875" style="1" bestFit="1" customWidth="1"/>
    <col min="5141" max="5141" width="12" style="1" bestFit="1" customWidth="1"/>
    <col min="5142" max="5142" width="9.109375" style="1"/>
    <col min="5143" max="5143" width="15.33203125" style="1" bestFit="1" customWidth="1"/>
    <col min="5144" max="5144" width="12.88671875" style="1" bestFit="1" customWidth="1"/>
    <col min="5145" max="5145" width="12.6640625" style="1" bestFit="1" customWidth="1"/>
    <col min="5146" max="5146" width="9.109375" style="1"/>
    <col min="5147" max="5147" width="15" style="1" bestFit="1" customWidth="1"/>
    <col min="5148" max="5148" width="10.6640625" style="1" bestFit="1" customWidth="1"/>
    <col min="5149" max="5376" width="9.109375" style="1"/>
    <col min="5377" max="5377" width="6.33203125" style="1" customWidth="1"/>
    <col min="5378" max="5378" width="25" style="1" bestFit="1" customWidth="1"/>
    <col min="5379" max="5379" width="12.6640625" style="1" bestFit="1" customWidth="1"/>
    <col min="5380" max="5380" width="12" style="1" bestFit="1" customWidth="1"/>
    <col min="5381" max="5381" width="12.6640625" style="1" bestFit="1" customWidth="1"/>
    <col min="5382" max="5384" width="11.5546875" style="1" bestFit="1" customWidth="1"/>
    <col min="5385" max="5385" width="12" style="1" bestFit="1" customWidth="1"/>
    <col min="5386" max="5390" width="11.5546875" style="1" bestFit="1" customWidth="1"/>
    <col min="5391" max="5391" width="12.44140625" style="1" customWidth="1"/>
    <col min="5392" max="5392" width="25.5546875" style="1" bestFit="1" customWidth="1"/>
    <col min="5393" max="5393" width="12.88671875" style="1" bestFit="1" customWidth="1"/>
    <col min="5394" max="5394" width="13.6640625" style="1" bestFit="1" customWidth="1"/>
    <col min="5395" max="5395" width="13.88671875" style="1" bestFit="1" customWidth="1"/>
    <col min="5396" max="5396" width="10.88671875" style="1" bestFit="1" customWidth="1"/>
    <col min="5397" max="5397" width="12" style="1" bestFit="1" customWidth="1"/>
    <col min="5398" max="5398" width="9.109375" style="1"/>
    <col min="5399" max="5399" width="15.33203125" style="1" bestFit="1" customWidth="1"/>
    <col min="5400" max="5400" width="12.88671875" style="1" bestFit="1" customWidth="1"/>
    <col min="5401" max="5401" width="12.6640625" style="1" bestFit="1" customWidth="1"/>
    <col min="5402" max="5402" width="9.109375" style="1"/>
    <col min="5403" max="5403" width="15" style="1" bestFit="1" customWidth="1"/>
    <col min="5404" max="5404" width="10.6640625" style="1" bestFit="1" customWidth="1"/>
    <col min="5405" max="5632" width="9.109375" style="1"/>
    <col min="5633" max="5633" width="6.33203125" style="1" customWidth="1"/>
    <col min="5634" max="5634" width="25" style="1" bestFit="1" customWidth="1"/>
    <col min="5635" max="5635" width="12.6640625" style="1" bestFit="1" customWidth="1"/>
    <col min="5636" max="5636" width="12" style="1" bestFit="1" customWidth="1"/>
    <col min="5637" max="5637" width="12.6640625" style="1" bestFit="1" customWidth="1"/>
    <col min="5638" max="5640" width="11.5546875" style="1" bestFit="1" customWidth="1"/>
    <col min="5641" max="5641" width="12" style="1" bestFit="1" customWidth="1"/>
    <col min="5642" max="5646" width="11.5546875" style="1" bestFit="1" customWidth="1"/>
    <col min="5647" max="5647" width="12.44140625" style="1" customWidth="1"/>
    <col min="5648" max="5648" width="25.5546875" style="1" bestFit="1" customWidth="1"/>
    <col min="5649" max="5649" width="12.88671875" style="1" bestFit="1" customWidth="1"/>
    <col min="5650" max="5650" width="13.6640625" style="1" bestFit="1" customWidth="1"/>
    <col min="5651" max="5651" width="13.88671875" style="1" bestFit="1" customWidth="1"/>
    <col min="5652" max="5652" width="10.88671875" style="1" bestFit="1" customWidth="1"/>
    <col min="5653" max="5653" width="12" style="1" bestFit="1" customWidth="1"/>
    <col min="5654" max="5654" width="9.109375" style="1"/>
    <col min="5655" max="5655" width="15.33203125" style="1" bestFit="1" customWidth="1"/>
    <col min="5656" max="5656" width="12.88671875" style="1" bestFit="1" customWidth="1"/>
    <col min="5657" max="5657" width="12.6640625" style="1" bestFit="1" customWidth="1"/>
    <col min="5658" max="5658" width="9.109375" style="1"/>
    <col min="5659" max="5659" width="15" style="1" bestFit="1" customWidth="1"/>
    <col min="5660" max="5660" width="10.6640625" style="1" bestFit="1" customWidth="1"/>
    <col min="5661" max="5888" width="9.109375" style="1"/>
    <col min="5889" max="5889" width="6.33203125" style="1" customWidth="1"/>
    <col min="5890" max="5890" width="25" style="1" bestFit="1" customWidth="1"/>
    <col min="5891" max="5891" width="12.6640625" style="1" bestFit="1" customWidth="1"/>
    <col min="5892" max="5892" width="12" style="1" bestFit="1" customWidth="1"/>
    <col min="5893" max="5893" width="12.6640625" style="1" bestFit="1" customWidth="1"/>
    <col min="5894" max="5896" width="11.5546875" style="1" bestFit="1" customWidth="1"/>
    <col min="5897" max="5897" width="12" style="1" bestFit="1" customWidth="1"/>
    <col min="5898" max="5902" width="11.5546875" style="1" bestFit="1" customWidth="1"/>
    <col min="5903" max="5903" width="12.44140625" style="1" customWidth="1"/>
    <col min="5904" max="5904" width="25.5546875" style="1" bestFit="1" customWidth="1"/>
    <col min="5905" max="5905" width="12.88671875" style="1" bestFit="1" customWidth="1"/>
    <col min="5906" max="5906" width="13.6640625" style="1" bestFit="1" customWidth="1"/>
    <col min="5907" max="5907" width="13.88671875" style="1" bestFit="1" customWidth="1"/>
    <col min="5908" max="5908" width="10.88671875" style="1" bestFit="1" customWidth="1"/>
    <col min="5909" max="5909" width="12" style="1" bestFit="1" customWidth="1"/>
    <col min="5910" max="5910" width="9.109375" style="1"/>
    <col min="5911" max="5911" width="15.33203125" style="1" bestFit="1" customWidth="1"/>
    <col min="5912" max="5912" width="12.88671875" style="1" bestFit="1" customWidth="1"/>
    <col min="5913" max="5913" width="12.6640625" style="1" bestFit="1" customWidth="1"/>
    <col min="5914" max="5914" width="9.109375" style="1"/>
    <col min="5915" max="5915" width="15" style="1" bestFit="1" customWidth="1"/>
    <col min="5916" max="5916" width="10.6640625" style="1" bestFit="1" customWidth="1"/>
    <col min="5917" max="6144" width="9.109375" style="1"/>
    <col min="6145" max="6145" width="6.33203125" style="1" customWidth="1"/>
    <col min="6146" max="6146" width="25" style="1" bestFit="1" customWidth="1"/>
    <col min="6147" max="6147" width="12.6640625" style="1" bestFit="1" customWidth="1"/>
    <col min="6148" max="6148" width="12" style="1" bestFit="1" customWidth="1"/>
    <col min="6149" max="6149" width="12.6640625" style="1" bestFit="1" customWidth="1"/>
    <col min="6150" max="6152" width="11.5546875" style="1" bestFit="1" customWidth="1"/>
    <col min="6153" max="6153" width="12" style="1" bestFit="1" customWidth="1"/>
    <col min="6154" max="6158" width="11.5546875" style="1" bestFit="1" customWidth="1"/>
    <col min="6159" max="6159" width="12.44140625" style="1" customWidth="1"/>
    <col min="6160" max="6160" width="25.5546875" style="1" bestFit="1" customWidth="1"/>
    <col min="6161" max="6161" width="12.88671875" style="1" bestFit="1" customWidth="1"/>
    <col min="6162" max="6162" width="13.6640625" style="1" bestFit="1" customWidth="1"/>
    <col min="6163" max="6163" width="13.88671875" style="1" bestFit="1" customWidth="1"/>
    <col min="6164" max="6164" width="10.88671875" style="1" bestFit="1" customWidth="1"/>
    <col min="6165" max="6165" width="12" style="1" bestFit="1" customWidth="1"/>
    <col min="6166" max="6166" width="9.109375" style="1"/>
    <col min="6167" max="6167" width="15.33203125" style="1" bestFit="1" customWidth="1"/>
    <col min="6168" max="6168" width="12.88671875" style="1" bestFit="1" customWidth="1"/>
    <col min="6169" max="6169" width="12.6640625" style="1" bestFit="1" customWidth="1"/>
    <col min="6170" max="6170" width="9.109375" style="1"/>
    <col min="6171" max="6171" width="15" style="1" bestFit="1" customWidth="1"/>
    <col min="6172" max="6172" width="10.6640625" style="1" bestFit="1" customWidth="1"/>
    <col min="6173" max="6400" width="9.109375" style="1"/>
    <col min="6401" max="6401" width="6.33203125" style="1" customWidth="1"/>
    <col min="6402" max="6402" width="25" style="1" bestFit="1" customWidth="1"/>
    <col min="6403" max="6403" width="12.6640625" style="1" bestFit="1" customWidth="1"/>
    <col min="6404" max="6404" width="12" style="1" bestFit="1" customWidth="1"/>
    <col min="6405" max="6405" width="12.6640625" style="1" bestFit="1" customWidth="1"/>
    <col min="6406" max="6408" width="11.5546875" style="1" bestFit="1" customWidth="1"/>
    <col min="6409" max="6409" width="12" style="1" bestFit="1" customWidth="1"/>
    <col min="6410" max="6414" width="11.5546875" style="1" bestFit="1" customWidth="1"/>
    <col min="6415" max="6415" width="12.44140625" style="1" customWidth="1"/>
    <col min="6416" max="6416" width="25.5546875" style="1" bestFit="1" customWidth="1"/>
    <col min="6417" max="6417" width="12.88671875" style="1" bestFit="1" customWidth="1"/>
    <col min="6418" max="6418" width="13.6640625" style="1" bestFit="1" customWidth="1"/>
    <col min="6419" max="6419" width="13.88671875" style="1" bestFit="1" customWidth="1"/>
    <col min="6420" max="6420" width="10.88671875" style="1" bestFit="1" customWidth="1"/>
    <col min="6421" max="6421" width="12" style="1" bestFit="1" customWidth="1"/>
    <col min="6422" max="6422" width="9.109375" style="1"/>
    <col min="6423" max="6423" width="15.33203125" style="1" bestFit="1" customWidth="1"/>
    <col min="6424" max="6424" width="12.88671875" style="1" bestFit="1" customWidth="1"/>
    <col min="6425" max="6425" width="12.6640625" style="1" bestFit="1" customWidth="1"/>
    <col min="6426" max="6426" width="9.109375" style="1"/>
    <col min="6427" max="6427" width="15" style="1" bestFit="1" customWidth="1"/>
    <col min="6428" max="6428" width="10.6640625" style="1" bestFit="1" customWidth="1"/>
    <col min="6429" max="6656" width="9.109375" style="1"/>
    <col min="6657" max="6657" width="6.33203125" style="1" customWidth="1"/>
    <col min="6658" max="6658" width="25" style="1" bestFit="1" customWidth="1"/>
    <col min="6659" max="6659" width="12.6640625" style="1" bestFit="1" customWidth="1"/>
    <col min="6660" max="6660" width="12" style="1" bestFit="1" customWidth="1"/>
    <col min="6661" max="6661" width="12.6640625" style="1" bestFit="1" customWidth="1"/>
    <col min="6662" max="6664" width="11.5546875" style="1" bestFit="1" customWidth="1"/>
    <col min="6665" max="6665" width="12" style="1" bestFit="1" customWidth="1"/>
    <col min="6666" max="6670" width="11.5546875" style="1" bestFit="1" customWidth="1"/>
    <col min="6671" max="6671" width="12.44140625" style="1" customWidth="1"/>
    <col min="6672" max="6672" width="25.5546875" style="1" bestFit="1" customWidth="1"/>
    <col min="6673" max="6673" width="12.88671875" style="1" bestFit="1" customWidth="1"/>
    <col min="6674" max="6674" width="13.6640625" style="1" bestFit="1" customWidth="1"/>
    <col min="6675" max="6675" width="13.88671875" style="1" bestFit="1" customWidth="1"/>
    <col min="6676" max="6676" width="10.88671875" style="1" bestFit="1" customWidth="1"/>
    <col min="6677" max="6677" width="12" style="1" bestFit="1" customWidth="1"/>
    <col min="6678" max="6678" width="9.109375" style="1"/>
    <col min="6679" max="6679" width="15.33203125" style="1" bestFit="1" customWidth="1"/>
    <col min="6680" max="6680" width="12.88671875" style="1" bestFit="1" customWidth="1"/>
    <col min="6681" max="6681" width="12.6640625" style="1" bestFit="1" customWidth="1"/>
    <col min="6682" max="6682" width="9.109375" style="1"/>
    <col min="6683" max="6683" width="15" style="1" bestFit="1" customWidth="1"/>
    <col min="6684" max="6684" width="10.6640625" style="1" bestFit="1" customWidth="1"/>
    <col min="6685" max="6912" width="9.109375" style="1"/>
    <col min="6913" max="6913" width="6.33203125" style="1" customWidth="1"/>
    <col min="6914" max="6914" width="25" style="1" bestFit="1" customWidth="1"/>
    <col min="6915" max="6915" width="12.6640625" style="1" bestFit="1" customWidth="1"/>
    <col min="6916" max="6916" width="12" style="1" bestFit="1" customWidth="1"/>
    <col min="6917" max="6917" width="12.6640625" style="1" bestFit="1" customWidth="1"/>
    <col min="6918" max="6920" width="11.5546875" style="1" bestFit="1" customWidth="1"/>
    <col min="6921" max="6921" width="12" style="1" bestFit="1" customWidth="1"/>
    <col min="6922" max="6926" width="11.5546875" style="1" bestFit="1" customWidth="1"/>
    <col min="6927" max="6927" width="12.44140625" style="1" customWidth="1"/>
    <col min="6928" max="6928" width="25.5546875" style="1" bestFit="1" customWidth="1"/>
    <col min="6929" max="6929" width="12.88671875" style="1" bestFit="1" customWidth="1"/>
    <col min="6930" max="6930" width="13.6640625" style="1" bestFit="1" customWidth="1"/>
    <col min="6931" max="6931" width="13.88671875" style="1" bestFit="1" customWidth="1"/>
    <col min="6932" max="6932" width="10.88671875" style="1" bestFit="1" customWidth="1"/>
    <col min="6933" max="6933" width="12" style="1" bestFit="1" customWidth="1"/>
    <col min="6934" max="6934" width="9.109375" style="1"/>
    <col min="6935" max="6935" width="15.33203125" style="1" bestFit="1" customWidth="1"/>
    <col min="6936" max="6936" width="12.88671875" style="1" bestFit="1" customWidth="1"/>
    <col min="6937" max="6937" width="12.6640625" style="1" bestFit="1" customWidth="1"/>
    <col min="6938" max="6938" width="9.109375" style="1"/>
    <col min="6939" max="6939" width="15" style="1" bestFit="1" customWidth="1"/>
    <col min="6940" max="6940" width="10.6640625" style="1" bestFit="1" customWidth="1"/>
    <col min="6941" max="7168" width="9.109375" style="1"/>
    <col min="7169" max="7169" width="6.33203125" style="1" customWidth="1"/>
    <col min="7170" max="7170" width="25" style="1" bestFit="1" customWidth="1"/>
    <col min="7171" max="7171" width="12.6640625" style="1" bestFit="1" customWidth="1"/>
    <col min="7172" max="7172" width="12" style="1" bestFit="1" customWidth="1"/>
    <col min="7173" max="7173" width="12.6640625" style="1" bestFit="1" customWidth="1"/>
    <col min="7174" max="7176" width="11.5546875" style="1" bestFit="1" customWidth="1"/>
    <col min="7177" max="7177" width="12" style="1" bestFit="1" customWidth="1"/>
    <col min="7178" max="7182" width="11.5546875" style="1" bestFit="1" customWidth="1"/>
    <col min="7183" max="7183" width="12.44140625" style="1" customWidth="1"/>
    <col min="7184" max="7184" width="25.5546875" style="1" bestFit="1" customWidth="1"/>
    <col min="7185" max="7185" width="12.88671875" style="1" bestFit="1" customWidth="1"/>
    <col min="7186" max="7186" width="13.6640625" style="1" bestFit="1" customWidth="1"/>
    <col min="7187" max="7187" width="13.88671875" style="1" bestFit="1" customWidth="1"/>
    <col min="7188" max="7188" width="10.88671875" style="1" bestFit="1" customWidth="1"/>
    <col min="7189" max="7189" width="12" style="1" bestFit="1" customWidth="1"/>
    <col min="7190" max="7190" width="9.109375" style="1"/>
    <col min="7191" max="7191" width="15.33203125" style="1" bestFit="1" customWidth="1"/>
    <col min="7192" max="7192" width="12.88671875" style="1" bestFit="1" customWidth="1"/>
    <col min="7193" max="7193" width="12.6640625" style="1" bestFit="1" customWidth="1"/>
    <col min="7194" max="7194" width="9.109375" style="1"/>
    <col min="7195" max="7195" width="15" style="1" bestFit="1" customWidth="1"/>
    <col min="7196" max="7196" width="10.6640625" style="1" bestFit="1" customWidth="1"/>
    <col min="7197" max="7424" width="9.109375" style="1"/>
    <col min="7425" max="7425" width="6.33203125" style="1" customWidth="1"/>
    <col min="7426" max="7426" width="25" style="1" bestFit="1" customWidth="1"/>
    <col min="7427" max="7427" width="12.6640625" style="1" bestFit="1" customWidth="1"/>
    <col min="7428" max="7428" width="12" style="1" bestFit="1" customWidth="1"/>
    <col min="7429" max="7429" width="12.6640625" style="1" bestFit="1" customWidth="1"/>
    <col min="7430" max="7432" width="11.5546875" style="1" bestFit="1" customWidth="1"/>
    <col min="7433" max="7433" width="12" style="1" bestFit="1" customWidth="1"/>
    <col min="7434" max="7438" width="11.5546875" style="1" bestFit="1" customWidth="1"/>
    <col min="7439" max="7439" width="12.44140625" style="1" customWidth="1"/>
    <col min="7440" max="7440" width="25.5546875" style="1" bestFit="1" customWidth="1"/>
    <col min="7441" max="7441" width="12.88671875" style="1" bestFit="1" customWidth="1"/>
    <col min="7442" max="7442" width="13.6640625" style="1" bestFit="1" customWidth="1"/>
    <col min="7443" max="7443" width="13.88671875" style="1" bestFit="1" customWidth="1"/>
    <col min="7444" max="7444" width="10.88671875" style="1" bestFit="1" customWidth="1"/>
    <col min="7445" max="7445" width="12" style="1" bestFit="1" customWidth="1"/>
    <col min="7446" max="7446" width="9.109375" style="1"/>
    <col min="7447" max="7447" width="15.33203125" style="1" bestFit="1" customWidth="1"/>
    <col min="7448" max="7448" width="12.88671875" style="1" bestFit="1" customWidth="1"/>
    <col min="7449" max="7449" width="12.6640625" style="1" bestFit="1" customWidth="1"/>
    <col min="7450" max="7450" width="9.109375" style="1"/>
    <col min="7451" max="7451" width="15" style="1" bestFit="1" customWidth="1"/>
    <col min="7452" max="7452" width="10.6640625" style="1" bestFit="1" customWidth="1"/>
    <col min="7453" max="7680" width="9.109375" style="1"/>
    <col min="7681" max="7681" width="6.33203125" style="1" customWidth="1"/>
    <col min="7682" max="7682" width="25" style="1" bestFit="1" customWidth="1"/>
    <col min="7683" max="7683" width="12.6640625" style="1" bestFit="1" customWidth="1"/>
    <col min="7684" max="7684" width="12" style="1" bestFit="1" customWidth="1"/>
    <col min="7685" max="7685" width="12.6640625" style="1" bestFit="1" customWidth="1"/>
    <col min="7686" max="7688" width="11.5546875" style="1" bestFit="1" customWidth="1"/>
    <col min="7689" max="7689" width="12" style="1" bestFit="1" customWidth="1"/>
    <col min="7690" max="7694" width="11.5546875" style="1" bestFit="1" customWidth="1"/>
    <col min="7695" max="7695" width="12.44140625" style="1" customWidth="1"/>
    <col min="7696" max="7696" width="25.5546875" style="1" bestFit="1" customWidth="1"/>
    <col min="7697" max="7697" width="12.88671875" style="1" bestFit="1" customWidth="1"/>
    <col min="7698" max="7698" width="13.6640625" style="1" bestFit="1" customWidth="1"/>
    <col min="7699" max="7699" width="13.88671875" style="1" bestFit="1" customWidth="1"/>
    <col min="7700" max="7700" width="10.88671875" style="1" bestFit="1" customWidth="1"/>
    <col min="7701" max="7701" width="12" style="1" bestFit="1" customWidth="1"/>
    <col min="7702" max="7702" width="9.109375" style="1"/>
    <col min="7703" max="7703" width="15.33203125" style="1" bestFit="1" customWidth="1"/>
    <col min="7704" max="7704" width="12.88671875" style="1" bestFit="1" customWidth="1"/>
    <col min="7705" max="7705" width="12.6640625" style="1" bestFit="1" customWidth="1"/>
    <col min="7706" max="7706" width="9.109375" style="1"/>
    <col min="7707" max="7707" width="15" style="1" bestFit="1" customWidth="1"/>
    <col min="7708" max="7708" width="10.6640625" style="1" bestFit="1" customWidth="1"/>
    <col min="7709" max="7936" width="9.109375" style="1"/>
    <col min="7937" max="7937" width="6.33203125" style="1" customWidth="1"/>
    <col min="7938" max="7938" width="25" style="1" bestFit="1" customWidth="1"/>
    <col min="7939" max="7939" width="12.6640625" style="1" bestFit="1" customWidth="1"/>
    <col min="7940" max="7940" width="12" style="1" bestFit="1" customWidth="1"/>
    <col min="7941" max="7941" width="12.6640625" style="1" bestFit="1" customWidth="1"/>
    <col min="7942" max="7944" width="11.5546875" style="1" bestFit="1" customWidth="1"/>
    <col min="7945" max="7945" width="12" style="1" bestFit="1" customWidth="1"/>
    <col min="7946" max="7950" width="11.5546875" style="1" bestFit="1" customWidth="1"/>
    <col min="7951" max="7951" width="12.44140625" style="1" customWidth="1"/>
    <col min="7952" max="7952" width="25.5546875" style="1" bestFit="1" customWidth="1"/>
    <col min="7953" max="7953" width="12.88671875" style="1" bestFit="1" customWidth="1"/>
    <col min="7954" max="7954" width="13.6640625" style="1" bestFit="1" customWidth="1"/>
    <col min="7955" max="7955" width="13.88671875" style="1" bestFit="1" customWidth="1"/>
    <col min="7956" max="7956" width="10.88671875" style="1" bestFit="1" customWidth="1"/>
    <col min="7957" max="7957" width="12" style="1" bestFit="1" customWidth="1"/>
    <col min="7958" max="7958" width="9.109375" style="1"/>
    <col min="7959" max="7959" width="15.33203125" style="1" bestFit="1" customWidth="1"/>
    <col min="7960" max="7960" width="12.88671875" style="1" bestFit="1" customWidth="1"/>
    <col min="7961" max="7961" width="12.6640625" style="1" bestFit="1" customWidth="1"/>
    <col min="7962" max="7962" width="9.109375" style="1"/>
    <col min="7963" max="7963" width="15" style="1" bestFit="1" customWidth="1"/>
    <col min="7964" max="7964" width="10.6640625" style="1" bestFit="1" customWidth="1"/>
    <col min="7965" max="8192" width="9.109375" style="1"/>
    <col min="8193" max="8193" width="6.33203125" style="1" customWidth="1"/>
    <col min="8194" max="8194" width="25" style="1" bestFit="1" customWidth="1"/>
    <col min="8195" max="8195" width="12.6640625" style="1" bestFit="1" customWidth="1"/>
    <col min="8196" max="8196" width="12" style="1" bestFit="1" customWidth="1"/>
    <col min="8197" max="8197" width="12.6640625" style="1" bestFit="1" customWidth="1"/>
    <col min="8198" max="8200" width="11.5546875" style="1" bestFit="1" customWidth="1"/>
    <col min="8201" max="8201" width="12" style="1" bestFit="1" customWidth="1"/>
    <col min="8202" max="8206" width="11.5546875" style="1" bestFit="1" customWidth="1"/>
    <col min="8207" max="8207" width="12.44140625" style="1" customWidth="1"/>
    <col min="8208" max="8208" width="25.5546875" style="1" bestFit="1" customWidth="1"/>
    <col min="8209" max="8209" width="12.88671875" style="1" bestFit="1" customWidth="1"/>
    <col min="8210" max="8210" width="13.6640625" style="1" bestFit="1" customWidth="1"/>
    <col min="8211" max="8211" width="13.88671875" style="1" bestFit="1" customWidth="1"/>
    <col min="8212" max="8212" width="10.88671875" style="1" bestFit="1" customWidth="1"/>
    <col min="8213" max="8213" width="12" style="1" bestFit="1" customWidth="1"/>
    <col min="8214" max="8214" width="9.109375" style="1"/>
    <col min="8215" max="8215" width="15.33203125" style="1" bestFit="1" customWidth="1"/>
    <col min="8216" max="8216" width="12.88671875" style="1" bestFit="1" customWidth="1"/>
    <col min="8217" max="8217" width="12.6640625" style="1" bestFit="1" customWidth="1"/>
    <col min="8218" max="8218" width="9.109375" style="1"/>
    <col min="8219" max="8219" width="15" style="1" bestFit="1" customWidth="1"/>
    <col min="8220" max="8220" width="10.6640625" style="1" bestFit="1" customWidth="1"/>
    <col min="8221" max="8448" width="9.109375" style="1"/>
    <col min="8449" max="8449" width="6.33203125" style="1" customWidth="1"/>
    <col min="8450" max="8450" width="25" style="1" bestFit="1" customWidth="1"/>
    <col min="8451" max="8451" width="12.6640625" style="1" bestFit="1" customWidth="1"/>
    <col min="8452" max="8452" width="12" style="1" bestFit="1" customWidth="1"/>
    <col min="8453" max="8453" width="12.6640625" style="1" bestFit="1" customWidth="1"/>
    <col min="8454" max="8456" width="11.5546875" style="1" bestFit="1" customWidth="1"/>
    <col min="8457" max="8457" width="12" style="1" bestFit="1" customWidth="1"/>
    <col min="8458" max="8462" width="11.5546875" style="1" bestFit="1" customWidth="1"/>
    <col min="8463" max="8463" width="12.44140625" style="1" customWidth="1"/>
    <col min="8464" max="8464" width="25.5546875" style="1" bestFit="1" customWidth="1"/>
    <col min="8465" max="8465" width="12.88671875" style="1" bestFit="1" customWidth="1"/>
    <col min="8466" max="8466" width="13.6640625" style="1" bestFit="1" customWidth="1"/>
    <col min="8467" max="8467" width="13.88671875" style="1" bestFit="1" customWidth="1"/>
    <col min="8468" max="8468" width="10.88671875" style="1" bestFit="1" customWidth="1"/>
    <col min="8469" max="8469" width="12" style="1" bestFit="1" customWidth="1"/>
    <col min="8470" max="8470" width="9.109375" style="1"/>
    <col min="8471" max="8471" width="15.33203125" style="1" bestFit="1" customWidth="1"/>
    <col min="8472" max="8472" width="12.88671875" style="1" bestFit="1" customWidth="1"/>
    <col min="8473" max="8473" width="12.6640625" style="1" bestFit="1" customWidth="1"/>
    <col min="8474" max="8474" width="9.109375" style="1"/>
    <col min="8475" max="8475" width="15" style="1" bestFit="1" customWidth="1"/>
    <col min="8476" max="8476" width="10.6640625" style="1" bestFit="1" customWidth="1"/>
    <col min="8477" max="8704" width="9.109375" style="1"/>
    <col min="8705" max="8705" width="6.33203125" style="1" customWidth="1"/>
    <col min="8706" max="8706" width="25" style="1" bestFit="1" customWidth="1"/>
    <col min="8707" max="8707" width="12.6640625" style="1" bestFit="1" customWidth="1"/>
    <col min="8708" max="8708" width="12" style="1" bestFit="1" customWidth="1"/>
    <col min="8709" max="8709" width="12.6640625" style="1" bestFit="1" customWidth="1"/>
    <col min="8710" max="8712" width="11.5546875" style="1" bestFit="1" customWidth="1"/>
    <col min="8713" max="8713" width="12" style="1" bestFit="1" customWidth="1"/>
    <col min="8714" max="8718" width="11.5546875" style="1" bestFit="1" customWidth="1"/>
    <col min="8719" max="8719" width="12.44140625" style="1" customWidth="1"/>
    <col min="8720" max="8720" width="25.5546875" style="1" bestFit="1" customWidth="1"/>
    <col min="8721" max="8721" width="12.88671875" style="1" bestFit="1" customWidth="1"/>
    <col min="8722" max="8722" width="13.6640625" style="1" bestFit="1" customWidth="1"/>
    <col min="8723" max="8723" width="13.88671875" style="1" bestFit="1" customWidth="1"/>
    <col min="8724" max="8724" width="10.88671875" style="1" bestFit="1" customWidth="1"/>
    <col min="8725" max="8725" width="12" style="1" bestFit="1" customWidth="1"/>
    <col min="8726" max="8726" width="9.109375" style="1"/>
    <col min="8727" max="8727" width="15.33203125" style="1" bestFit="1" customWidth="1"/>
    <col min="8728" max="8728" width="12.88671875" style="1" bestFit="1" customWidth="1"/>
    <col min="8729" max="8729" width="12.6640625" style="1" bestFit="1" customWidth="1"/>
    <col min="8730" max="8730" width="9.109375" style="1"/>
    <col min="8731" max="8731" width="15" style="1" bestFit="1" customWidth="1"/>
    <col min="8732" max="8732" width="10.6640625" style="1" bestFit="1" customWidth="1"/>
    <col min="8733" max="8960" width="9.109375" style="1"/>
    <col min="8961" max="8961" width="6.33203125" style="1" customWidth="1"/>
    <col min="8962" max="8962" width="25" style="1" bestFit="1" customWidth="1"/>
    <col min="8963" max="8963" width="12.6640625" style="1" bestFit="1" customWidth="1"/>
    <col min="8964" max="8964" width="12" style="1" bestFit="1" customWidth="1"/>
    <col min="8965" max="8965" width="12.6640625" style="1" bestFit="1" customWidth="1"/>
    <col min="8966" max="8968" width="11.5546875" style="1" bestFit="1" customWidth="1"/>
    <col min="8969" max="8969" width="12" style="1" bestFit="1" customWidth="1"/>
    <col min="8970" max="8974" width="11.5546875" style="1" bestFit="1" customWidth="1"/>
    <col min="8975" max="8975" width="12.44140625" style="1" customWidth="1"/>
    <col min="8976" max="8976" width="25.5546875" style="1" bestFit="1" customWidth="1"/>
    <col min="8977" max="8977" width="12.88671875" style="1" bestFit="1" customWidth="1"/>
    <col min="8978" max="8978" width="13.6640625" style="1" bestFit="1" customWidth="1"/>
    <col min="8979" max="8979" width="13.88671875" style="1" bestFit="1" customWidth="1"/>
    <col min="8980" max="8980" width="10.88671875" style="1" bestFit="1" customWidth="1"/>
    <col min="8981" max="8981" width="12" style="1" bestFit="1" customWidth="1"/>
    <col min="8982" max="8982" width="9.109375" style="1"/>
    <col min="8983" max="8983" width="15.33203125" style="1" bestFit="1" customWidth="1"/>
    <col min="8984" max="8984" width="12.88671875" style="1" bestFit="1" customWidth="1"/>
    <col min="8985" max="8985" width="12.6640625" style="1" bestFit="1" customWidth="1"/>
    <col min="8986" max="8986" width="9.109375" style="1"/>
    <col min="8987" max="8987" width="15" style="1" bestFit="1" customWidth="1"/>
    <col min="8988" max="8988" width="10.6640625" style="1" bestFit="1" customWidth="1"/>
    <col min="8989" max="9216" width="9.109375" style="1"/>
    <col min="9217" max="9217" width="6.33203125" style="1" customWidth="1"/>
    <col min="9218" max="9218" width="25" style="1" bestFit="1" customWidth="1"/>
    <col min="9219" max="9219" width="12.6640625" style="1" bestFit="1" customWidth="1"/>
    <col min="9220" max="9220" width="12" style="1" bestFit="1" customWidth="1"/>
    <col min="9221" max="9221" width="12.6640625" style="1" bestFit="1" customWidth="1"/>
    <col min="9222" max="9224" width="11.5546875" style="1" bestFit="1" customWidth="1"/>
    <col min="9225" max="9225" width="12" style="1" bestFit="1" customWidth="1"/>
    <col min="9226" max="9230" width="11.5546875" style="1" bestFit="1" customWidth="1"/>
    <col min="9231" max="9231" width="12.44140625" style="1" customWidth="1"/>
    <col min="9232" max="9232" width="25.5546875" style="1" bestFit="1" customWidth="1"/>
    <col min="9233" max="9233" width="12.88671875" style="1" bestFit="1" customWidth="1"/>
    <col min="9234" max="9234" width="13.6640625" style="1" bestFit="1" customWidth="1"/>
    <col min="9235" max="9235" width="13.88671875" style="1" bestFit="1" customWidth="1"/>
    <col min="9236" max="9236" width="10.88671875" style="1" bestFit="1" customWidth="1"/>
    <col min="9237" max="9237" width="12" style="1" bestFit="1" customWidth="1"/>
    <col min="9238" max="9238" width="9.109375" style="1"/>
    <col min="9239" max="9239" width="15.33203125" style="1" bestFit="1" customWidth="1"/>
    <col min="9240" max="9240" width="12.88671875" style="1" bestFit="1" customWidth="1"/>
    <col min="9241" max="9241" width="12.6640625" style="1" bestFit="1" customWidth="1"/>
    <col min="9242" max="9242" width="9.109375" style="1"/>
    <col min="9243" max="9243" width="15" style="1" bestFit="1" customWidth="1"/>
    <col min="9244" max="9244" width="10.6640625" style="1" bestFit="1" customWidth="1"/>
    <col min="9245" max="9472" width="9.109375" style="1"/>
    <col min="9473" max="9473" width="6.33203125" style="1" customWidth="1"/>
    <col min="9474" max="9474" width="25" style="1" bestFit="1" customWidth="1"/>
    <col min="9475" max="9475" width="12.6640625" style="1" bestFit="1" customWidth="1"/>
    <col min="9476" max="9476" width="12" style="1" bestFit="1" customWidth="1"/>
    <col min="9477" max="9477" width="12.6640625" style="1" bestFit="1" customWidth="1"/>
    <col min="9478" max="9480" width="11.5546875" style="1" bestFit="1" customWidth="1"/>
    <col min="9481" max="9481" width="12" style="1" bestFit="1" customWidth="1"/>
    <col min="9482" max="9486" width="11.5546875" style="1" bestFit="1" customWidth="1"/>
    <col min="9487" max="9487" width="12.44140625" style="1" customWidth="1"/>
    <col min="9488" max="9488" width="25.5546875" style="1" bestFit="1" customWidth="1"/>
    <col min="9489" max="9489" width="12.88671875" style="1" bestFit="1" customWidth="1"/>
    <col min="9490" max="9490" width="13.6640625" style="1" bestFit="1" customWidth="1"/>
    <col min="9491" max="9491" width="13.88671875" style="1" bestFit="1" customWidth="1"/>
    <col min="9492" max="9492" width="10.88671875" style="1" bestFit="1" customWidth="1"/>
    <col min="9493" max="9493" width="12" style="1" bestFit="1" customWidth="1"/>
    <col min="9494" max="9494" width="9.109375" style="1"/>
    <col min="9495" max="9495" width="15.33203125" style="1" bestFit="1" customWidth="1"/>
    <col min="9496" max="9496" width="12.88671875" style="1" bestFit="1" customWidth="1"/>
    <col min="9497" max="9497" width="12.6640625" style="1" bestFit="1" customWidth="1"/>
    <col min="9498" max="9498" width="9.109375" style="1"/>
    <col min="9499" max="9499" width="15" style="1" bestFit="1" customWidth="1"/>
    <col min="9500" max="9500" width="10.6640625" style="1" bestFit="1" customWidth="1"/>
    <col min="9501" max="9728" width="9.109375" style="1"/>
    <col min="9729" max="9729" width="6.33203125" style="1" customWidth="1"/>
    <col min="9730" max="9730" width="25" style="1" bestFit="1" customWidth="1"/>
    <col min="9731" max="9731" width="12.6640625" style="1" bestFit="1" customWidth="1"/>
    <col min="9732" max="9732" width="12" style="1" bestFit="1" customWidth="1"/>
    <col min="9733" max="9733" width="12.6640625" style="1" bestFit="1" customWidth="1"/>
    <col min="9734" max="9736" width="11.5546875" style="1" bestFit="1" customWidth="1"/>
    <col min="9737" max="9737" width="12" style="1" bestFit="1" customWidth="1"/>
    <col min="9738" max="9742" width="11.5546875" style="1" bestFit="1" customWidth="1"/>
    <col min="9743" max="9743" width="12.44140625" style="1" customWidth="1"/>
    <col min="9744" max="9744" width="25.5546875" style="1" bestFit="1" customWidth="1"/>
    <col min="9745" max="9745" width="12.88671875" style="1" bestFit="1" customWidth="1"/>
    <col min="9746" max="9746" width="13.6640625" style="1" bestFit="1" customWidth="1"/>
    <col min="9747" max="9747" width="13.88671875" style="1" bestFit="1" customWidth="1"/>
    <col min="9748" max="9748" width="10.88671875" style="1" bestFit="1" customWidth="1"/>
    <col min="9749" max="9749" width="12" style="1" bestFit="1" customWidth="1"/>
    <col min="9750" max="9750" width="9.109375" style="1"/>
    <col min="9751" max="9751" width="15.33203125" style="1" bestFit="1" customWidth="1"/>
    <col min="9752" max="9752" width="12.88671875" style="1" bestFit="1" customWidth="1"/>
    <col min="9753" max="9753" width="12.6640625" style="1" bestFit="1" customWidth="1"/>
    <col min="9754" max="9754" width="9.109375" style="1"/>
    <col min="9755" max="9755" width="15" style="1" bestFit="1" customWidth="1"/>
    <col min="9756" max="9756" width="10.6640625" style="1" bestFit="1" customWidth="1"/>
    <col min="9757" max="9984" width="9.109375" style="1"/>
    <col min="9985" max="9985" width="6.33203125" style="1" customWidth="1"/>
    <col min="9986" max="9986" width="25" style="1" bestFit="1" customWidth="1"/>
    <col min="9987" max="9987" width="12.6640625" style="1" bestFit="1" customWidth="1"/>
    <col min="9988" max="9988" width="12" style="1" bestFit="1" customWidth="1"/>
    <col min="9989" max="9989" width="12.6640625" style="1" bestFit="1" customWidth="1"/>
    <col min="9990" max="9992" width="11.5546875" style="1" bestFit="1" customWidth="1"/>
    <col min="9993" max="9993" width="12" style="1" bestFit="1" customWidth="1"/>
    <col min="9994" max="9998" width="11.5546875" style="1" bestFit="1" customWidth="1"/>
    <col min="9999" max="9999" width="12.44140625" style="1" customWidth="1"/>
    <col min="10000" max="10000" width="25.5546875" style="1" bestFit="1" customWidth="1"/>
    <col min="10001" max="10001" width="12.88671875" style="1" bestFit="1" customWidth="1"/>
    <col min="10002" max="10002" width="13.6640625" style="1" bestFit="1" customWidth="1"/>
    <col min="10003" max="10003" width="13.88671875" style="1" bestFit="1" customWidth="1"/>
    <col min="10004" max="10004" width="10.88671875" style="1" bestFit="1" customWidth="1"/>
    <col min="10005" max="10005" width="12" style="1" bestFit="1" customWidth="1"/>
    <col min="10006" max="10006" width="9.109375" style="1"/>
    <col min="10007" max="10007" width="15.33203125" style="1" bestFit="1" customWidth="1"/>
    <col min="10008" max="10008" width="12.88671875" style="1" bestFit="1" customWidth="1"/>
    <col min="10009" max="10009" width="12.6640625" style="1" bestFit="1" customWidth="1"/>
    <col min="10010" max="10010" width="9.109375" style="1"/>
    <col min="10011" max="10011" width="15" style="1" bestFit="1" customWidth="1"/>
    <col min="10012" max="10012" width="10.6640625" style="1" bestFit="1" customWidth="1"/>
    <col min="10013" max="10240" width="9.109375" style="1"/>
    <col min="10241" max="10241" width="6.33203125" style="1" customWidth="1"/>
    <col min="10242" max="10242" width="25" style="1" bestFit="1" customWidth="1"/>
    <col min="10243" max="10243" width="12.6640625" style="1" bestFit="1" customWidth="1"/>
    <col min="10244" max="10244" width="12" style="1" bestFit="1" customWidth="1"/>
    <col min="10245" max="10245" width="12.6640625" style="1" bestFit="1" customWidth="1"/>
    <col min="10246" max="10248" width="11.5546875" style="1" bestFit="1" customWidth="1"/>
    <col min="10249" max="10249" width="12" style="1" bestFit="1" customWidth="1"/>
    <col min="10250" max="10254" width="11.5546875" style="1" bestFit="1" customWidth="1"/>
    <col min="10255" max="10255" width="12.44140625" style="1" customWidth="1"/>
    <col min="10256" max="10256" width="25.5546875" style="1" bestFit="1" customWidth="1"/>
    <col min="10257" max="10257" width="12.88671875" style="1" bestFit="1" customWidth="1"/>
    <col min="10258" max="10258" width="13.6640625" style="1" bestFit="1" customWidth="1"/>
    <col min="10259" max="10259" width="13.88671875" style="1" bestFit="1" customWidth="1"/>
    <col min="10260" max="10260" width="10.88671875" style="1" bestFit="1" customWidth="1"/>
    <col min="10261" max="10261" width="12" style="1" bestFit="1" customWidth="1"/>
    <col min="10262" max="10262" width="9.109375" style="1"/>
    <col min="10263" max="10263" width="15.33203125" style="1" bestFit="1" customWidth="1"/>
    <col min="10264" max="10264" width="12.88671875" style="1" bestFit="1" customWidth="1"/>
    <col min="10265" max="10265" width="12.6640625" style="1" bestFit="1" customWidth="1"/>
    <col min="10266" max="10266" width="9.109375" style="1"/>
    <col min="10267" max="10267" width="15" style="1" bestFit="1" customWidth="1"/>
    <col min="10268" max="10268" width="10.6640625" style="1" bestFit="1" customWidth="1"/>
    <col min="10269" max="10496" width="9.109375" style="1"/>
    <col min="10497" max="10497" width="6.33203125" style="1" customWidth="1"/>
    <col min="10498" max="10498" width="25" style="1" bestFit="1" customWidth="1"/>
    <col min="10499" max="10499" width="12.6640625" style="1" bestFit="1" customWidth="1"/>
    <col min="10500" max="10500" width="12" style="1" bestFit="1" customWidth="1"/>
    <col min="10501" max="10501" width="12.6640625" style="1" bestFit="1" customWidth="1"/>
    <col min="10502" max="10504" width="11.5546875" style="1" bestFit="1" customWidth="1"/>
    <col min="10505" max="10505" width="12" style="1" bestFit="1" customWidth="1"/>
    <col min="10506" max="10510" width="11.5546875" style="1" bestFit="1" customWidth="1"/>
    <col min="10511" max="10511" width="12.44140625" style="1" customWidth="1"/>
    <col min="10512" max="10512" width="25.5546875" style="1" bestFit="1" customWidth="1"/>
    <col min="10513" max="10513" width="12.88671875" style="1" bestFit="1" customWidth="1"/>
    <col min="10514" max="10514" width="13.6640625" style="1" bestFit="1" customWidth="1"/>
    <col min="10515" max="10515" width="13.88671875" style="1" bestFit="1" customWidth="1"/>
    <col min="10516" max="10516" width="10.88671875" style="1" bestFit="1" customWidth="1"/>
    <col min="10517" max="10517" width="12" style="1" bestFit="1" customWidth="1"/>
    <col min="10518" max="10518" width="9.109375" style="1"/>
    <col min="10519" max="10519" width="15.33203125" style="1" bestFit="1" customWidth="1"/>
    <col min="10520" max="10520" width="12.88671875" style="1" bestFit="1" customWidth="1"/>
    <col min="10521" max="10521" width="12.6640625" style="1" bestFit="1" customWidth="1"/>
    <col min="10522" max="10522" width="9.109375" style="1"/>
    <col min="10523" max="10523" width="15" style="1" bestFit="1" customWidth="1"/>
    <col min="10524" max="10524" width="10.6640625" style="1" bestFit="1" customWidth="1"/>
    <col min="10525" max="10752" width="9.109375" style="1"/>
    <col min="10753" max="10753" width="6.33203125" style="1" customWidth="1"/>
    <col min="10754" max="10754" width="25" style="1" bestFit="1" customWidth="1"/>
    <col min="10755" max="10755" width="12.6640625" style="1" bestFit="1" customWidth="1"/>
    <col min="10756" max="10756" width="12" style="1" bestFit="1" customWidth="1"/>
    <col min="10757" max="10757" width="12.6640625" style="1" bestFit="1" customWidth="1"/>
    <col min="10758" max="10760" width="11.5546875" style="1" bestFit="1" customWidth="1"/>
    <col min="10761" max="10761" width="12" style="1" bestFit="1" customWidth="1"/>
    <col min="10762" max="10766" width="11.5546875" style="1" bestFit="1" customWidth="1"/>
    <col min="10767" max="10767" width="12.44140625" style="1" customWidth="1"/>
    <col min="10768" max="10768" width="25.5546875" style="1" bestFit="1" customWidth="1"/>
    <col min="10769" max="10769" width="12.88671875" style="1" bestFit="1" customWidth="1"/>
    <col min="10770" max="10770" width="13.6640625" style="1" bestFit="1" customWidth="1"/>
    <col min="10771" max="10771" width="13.88671875" style="1" bestFit="1" customWidth="1"/>
    <col min="10772" max="10772" width="10.88671875" style="1" bestFit="1" customWidth="1"/>
    <col min="10773" max="10773" width="12" style="1" bestFit="1" customWidth="1"/>
    <col min="10774" max="10774" width="9.109375" style="1"/>
    <col min="10775" max="10775" width="15.33203125" style="1" bestFit="1" customWidth="1"/>
    <col min="10776" max="10776" width="12.88671875" style="1" bestFit="1" customWidth="1"/>
    <col min="10777" max="10777" width="12.6640625" style="1" bestFit="1" customWidth="1"/>
    <col min="10778" max="10778" width="9.109375" style="1"/>
    <col min="10779" max="10779" width="15" style="1" bestFit="1" customWidth="1"/>
    <col min="10780" max="10780" width="10.6640625" style="1" bestFit="1" customWidth="1"/>
    <col min="10781" max="11008" width="9.109375" style="1"/>
    <col min="11009" max="11009" width="6.33203125" style="1" customWidth="1"/>
    <col min="11010" max="11010" width="25" style="1" bestFit="1" customWidth="1"/>
    <col min="11011" max="11011" width="12.6640625" style="1" bestFit="1" customWidth="1"/>
    <col min="11012" max="11012" width="12" style="1" bestFit="1" customWidth="1"/>
    <col min="11013" max="11013" width="12.6640625" style="1" bestFit="1" customWidth="1"/>
    <col min="11014" max="11016" width="11.5546875" style="1" bestFit="1" customWidth="1"/>
    <col min="11017" max="11017" width="12" style="1" bestFit="1" customWidth="1"/>
    <col min="11018" max="11022" width="11.5546875" style="1" bestFit="1" customWidth="1"/>
    <col min="11023" max="11023" width="12.44140625" style="1" customWidth="1"/>
    <col min="11024" max="11024" width="25.5546875" style="1" bestFit="1" customWidth="1"/>
    <col min="11025" max="11025" width="12.88671875" style="1" bestFit="1" customWidth="1"/>
    <col min="11026" max="11026" width="13.6640625" style="1" bestFit="1" customWidth="1"/>
    <col min="11027" max="11027" width="13.88671875" style="1" bestFit="1" customWidth="1"/>
    <col min="11028" max="11028" width="10.88671875" style="1" bestFit="1" customWidth="1"/>
    <col min="11029" max="11029" width="12" style="1" bestFit="1" customWidth="1"/>
    <col min="11030" max="11030" width="9.109375" style="1"/>
    <col min="11031" max="11031" width="15.33203125" style="1" bestFit="1" customWidth="1"/>
    <col min="11032" max="11032" width="12.88671875" style="1" bestFit="1" customWidth="1"/>
    <col min="11033" max="11033" width="12.6640625" style="1" bestFit="1" customWidth="1"/>
    <col min="11034" max="11034" width="9.109375" style="1"/>
    <col min="11035" max="11035" width="15" style="1" bestFit="1" customWidth="1"/>
    <col min="11036" max="11036" width="10.6640625" style="1" bestFit="1" customWidth="1"/>
    <col min="11037" max="11264" width="9.109375" style="1"/>
    <col min="11265" max="11265" width="6.33203125" style="1" customWidth="1"/>
    <col min="11266" max="11266" width="25" style="1" bestFit="1" customWidth="1"/>
    <col min="11267" max="11267" width="12.6640625" style="1" bestFit="1" customWidth="1"/>
    <col min="11268" max="11268" width="12" style="1" bestFit="1" customWidth="1"/>
    <col min="11269" max="11269" width="12.6640625" style="1" bestFit="1" customWidth="1"/>
    <col min="11270" max="11272" width="11.5546875" style="1" bestFit="1" customWidth="1"/>
    <col min="11273" max="11273" width="12" style="1" bestFit="1" customWidth="1"/>
    <col min="11274" max="11278" width="11.5546875" style="1" bestFit="1" customWidth="1"/>
    <col min="11279" max="11279" width="12.44140625" style="1" customWidth="1"/>
    <col min="11280" max="11280" width="25.5546875" style="1" bestFit="1" customWidth="1"/>
    <col min="11281" max="11281" width="12.88671875" style="1" bestFit="1" customWidth="1"/>
    <col min="11282" max="11282" width="13.6640625" style="1" bestFit="1" customWidth="1"/>
    <col min="11283" max="11283" width="13.88671875" style="1" bestFit="1" customWidth="1"/>
    <col min="11284" max="11284" width="10.88671875" style="1" bestFit="1" customWidth="1"/>
    <col min="11285" max="11285" width="12" style="1" bestFit="1" customWidth="1"/>
    <col min="11286" max="11286" width="9.109375" style="1"/>
    <col min="11287" max="11287" width="15.33203125" style="1" bestFit="1" customWidth="1"/>
    <col min="11288" max="11288" width="12.88671875" style="1" bestFit="1" customWidth="1"/>
    <col min="11289" max="11289" width="12.6640625" style="1" bestFit="1" customWidth="1"/>
    <col min="11290" max="11290" width="9.109375" style="1"/>
    <col min="11291" max="11291" width="15" style="1" bestFit="1" customWidth="1"/>
    <col min="11292" max="11292" width="10.6640625" style="1" bestFit="1" customWidth="1"/>
    <col min="11293" max="11520" width="9.109375" style="1"/>
    <col min="11521" max="11521" width="6.33203125" style="1" customWidth="1"/>
    <col min="11522" max="11522" width="25" style="1" bestFit="1" customWidth="1"/>
    <col min="11523" max="11523" width="12.6640625" style="1" bestFit="1" customWidth="1"/>
    <col min="11524" max="11524" width="12" style="1" bestFit="1" customWidth="1"/>
    <col min="11525" max="11525" width="12.6640625" style="1" bestFit="1" customWidth="1"/>
    <col min="11526" max="11528" width="11.5546875" style="1" bestFit="1" customWidth="1"/>
    <col min="11529" max="11529" width="12" style="1" bestFit="1" customWidth="1"/>
    <col min="11530" max="11534" width="11.5546875" style="1" bestFit="1" customWidth="1"/>
    <col min="11535" max="11535" width="12.44140625" style="1" customWidth="1"/>
    <col min="11536" max="11536" width="25.5546875" style="1" bestFit="1" customWidth="1"/>
    <col min="11537" max="11537" width="12.88671875" style="1" bestFit="1" customWidth="1"/>
    <col min="11538" max="11538" width="13.6640625" style="1" bestFit="1" customWidth="1"/>
    <col min="11539" max="11539" width="13.88671875" style="1" bestFit="1" customWidth="1"/>
    <col min="11540" max="11540" width="10.88671875" style="1" bestFit="1" customWidth="1"/>
    <col min="11541" max="11541" width="12" style="1" bestFit="1" customWidth="1"/>
    <col min="11542" max="11542" width="9.109375" style="1"/>
    <col min="11543" max="11543" width="15.33203125" style="1" bestFit="1" customWidth="1"/>
    <col min="11544" max="11544" width="12.88671875" style="1" bestFit="1" customWidth="1"/>
    <col min="11545" max="11545" width="12.6640625" style="1" bestFit="1" customWidth="1"/>
    <col min="11546" max="11546" width="9.109375" style="1"/>
    <col min="11547" max="11547" width="15" style="1" bestFit="1" customWidth="1"/>
    <col min="11548" max="11548" width="10.6640625" style="1" bestFit="1" customWidth="1"/>
    <col min="11549" max="11776" width="9.109375" style="1"/>
    <col min="11777" max="11777" width="6.33203125" style="1" customWidth="1"/>
    <col min="11778" max="11778" width="25" style="1" bestFit="1" customWidth="1"/>
    <col min="11779" max="11779" width="12.6640625" style="1" bestFit="1" customWidth="1"/>
    <col min="11780" max="11780" width="12" style="1" bestFit="1" customWidth="1"/>
    <col min="11781" max="11781" width="12.6640625" style="1" bestFit="1" customWidth="1"/>
    <col min="11782" max="11784" width="11.5546875" style="1" bestFit="1" customWidth="1"/>
    <col min="11785" max="11785" width="12" style="1" bestFit="1" customWidth="1"/>
    <col min="11786" max="11790" width="11.5546875" style="1" bestFit="1" customWidth="1"/>
    <col min="11791" max="11791" width="12.44140625" style="1" customWidth="1"/>
    <col min="11792" max="11792" width="25.5546875" style="1" bestFit="1" customWidth="1"/>
    <col min="11793" max="11793" width="12.88671875" style="1" bestFit="1" customWidth="1"/>
    <col min="11794" max="11794" width="13.6640625" style="1" bestFit="1" customWidth="1"/>
    <col min="11795" max="11795" width="13.88671875" style="1" bestFit="1" customWidth="1"/>
    <col min="11796" max="11796" width="10.88671875" style="1" bestFit="1" customWidth="1"/>
    <col min="11797" max="11797" width="12" style="1" bestFit="1" customWidth="1"/>
    <col min="11798" max="11798" width="9.109375" style="1"/>
    <col min="11799" max="11799" width="15.33203125" style="1" bestFit="1" customWidth="1"/>
    <col min="11800" max="11800" width="12.88671875" style="1" bestFit="1" customWidth="1"/>
    <col min="11801" max="11801" width="12.6640625" style="1" bestFit="1" customWidth="1"/>
    <col min="11802" max="11802" width="9.109375" style="1"/>
    <col min="11803" max="11803" width="15" style="1" bestFit="1" customWidth="1"/>
    <col min="11804" max="11804" width="10.6640625" style="1" bestFit="1" customWidth="1"/>
    <col min="11805" max="12032" width="9.109375" style="1"/>
    <col min="12033" max="12033" width="6.33203125" style="1" customWidth="1"/>
    <col min="12034" max="12034" width="25" style="1" bestFit="1" customWidth="1"/>
    <col min="12035" max="12035" width="12.6640625" style="1" bestFit="1" customWidth="1"/>
    <col min="12036" max="12036" width="12" style="1" bestFit="1" customWidth="1"/>
    <col min="12037" max="12037" width="12.6640625" style="1" bestFit="1" customWidth="1"/>
    <col min="12038" max="12040" width="11.5546875" style="1" bestFit="1" customWidth="1"/>
    <col min="12041" max="12041" width="12" style="1" bestFit="1" customWidth="1"/>
    <col min="12042" max="12046" width="11.5546875" style="1" bestFit="1" customWidth="1"/>
    <col min="12047" max="12047" width="12.44140625" style="1" customWidth="1"/>
    <col min="12048" max="12048" width="25.5546875" style="1" bestFit="1" customWidth="1"/>
    <col min="12049" max="12049" width="12.88671875" style="1" bestFit="1" customWidth="1"/>
    <col min="12050" max="12050" width="13.6640625" style="1" bestFit="1" customWidth="1"/>
    <col min="12051" max="12051" width="13.88671875" style="1" bestFit="1" customWidth="1"/>
    <col min="12052" max="12052" width="10.88671875" style="1" bestFit="1" customWidth="1"/>
    <col min="12053" max="12053" width="12" style="1" bestFit="1" customWidth="1"/>
    <col min="12054" max="12054" width="9.109375" style="1"/>
    <col min="12055" max="12055" width="15.33203125" style="1" bestFit="1" customWidth="1"/>
    <col min="12056" max="12056" width="12.88671875" style="1" bestFit="1" customWidth="1"/>
    <col min="12057" max="12057" width="12.6640625" style="1" bestFit="1" customWidth="1"/>
    <col min="12058" max="12058" width="9.109375" style="1"/>
    <col min="12059" max="12059" width="15" style="1" bestFit="1" customWidth="1"/>
    <col min="12060" max="12060" width="10.6640625" style="1" bestFit="1" customWidth="1"/>
    <col min="12061" max="12288" width="9.109375" style="1"/>
    <col min="12289" max="12289" width="6.33203125" style="1" customWidth="1"/>
    <col min="12290" max="12290" width="25" style="1" bestFit="1" customWidth="1"/>
    <col min="12291" max="12291" width="12.6640625" style="1" bestFit="1" customWidth="1"/>
    <col min="12292" max="12292" width="12" style="1" bestFit="1" customWidth="1"/>
    <col min="12293" max="12293" width="12.6640625" style="1" bestFit="1" customWidth="1"/>
    <col min="12294" max="12296" width="11.5546875" style="1" bestFit="1" customWidth="1"/>
    <col min="12297" max="12297" width="12" style="1" bestFit="1" customWidth="1"/>
    <col min="12298" max="12302" width="11.5546875" style="1" bestFit="1" customWidth="1"/>
    <col min="12303" max="12303" width="12.44140625" style="1" customWidth="1"/>
    <col min="12304" max="12304" width="25.5546875" style="1" bestFit="1" customWidth="1"/>
    <col min="12305" max="12305" width="12.88671875" style="1" bestFit="1" customWidth="1"/>
    <col min="12306" max="12306" width="13.6640625" style="1" bestFit="1" customWidth="1"/>
    <col min="12307" max="12307" width="13.88671875" style="1" bestFit="1" customWidth="1"/>
    <col min="12308" max="12308" width="10.88671875" style="1" bestFit="1" customWidth="1"/>
    <col min="12309" max="12309" width="12" style="1" bestFit="1" customWidth="1"/>
    <col min="12310" max="12310" width="9.109375" style="1"/>
    <col min="12311" max="12311" width="15.33203125" style="1" bestFit="1" customWidth="1"/>
    <col min="12312" max="12312" width="12.88671875" style="1" bestFit="1" customWidth="1"/>
    <col min="12313" max="12313" width="12.6640625" style="1" bestFit="1" customWidth="1"/>
    <col min="12314" max="12314" width="9.109375" style="1"/>
    <col min="12315" max="12315" width="15" style="1" bestFit="1" customWidth="1"/>
    <col min="12316" max="12316" width="10.6640625" style="1" bestFit="1" customWidth="1"/>
    <col min="12317" max="12544" width="9.109375" style="1"/>
    <col min="12545" max="12545" width="6.33203125" style="1" customWidth="1"/>
    <col min="12546" max="12546" width="25" style="1" bestFit="1" customWidth="1"/>
    <col min="12547" max="12547" width="12.6640625" style="1" bestFit="1" customWidth="1"/>
    <col min="12548" max="12548" width="12" style="1" bestFit="1" customWidth="1"/>
    <col min="12549" max="12549" width="12.6640625" style="1" bestFit="1" customWidth="1"/>
    <col min="12550" max="12552" width="11.5546875" style="1" bestFit="1" customWidth="1"/>
    <col min="12553" max="12553" width="12" style="1" bestFit="1" customWidth="1"/>
    <col min="12554" max="12558" width="11.5546875" style="1" bestFit="1" customWidth="1"/>
    <col min="12559" max="12559" width="12.44140625" style="1" customWidth="1"/>
    <col min="12560" max="12560" width="25.5546875" style="1" bestFit="1" customWidth="1"/>
    <col min="12561" max="12561" width="12.88671875" style="1" bestFit="1" customWidth="1"/>
    <col min="12562" max="12562" width="13.6640625" style="1" bestFit="1" customWidth="1"/>
    <col min="12563" max="12563" width="13.88671875" style="1" bestFit="1" customWidth="1"/>
    <col min="12564" max="12564" width="10.88671875" style="1" bestFit="1" customWidth="1"/>
    <col min="12565" max="12565" width="12" style="1" bestFit="1" customWidth="1"/>
    <col min="12566" max="12566" width="9.109375" style="1"/>
    <col min="12567" max="12567" width="15.33203125" style="1" bestFit="1" customWidth="1"/>
    <col min="12568" max="12568" width="12.88671875" style="1" bestFit="1" customWidth="1"/>
    <col min="12569" max="12569" width="12.6640625" style="1" bestFit="1" customWidth="1"/>
    <col min="12570" max="12570" width="9.109375" style="1"/>
    <col min="12571" max="12571" width="15" style="1" bestFit="1" customWidth="1"/>
    <col min="12572" max="12572" width="10.6640625" style="1" bestFit="1" customWidth="1"/>
    <col min="12573" max="12800" width="9.109375" style="1"/>
    <col min="12801" max="12801" width="6.33203125" style="1" customWidth="1"/>
    <col min="12802" max="12802" width="25" style="1" bestFit="1" customWidth="1"/>
    <col min="12803" max="12803" width="12.6640625" style="1" bestFit="1" customWidth="1"/>
    <col min="12804" max="12804" width="12" style="1" bestFit="1" customWidth="1"/>
    <col min="12805" max="12805" width="12.6640625" style="1" bestFit="1" customWidth="1"/>
    <col min="12806" max="12808" width="11.5546875" style="1" bestFit="1" customWidth="1"/>
    <col min="12809" max="12809" width="12" style="1" bestFit="1" customWidth="1"/>
    <col min="12810" max="12814" width="11.5546875" style="1" bestFit="1" customWidth="1"/>
    <col min="12815" max="12815" width="12.44140625" style="1" customWidth="1"/>
    <col min="12816" max="12816" width="25.5546875" style="1" bestFit="1" customWidth="1"/>
    <col min="12817" max="12817" width="12.88671875" style="1" bestFit="1" customWidth="1"/>
    <col min="12818" max="12818" width="13.6640625" style="1" bestFit="1" customWidth="1"/>
    <col min="12819" max="12819" width="13.88671875" style="1" bestFit="1" customWidth="1"/>
    <col min="12820" max="12820" width="10.88671875" style="1" bestFit="1" customWidth="1"/>
    <col min="12821" max="12821" width="12" style="1" bestFit="1" customWidth="1"/>
    <col min="12822" max="12822" width="9.109375" style="1"/>
    <col min="12823" max="12823" width="15.33203125" style="1" bestFit="1" customWidth="1"/>
    <col min="12824" max="12824" width="12.88671875" style="1" bestFit="1" customWidth="1"/>
    <col min="12825" max="12825" width="12.6640625" style="1" bestFit="1" customWidth="1"/>
    <col min="12826" max="12826" width="9.109375" style="1"/>
    <col min="12827" max="12827" width="15" style="1" bestFit="1" customWidth="1"/>
    <col min="12828" max="12828" width="10.6640625" style="1" bestFit="1" customWidth="1"/>
    <col min="12829" max="13056" width="9.109375" style="1"/>
    <col min="13057" max="13057" width="6.33203125" style="1" customWidth="1"/>
    <col min="13058" max="13058" width="25" style="1" bestFit="1" customWidth="1"/>
    <col min="13059" max="13059" width="12.6640625" style="1" bestFit="1" customWidth="1"/>
    <col min="13060" max="13060" width="12" style="1" bestFit="1" customWidth="1"/>
    <col min="13061" max="13061" width="12.6640625" style="1" bestFit="1" customWidth="1"/>
    <col min="13062" max="13064" width="11.5546875" style="1" bestFit="1" customWidth="1"/>
    <col min="13065" max="13065" width="12" style="1" bestFit="1" customWidth="1"/>
    <col min="13066" max="13070" width="11.5546875" style="1" bestFit="1" customWidth="1"/>
    <col min="13071" max="13071" width="12.44140625" style="1" customWidth="1"/>
    <col min="13072" max="13072" width="25.5546875" style="1" bestFit="1" customWidth="1"/>
    <col min="13073" max="13073" width="12.88671875" style="1" bestFit="1" customWidth="1"/>
    <col min="13074" max="13074" width="13.6640625" style="1" bestFit="1" customWidth="1"/>
    <col min="13075" max="13075" width="13.88671875" style="1" bestFit="1" customWidth="1"/>
    <col min="13076" max="13076" width="10.88671875" style="1" bestFit="1" customWidth="1"/>
    <col min="13077" max="13077" width="12" style="1" bestFit="1" customWidth="1"/>
    <col min="13078" max="13078" width="9.109375" style="1"/>
    <col min="13079" max="13079" width="15.33203125" style="1" bestFit="1" customWidth="1"/>
    <col min="13080" max="13080" width="12.88671875" style="1" bestFit="1" customWidth="1"/>
    <col min="13081" max="13081" width="12.6640625" style="1" bestFit="1" customWidth="1"/>
    <col min="13082" max="13082" width="9.109375" style="1"/>
    <col min="13083" max="13083" width="15" style="1" bestFit="1" customWidth="1"/>
    <col min="13084" max="13084" width="10.6640625" style="1" bestFit="1" customWidth="1"/>
    <col min="13085" max="13312" width="9.109375" style="1"/>
    <col min="13313" max="13313" width="6.33203125" style="1" customWidth="1"/>
    <col min="13314" max="13314" width="25" style="1" bestFit="1" customWidth="1"/>
    <col min="13315" max="13315" width="12.6640625" style="1" bestFit="1" customWidth="1"/>
    <col min="13316" max="13316" width="12" style="1" bestFit="1" customWidth="1"/>
    <col min="13317" max="13317" width="12.6640625" style="1" bestFit="1" customWidth="1"/>
    <col min="13318" max="13320" width="11.5546875" style="1" bestFit="1" customWidth="1"/>
    <col min="13321" max="13321" width="12" style="1" bestFit="1" customWidth="1"/>
    <col min="13322" max="13326" width="11.5546875" style="1" bestFit="1" customWidth="1"/>
    <col min="13327" max="13327" width="12.44140625" style="1" customWidth="1"/>
    <col min="13328" max="13328" width="25.5546875" style="1" bestFit="1" customWidth="1"/>
    <col min="13329" max="13329" width="12.88671875" style="1" bestFit="1" customWidth="1"/>
    <col min="13330" max="13330" width="13.6640625" style="1" bestFit="1" customWidth="1"/>
    <col min="13331" max="13331" width="13.88671875" style="1" bestFit="1" customWidth="1"/>
    <col min="13332" max="13332" width="10.88671875" style="1" bestFit="1" customWidth="1"/>
    <col min="13333" max="13333" width="12" style="1" bestFit="1" customWidth="1"/>
    <col min="13334" max="13334" width="9.109375" style="1"/>
    <col min="13335" max="13335" width="15.33203125" style="1" bestFit="1" customWidth="1"/>
    <col min="13336" max="13336" width="12.88671875" style="1" bestFit="1" customWidth="1"/>
    <col min="13337" max="13337" width="12.6640625" style="1" bestFit="1" customWidth="1"/>
    <col min="13338" max="13338" width="9.109375" style="1"/>
    <col min="13339" max="13339" width="15" style="1" bestFit="1" customWidth="1"/>
    <col min="13340" max="13340" width="10.6640625" style="1" bestFit="1" customWidth="1"/>
    <col min="13341" max="13568" width="9.109375" style="1"/>
    <col min="13569" max="13569" width="6.33203125" style="1" customWidth="1"/>
    <col min="13570" max="13570" width="25" style="1" bestFit="1" customWidth="1"/>
    <col min="13571" max="13571" width="12.6640625" style="1" bestFit="1" customWidth="1"/>
    <col min="13572" max="13572" width="12" style="1" bestFit="1" customWidth="1"/>
    <col min="13573" max="13573" width="12.6640625" style="1" bestFit="1" customWidth="1"/>
    <col min="13574" max="13576" width="11.5546875" style="1" bestFit="1" customWidth="1"/>
    <col min="13577" max="13577" width="12" style="1" bestFit="1" customWidth="1"/>
    <col min="13578" max="13582" width="11.5546875" style="1" bestFit="1" customWidth="1"/>
    <col min="13583" max="13583" width="12.44140625" style="1" customWidth="1"/>
    <col min="13584" max="13584" width="25.5546875" style="1" bestFit="1" customWidth="1"/>
    <col min="13585" max="13585" width="12.88671875" style="1" bestFit="1" customWidth="1"/>
    <col min="13586" max="13586" width="13.6640625" style="1" bestFit="1" customWidth="1"/>
    <col min="13587" max="13587" width="13.88671875" style="1" bestFit="1" customWidth="1"/>
    <col min="13588" max="13588" width="10.88671875" style="1" bestFit="1" customWidth="1"/>
    <col min="13589" max="13589" width="12" style="1" bestFit="1" customWidth="1"/>
    <col min="13590" max="13590" width="9.109375" style="1"/>
    <col min="13591" max="13591" width="15.33203125" style="1" bestFit="1" customWidth="1"/>
    <col min="13592" max="13592" width="12.88671875" style="1" bestFit="1" customWidth="1"/>
    <col min="13593" max="13593" width="12.6640625" style="1" bestFit="1" customWidth="1"/>
    <col min="13594" max="13594" width="9.109375" style="1"/>
    <col min="13595" max="13595" width="15" style="1" bestFit="1" customWidth="1"/>
    <col min="13596" max="13596" width="10.6640625" style="1" bestFit="1" customWidth="1"/>
    <col min="13597" max="13824" width="9.109375" style="1"/>
    <col min="13825" max="13825" width="6.33203125" style="1" customWidth="1"/>
    <col min="13826" max="13826" width="25" style="1" bestFit="1" customWidth="1"/>
    <col min="13827" max="13827" width="12.6640625" style="1" bestFit="1" customWidth="1"/>
    <col min="13828" max="13828" width="12" style="1" bestFit="1" customWidth="1"/>
    <col min="13829" max="13829" width="12.6640625" style="1" bestFit="1" customWidth="1"/>
    <col min="13830" max="13832" width="11.5546875" style="1" bestFit="1" customWidth="1"/>
    <col min="13833" max="13833" width="12" style="1" bestFit="1" customWidth="1"/>
    <col min="13834" max="13838" width="11.5546875" style="1" bestFit="1" customWidth="1"/>
    <col min="13839" max="13839" width="12.44140625" style="1" customWidth="1"/>
    <col min="13840" max="13840" width="25.5546875" style="1" bestFit="1" customWidth="1"/>
    <col min="13841" max="13841" width="12.88671875" style="1" bestFit="1" customWidth="1"/>
    <col min="13842" max="13842" width="13.6640625" style="1" bestFit="1" customWidth="1"/>
    <col min="13843" max="13843" width="13.88671875" style="1" bestFit="1" customWidth="1"/>
    <col min="13844" max="13844" width="10.88671875" style="1" bestFit="1" customWidth="1"/>
    <col min="13845" max="13845" width="12" style="1" bestFit="1" customWidth="1"/>
    <col min="13846" max="13846" width="9.109375" style="1"/>
    <col min="13847" max="13847" width="15.33203125" style="1" bestFit="1" customWidth="1"/>
    <col min="13848" max="13848" width="12.88671875" style="1" bestFit="1" customWidth="1"/>
    <col min="13849" max="13849" width="12.6640625" style="1" bestFit="1" customWidth="1"/>
    <col min="13850" max="13850" width="9.109375" style="1"/>
    <col min="13851" max="13851" width="15" style="1" bestFit="1" customWidth="1"/>
    <col min="13852" max="13852" width="10.6640625" style="1" bestFit="1" customWidth="1"/>
    <col min="13853" max="14080" width="9.109375" style="1"/>
    <col min="14081" max="14081" width="6.33203125" style="1" customWidth="1"/>
    <col min="14082" max="14082" width="25" style="1" bestFit="1" customWidth="1"/>
    <col min="14083" max="14083" width="12.6640625" style="1" bestFit="1" customWidth="1"/>
    <col min="14084" max="14084" width="12" style="1" bestFit="1" customWidth="1"/>
    <col min="14085" max="14085" width="12.6640625" style="1" bestFit="1" customWidth="1"/>
    <col min="14086" max="14088" width="11.5546875" style="1" bestFit="1" customWidth="1"/>
    <col min="14089" max="14089" width="12" style="1" bestFit="1" customWidth="1"/>
    <col min="14090" max="14094" width="11.5546875" style="1" bestFit="1" customWidth="1"/>
    <col min="14095" max="14095" width="12.44140625" style="1" customWidth="1"/>
    <col min="14096" max="14096" width="25.5546875" style="1" bestFit="1" customWidth="1"/>
    <col min="14097" max="14097" width="12.88671875" style="1" bestFit="1" customWidth="1"/>
    <col min="14098" max="14098" width="13.6640625" style="1" bestFit="1" customWidth="1"/>
    <col min="14099" max="14099" width="13.88671875" style="1" bestFit="1" customWidth="1"/>
    <col min="14100" max="14100" width="10.88671875" style="1" bestFit="1" customWidth="1"/>
    <col min="14101" max="14101" width="12" style="1" bestFit="1" customWidth="1"/>
    <col min="14102" max="14102" width="9.109375" style="1"/>
    <col min="14103" max="14103" width="15.33203125" style="1" bestFit="1" customWidth="1"/>
    <col min="14104" max="14104" width="12.88671875" style="1" bestFit="1" customWidth="1"/>
    <col min="14105" max="14105" width="12.6640625" style="1" bestFit="1" customWidth="1"/>
    <col min="14106" max="14106" width="9.109375" style="1"/>
    <col min="14107" max="14107" width="15" style="1" bestFit="1" customWidth="1"/>
    <col min="14108" max="14108" width="10.6640625" style="1" bestFit="1" customWidth="1"/>
    <col min="14109" max="14336" width="9.109375" style="1"/>
    <col min="14337" max="14337" width="6.33203125" style="1" customWidth="1"/>
    <col min="14338" max="14338" width="25" style="1" bestFit="1" customWidth="1"/>
    <col min="14339" max="14339" width="12.6640625" style="1" bestFit="1" customWidth="1"/>
    <col min="14340" max="14340" width="12" style="1" bestFit="1" customWidth="1"/>
    <col min="14341" max="14341" width="12.6640625" style="1" bestFit="1" customWidth="1"/>
    <col min="14342" max="14344" width="11.5546875" style="1" bestFit="1" customWidth="1"/>
    <col min="14345" max="14345" width="12" style="1" bestFit="1" customWidth="1"/>
    <col min="14346" max="14350" width="11.5546875" style="1" bestFit="1" customWidth="1"/>
    <col min="14351" max="14351" width="12.44140625" style="1" customWidth="1"/>
    <col min="14352" max="14352" width="25.5546875" style="1" bestFit="1" customWidth="1"/>
    <col min="14353" max="14353" width="12.88671875" style="1" bestFit="1" customWidth="1"/>
    <col min="14354" max="14354" width="13.6640625" style="1" bestFit="1" customWidth="1"/>
    <col min="14355" max="14355" width="13.88671875" style="1" bestFit="1" customWidth="1"/>
    <col min="14356" max="14356" width="10.88671875" style="1" bestFit="1" customWidth="1"/>
    <col min="14357" max="14357" width="12" style="1" bestFit="1" customWidth="1"/>
    <col min="14358" max="14358" width="9.109375" style="1"/>
    <col min="14359" max="14359" width="15.33203125" style="1" bestFit="1" customWidth="1"/>
    <col min="14360" max="14360" width="12.88671875" style="1" bestFit="1" customWidth="1"/>
    <col min="14361" max="14361" width="12.6640625" style="1" bestFit="1" customWidth="1"/>
    <col min="14362" max="14362" width="9.109375" style="1"/>
    <col min="14363" max="14363" width="15" style="1" bestFit="1" customWidth="1"/>
    <col min="14364" max="14364" width="10.6640625" style="1" bestFit="1" customWidth="1"/>
    <col min="14365" max="14592" width="9.109375" style="1"/>
    <col min="14593" max="14593" width="6.33203125" style="1" customWidth="1"/>
    <col min="14594" max="14594" width="25" style="1" bestFit="1" customWidth="1"/>
    <col min="14595" max="14595" width="12.6640625" style="1" bestFit="1" customWidth="1"/>
    <col min="14596" max="14596" width="12" style="1" bestFit="1" customWidth="1"/>
    <col min="14597" max="14597" width="12.6640625" style="1" bestFit="1" customWidth="1"/>
    <col min="14598" max="14600" width="11.5546875" style="1" bestFit="1" customWidth="1"/>
    <col min="14601" max="14601" width="12" style="1" bestFit="1" customWidth="1"/>
    <col min="14602" max="14606" width="11.5546875" style="1" bestFit="1" customWidth="1"/>
    <col min="14607" max="14607" width="12.44140625" style="1" customWidth="1"/>
    <col min="14608" max="14608" width="25.5546875" style="1" bestFit="1" customWidth="1"/>
    <col min="14609" max="14609" width="12.88671875" style="1" bestFit="1" customWidth="1"/>
    <col min="14610" max="14610" width="13.6640625" style="1" bestFit="1" customWidth="1"/>
    <col min="14611" max="14611" width="13.88671875" style="1" bestFit="1" customWidth="1"/>
    <col min="14612" max="14612" width="10.88671875" style="1" bestFit="1" customWidth="1"/>
    <col min="14613" max="14613" width="12" style="1" bestFit="1" customWidth="1"/>
    <col min="14614" max="14614" width="9.109375" style="1"/>
    <col min="14615" max="14615" width="15.33203125" style="1" bestFit="1" customWidth="1"/>
    <col min="14616" max="14616" width="12.88671875" style="1" bestFit="1" customWidth="1"/>
    <col min="14617" max="14617" width="12.6640625" style="1" bestFit="1" customWidth="1"/>
    <col min="14618" max="14618" width="9.109375" style="1"/>
    <col min="14619" max="14619" width="15" style="1" bestFit="1" customWidth="1"/>
    <col min="14620" max="14620" width="10.6640625" style="1" bestFit="1" customWidth="1"/>
    <col min="14621" max="14848" width="9.109375" style="1"/>
    <col min="14849" max="14849" width="6.33203125" style="1" customWidth="1"/>
    <col min="14850" max="14850" width="25" style="1" bestFit="1" customWidth="1"/>
    <col min="14851" max="14851" width="12.6640625" style="1" bestFit="1" customWidth="1"/>
    <col min="14852" max="14852" width="12" style="1" bestFit="1" customWidth="1"/>
    <col min="14853" max="14853" width="12.6640625" style="1" bestFit="1" customWidth="1"/>
    <col min="14854" max="14856" width="11.5546875" style="1" bestFit="1" customWidth="1"/>
    <col min="14857" max="14857" width="12" style="1" bestFit="1" customWidth="1"/>
    <col min="14858" max="14862" width="11.5546875" style="1" bestFit="1" customWidth="1"/>
    <col min="14863" max="14863" width="12.44140625" style="1" customWidth="1"/>
    <col min="14864" max="14864" width="25.5546875" style="1" bestFit="1" customWidth="1"/>
    <col min="14865" max="14865" width="12.88671875" style="1" bestFit="1" customWidth="1"/>
    <col min="14866" max="14866" width="13.6640625" style="1" bestFit="1" customWidth="1"/>
    <col min="14867" max="14867" width="13.88671875" style="1" bestFit="1" customWidth="1"/>
    <col min="14868" max="14868" width="10.88671875" style="1" bestFit="1" customWidth="1"/>
    <col min="14869" max="14869" width="12" style="1" bestFit="1" customWidth="1"/>
    <col min="14870" max="14870" width="9.109375" style="1"/>
    <col min="14871" max="14871" width="15.33203125" style="1" bestFit="1" customWidth="1"/>
    <col min="14872" max="14872" width="12.88671875" style="1" bestFit="1" customWidth="1"/>
    <col min="14873" max="14873" width="12.6640625" style="1" bestFit="1" customWidth="1"/>
    <col min="14874" max="14874" width="9.109375" style="1"/>
    <col min="14875" max="14875" width="15" style="1" bestFit="1" customWidth="1"/>
    <col min="14876" max="14876" width="10.6640625" style="1" bestFit="1" customWidth="1"/>
    <col min="14877" max="15104" width="9.109375" style="1"/>
    <col min="15105" max="15105" width="6.33203125" style="1" customWidth="1"/>
    <col min="15106" max="15106" width="25" style="1" bestFit="1" customWidth="1"/>
    <col min="15107" max="15107" width="12.6640625" style="1" bestFit="1" customWidth="1"/>
    <col min="15108" max="15108" width="12" style="1" bestFit="1" customWidth="1"/>
    <col min="15109" max="15109" width="12.6640625" style="1" bestFit="1" customWidth="1"/>
    <col min="15110" max="15112" width="11.5546875" style="1" bestFit="1" customWidth="1"/>
    <col min="15113" max="15113" width="12" style="1" bestFit="1" customWidth="1"/>
    <col min="15114" max="15118" width="11.5546875" style="1" bestFit="1" customWidth="1"/>
    <col min="15119" max="15119" width="12.44140625" style="1" customWidth="1"/>
    <col min="15120" max="15120" width="25.5546875" style="1" bestFit="1" customWidth="1"/>
    <col min="15121" max="15121" width="12.88671875" style="1" bestFit="1" customWidth="1"/>
    <col min="15122" max="15122" width="13.6640625" style="1" bestFit="1" customWidth="1"/>
    <col min="15123" max="15123" width="13.88671875" style="1" bestFit="1" customWidth="1"/>
    <col min="15124" max="15124" width="10.88671875" style="1" bestFit="1" customWidth="1"/>
    <col min="15125" max="15125" width="12" style="1" bestFit="1" customWidth="1"/>
    <col min="15126" max="15126" width="9.109375" style="1"/>
    <col min="15127" max="15127" width="15.33203125" style="1" bestFit="1" customWidth="1"/>
    <col min="15128" max="15128" width="12.88671875" style="1" bestFit="1" customWidth="1"/>
    <col min="15129" max="15129" width="12.6640625" style="1" bestFit="1" customWidth="1"/>
    <col min="15130" max="15130" width="9.109375" style="1"/>
    <col min="15131" max="15131" width="15" style="1" bestFit="1" customWidth="1"/>
    <col min="15132" max="15132" width="10.6640625" style="1" bestFit="1" customWidth="1"/>
    <col min="15133" max="15360" width="9.109375" style="1"/>
    <col min="15361" max="15361" width="6.33203125" style="1" customWidth="1"/>
    <col min="15362" max="15362" width="25" style="1" bestFit="1" customWidth="1"/>
    <col min="15363" max="15363" width="12.6640625" style="1" bestFit="1" customWidth="1"/>
    <col min="15364" max="15364" width="12" style="1" bestFit="1" customWidth="1"/>
    <col min="15365" max="15365" width="12.6640625" style="1" bestFit="1" customWidth="1"/>
    <col min="15366" max="15368" width="11.5546875" style="1" bestFit="1" customWidth="1"/>
    <col min="15369" max="15369" width="12" style="1" bestFit="1" customWidth="1"/>
    <col min="15370" max="15374" width="11.5546875" style="1" bestFit="1" customWidth="1"/>
    <col min="15375" max="15375" width="12.44140625" style="1" customWidth="1"/>
    <col min="15376" max="15376" width="25.5546875" style="1" bestFit="1" customWidth="1"/>
    <col min="15377" max="15377" width="12.88671875" style="1" bestFit="1" customWidth="1"/>
    <col min="15378" max="15378" width="13.6640625" style="1" bestFit="1" customWidth="1"/>
    <col min="15379" max="15379" width="13.88671875" style="1" bestFit="1" customWidth="1"/>
    <col min="15380" max="15380" width="10.88671875" style="1" bestFit="1" customWidth="1"/>
    <col min="15381" max="15381" width="12" style="1" bestFit="1" customWidth="1"/>
    <col min="15382" max="15382" width="9.109375" style="1"/>
    <col min="15383" max="15383" width="15.33203125" style="1" bestFit="1" customWidth="1"/>
    <col min="15384" max="15384" width="12.88671875" style="1" bestFit="1" customWidth="1"/>
    <col min="15385" max="15385" width="12.6640625" style="1" bestFit="1" customWidth="1"/>
    <col min="15386" max="15386" width="9.109375" style="1"/>
    <col min="15387" max="15387" width="15" style="1" bestFit="1" customWidth="1"/>
    <col min="15388" max="15388" width="10.6640625" style="1" bestFit="1" customWidth="1"/>
    <col min="15389" max="15616" width="9.109375" style="1"/>
    <col min="15617" max="15617" width="6.33203125" style="1" customWidth="1"/>
    <col min="15618" max="15618" width="25" style="1" bestFit="1" customWidth="1"/>
    <col min="15619" max="15619" width="12.6640625" style="1" bestFit="1" customWidth="1"/>
    <col min="15620" max="15620" width="12" style="1" bestFit="1" customWidth="1"/>
    <col min="15621" max="15621" width="12.6640625" style="1" bestFit="1" customWidth="1"/>
    <col min="15622" max="15624" width="11.5546875" style="1" bestFit="1" customWidth="1"/>
    <col min="15625" max="15625" width="12" style="1" bestFit="1" customWidth="1"/>
    <col min="15626" max="15630" width="11.5546875" style="1" bestFit="1" customWidth="1"/>
    <col min="15631" max="15631" width="12.44140625" style="1" customWidth="1"/>
    <col min="15632" max="15632" width="25.5546875" style="1" bestFit="1" customWidth="1"/>
    <col min="15633" max="15633" width="12.88671875" style="1" bestFit="1" customWidth="1"/>
    <col min="15634" max="15634" width="13.6640625" style="1" bestFit="1" customWidth="1"/>
    <col min="15635" max="15635" width="13.88671875" style="1" bestFit="1" customWidth="1"/>
    <col min="15636" max="15636" width="10.88671875" style="1" bestFit="1" customWidth="1"/>
    <col min="15637" max="15637" width="12" style="1" bestFit="1" customWidth="1"/>
    <col min="15638" max="15638" width="9.109375" style="1"/>
    <col min="15639" max="15639" width="15.33203125" style="1" bestFit="1" customWidth="1"/>
    <col min="15640" max="15640" width="12.88671875" style="1" bestFit="1" customWidth="1"/>
    <col min="15641" max="15641" width="12.6640625" style="1" bestFit="1" customWidth="1"/>
    <col min="15642" max="15642" width="9.109375" style="1"/>
    <col min="15643" max="15643" width="15" style="1" bestFit="1" customWidth="1"/>
    <col min="15644" max="15644" width="10.6640625" style="1" bestFit="1" customWidth="1"/>
    <col min="15645" max="15872" width="9.109375" style="1"/>
    <col min="15873" max="15873" width="6.33203125" style="1" customWidth="1"/>
    <col min="15874" max="15874" width="25" style="1" bestFit="1" customWidth="1"/>
    <col min="15875" max="15875" width="12.6640625" style="1" bestFit="1" customWidth="1"/>
    <col min="15876" max="15876" width="12" style="1" bestFit="1" customWidth="1"/>
    <col min="15877" max="15877" width="12.6640625" style="1" bestFit="1" customWidth="1"/>
    <col min="15878" max="15880" width="11.5546875" style="1" bestFit="1" customWidth="1"/>
    <col min="15881" max="15881" width="12" style="1" bestFit="1" customWidth="1"/>
    <col min="15882" max="15886" width="11.5546875" style="1" bestFit="1" customWidth="1"/>
    <col min="15887" max="15887" width="12.44140625" style="1" customWidth="1"/>
    <col min="15888" max="15888" width="25.5546875" style="1" bestFit="1" customWidth="1"/>
    <col min="15889" max="15889" width="12.88671875" style="1" bestFit="1" customWidth="1"/>
    <col min="15890" max="15890" width="13.6640625" style="1" bestFit="1" customWidth="1"/>
    <col min="15891" max="15891" width="13.88671875" style="1" bestFit="1" customWidth="1"/>
    <col min="15892" max="15892" width="10.88671875" style="1" bestFit="1" customWidth="1"/>
    <col min="15893" max="15893" width="12" style="1" bestFit="1" customWidth="1"/>
    <col min="15894" max="15894" width="9.109375" style="1"/>
    <col min="15895" max="15895" width="15.33203125" style="1" bestFit="1" customWidth="1"/>
    <col min="15896" max="15896" width="12.88671875" style="1" bestFit="1" customWidth="1"/>
    <col min="15897" max="15897" width="12.6640625" style="1" bestFit="1" customWidth="1"/>
    <col min="15898" max="15898" width="9.109375" style="1"/>
    <col min="15899" max="15899" width="15" style="1" bestFit="1" customWidth="1"/>
    <col min="15900" max="15900" width="10.6640625" style="1" bestFit="1" customWidth="1"/>
    <col min="15901" max="16128" width="9.109375" style="1"/>
    <col min="16129" max="16129" width="6.33203125" style="1" customWidth="1"/>
    <col min="16130" max="16130" width="25" style="1" bestFit="1" customWidth="1"/>
    <col min="16131" max="16131" width="12.6640625" style="1" bestFit="1" customWidth="1"/>
    <col min="16132" max="16132" width="12" style="1" bestFit="1" customWidth="1"/>
    <col min="16133" max="16133" width="12.6640625" style="1" bestFit="1" customWidth="1"/>
    <col min="16134" max="16136" width="11.5546875" style="1" bestFit="1" customWidth="1"/>
    <col min="16137" max="16137" width="12" style="1" bestFit="1" customWidth="1"/>
    <col min="16138" max="16142" width="11.5546875" style="1" bestFit="1" customWidth="1"/>
    <col min="16143" max="16143" width="12.44140625" style="1" customWidth="1"/>
    <col min="16144" max="16144" width="25.5546875" style="1" bestFit="1" customWidth="1"/>
    <col min="16145" max="16145" width="12.88671875" style="1" bestFit="1" customWidth="1"/>
    <col min="16146" max="16146" width="13.6640625" style="1" bestFit="1" customWidth="1"/>
    <col min="16147" max="16147" width="13.88671875" style="1" bestFit="1" customWidth="1"/>
    <col min="16148" max="16148" width="10.88671875" style="1" bestFit="1" customWidth="1"/>
    <col min="16149" max="16149" width="12" style="1" bestFit="1" customWidth="1"/>
    <col min="16150" max="16150" width="9.109375" style="1"/>
    <col min="16151" max="16151" width="15.33203125" style="1" bestFit="1" customWidth="1"/>
    <col min="16152" max="16152" width="12.88671875" style="1" bestFit="1" customWidth="1"/>
    <col min="16153" max="16153" width="12.6640625" style="1" bestFit="1" customWidth="1"/>
    <col min="16154" max="16154" width="9.109375" style="1"/>
    <col min="16155" max="16155" width="15" style="1" bestFit="1" customWidth="1"/>
    <col min="16156" max="16156" width="10.6640625" style="1" bestFit="1" customWidth="1"/>
    <col min="16157" max="16384" width="9.109375" style="1"/>
  </cols>
  <sheetData>
    <row r="1" spans="1:24" ht="17.399999999999999" thickBot="1" x14ac:dyDescent="0.5">
      <c r="P1" s="1"/>
      <c r="Q1" s="1"/>
      <c r="R1" s="1"/>
      <c r="S1" s="1"/>
      <c r="T1" s="1"/>
    </row>
    <row r="2" spans="1:24" ht="50.4" thickTop="1" thickBot="1" x14ac:dyDescent="0.5">
      <c r="A2" s="2"/>
      <c r="B2" s="141" t="s">
        <v>33</v>
      </c>
      <c r="C2" s="49" t="s">
        <v>36</v>
      </c>
      <c r="D2" s="50" t="s">
        <v>37</v>
      </c>
      <c r="E2" s="50" t="s">
        <v>38</v>
      </c>
      <c r="F2" s="50" t="s">
        <v>39</v>
      </c>
      <c r="G2" s="50" t="s">
        <v>40</v>
      </c>
      <c r="H2" s="50" t="s">
        <v>41</v>
      </c>
      <c r="I2" s="50" t="s">
        <v>42</v>
      </c>
      <c r="J2" s="50" t="s">
        <v>43</v>
      </c>
      <c r="K2" s="50" t="s">
        <v>44</v>
      </c>
      <c r="L2" s="50" t="s">
        <v>45</v>
      </c>
      <c r="M2" s="50" t="s">
        <v>46</v>
      </c>
      <c r="N2" s="51" t="s">
        <v>47</v>
      </c>
      <c r="P2" s="28" t="s">
        <v>76</v>
      </c>
      <c r="Q2" s="29" t="s">
        <v>48</v>
      </c>
      <c r="R2" s="29" t="s">
        <v>49</v>
      </c>
      <c r="S2" s="30" t="s">
        <v>50</v>
      </c>
      <c r="T2" s="1"/>
    </row>
    <row r="3" spans="1:24" s="34" customFormat="1" ht="18" thickTop="1" thickBot="1" x14ac:dyDescent="0.5">
      <c r="A3" s="31"/>
      <c r="B3" s="32" t="str">
        <f>Бюджет!B6</f>
        <v>Продукты</v>
      </c>
      <c r="C3" s="58">
        <f>янв!F5</f>
        <v>6700</v>
      </c>
      <c r="D3" s="58">
        <f>фев!F5</f>
        <v>0</v>
      </c>
      <c r="E3" s="58">
        <f>мар!F5</f>
        <v>0</v>
      </c>
      <c r="F3" s="58">
        <f>апр!F5</f>
        <v>0</v>
      </c>
      <c r="G3" s="58">
        <f>май!F5</f>
        <v>0</v>
      </c>
      <c r="H3" s="58">
        <f>июн!F5</f>
        <v>0</v>
      </c>
      <c r="I3" s="58">
        <f>июл!F5</f>
        <v>0</v>
      </c>
      <c r="J3" s="58">
        <f>авг!F5</f>
        <v>0</v>
      </c>
      <c r="K3" s="58">
        <f>сент!F5</f>
        <v>0</v>
      </c>
      <c r="L3" s="58">
        <f>окт!F5</f>
        <v>0</v>
      </c>
      <c r="M3" s="58">
        <f>нояб!F5</f>
        <v>0</v>
      </c>
      <c r="N3" s="58">
        <f>дек!F5</f>
        <v>0</v>
      </c>
      <c r="O3" s="4"/>
      <c r="P3" s="33" t="str">
        <f>Бюджет!B6</f>
        <v>Продукты</v>
      </c>
      <c r="Q3" s="72">
        <f t="shared" ref="Q3:Q23" si="0">SUM(C3:N3)</f>
        <v>6700</v>
      </c>
      <c r="R3" s="73">
        <f>12*Бюджет!C6</f>
        <v>104400</v>
      </c>
      <c r="S3" s="74">
        <f>R3-Q3</f>
        <v>97700</v>
      </c>
    </row>
    <row r="4" spans="1:24" x14ac:dyDescent="0.45">
      <c r="B4" s="32" t="str">
        <f>Бюджет!B7</f>
        <v>Бензин</v>
      </c>
      <c r="C4" s="58">
        <f>янв!F6</f>
        <v>1100</v>
      </c>
      <c r="D4" s="58">
        <f>фев!F6</f>
        <v>0</v>
      </c>
      <c r="E4" s="58">
        <f>мар!F6</f>
        <v>0</v>
      </c>
      <c r="F4" s="58">
        <f>апр!F6</f>
        <v>0</v>
      </c>
      <c r="G4" s="58">
        <f>май!F6</f>
        <v>0</v>
      </c>
      <c r="H4" s="58">
        <f>июн!F6</f>
        <v>0</v>
      </c>
      <c r="I4" s="58">
        <f>июл!F6</f>
        <v>0</v>
      </c>
      <c r="J4" s="58">
        <f>авг!F6</f>
        <v>0</v>
      </c>
      <c r="K4" s="58">
        <f>сент!F6</f>
        <v>0</v>
      </c>
      <c r="L4" s="58">
        <f>окт!F6</f>
        <v>0</v>
      </c>
      <c r="M4" s="58">
        <f>нояб!F6</f>
        <v>0</v>
      </c>
      <c r="N4" s="58">
        <f>дек!F6</f>
        <v>0</v>
      </c>
      <c r="P4" s="33" t="str">
        <f>Бюджет!B7</f>
        <v>Бензин</v>
      </c>
      <c r="Q4" s="72">
        <f t="shared" si="0"/>
        <v>1100</v>
      </c>
      <c r="R4" s="73">
        <f>12*Бюджет!C7</f>
        <v>36000</v>
      </c>
      <c r="S4" s="74">
        <f t="shared" ref="S4:S23" si="1">R4-Q4</f>
        <v>34900</v>
      </c>
      <c r="T4" s="1"/>
    </row>
    <row r="5" spans="1:24" x14ac:dyDescent="0.45">
      <c r="B5" s="32" t="str">
        <f>Бюджет!B8</f>
        <v>Медицина</v>
      </c>
      <c r="C5" s="58">
        <f>янв!F7</f>
        <v>300</v>
      </c>
      <c r="D5" s="58">
        <f>фев!F7</f>
        <v>0</v>
      </c>
      <c r="E5" s="58">
        <f>мар!F7</f>
        <v>0</v>
      </c>
      <c r="F5" s="58">
        <f>апр!F7</f>
        <v>0</v>
      </c>
      <c r="G5" s="58">
        <f>май!F7</f>
        <v>0</v>
      </c>
      <c r="H5" s="58">
        <f>июн!F7</f>
        <v>0</v>
      </c>
      <c r="I5" s="58">
        <f>июл!F7</f>
        <v>0</v>
      </c>
      <c r="J5" s="58">
        <f>авг!F7</f>
        <v>0</v>
      </c>
      <c r="K5" s="58">
        <f>сент!F7</f>
        <v>0</v>
      </c>
      <c r="L5" s="58">
        <f>окт!F7</f>
        <v>0</v>
      </c>
      <c r="M5" s="58">
        <f>нояб!F7</f>
        <v>0</v>
      </c>
      <c r="N5" s="58">
        <f>дек!F7</f>
        <v>0</v>
      </c>
      <c r="P5" s="33" t="str">
        <f>Бюджет!B8</f>
        <v>Медицина</v>
      </c>
      <c r="Q5" s="72">
        <f t="shared" si="0"/>
        <v>300</v>
      </c>
      <c r="R5" s="73">
        <f>12*Бюджет!C8</f>
        <v>12000</v>
      </c>
      <c r="S5" s="74">
        <f t="shared" si="1"/>
        <v>11700</v>
      </c>
      <c r="T5" s="1"/>
    </row>
    <row r="6" spans="1:24" x14ac:dyDescent="0.45">
      <c r="B6" s="32" t="str">
        <f>Бюджет!B9</f>
        <v>Детская медицина</v>
      </c>
      <c r="C6" s="58">
        <f>янв!F8</f>
        <v>250</v>
      </c>
      <c r="D6" s="58">
        <f>фев!F8</f>
        <v>0</v>
      </c>
      <c r="E6" s="58">
        <f>мар!F8</f>
        <v>0</v>
      </c>
      <c r="F6" s="58">
        <f>апр!F8</f>
        <v>0</v>
      </c>
      <c r="G6" s="58">
        <f>май!F8</f>
        <v>0</v>
      </c>
      <c r="H6" s="58">
        <f>июн!F8</f>
        <v>0</v>
      </c>
      <c r="I6" s="58">
        <f>июл!F8</f>
        <v>0</v>
      </c>
      <c r="J6" s="58">
        <f>авг!F8</f>
        <v>0</v>
      </c>
      <c r="K6" s="58">
        <f>сент!F8</f>
        <v>0</v>
      </c>
      <c r="L6" s="58">
        <f>окт!F8</f>
        <v>0</v>
      </c>
      <c r="M6" s="58">
        <f>нояб!F8</f>
        <v>0</v>
      </c>
      <c r="N6" s="58">
        <f>дек!F8</f>
        <v>0</v>
      </c>
      <c r="P6" s="33" t="str">
        <f>Бюджет!B9</f>
        <v>Детская медицина</v>
      </c>
      <c r="Q6" s="72">
        <f t="shared" si="0"/>
        <v>250</v>
      </c>
      <c r="R6" s="73">
        <f>12*Бюджет!C9</f>
        <v>15840</v>
      </c>
      <c r="S6" s="74">
        <f t="shared" si="1"/>
        <v>15590</v>
      </c>
      <c r="X6" s="2"/>
    </row>
    <row r="7" spans="1:24" x14ac:dyDescent="0.45">
      <c r="B7" s="32" t="str">
        <f>Бюджет!B10</f>
        <v>Одежда</v>
      </c>
      <c r="C7" s="58">
        <f>янв!F9</f>
        <v>8300</v>
      </c>
      <c r="D7" s="58">
        <f>фев!F9</f>
        <v>0</v>
      </c>
      <c r="E7" s="58">
        <f>мар!F9</f>
        <v>0</v>
      </c>
      <c r="F7" s="58">
        <f>апр!F9</f>
        <v>0</v>
      </c>
      <c r="G7" s="58">
        <f>май!F9</f>
        <v>0</v>
      </c>
      <c r="H7" s="58">
        <f>июн!F9</f>
        <v>0</v>
      </c>
      <c r="I7" s="58">
        <f>июл!F9</f>
        <v>0</v>
      </c>
      <c r="J7" s="58">
        <f>авг!F9</f>
        <v>0</v>
      </c>
      <c r="K7" s="58">
        <f>сент!F9</f>
        <v>0</v>
      </c>
      <c r="L7" s="58">
        <f>окт!F9</f>
        <v>0</v>
      </c>
      <c r="M7" s="58">
        <f>нояб!F9</f>
        <v>0</v>
      </c>
      <c r="N7" s="58">
        <f>дек!F9</f>
        <v>0</v>
      </c>
      <c r="P7" s="33" t="str">
        <f>Бюджет!B10</f>
        <v>Одежда</v>
      </c>
      <c r="Q7" s="72">
        <f t="shared" si="0"/>
        <v>8300</v>
      </c>
      <c r="R7" s="73">
        <f>12*Бюджет!C10</f>
        <v>36000</v>
      </c>
      <c r="S7" s="74">
        <f t="shared" si="1"/>
        <v>27700</v>
      </c>
      <c r="X7" s="2"/>
    </row>
    <row r="8" spans="1:24" x14ac:dyDescent="0.45">
      <c r="B8" s="32" t="str">
        <f>Бюджет!B11</f>
        <v>Детская одежда</v>
      </c>
      <c r="C8" s="58">
        <f>янв!F10</f>
        <v>2300</v>
      </c>
      <c r="D8" s="58">
        <f>фев!F10</f>
        <v>0</v>
      </c>
      <c r="E8" s="58">
        <f>мар!F10</f>
        <v>0</v>
      </c>
      <c r="F8" s="58">
        <f>апр!F10</f>
        <v>0</v>
      </c>
      <c r="G8" s="58">
        <f>май!F10</f>
        <v>0</v>
      </c>
      <c r="H8" s="58">
        <f>июн!F10</f>
        <v>0</v>
      </c>
      <c r="I8" s="58">
        <f>июл!F10</f>
        <v>0</v>
      </c>
      <c r="J8" s="58">
        <f>авг!F10</f>
        <v>0</v>
      </c>
      <c r="K8" s="58">
        <f>сент!F10</f>
        <v>0</v>
      </c>
      <c r="L8" s="58">
        <f>окт!F10</f>
        <v>0</v>
      </c>
      <c r="M8" s="58">
        <f>нояб!F10</f>
        <v>0</v>
      </c>
      <c r="N8" s="58">
        <f>дек!F10</f>
        <v>0</v>
      </c>
      <c r="P8" s="33" t="str">
        <f>Бюджет!B11</f>
        <v>Детская одежда</v>
      </c>
      <c r="Q8" s="72">
        <f t="shared" si="0"/>
        <v>2300</v>
      </c>
      <c r="R8" s="73">
        <f>12*Бюджет!C11</f>
        <v>24000</v>
      </c>
      <c r="S8" s="74">
        <f t="shared" si="1"/>
        <v>21700</v>
      </c>
      <c r="X8" s="2"/>
    </row>
    <row r="9" spans="1:24" x14ac:dyDescent="0.45">
      <c r="B9" s="32" t="str">
        <f>Бюджет!B12</f>
        <v>Развлечения</v>
      </c>
      <c r="C9" s="58">
        <f>янв!F11</f>
        <v>1500</v>
      </c>
      <c r="D9" s="58">
        <f>фев!F11</f>
        <v>0</v>
      </c>
      <c r="E9" s="58">
        <f>мар!F11</f>
        <v>0</v>
      </c>
      <c r="F9" s="58">
        <f>апр!F11</f>
        <v>0</v>
      </c>
      <c r="G9" s="58">
        <f>май!F11</f>
        <v>0</v>
      </c>
      <c r="H9" s="58">
        <f>июн!F11</f>
        <v>0</v>
      </c>
      <c r="I9" s="58">
        <f>июл!F11</f>
        <v>0</v>
      </c>
      <c r="J9" s="58">
        <f>авг!F11</f>
        <v>0</v>
      </c>
      <c r="K9" s="58">
        <f>сент!F11</f>
        <v>0</v>
      </c>
      <c r="L9" s="58">
        <f>окт!F11</f>
        <v>0</v>
      </c>
      <c r="M9" s="58">
        <f>нояб!F11</f>
        <v>0</v>
      </c>
      <c r="N9" s="58">
        <f>дек!F11</f>
        <v>0</v>
      </c>
      <c r="P9" s="33" t="str">
        <f>Бюджет!B12</f>
        <v>Развлечения</v>
      </c>
      <c r="Q9" s="72">
        <f t="shared" si="0"/>
        <v>1500</v>
      </c>
      <c r="R9" s="73">
        <f>12*Бюджет!C12</f>
        <v>38400</v>
      </c>
      <c r="S9" s="74">
        <f t="shared" si="1"/>
        <v>36900</v>
      </c>
      <c r="X9" s="2"/>
    </row>
    <row r="10" spans="1:24" x14ac:dyDescent="0.45">
      <c r="B10" s="32" t="str">
        <f>Бюджет!B13</f>
        <v>Коммунальные платежи</v>
      </c>
      <c r="C10" s="58">
        <f>янв!F12</f>
        <v>150</v>
      </c>
      <c r="D10" s="58">
        <f>фев!F12</f>
        <v>0</v>
      </c>
      <c r="E10" s="58">
        <f>мар!F12</f>
        <v>0</v>
      </c>
      <c r="F10" s="58">
        <f>апр!F12</f>
        <v>0</v>
      </c>
      <c r="G10" s="58">
        <f>май!F12</f>
        <v>0</v>
      </c>
      <c r="H10" s="58">
        <f>июн!F12</f>
        <v>0</v>
      </c>
      <c r="I10" s="58">
        <f>июл!F12</f>
        <v>0</v>
      </c>
      <c r="J10" s="58">
        <f>авг!F12</f>
        <v>0</v>
      </c>
      <c r="K10" s="58">
        <f>сент!F12</f>
        <v>0</v>
      </c>
      <c r="L10" s="58">
        <f>окт!F12</f>
        <v>0</v>
      </c>
      <c r="M10" s="58">
        <f>нояб!F12</f>
        <v>0</v>
      </c>
      <c r="N10" s="58">
        <f>дек!F12</f>
        <v>0</v>
      </c>
      <c r="P10" s="33" t="str">
        <f>Бюджет!B13</f>
        <v>Коммунальные платежи</v>
      </c>
      <c r="Q10" s="72">
        <f t="shared" si="0"/>
        <v>150</v>
      </c>
      <c r="R10" s="73">
        <f>12*Бюджет!C13</f>
        <v>48000</v>
      </c>
      <c r="S10" s="74">
        <f t="shared" si="1"/>
        <v>47850</v>
      </c>
      <c r="X10" s="2"/>
    </row>
    <row r="11" spans="1:24" x14ac:dyDescent="0.45">
      <c r="B11" s="32" t="str">
        <f>Бюджет!B14</f>
        <v>Машина</v>
      </c>
      <c r="C11" s="58">
        <f>янв!F13</f>
        <v>0</v>
      </c>
      <c r="D11" s="58">
        <f>фев!F13</f>
        <v>0</v>
      </c>
      <c r="E11" s="58">
        <f>мар!F13</f>
        <v>0</v>
      </c>
      <c r="F11" s="58">
        <f>апр!F13</f>
        <v>0</v>
      </c>
      <c r="G11" s="58">
        <f>май!F13</f>
        <v>0</v>
      </c>
      <c r="H11" s="58">
        <f>июн!F13</f>
        <v>0</v>
      </c>
      <c r="I11" s="58">
        <f>июл!F13</f>
        <v>0</v>
      </c>
      <c r="J11" s="58">
        <f>авг!F13</f>
        <v>0</v>
      </c>
      <c r="K11" s="58">
        <f>сент!F13</f>
        <v>0</v>
      </c>
      <c r="L11" s="58">
        <f>окт!F13</f>
        <v>0</v>
      </c>
      <c r="M11" s="58">
        <f>нояб!F13</f>
        <v>0</v>
      </c>
      <c r="N11" s="58">
        <f>дек!F13</f>
        <v>0</v>
      </c>
      <c r="P11" s="33" t="str">
        <f>Бюджет!B14</f>
        <v>Машина</v>
      </c>
      <c r="Q11" s="72">
        <f t="shared" si="0"/>
        <v>0</v>
      </c>
      <c r="R11" s="73">
        <f>12*Бюджет!C14</f>
        <v>36000</v>
      </c>
      <c r="S11" s="74">
        <f t="shared" si="1"/>
        <v>36000</v>
      </c>
      <c r="X11" s="2"/>
    </row>
    <row r="12" spans="1:24" x14ac:dyDescent="0.45">
      <c r="B12" s="32" t="str">
        <f>Бюджет!B15</f>
        <v>Муж</v>
      </c>
      <c r="C12" s="58">
        <f>янв!F14</f>
        <v>200</v>
      </c>
      <c r="D12" s="58">
        <f>фев!F14</f>
        <v>0</v>
      </c>
      <c r="E12" s="58">
        <f>мар!F14</f>
        <v>0</v>
      </c>
      <c r="F12" s="58">
        <f>апр!F14</f>
        <v>0</v>
      </c>
      <c r="G12" s="58">
        <f>май!F14</f>
        <v>0</v>
      </c>
      <c r="H12" s="58">
        <f>июн!F14</f>
        <v>0</v>
      </c>
      <c r="I12" s="58">
        <f>июл!F14</f>
        <v>0</v>
      </c>
      <c r="J12" s="58">
        <f>авг!F14</f>
        <v>0</v>
      </c>
      <c r="K12" s="58">
        <f>сент!F14</f>
        <v>0</v>
      </c>
      <c r="L12" s="58">
        <f>окт!F14</f>
        <v>0</v>
      </c>
      <c r="M12" s="58">
        <f>нояб!F14</f>
        <v>0</v>
      </c>
      <c r="N12" s="58">
        <f>дек!F14</f>
        <v>0</v>
      </c>
      <c r="P12" s="33" t="str">
        <f>Бюджет!B15</f>
        <v>Муж</v>
      </c>
      <c r="Q12" s="72">
        <f t="shared" si="0"/>
        <v>200</v>
      </c>
      <c r="R12" s="73">
        <f>12*Бюджет!C15</f>
        <v>6000</v>
      </c>
      <c r="S12" s="74">
        <f t="shared" si="1"/>
        <v>5800</v>
      </c>
      <c r="X12" s="2"/>
    </row>
    <row r="13" spans="1:24" x14ac:dyDescent="0.45">
      <c r="B13" s="32" t="str">
        <f>Бюджет!B16</f>
        <v>Жена</v>
      </c>
      <c r="C13" s="58">
        <f>янв!F15</f>
        <v>4400</v>
      </c>
      <c r="D13" s="58">
        <f>фев!F15</f>
        <v>0</v>
      </c>
      <c r="E13" s="58">
        <f>мар!F15</f>
        <v>0</v>
      </c>
      <c r="F13" s="58">
        <f>апр!F15</f>
        <v>0</v>
      </c>
      <c r="G13" s="58">
        <f>май!F15</f>
        <v>0</v>
      </c>
      <c r="H13" s="58">
        <f>июн!F15</f>
        <v>0</v>
      </c>
      <c r="I13" s="58">
        <f>июл!F15</f>
        <v>0</v>
      </c>
      <c r="J13" s="58">
        <f>авг!F15</f>
        <v>0</v>
      </c>
      <c r="K13" s="58">
        <f>сент!F15</f>
        <v>0</v>
      </c>
      <c r="L13" s="58">
        <f>окт!F15</f>
        <v>0</v>
      </c>
      <c r="M13" s="58">
        <f>нояб!F15</f>
        <v>0</v>
      </c>
      <c r="N13" s="58">
        <f>дек!F15</f>
        <v>0</v>
      </c>
      <c r="P13" s="33" t="str">
        <f>Бюджет!B16</f>
        <v>Жена</v>
      </c>
      <c r="Q13" s="72">
        <f t="shared" si="0"/>
        <v>4400</v>
      </c>
      <c r="R13" s="73">
        <f>12*Бюджет!C16</f>
        <v>20400</v>
      </c>
      <c r="S13" s="74">
        <f t="shared" si="1"/>
        <v>16000</v>
      </c>
      <c r="X13" s="2"/>
    </row>
    <row r="14" spans="1:24" x14ac:dyDescent="0.45">
      <c r="B14" s="32" t="str">
        <f>Бюджет!B17</f>
        <v>Дети</v>
      </c>
      <c r="C14" s="58">
        <f>янв!F16</f>
        <v>200</v>
      </c>
      <c r="D14" s="58">
        <f>фев!F16</f>
        <v>0</v>
      </c>
      <c r="E14" s="58">
        <f>мар!F16</f>
        <v>0</v>
      </c>
      <c r="F14" s="58">
        <f>апр!F16</f>
        <v>0</v>
      </c>
      <c r="G14" s="58">
        <f>май!F16</f>
        <v>0</v>
      </c>
      <c r="H14" s="58">
        <f>июн!F16</f>
        <v>0</v>
      </c>
      <c r="I14" s="58">
        <f>июл!F16</f>
        <v>0</v>
      </c>
      <c r="J14" s="58">
        <f>авг!F16</f>
        <v>0</v>
      </c>
      <c r="K14" s="58">
        <f>сент!F16</f>
        <v>0</v>
      </c>
      <c r="L14" s="58">
        <f>окт!F16</f>
        <v>0</v>
      </c>
      <c r="M14" s="58">
        <f>нояб!F16</f>
        <v>0</v>
      </c>
      <c r="N14" s="58">
        <f>дек!F16</f>
        <v>0</v>
      </c>
      <c r="P14" s="33" t="str">
        <f>Бюджет!B17</f>
        <v>Дети</v>
      </c>
      <c r="Q14" s="72">
        <f t="shared" si="0"/>
        <v>200</v>
      </c>
      <c r="R14" s="73">
        <f>12*Бюджет!C17</f>
        <v>6000</v>
      </c>
      <c r="S14" s="74">
        <f t="shared" si="1"/>
        <v>5800</v>
      </c>
      <c r="X14" s="2"/>
    </row>
    <row r="15" spans="1:24" x14ac:dyDescent="0.45">
      <c r="B15" s="32" t="str">
        <f>Бюджет!B18</f>
        <v>Разное</v>
      </c>
      <c r="C15" s="58">
        <f>янв!F17</f>
        <v>0</v>
      </c>
      <c r="D15" s="58">
        <f>фев!F17</f>
        <v>0</v>
      </c>
      <c r="E15" s="58">
        <f>мар!F17</f>
        <v>0</v>
      </c>
      <c r="F15" s="58">
        <f>апр!F17</f>
        <v>0</v>
      </c>
      <c r="G15" s="58">
        <f>май!F17</f>
        <v>0</v>
      </c>
      <c r="H15" s="58">
        <f>июн!F17</f>
        <v>0</v>
      </c>
      <c r="I15" s="58">
        <f>июл!F17</f>
        <v>0</v>
      </c>
      <c r="J15" s="58">
        <f>авг!F17</f>
        <v>0</v>
      </c>
      <c r="K15" s="58">
        <f>сент!F17</f>
        <v>0</v>
      </c>
      <c r="L15" s="58">
        <f>окт!F17</f>
        <v>0</v>
      </c>
      <c r="M15" s="58">
        <f>нояб!F17</f>
        <v>0</v>
      </c>
      <c r="N15" s="58">
        <f>дек!F17</f>
        <v>0</v>
      </c>
      <c r="P15" s="33" t="str">
        <f>Бюджет!B18</f>
        <v>Разное</v>
      </c>
      <c r="Q15" s="72">
        <f t="shared" si="0"/>
        <v>0</v>
      </c>
      <c r="R15" s="73">
        <f>12*Бюджет!C18</f>
        <v>18000</v>
      </c>
      <c r="S15" s="74">
        <f t="shared" si="1"/>
        <v>18000</v>
      </c>
      <c r="X15" s="2"/>
    </row>
    <row r="16" spans="1:24" x14ac:dyDescent="0.45">
      <c r="B16" s="32" t="str">
        <f>Бюджет!B19</f>
        <v>Подарки, пожертвования</v>
      </c>
      <c r="C16" s="58">
        <f>янв!F18</f>
        <v>1000</v>
      </c>
      <c r="D16" s="58">
        <f>фев!F18</f>
        <v>0</v>
      </c>
      <c r="E16" s="58">
        <f>мар!F18</f>
        <v>0</v>
      </c>
      <c r="F16" s="58">
        <f>апр!F18</f>
        <v>0</v>
      </c>
      <c r="G16" s="58">
        <f>май!F18</f>
        <v>0</v>
      </c>
      <c r="H16" s="58">
        <f>июн!F18</f>
        <v>0</v>
      </c>
      <c r="I16" s="58">
        <f>июл!F18</f>
        <v>0</v>
      </c>
      <c r="J16" s="58">
        <f>авг!F18</f>
        <v>0</v>
      </c>
      <c r="K16" s="58">
        <f>сент!F18</f>
        <v>0</v>
      </c>
      <c r="L16" s="58">
        <f>окт!F18</f>
        <v>0</v>
      </c>
      <c r="M16" s="58">
        <f>нояб!F18</f>
        <v>0</v>
      </c>
      <c r="N16" s="58">
        <f>дек!F18</f>
        <v>0</v>
      </c>
      <c r="P16" s="33" t="str">
        <f>Бюджет!B19</f>
        <v>Подарки, пожертвования</v>
      </c>
      <c r="Q16" s="72">
        <f t="shared" si="0"/>
        <v>1000</v>
      </c>
      <c r="R16" s="73">
        <f>12*Бюджет!C19</f>
        <v>18000</v>
      </c>
      <c r="S16" s="74">
        <f t="shared" si="1"/>
        <v>17000</v>
      </c>
      <c r="X16" s="2"/>
    </row>
    <row r="17" spans="2:26" x14ac:dyDescent="0.45">
      <c r="B17" s="32" t="str">
        <f>Бюджет!B20</f>
        <v>Школа/дет.сад</v>
      </c>
      <c r="C17" s="58">
        <f>янв!F19</f>
        <v>1804.64</v>
      </c>
      <c r="D17" s="58">
        <f>фев!F19</f>
        <v>0</v>
      </c>
      <c r="E17" s="58">
        <f>мар!F19</f>
        <v>0</v>
      </c>
      <c r="F17" s="58">
        <f>апр!F19</f>
        <v>0</v>
      </c>
      <c r="G17" s="58">
        <f>май!F19</f>
        <v>0</v>
      </c>
      <c r="H17" s="58">
        <f>июн!F19</f>
        <v>0</v>
      </c>
      <c r="I17" s="58">
        <f>июл!F19</f>
        <v>0</v>
      </c>
      <c r="J17" s="58">
        <f>авг!F19</f>
        <v>0</v>
      </c>
      <c r="K17" s="58">
        <f>сент!F19</f>
        <v>0</v>
      </c>
      <c r="L17" s="58">
        <f>окт!F19</f>
        <v>0</v>
      </c>
      <c r="M17" s="58">
        <f>нояб!F19</f>
        <v>0</v>
      </c>
      <c r="N17" s="58">
        <f>дек!F19</f>
        <v>0</v>
      </c>
      <c r="P17" s="33" t="str">
        <f>Бюджет!B20</f>
        <v>Школа/дет.сад</v>
      </c>
      <c r="Q17" s="72">
        <f t="shared" si="0"/>
        <v>1804.64</v>
      </c>
      <c r="R17" s="73">
        <f>12*Бюджет!C20</f>
        <v>10800</v>
      </c>
      <c r="S17" s="74">
        <f t="shared" si="1"/>
        <v>8995.36</v>
      </c>
      <c r="X17" s="2"/>
    </row>
    <row r="18" spans="2:26" x14ac:dyDescent="0.45">
      <c r="B18" s="32" t="str">
        <f>Бюджет!B21</f>
        <v>Поездки</v>
      </c>
      <c r="C18" s="58">
        <f>янв!F20</f>
        <v>0</v>
      </c>
      <c r="D18" s="58">
        <f>фев!F20</f>
        <v>0</v>
      </c>
      <c r="E18" s="58">
        <f>мар!F20</f>
        <v>0</v>
      </c>
      <c r="F18" s="58">
        <f>апр!F20</f>
        <v>0</v>
      </c>
      <c r="G18" s="58">
        <f>май!F20</f>
        <v>0</v>
      </c>
      <c r="H18" s="58">
        <f>июн!F20</f>
        <v>0</v>
      </c>
      <c r="I18" s="58">
        <f>июл!F20</f>
        <v>0</v>
      </c>
      <c r="J18" s="58">
        <f>авг!F20</f>
        <v>0</v>
      </c>
      <c r="K18" s="58">
        <f>сент!F20</f>
        <v>0</v>
      </c>
      <c r="L18" s="58">
        <f>окт!F20</f>
        <v>0</v>
      </c>
      <c r="M18" s="58">
        <f>нояб!F20</f>
        <v>0</v>
      </c>
      <c r="N18" s="58">
        <f>дек!F20</f>
        <v>0</v>
      </c>
      <c r="P18" s="33" t="str">
        <f>Бюджет!B21</f>
        <v>Поездки</v>
      </c>
      <c r="Q18" s="72">
        <f t="shared" si="0"/>
        <v>0</v>
      </c>
      <c r="R18" s="73">
        <f>12*Бюджет!C21</f>
        <v>0</v>
      </c>
      <c r="S18" s="74">
        <f t="shared" si="1"/>
        <v>0</v>
      </c>
      <c r="X18" s="2"/>
    </row>
    <row r="19" spans="2:26" x14ac:dyDescent="0.45">
      <c r="B19" s="32" t="str">
        <f>Бюджет!B22</f>
        <v>Экстренные расходы</v>
      </c>
      <c r="C19" s="58">
        <f>янв!F21</f>
        <v>0</v>
      </c>
      <c r="D19" s="58">
        <f>фев!F21</f>
        <v>0</v>
      </c>
      <c r="E19" s="58">
        <f>мар!F21</f>
        <v>0</v>
      </c>
      <c r="F19" s="58">
        <f>апр!F21</f>
        <v>0</v>
      </c>
      <c r="G19" s="58">
        <f>май!F21</f>
        <v>0</v>
      </c>
      <c r="H19" s="58">
        <f>июн!F21</f>
        <v>0</v>
      </c>
      <c r="I19" s="58">
        <f>июл!F21</f>
        <v>0</v>
      </c>
      <c r="J19" s="58">
        <f>авг!F21</f>
        <v>0</v>
      </c>
      <c r="K19" s="58">
        <f>сент!F21</f>
        <v>0</v>
      </c>
      <c r="L19" s="58">
        <f>окт!F21</f>
        <v>0</v>
      </c>
      <c r="M19" s="58">
        <f>нояб!F21</f>
        <v>0</v>
      </c>
      <c r="N19" s="58">
        <f>дек!F21</f>
        <v>0</v>
      </c>
      <c r="P19" s="33" t="str">
        <f>Бюджет!B22</f>
        <v>Экстренные расходы</v>
      </c>
      <c r="Q19" s="72">
        <f t="shared" si="0"/>
        <v>0</v>
      </c>
      <c r="R19" s="73">
        <f>12*Бюджет!C22</f>
        <v>12000</v>
      </c>
      <c r="S19" s="74">
        <f t="shared" si="1"/>
        <v>12000</v>
      </c>
      <c r="X19" s="2"/>
    </row>
    <row r="20" spans="2:26" x14ac:dyDescent="0.45">
      <c r="B20" s="32" t="str">
        <f>Бюджет!B23</f>
        <v>Другое</v>
      </c>
      <c r="C20" s="58">
        <f>янв!F22</f>
        <v>0</v>
      </c>
      <c r="D20" s="58">
        <f>фев!F22</f>
        <v>0</v>
      </c>
      <c r="E20" s="58">
        <f>мар!F22</f>
        <v>0</v>
      </c>
      <c r="F20" s="58">
        <f>апр!F22</f>
        <v>0</v>
      </c>
      <c r="G20" s="58">
        <f>май!F22</f>
        <v>0</v>
      </c>
      <c r="H20" s="58">
        <f>июн!F22</f>
        <v>0</v>
      </c>
      <c r="I20" s="58">
        <f>июл!F22</f>
        <v>0</v>
      </c>
      <c r="J20" s="58">
        <f>авг!F22</f>
        <v>0</v>
      </c>
      <c r="K20" s="58">
        <f>сент!F22</f>
        <v>0</v>
      </c>
      <c r="L20" s="58">
        <f>окт!F22</f>
        <v>0</v>
      </c>
      <c r="M20" s="58">
        <f>нояб!F22</f>
        <v>0</v>
      </c>
      <c r="N20" s="58">
        <f>дек!F22</f>
        <v>0</v>
      </c>
      <c r="P20" s="33" t="str">
        <f>Бюджет!B23</f>
        <v>Другое</v>
      </c>
      <c r="Q20" s="72">
        <f t="shared" si="0"/>
        <v>0</v>
      </c>
      <c r="R20" s="73">
        <f>12*Бюджет!C23</f>
        <v>0</v>
      </c>
      <c r="S20" s="74">
        <f t="shared" si="1"/>
        <v>0</v>
      </c>
      <c r="X20" s="2"/>
    </row>
    <row r="21" spans="2:26" x14ac:dyDescent="0.45">
      <c r="B21" s="32" t="str">
        <f>Бюджет!B24</f>
        <v>Другое</v>
      </c>
      <c r="C21" s="58">
        <f>янв!F23</f>
        <v>0</v>
      </c>
      <c r="D21" s="58">
        <f>фев!F23</f>
        <v>0</v>
      </c>
      <c r="E21" s="58">
        <f>мар!F23</f>
        <v>0</v>
      </c>
      <c r="F21" s="58">
        <f>апр!F23</f>
        <v>0</v>
      </c>
      <c r="G21" s="58">
        <f>май!F23</f>
        <v>0</v>
      </c>
      <c r="H21" s="58">
        <f>июн!F23</f>
        <v>0</v>
      </c>
      <c r="I21" s="58">
        <f>июл!F23</f>
        <v>0</v>
      </c>
      <c r="J21" s="58">
        <f>авг!F23</f>
        <v>0</v>
      </c>
      <c r="K21" s="58">
        <f>сент!F23</f>
        <v>0</v>
      </c>
      <c r="L21" s="58">
        <f>окт!F23</f>
        <v>0</v>
      </c>
      <c r="M21" s="58">
        <f>нояб!F23</f>
        <v>0</v>
      </c>
      <c r="N21" s="58">
        <f>дек!F23</f>
        <v>0</v>
      </c>
      <c r="P21" s="33" t="str">
        <f>Бюджет!B24</f>
        <v>Другое</v>
      </c>
      <c r="Q21" s="72">
        <f t="shared" si="0"/>
        <v>0</v>
      </c>
      <c r="R21" s="73">
        <f>12*Бюджет!C24</f>
        <v>0</v>
      </c>
      <c r="S21" s="74">
        <f t="shared" si="1"/>
        <v>0</v>
      </c>
      <c r="X21" s="2"/>
    </row>
    <row r="22" spans="2:26" x14ac:dyDescent="0.45">
      <c r="B22" s="32" t="str">
        <f>Бюджет!B25</f>
        <v>Другое</v>
      </c>
      <c r="C22" s="58">
        <f>янв!F24</f>
        <v>0</v>
      </c>
      <c r="D22" s="58">
        <f>фев!F24</f>
        <v>0</v>
      </c>
      <c r="E22" s="58">
        <f>мар!F24</f>
        <v>0</v>
      </c>
      <c r="F22" s="58">
        <f>апр!F24</f>
        <v>0</v>
      </c>
      <c r="G22" s="58">
        <f>май!F24</f>
        <v>0</v>
      </c>
      <c r="H22" s="58">
        <f>июн!F24</f>
        <v>0</v>
      </c>
      <c r="I22" s="58">
        <f>июл!F24</f>
        <v>0</v>
      </c>
      <c r="J22" s="58">
        <f>авг!F24</f>
        <v>0</v>
      </c>
      <c r="K22" s="58">
        <f>сент!F24</f>
        <v>0</v>
      </c>
      <c r="L22" s="58">
        <f>окт!F24</f>
        <v>0</v>
      </c>
      <c r="M22" s="58">
        <f>нояб!F24</f>
        <v>0</v>
      </c>
      <c r="N22" s="58">
        <f>дек!F24</f>
        <v>0</v>
      </c>
      <c r="P22" s="33" t="str">
        <f>Бюджет!B25</f>
        <v>Другое</v>
      </c>
      <c r="Q22" s="72">
        <f t="shared" si="0"/>
        <v>0</v>
      </c>
      <c r="R22" s="73">
        <f>12*Бюджет!C25</f>
        <v>0</v>
      </c>
      <c r="S22" s="74">
        <f t="shared" si="1"/>
        <v>0</v>
      </c>
      <c r="V22" s="2"/>
      <c r="Z22" s="2"/>
    </row>
    <row r="23" spans="2:26" ht="17.399999999999999" thickBot="1" x14ac:dyDescent="0.5">
      <c r="B23" s="32" t="str">
        <f>Бюджет!B26</f>
        <v>Другое</v>
      </c>
      <c r="C23" s="58">
        <f>янв!F25</f>
        <v>0</v>
      </c>
      <c r="D23" s="58">
        <f>фев!F25</f>
        <v>0</v>
      </c>
      <c r="E23" s="58">
        <f>мар!F25</f>
        <v>0</v>
      </c>
      <c r="F23" s="58">
        <f>апр!F25</f>
        <v>0</v>
      </c>
      <c r="G23" s="58">
        <f>май!F25</f>
        <v>0</v>
      </c>
      <c r="H23" s="58">
        <f>июн!F25</f>
        <v>0</v>
      </c>
      <c r="I23" s="58">
        <f>июл!F25</f>
        <v>0</v>
      </c>
      <c r="J23" s="58">
        <f>авг!F25</f>
        <v>0</v>
      </c>
      <c r="K23" s="59">
        <f>[1]Sep!F25</f>
        <v>0</v>
      </c>
      <c r="L23" s="58">
        <f>окт!F25</f>
        <v>0</v>
      </c>
      <c r="M23" s="58">
        <f>нояб!F25</f>
        <v>0</v>
      </c>
      <c r="N23" s="58">
        <f>дек!F25</f>
        <v>0</v>
      </c>
      <c r="P23" s="33" t="str">
        <f>Бюджет!B26</f>
        <v>Другое</v>
      </c>
      <c r="Q23" s="75">
        <f t="shared" si="0"/>
        <v>0</v>
      </c>
      <c r="R23" s="73">
        <f>12*Бюджет!C26</f>
        <v>0</v>
      </c>
      <c r="S23" s="76">
        <f t="shared" si="1"/>
        <v>0</v>
      </c>
      <c r="V23" s="2"/>
      <c r="Z23" s="2"/>
    </row>
    <row r="24" spans="2:26" ht="34.799999999999997" thickTop="1" thickBot="1" x14ac:dyDescent="0.5">
      <c r="B24" s="142" t="s">
        <v>29</v>
      </c>
      <c r="C24" s="60">
        <f>янв!F26</f>
        <v>28204.639999999999</v>
      </c>
      <c r="D24" s="60">
        <f>фев!F26</f>
        <v>0</v>
      </c>
      <c r="E24" s="60">
        <f>мар!F26</f>
        <v>0</v>
      </c>
      <c r="F24" s="60">
        <f>апр!F26</f>
        <v>0</v>
      </c>
      <c r="G24" s="60">
        <f>май!F26</f>
        <v>0</v>
      </c>
      <c r="H24" s="60">
        <f>июн!F26</f>
        <v>0</v>
      </c>
      <c r="I24" s="60">
        <f>июл!F26</f>
        <v>0</v>
      </c>
      <c r="J24" s="60">
        <f>авг!F26</f>
        <v>0</v>
      </c>
      <c r="K24" s="60">
        <f>сент!F26</f>
        <v>0</v>
      </c>
      <c r="L24" s="60">
        <f>окт!F26</f>
        <v>0</v>
      </c>
      <c r="M24" s="60">
        <f>нояб!F26</f>
        <v>0</v>
      </c>
      <c r="N24" s="60">
        <f>дек!F26</f>
        <v>0</v>
      </c>
      <c r="P24" s="35" t="s">
        <v>33</v>
      </c>
      <c r="Q24" s="77">
        <f>SUM(Q3:Q23)</f>
        <v>28204.639999999999</v>
      </c>
      <c r="R24" s="77">
        <f>SUM(R3:R23)</f>
        <v>441840</v>
      </c>
      <c r="S24" s="78">
        <f>R24-Q24</f>
        <v>413635.36</v>
      </c>
      <c r="V24" s="2"/>
      <c r="Z24" s="2"/>
    </row>
    <row r="25" spans="2:26" ht="34.799999999999997" thickTop="1" thickBot="1" x14ac:dyDescent="0.5">
      <c r="B25" s="143" t="s">
        <v>30</v>
      </c>
      <c r="C25" s="61">
        <f>янв!$H$26</f>
        <v>8615.36</v>
      </c>
      <c r="D25" s="61">
        <f>фев!$H$26</f>
        <v>36820</v>
      </c>
      <c r="E25" s="61">
        <f>мар!$H$26</f>
        <v>36820</v>
      </c>
      <c r="F25" s="61">
        <f>апр!$H$26</f>
        <v>36820</v>
      </c>
      <c r="G25" s="61">
        <f>май!$H$26</f>
        <v>36820</v>
      </c>
      <c r="H25" s="61">
        <f>июн!$H$26</f>
        <v>36820</v>
      </c>
      <c r="I25" s="61">
        <f>июл!$H$26</f>
        <v>36820</v>
      </c>
      <c r="J25" s="61">
        <f>авг!H26</f>
        <v>36820</v>
      </c>
      <c r="K25" s="61">
        <f>сент!H26</f>
        <v>36820</v>
      </c>
      <c r="L25" s="61">
        <f>окт!H26</f>
        <v>36820</v>
      </c>
      <c r="M25" s="61">
        <f>нояб!H26</f>
        <v>36820</v>
      </c>
      <c r="N25" s="61">
        <f>дек!H26</f>
        <v>36820</v>
      </c>
      <c r="P25" s="36" t="s">
        <v>30</v>
      </c>
      <c r="Q25" s="79">
        <f>SUM(C25:N25)</f>
        <v>413635.36</v>
      </c>
      <c r="R25" s="79"/>
      <c r="S25" s="80"/>
      <c r="V25" s="2"/>
      <c r="Z25" s="2"/>
    </row>
    <row r="26" spans="2:26" ht="33.6" thickTop="1" thickBot="1" x14ac:dyDescent="0.45">
      <c r="B26" s="144" t="s">
        <v>31</v>
      </c>
      <c r="C26" s="62">
        <f ca="1">IF((MONTH(TODAY()))&gt;=1,янв!L21,0)</f>
        <v>17680</v>
      </c>
      <c r="D26" s="62">
        <f ca="1">IF((MONTH(TODAY()))&gt;=2,фев!L21,0)</f>
        <v>17680</v>
      </c>
      <c r="E26" s="62">
        <f ca="1">IF((MONTH(TODAY()))&gt;=3,мар!L21,0)</f>
        <v>17680</v>
      </c>
      <c r="F26" s="62">
        <f ca="1">IF((MONTH(TODAY()))&gt;=4,апр!L21,0)</f>
        <v>17680</v>
      </c>
      <c r="G26" s="62">
        <f ca="1">IF((MONTH(TODAY()))&gt;=5,май!L21,0)</f>
        <v>17680</v>
      </c>
      <c r="H26" s="62">
        <f ca="1">IF((MONTH(TODAY()))&gt;=6,июн!L21,0)</f>
        <v>17680</v>
      </c>
      <c r="I26" s="62">
        <f ca="1">IF((MONTH(TODAY()))&gt;=7,июл!L21,0)</f>
        <v>17680</v>
      </c>
      <c r="J26" s="62">
        <f ca="1">IF((MONTH(TODAY()))&gt;=8,авг!L21,0)</f>
        <v>17680</v>
      </c>
      <c r="K26" s="62">
        <f ca="1">IF((MONTH(TODAY()))&gt;=9,сент!L21,0)</f>
        <v>17680</v>
      </c>
      <c r="L26" s="62">
        <f ca="1">IF((MONTH(TODAY()))&gt;=10,окт!L21,0)</f>
        <v>17680</v>
      </c>
      <c r="M26" s="62">
        <f ca="1">IF((MONTH(TODAY()))&gt;=11,нояб!L21,0)</f>
        <v>17680</v>
      </c>
      <c r="N26" s="62">
        <f ca="1">IF((MONTH(TODAY()))&gt;=12,дек!L21,0)</f>
        <v>0</v>
      </c>
      <c r="P26" s="37" t="s">
        <v>34</v>
      </c>
      <c r="Q26" s="81">
        <f ca="1">SUM(C26:N26)</f>
        <v>194480</v>
      </c>
      <c r="R26" s="81">
        <f>12*Бюджет!F22</f>
        <v>212160</v>
      </c>
      <c r="S26" s="82">
        <f ca="1">R26-Q26</f>
        <v>17680</v>
      </c>
      <c r="V26" s="2"/>
      <c r="Z26" s="2"/>
    </row>
    <row r="27" spans="2:26" ht="34.799999999999997" thickTop="1" thickBot="1" x14ac:dyDescent="0.5">
      <c r="B27" s="145" t="s">
        <v>32</v>
      </c>
      <c r="C27" s="63">
        <f ca="1">C24+C26</f>
        <v>45884.639999999999</v>
      </c>
      <c r="D27" s="64">
        <f ca="1">D24+D26</f>
        <v>17680</v>
      </c>
      <c r="E27" s="63">
        <f t="shared" ref="E27:N27" ca="1" si="2">E24+E26</f>
        <v>17680</v>
      </c>
      <c r="F27" s="64">
        <f t="shared" ca="1" si="2"/>
        <v>17680</v>
      </c>
      <c r="G27" s="63">
        <f t="shared" ca="1" si="2"/>
        <v>17680</v>
      </c>
      <c r="H27" s="64">
        <f t="shared" ca="1" si="2"/>
        <v>17680</v>
      </c>
      <c r="I27" s="63">
        <f t="shared" ca="1" si="2"/>
        <v>17680</v>
      </c>
      <c r="J27" s="64">
        <f t="shared" ca="1" si="2"/>
        <v>17680</v>
      </c>
      <c r="K27" s="63">
        <f t="shared" ca="1" si="2"/>
        <v>17680</v>
      </c>
      <c r="L27" s="64">
        <f t="shared" ca="1" si="2"/>
        <v>17680</v>
      </c>
      <c r="M27" s="63">
        <f t="shared" ca="1" si="2"/>
        <v>17680</v>
      </c>
      <c r="N27" s="64">
        <f t="shared" ca="1" si="2"/>
        <v>0</v>
      </c>
      <c r="P27" s="38" t="s">
        <v>35</v>
      </c>
      <c r="Q27" s="83">
        <f ca="1">Q24+Q26</f>
        <v>222684.64</v>
      </c>
      <c r="R27" s="83">
        <f>SUM(R3:R23)+R26</f>
        <v>654000</v>
      </c>
      <c r="S27" s="84">
        <f ca="1">R27-Q27</f>
        <v>431315.36</v>
      </c>
      <c r="V27" s="2"/>
      <c r="Z27" s="2"/>
    </row>
    <row r="28" spans="2:26" ht="18" thickTop="1" thickBot="1" x14ac:dyDescent="0.5">
      <c r="L28" s="39"/>
      <c r="M28" s="40"/>
      <c r="N28" s="41"/>
      <c r="V28" s="2"/>
      <c r="Z28" s="2"/>
    </row>
    <row r="29" spans="2:26" s="2" customFormat="1" ht="18" thickTop="1" thickBot="1" x14ac:dyDescent="0.5">
      <c r="B29" s="42" t="s">
        <v>80</v>
      </c>
      <c r="C29" s="43" t="s">
        <v>52</v>
      </c>
      <c r="D29" s="44" t="s">
        <v>53</v>
      </c>
      <c r="E29" s="44" t="s">
        <v>38</v>
      </c>
      <c r="F29" s="44" t="s">
        <v>39</v>
      </c>
      <c r="G29" s="44" t="s">
        <v>40</v>
      </c>
      <c r="H29" s="44" t="s">
        <v>41</v>
      </c>
      <c r="I29" s="44" t="s">
        <v>42</v>
      </c>
      <c r="J29" s="44" t="s">
        <v>43</v>
      </c>
      <c r="K29" s="44" t="s">
        <v>44</v>
      </c>
      <c r="L29" s="44" t="s">
        <v>45</v>
      </c>
      <c r="M29" s="44" t="s">
        <v>46</v>
      </c>
      <c r="N29" s="45" t="s">
        <v>47</v>
      </c>
      <c r="P29" s="198" t="s">
        <v>56</v>
      </c>
      <c r="Q29" s="199"/>
      <c r="R29" s="200">
        <f>SUM(C37:N37)</f>
        <v>58000</v>
      </c>
      <c r="S29" s="201"/>
    </row>
    <row r="30" spans="2:26" s="2" customFormat="1" ht="18" thickTop="1" thickBot="1" x14ac:dyDescent="0.5">
      <c r="B30" s="46" t="str">
        <f>Бюджет!H7</f>
        <v>Муж</v>
      </c>
      <c r="C30" s="65">
        <f>янв!F29</f>
        <v>33000</v>
      </c>
      <c r="D30" s="66">
        <f>фев!F29</f>
        <v>0</v>
      </c>
      <c r="E30" s="66">
        <f>мар!F29</f>
        <v>0</v>
      </c>
      <c r="F30" s="66">
        <f>апр!F29</f>
        <v>0</v>
      </c>
      <c r="G30" s="66">
        <f>май!F29</f>
        <v>0</v>
      </c>
      <c r="H30" s="66">
        <f>июн!F29</f>
        <v>0</v>
      </c>
      <c r="I30" s="66">
        <f>июл!F29</f>
        <v>0</v>
      </c>
      <c r="J30" s="66">
        <f>авг!F29</f>
        <v>0</v>
      </c>
      <c r="K30" s="66">
        <f>сент!F29</f>
        <v>0</v>
      </c>
      <c r="L30" s="66">
        <f>окт!F29</f>
        <v>0</v>
      </c>
      <c r="M30" s="66">
        <f>нояб!F29</f>
        <v>0</v>
      </c>
      <c r="N30" s="66">
        <f>дек!F29</f>
        <v>0</v>
      </c>
      <c r="P30" s="198" t="s">
        <v>55</v>
      </c>
      <c r="Q30" s="199"/>
      <c r="R30" s="200">
        <f ca="1">Q27</f>
        <v>222684.64</v>
      </c>
      <c r="S30" s="201"/>
    </row>
    <row r="31" spans="2:26" s="2" customFormat="1" ht="18" thickTop="1" thickBot="1" x14ac:dyDescent="0.5">
      <c r="B31" s="46" t="str">
        <f>Бюджет!H8</f>
        <v>Жена</v>
      </c>
      <c r="C31" s="65">
        <f>янв!F30</f>
        <v>22000</v>
      </c>
      <c r="D31" s="66">
        <f>фев!F30</f>
        <v>0</v>
      </c>
      <c r="E31" s="66">
        <f>мар!F30</f>
        <v>0</v>
      </c>
      <c r="F31" s="66">
        <f>апр!F30</f>
        <v>0</v>
      </c>
      <c r="G31" s="66">
        <f>май!F30</f>
        <v>0</v>
      </c>
      <c r="H31" s="66">
        <f>июн!F30</f>
        <v>0</v>
      </c>
      <c r="I31" s="66">
        <f>июл!F30</f>
        <v>0</v>
      </c>
      <c r="J31" s="66">
        <f>авг!F30</f>
        <v>0</v>
      </c>
      <c r="K31" s="66">
        <f>сент!F30</f>
        <v>0</v>
      </c>
      <c r="L31" s="66">
        <f>окт!F30</f>
        <v>0</v>
      </c>
      <c r="M31" s="66">
        <f>нояб!F30</f>
        <v>0</v>
      </c>
      <c r="N31" s="66">
        <f>дек!F30</f>
        <v>0</v>
      </c>
      <c r="P31" s="202" t="s">
        <v>54</v>
      </c>
      <c r="Q31" s="203"/>
      <c r="R31" s="200">
        <f ca="1">R29-R30</f>
        <v>-164684.64000000001</v>
      </c>
      <c r="S31" s="201"/>
    </row>
    <row r="32" spans="2:26" s="2" customFormat="1" x14ac:dyDescent="0.45">
      <c r="B32" s="46" t="str">
        <f>Бюджет!H9</f>
        <v>Дополнительный доход</v>
      </c>
      <c r="C32" s="65">
        <f>янв!F31</f>
        <v>3000</v>
      </c>
      <c r="D32" s="66">
        <f>фев!F31</f>
        <v>0</v>
      </c>
      <c r="E32" s="66">
        <f>мар!F31</f>
        <v>0</v>
      </c>
      <c r="F32" s="66">
        <f>апр!F31</f>
        <v>0</v>
      </c>
      <c r="G32" s="66">
        <f>май!F31</f>
        <v>0</v>
      </c>
      <c r="H32" s="66">
        <f>июн!F31</f>
        <v>0</v>
      </c>
      <c r="I32" s="66">
        <f>июл!F31</f>
        <v>0</v>
      </c>
      <c r="J32" s="66">
        <f>авг!F31</f>
        <v>0</v>
      </c>
      <c r="K32" s="66">
        <f>сент!F31</f>
        <v>0</v>
      </c>
      <c r="L32" s="66">
        <f>окт!F31</f>
        <v>0</v>
      </c>
      <c r="M32" s="66">
        <f>нояб!F31</f>
        <v>0</v>
      </c>
      <c r="N32" s="66">
        <f>дек!F31</f>
        <v>0</v>
      </c>
    </row>
    <row r="33" spans="2:28" s="2" customFormat="1" x14ac:dyDescent="0.45">
      <c r="B33" s="46" t="str">
        <f>Бюджет!H10</f>
        <v>Проценты по вкладам</v>
      </c>
      <c r="C33" s="65">
        <f>янв!F32</f>
        <v>0</v>
      </c>
      <c r="D33" s="66">
        <f>фев!F32</f>
        <v>0</v>
      </c>
      <c r="E33" s="66">
        <f>мар!F32</f>
        <v>0</v>
      </c>
      <c r="F33" s="66">
        <f>апр!F32</f>
        <v>0</v>
      </c>
      <c r="G33" s="66">
        <f>май!F32</f>
        <v>0</v>
      </c>
      <c r="H33" s="66">
        <f>июн!F32</f>
        <v>0</v>
      </c>
      <c r="I33" s="66">
        <f>июл!F32</f>
        <v>0</v>
      </c>
      <c r="J33" s="66">
        <f>авг!F32</f>
        <v>0</v>
      </c>
      <c r="K33" s="66">
        <f>сент!F32</f>
        <v>0</v>
      </c>
      <c r="L33" s="66">
        <f>окт!F32</f>
        <v>0</v>
      </c>
      <c r="M33" s="66">
        <f>нояб!F32</f>
        <v>0</v>
      </c>
      <c r="N33" s="66">
        <f>дек!F32</f>
        <v>0</v>
      </c>
    </row>
    <row r="34" spans="2:28" s="2" customFormat="1" x14ac:dyDescent="0.45">
      <c r="B34" s="46" t="str">
        <f>Бюджет!H11</f>
        <v>Другое</v>
      </c>
      <c r="C34" s="65">
        <f>янв!F33</f>
        <v>0</v>
      </c>
      <c r="D34" s="66">
        <f>фев!F33</f>
        <v>0</v>
      </c>
      <c r="E34" s="66">
        <f>мар!F33</f>
        <v>0</v>
      </c>
      <c r="F34" s="66">
        <f>апр!F33</f>
        <v>0</v>
      </c>
      <c r="G34" s="66">
        <f>май!F33</f>
        <v>0</v>
      </c>
      <c r="H34" s="66">
        <f>июн!F33</f>
        <v>0</v>
      </c>
      <c r="I34" s="66">
        <f>июл!F33</f>
        <v>0</v>
      </c>
      <c r="J34" s="66">
        <f>авг!F33</f>
        <v>0</v>
      </c>
      <c r="K34" s="66">
        <f>сент!F33</f>
        <v>0</v>
      </c>
      <c r="L34" s="66">
        <f>окт!F33</f>
        <v>0</v>
      </c>
      <c r="M34" s="66">
        <f>нояб!F33</f>
        <v>0</v>
      </c>
      <c r="N34" s="66">
        <f>дек!F33</f>
        <v>0</v>
      </c>
    </row>
    <row r="35" spans="2:28" s="2" customFormat="1" x14ac:dyDescent="0.45">
      <c r="B35" s="46" t="str">
        <f>Бюджет!H12</f>
        <v>Другое</v>
      </c>
      <c r="C35" s="65">
        <f>янв!F34</f>
        <v>0</v>
      </c>
      <c r="D35" s="66">
        <f>фев!F34</f>
        <v>0</v>
      </c>
      <c r="E35" s="66">
        <f>мар!F34</f>
        <v>0</v>
      </c>
      <c r="F35" s="66">
        <f>апр!F34</f>
        <v>0</v>
      </c>
      <c r="G35" s="66">
        <f>май!F34</f>
        <v>0</v>
      </c>
      <c r="H35" s="66">
        <f>июн!F34</f>
        <v>0</v>
      </c>
      <c r="I35" s="66">
        <f>июл!F34</f>
        <v>0</v>
      </c>
      <c r="J35" s="66">
        <f>авг!F34</f>
        <v>0</v>
      </c>
      <c r="K35" s="66">
        <f>сент!F34</f>
        <v>0</v>
      </c>
      <c r="L35" s="66">
        <f>окт!F34</f>
        <v>0</v>
      </c>
      <c r="M35" s="66">
        <f>нояб!F34</f>
        <v>0</v>
      </c>
      <c r="N35" s="66">
        <f>дек!F34</f>
        <v>0</v>
      </c>
    </row>
    <row r="36" spans="2:28" s="2" customFormat="1" ht="17.399999999999999" thickBot="1" x14ac:dyDescent="0.5">
      <c r="B36" s="46" t="str">
        <f>Бюджет!H13</f>
        <v>Другое</v>
      </c>
      <c r="C36" s="65">
        <f>янв!F35</f>
        <v>0</v>
      </c>
      <c r="D36" s="66">
        <f>фев!F35</f>
        <v>0</v>
      </c>
      <c r="E36" s="66">
        <f>мар!F35</f>
        <v>0</v>
      </c>
      <c r="F36" s="66">
        <f>апр!F35</f>
        <v>0</v>
      </c>
      <c r="G36" s="66">
        <f>май!F35</f>
        <v>0</v>
      </c>
      <c r="H36" s="67">
        <f>[1]Jun!F35</f>
        <v>0</v>
      </c>
      <c r="I36" s="66">
        <f>июл!F35</f>
        <v>0</v>
      </c>
      <c r="J36" s="66">
        <f>авг!F35</f>
        <v>0</v>
      </c>
      <c r="K36" s="66">
        <f>сент!F35</f>
        <v>0</v>
      </c>
      <c r="L36" s="66">
        <f>окт!F35</f>
        <v>0</v>
      </c>
      <c r="M36" s="66">
        <f>[1]Nov!F35</f>
        <v>0</v>
      </c>
      <c r="N36" s="66">
        <f>дек!F35</f>
        <v>0</v>
      </c>
    </row>
    <row r="37" spans="2:28" s="2" customFormat="1" ht="17.399999999999999" thickBot="1" x14ac:dyDescent="0.5">
      <c r="B37" s="47" t="s">
        <v>51</v>
      </c>
      <c r="C37" s="68">
        <f>SUM(C30:C36)</f>
        <v>58000</v>
      </c>
      <c r="D37" s="68">
        <f t="shared" ref="D37:N37" si="3">SUM(D30:D36)</f>
        <v>0</v>
      </c>
      <c r="E37" s="68">
        <f t="shared" si="3"/>
        <v>0</v>
      </c>
      <c r="F37" s="68">
        <f t="shared" si="3"/>
        <v>0</v>
      </c>
      <c r="G37" s="68">
        <f t="shared" si="3"/>
        <v>0</v>
      </c>
      <c r="H37" s="68">
        <f t="shared" si="3"/>
        <v>0</v>
      </c>
      <c r="I37" s="68">
        <f t="shared" si="3"/>
        <v>0</v>
      </c>
      <c r="J37" s="68">
        <f t="shared" si="3"/>
        <v>0</v>
      </c>
      <c r="K37" s="68">
        <f t="shared" si="3"/>
        <v>0</v>
      </c>
      <c r="L37" s="68">
        <f t="shared" si="3"/>
        <v>0</v>
      </c>
      <c r="M37" s="68">
        <f t="shared" si="3"/>
        <v>0</v>
      </c>
      <c r="N37" s="69">
        <f t="shared" si="3"/>
        <v>0</v>
      </c>
    </row>
    <row r="38" spans="2:28" s="2" customFormat="1" ht="17.399999999999999" thickTop="1" thickBot="1" x14ac:dyDescent="0.45"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T38" s="1"/>
    </row>
    <row r="39" spans="2:28" s="2" customFormat="1" ht="18" thickTop="1" thickBot="1" x14ac:dyDescent="0.5">
      <c r="B39" s="42" t="s">
        <v>100</v>
      </c>
      <c r="C39" s="71">
        <f ca="1">C37-C27</f>
        <v>12115.36</v>
      </c>
      <c r="D39" s="71">
        <f t="shared" ref="D39:N39" ca="1" si="4">D37-D27</f>
        <v>-17680</v>
      </c>
      <c r="E39" s="71">
        <f t="shared" ca="1" si="4"/>
        <v>-17680</v>
      </c>
      <c r="F39" s="71">
        <f t="shared" ca="1" si="4"/>
        <v>-17680</v>
      </c>
      <c r="G39" s="71">
        <f t="shared" ca="1" si="4"/>
        <v>-17680</v>
      </c>
      <c r="H39" s="71">
        <f t="shared" ca="1" si="4"/>
        <v>-17680</v>
      </c>
      <c r="I39" s="71">
        <f t="shared" ca="1" si="4"/>
        <v>-17680</v>
      </c>
      <c r="J39" s="71">
        <f t="shared" ca="1" si="4"/>
        <v>-17680</v>
      </c>
      <c r="K39" s="71">
        <f t="shared" ca="1" si="4"/>
        <v>-17680</v>
      </c>
      <c r="L39" s="71">
        <f t="shared" ca="1" si="4"/>
        <v>-17680</v>
      </c>
      <c r="M39" s="71">
        <f t="shared" ca="1" si="4"/>
        <v>-17680</v>
      </c>
      <c r="N39" s="71">
        <f t="shared" ca="1" si="4"/>
        <v>0</v>
      </c>
    </row>
    <row r="40" spans="2:28" s="2" customFormat="1" ht="16.2" x14ac:dyDescent="0.4">
      <c r="G40" s="1"/>
      <c r="S40" s="1"/>
    </row>
    <row r="41" spans="2:28" s="2" customFormat="1" ht="16.2" x14ac:dyDescent="0.4"/>
    <row r="42" spans="2:28" s="2" customFormat="1" ht="16.2" x14ac:dyDescent="0.4">
      <c r="I42" s="1"/>
      <c r="J42" s="1"/>
    </row>
    <row r="43" spans="2:28" s="2" customFormat="1" ht="16.2" x14ac:dyDescent="0.4">
      <c r="I43" s="1"/>
      <c r="J43" s="1"/>
    </row>
    <row r="44" spans="2:28" s="2" customFormat="1" ht="16.2" x14ac:dyDescent="0.4">
      <c r="H44" s="1"/>
      <c r="I44" s="1"/>
      <c r="J44" s="1"/>
      <c r="U44" s="1"/>
      <c r="V44" s="1"/>
      <c r="W44" s="1"/>
      <c r="X44" s="1"/>
      <c r="Y44" s="1"/>
      <c r="Z44" s="1"/>
      <c r="AA44" s="1"/>
      <c r="AB44" s="1"/>
    </row>
    <row r="45" spans="2:28" s="2" customFormat="1" ht="16.2" x14ac:dyDescent="0.4">
      <c r="H45" s="1"/>
      <c r="U45" s="1"/>
      <c r="V45" s="1"/>
      <c r="W45" s="1"/>
      <c r="X45" s="1"/>
      <c r="Y45" s="1"/>
      <c r="Z45" s="1"/>
      <c r="AA45" s="1"/>
      <c r="AB45" s="1"/>
    </row>
    <row r="46" spans="2:28" s="2" customFormat="1" ht="16.2" x14ac:dyDescent="0.4">
      <c r="H46" s="1"/>
      <c r="Q46" s="1"/>
      <c r="U46" s="1"/>
      <c r="V46" s="1"/>
      <c r="W46" s="1"/>
      <c r="X46" s="1"/>
      <c r="Y46" s="1"/>
      <c r="Z46" s="1"/>
      <c r="AA46" s="1"/>
      <c r="AB46" s="1"/>
    </row>
    <row r="47" spans="2:28" s="2" customFormat="1" ht="16.2" x14ac:dyDescent="0.4">
      <c r="F47" s="1"/>
      <c r="Q47" s="1"/>
      <c r="U47" s="1"/>
      <c r="V47" s="1"/>
      <c r="W47" s="1"/>
      <c r="X47" s="1"/>
      <c r="Y47" s="1"/>
      <c r="Z47" s="1"/>
      <c r="AA47" s="1"/>
      <c r="AB47" s="1"/>
    </row>
    <row r="48" spans="2:28" s="2" customFormat="1" ht="16.2" x14ac:dyDescent="0.4">
      <c r="B48" s="1"/>
      <c r="C48" s="1"/>
      <c r="D48" s="1"/>
      <c r="E48" s="1"/>
      <c r="P48" s="1"/>
      <c r="Q48" s="1"/>
      <c r="R48" s="1"/>
      <c r="U48" s="1"/>
      <c r="V48" s="1"/>
      <c r="W48" s="1"/>
      <c r="X48" s="1"/>
      <c r="Y48" s="1"/>
      <c r="Z48" s="1"/>
      <c r="AA48" s="1"/>
      <c r="AB48" s="1"/>
    </row>
    <row r="49" spans="1:28" s="2" customFormat="1" ht="16.2" x14ac:dyDescent="0.4">
      <c r="B49" s="1"/>
      <c r="C49" s="1"/>
      <c r="D49" s="1"/>
      <c r="E49" s="1"/>
      <c r="K49" s="1"/>
      <c r="P49" s="1"/>
      <c r="Q49" s="1"/>
      <c r="R49" s="1"/>
      <c r="U49" s="1"/>
      <c r="V49" s="1"/>
      <c r="W49" s="1"/>
      <c r="X49" s="1"/>
      <c r="Y49" s="1"/>
      <c r="Z49" s="1"/>
      <c r="AA49" s="1"/>
      <c r="AB49" s="1"/>
    </row>
    <row r="50" spans="1:28" s="2" customFormat="1" ht="16.2" x14ac:dyDescent="0.4">
      <c r="B50" s="1"/>
      <c r="C50" s="1"/>
      <c r="D50" s="1"/>
      <c r="E50" s="1"/>
      <c r="K50" s="1"/>
      <c r="P50" s="1"/>
      <c r="Q50" s="1"/>
      <c r="U50" s="1"/>
      <c r="V50" s="1"/>
      <c r="W50" s="1"/>
      <c r="X50" s="1"/>
      <c r="Y50" s="1"/>
      <c r="Z50" s="1"/>
      <c r="AA50" s="1"/>
      <c r="AB50" s="1"/>
    </row>
    <row r="51" spans="1:28" s="2" customFormat="1" x14ac:dyDescent="0.45">
      <c r="A51" s="48"/>
      <c r="D51" s="4"/>
      <c r="K51" s="1"/>
      <c r="L51" s="1"/>
      <c r="M51" s="1"/>
      <c r="N51" s="1"/>
      <c r="U51" s="1"/>
      <c r="V51" s="1"/>
      <c r="W51" s="1"/>
      <c r="X51" s="1"/>
      <c r="Y51" s="1"/>
      <c r="Z51" s="1"/>
      <c r="AA51" s="1"/>
      <c r="AB51" s="1"/>
    </row>
    <row r="52" spans="1:28" s="2" customFormat="1" x14ac:dyDescent="0.45">
      <c r="D52" s="4"/>
      <c r="L52" s="1"/>
      <c r="M52" s="1"/>
      <c r="N52" s="1"/>
      <c r="U52" s="1"/>
      <c r="V52" s="1"/>
      <c r="W52" s="1"/>
      <c r="X52" s="1"/>
      <c r="Y52" s="1"/>
      <c r="Z52" s="1"/>
      <c r="AA52" s="1"/>
      <c r="AB52" s="1"/>
    </row>
    <row r="53" spans="1:28" s="2" customFormat="1" x14ac:dyDescent="0.45">
      <c r="B53" s="4"/>
      <c r="C53" s="4"/>
      <c r="D53" s="4"/>
      <c r="L53" s="1"/>
      <c r="M53" s="1"/>
      <c r="N53" s="1"/>
      <c r="U53" s="1"/>
      <c r="V53" s="1"/>
      <c r="W53" s="1"/>
      <c r="X53" s="1"/>
      <c r="Y53" s="1"/>
      <c r="Z53" s="1"/>
      <c r="AA53" s="1"/>
      <c r="AB53" s="1"/>
    </row>
    <row r="56" spans="1:28" x14ac:dyDescent="0.45">
      <c r="R56" s="1"/>
    </row>
    <row r="57" spans="1:28" x14ac:dyDescent="0.45">
      <c r="R57" s="1"/>
    </row>
    <row r="58" spans="1:28" x14ac:dyDescent="0.45">
      <c r="R58" s="1"/>
    </row>
  </sheetData>
  <mergeCells count="6">
    <mergeCell ref="P29:Q29"/>
    <mergeCell ref="R29:S29"/>
    <mergeCell ref="P30:Q30"/>
    <mergeCell ref="R30:S30"/>
    <mergeCell ref="P31:Q31"/>
    <mergeCell ref="R31:S31"/>
  </mergeCells>
  <conditionalFormatting sqref="C39:N39 Q25 C25:N25">
    <cfRule type="cellIs" dxfId="12" priority="1" stopIfTrue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workbookViewId="0">
      <selection activeCell="B5" sqref="B5"/>
    </sheetView>
  </sheetViews>
  <sheetFormatPr defaultRowHeight="14.4" x14ac:dyDescent="0.3"/>
  <cols>
    <col min="1" max="1" width="10.5546875" style="189" customWidth="1"/>
    <col min="2" max="2" width="16.88671875" customWidth="1"/>
    <col min="3" max="3" width="11.5546875" style="123" customWidth="1"/>
    <col min="4" max="4" width="19.5546875" style="119" customWidth="1"/>
    <col min="5" max="5" width="18.44140625" customWidth="1"/>
    <col min="6" max="6" width="11.88671875" customWidth="1"/>
    <col min="7" max="7" width="10.5546875" customWidth="1"/>
    <col min="8" max="8" width="12.5546875" customWidth="1"/>
    <col min="10" max="10" width="21.6640625" customWidth="1"/>
    <col min="11" max="11" width="11.88671875" customWidth="1"/>
  </cols>
  <sheetData>
    <row r="1" spans="1:16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6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6" ht="15" thickBot="1" x14ac:dyDescent="0.35">
      <c r="A3" s="165">
        <v>42370</v>
      </c>
      <c r="B3" s="163" t="s">
        <v>5</v>
      </c>
      <c r="C3" s="166">
        <v>3100</v>
      </c>
      <c r="D3" s="164" t="s">
        <v>68</v>
      </c>
      <c r="E3" s="53"/>
      <c r="F3" s="53"/>
      <c r="G3" s="53"/>
    </row>
    <row r="4" spans="1:16" ht="29.4" thickBot="1" x14ac:dyDescent="0.35">
      <c r="A4" s="165">
        <v>42370</v>
      </c>
      <c r="B4" s="167" t="s">
        <v>5</v>
      </c>
      <c r="C4" s="168">
        <v>5200</v>
      </c>
      <c r="D4" s="169" t="s">
        <v>69</v>
      </c>
      <c r="E4" s="159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6" ht="15" thickBot="1" x14ac:dyDescent="0.35">
      <c r="A5" s="165">
        <v>42371</v>
      </c>
      <c r="B5" s="167" t="s">
        <v>6</v>
      </c>
      <c r="C5" s="168">
        <v>2300</v>
      </c>
      <c r="D5" s="169" t="s">
        <v>70</v>
      </c>
      <c r="E5" s="160" t="str">
        <f>Бюджет!B6</f>
        <v>Продукты</v>
      </c>
      <c r="F5" s="93">
        <f t="shared" ref="F5:F25" si="0">SUMIF(B:B,E5,C:C)</f>
        <v>6700</v>
      </c>
      <c r="G5" s="94">
        <f>Бюджет!C6</f>
        <v>8700</v>
      </c>
      <c r="H5" s="95">
        <f>G5-F5</f>
        <v>2000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  <c r="O5" s="52"/>
      <c r="P5" s="52"/>
    </row>
    <row r="6" spans="1:16" ht="27.6" thickBot="1" x14ac:dyDescent="0.35">
      <c r="A6" s="165">
        <v>42372</v>
      </c>
      <c r="B6" s="167" t="s">
        <v>17</v>
      </c>
      <c r="C6" s="168">
        <v>150</v>
      </c>
      <c r="D6" s="169" t="s">
        <v>83</v>
      </c>
      <c r="E6" s="160" t="str">
        <f>Бюджет!B7</f>
        <v>Бензин</v>
      </c>
      <c r="F6" s="93">
        <f t="shared" si="0"/>
        <v>1100</v>
      </c>
      <c r="G6" s="94">
        <f>Бюджет!C7</f>
        <v>3000</v>
      </c>
      <c r="H6" s="95">
        <f t="shared" ref="H6:H25" si="1">G6-F6</f>
        <v>1900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  <c r="O6" s="118"/>
      <c r="P6" s="52"/>
    </row>
    <row r="7" spans="1:16" ht="15" thickBot="1" x14ac:dyDescent="0.35">
      <c r="A7" s="165">
        <v>42373</v>
      </c>
      <c r="B7" s="167" t="s">
        <v>95</v>
      </c>
      <c r="C7" s="168">
        <v>350</v>
      </c>
      <c r="D7" s="169" t="s">
        <v>60</v>
      </c>
      <c r="E7" s="160" t="str">
        <f>Бюджет!B8</f>
        <v>Медицина</v>
      </c>
      <c r="F7" s="93">
        <f t="shared" si="0"/>
        <v>300</v>
      </c>
      <c r="G7" s="94">
        <f>Бюджет!C8</f>
        <v>1000</v>
      </c>
      <c r="H7" s="95">
        <f t="shared" si="1"/>
        <v>700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  <c r="O7" s="184"/>
      <c r="P7" s="55"/>
    </row>
    <row r="8" spans="1:16" ht="15" thickBot="1" x14ac:dyDescent="0.35">
      <c r="A8" s="165">
        <v>42373</v>
      </c>
      <c r="B8" s="167" t="s">
        <v>94</v>
      </c>
      <c r="C8" s="168">
        <v>200</v>
      </c>
      <c r="D8" s="169" t="s">
        <v>71</v>
      </c>
      <c r="E8" s="160" t="str">
        <f>Бюджет!B9</f>
        <v>Детская медицина</v>
      </c>
      <c r="F8" s="93">
        <f t="shared" si="0"/>
        <v>250</v>
      </c>
      <c r="G8" s="94">
        <f>Бюджет!C9</f>
        <v>1320</v>
      </c>
      <c r="H8" s="95">
        <f t="shared" si="1"/>
        <v>1070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  <c r="O8" s="184"/>
      <c r="P8" s="55"/>
    </row>
    <row r="9" spans="1:16" ht="27.6" thickBot="1" x14ac:dyDescent="0.35">
      <c r="A9" s="165">
        <v>42375</v>
      </c>
      <c r="B9" s="167" t="s">
        <v>97</v>
      </c>
      <c r="C9" s="168">
        <v>1000</v>
      </c>
      <c r="D9" s="169" t="s">
        <v>99</v>
      </c>
      <c r="E9" s="160" t="str">
        <f>Бюджет!B10</f>
        <v>Одежда</v>
      </c>
      <c r="F9" s="93">
        <f t="shared" si="0"/>
        <v>8300</v>
      </c>
      <c r="G9" s="94">
        <f>Бюджет!C10</f>
        <v>3000</v>
      </c>
      <c r="H9" s="95">
        <f t="shared" si="1"/>
        <v>-5300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  <c r="O9" s="184"/>
      <c r="P9" s="55"/>
    </row>
    <row r="10" spans="1:16" ht="15" thickBot="1" x14ac:dyDescent="0.35">
      <c r="A10" s="165">
        <v>42378</v>
      </c>
      <c r="B10" s="167" t="s">
        <v>10</v>
      </c>
      <c r="C10" s="168">
        <v>1804.64</v>
      </c>
      <c r="D10" s="169" t="s">
        <v>72</v>
      </c>
      <c r="E10" s="160" t="str">
        <f>Бюджет!B11</f>
        <v>Детская одежда</v>
      </c>
      <c r="F10" s="93">
        <f t="shared" si="0"/>
        <v>2300</v>
      </c>
      <c r="G10" s="94">
        <f>Бюджет!C11</f>
        <v>2000</v>
      </c>
      <c r="H10" s="95">
        <f t="shared" si="1"/>
        <v>-300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  <c r="O10" s="184"/>
      <c r="P10" s="55"/>
    </row>
    <row r="11" spans="1:16" ht="15" thickBot="1" x14ac:dyDescent="0.35">
      <c r="A11" s="165">
        <v>42378</v>
      </c>
      <c r="B11" s="167" t="s">
        <v>95</v>
      </c>
      <c r="C11" s="168">
        <v>1750</v>
      </c>
      <c r="D11" s="169" t="s">
        <v>65</v>
      </c>
      <c r="E11" s="160" t="str">
        <f>Бюджет!B12</f>
        <v>Развлечения</v>
      </c>
      <c r="F11" s="93">
        <f t="shared" si="0"/>
        <v>1500</v>
      </c>
      <c r="G11" s="94">
        <f>Бюджет!C12</f>
        <v>3200</v>
      </c>
      <c r="H11" s="95">
        <f t="shared" si="1"/>
        <v>1700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  <c r="O11" s="184"/>
      <c r="P11" s="55"/>
    </row>
    <row r="12" spans="1:16" ht="29.4" thickBot="1" x14ac:dyDescent="0.35">
      <c r="A12" s="165">
        <v>42378</v>
      </c>
      <c r="B12" s="167" t="s">
        <v>95</v>
      </c>
      <c r="C12" s="168">
        <v>2300</v>
      </c>
      <c r="D12" s="169" t="s">
        <v>73</v>
      </c>
      <c r="E12" s="160" t="str">
        <f>Бюджет!B13</f>
        <v>Коммунальные платежи</v>
      </c>
      <c r="F12" s="93">
        <f t="shared" si="0"/>
        <v>150</v>
      </c>
      <c r="G12" s="94">
        <f>Бюджет!C13</f>
        <v>4000</v>
      </c>
      <c r="H12" s="95">
        <f t="shared" si="1"/>
        <v>3850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  <c r="O12" s="184"/>
      <c r="P12" s="55"/>
    </row>
    <row r="13" spans="1:16" ht="15" thickBot="1" x14ac:dyDescent="0.35">
      <c r="A13" s="165">
        <v>42379</v>
      </c>
      <c r="B13" s="167" t="s">
        <v>7</v>
      </c>
      <c r="C13" s="168">
        <v>1500</v>
      </c>
      <c r="D13" s="169" t="s">
        <v>59</v>
      </c>
      <c r="E13" s="160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  <c r="O13" s="184"/>
      <c r="P13" s="55"/>
    </row>
    <row r="14" spans="1:16" ht="15" thickBot="1" x14ac:dyDescent="0.35">
      <c r="A14" s="165">
        <v>42380</v>
      </c>
      <c r="B14" s="167" t="s">
        <v>9</v>
      </c>
      <c r="C14" s="168">
        <v>200</v>
      </c>
      <c r="D14" s="169" t="s">
        <v>84</v>
      </c>
      <c r="E14" s="160" t="str">
        <f>Бюджет!B15</f>
        <v>Муж</v>
      </c>
      <c r="F14" s="93">
        <f t="shared" si="0"/>
        <v>200</v>
      </c>
      <c r="G14" s="94">
        <f>Бюджет!C15</f>
        <v>500</v>
      </c>
      <c r="H14" s="95">
        <f t="shared" si="1"/>
        <v>300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  <c r="O14" s="184"/>
      <c r="P14" s="55"/>
    </row>
    <row r="15" spans="1:16" ht="15" thickBot="1" x14ac:dyDescent="0.35">
      <c r="A15" s="165">
        <v>42381</v>
      </c>
      <c r="B15" s="167" t="s">
        <v>1</v>
      </c>
      <c r="C15" s="168">
        <v>6700</v>
      </c>
      <c r="D15" s="169"/>
      <c r="E15" s="160" t="str">
        <f>Бюджет!B16</f>
        <v>Жена</v>
      </c>
      <c r="F15" s="93">
        <f t="shared" si="0"/>
        <v>4400</v>
      </c>
      <c r="G15" s="94">
        <f>Бюджет!C16</f>
        <v>1700</v>
      </c>
      <c r="H15" s="95">
        <f t="shared" si="1"/>
        <v>-2700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  <c r="O15" s="184"/>
      <c r="P15" s="55"/>
    </row>
    <row r="16" spans="1:16" ht="15" thickBot="1" x14ac:dyDescent="0.35">
      <c r="A16" s="165">
        <v>42381</v>
      </c>
      <c r="B16" s="167" t="s">
        <v>2</v>
      </c>
      <c r="C16" s="168">
        <v>1100</v>
      </c>
      <c r="D16" s="169"/>
      <c r="E16" s="160" t="str">
        <f>Бюджет!B17</f>
        <v>Дети</v>
      </c>
      <c r="F16" s="93">
        <f t="shared" si="0"/>
        <v>200</v>
      </c>
      <c r="G16" s="94">
        <f>Бюджет!C17</f>
        <v>500</v>
      </c>
      <c r="H16" s="95">
        <f t="shared" si="1"/>
        <v>300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  <c r="O16" s="184"/>
      <c r="P16" s="55"/>
    </row>
    <row r="17" spans="1:16" ht="15" thickBot="1" x14ac:dyDescent="0.35">
      <c r="A17" s="165">
        <v>42381</v>
      </c>
      <c r="B17" s="167" t="s">
        <v>3</v>
      </c>
      <c r="C17" s="168">
        <v>300</v>
      </c>
      <c r="D17" s="169" t="s">
        <v>74</v>
      </c>
      <c r="E17" s="160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  <c r="O17" s="184"/>
      <c r="P17" s="55"/>
    </row>
    <row r="18" spans="1:16" ht="27.6" thickBot="1" x14ac:dyDescent="0.35">
      <c r="A18" s="165">
        <v>42381</v>
      </c>
      <c r="B18" s="167" t="s">
        <v>4</v>
      </c>
      <c r="C18" s="168">
        <v>250</v>
      </c>
      <c r="D18" s="169" t="s">
        <v>75</v>
      </c>
      <c r="E18" s="160" t="str">
        <f>Бюджет!B19</f>
        <v>Подарки, пожертвования</v>
      </c>
      <c r="F18" s="93">
        <f t="shared" si="0"/>
        <v>1000</v>
      </c>
      <c r="G18" s="94">
        <f>Бюджет!C19</f>
        <v>1500</v>
      </c>
      <c r="H18" s="95">
        <f t="shared" si="1"/>
        <v>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  <c r="O18" s="184"/>
      <c r="P18" s="55"/>
    </row>
    <row r="19" spans="1:16" ht="15" thickBot="1" x14ac:dyDescent="0.35">
      <c r="A19" s="165"/>
      <c r="B19" s="170"/>
      <c r="C19" s="168"/>
      <c r="D19" s="169"/>
      <c r="E19" s="160" t="str">
        <f>Бюджет!B20</f>
        <v>Школа/дет.сад</v>
      </c>
      <c r="F19" s="93">
        <f t="shared" si="0"/>
        <v>1804.64</v>
      </c>
      <c r="G19" s="94">
        <f>Бюджет!C20</f>
        <v>900</v>
      </c>
      <c r="H19" s="95">
        <f t="shared" si="1"/>
        <v>-904.6400000000001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  <c r="O19" s="184"/>
      <c r="P19" s="187"/>
    </row>
    <row r="20" spans="1:16" ht="15" thickBot="1" x14ac:dyDescent="0.35">
      <c r="A20" s="165"/>
      <c r="B20" s="170"/>
      <c r="C20" s="168"/>
      <c r="D20" s="169"/>
      <c r="E20" s="160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  <c r="O20" s="185"/>
      <c r="P20" s="187"/>
    </row>
    <row r="21" spans="1:16" ht="28.2" thickTop="1" thickBot="1" x14ac:dyDescent="0.35">
      <c r="A21" s="165"/>
      <c r="B21" s="170"/>
      <c r="C21" s="168"/>
      <c r="D21" s="169"/>
      <c r="E21" s="160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  <c r="O21" s="186"/>
      <c r="P21" s="188"/>
    </row>
    <row r="22" spans="1:16" ht="15" thickTop="1" x14ac:dyDescent="0.3">
      <c r="A22" s="165"/>
      <c r="B22" s="170"/>
      <c r="C22" s="168"/>
      <c r="D22" s="169"/>
      <c r="E22" s="160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  <c r="O22" s="184"/>
      <c r="P22" s="55"/>
    </row>
    <row r="23" spans="1:16" x14ac:dyDescent="0.3">
      <c r="A23" s="165"/>
      <c r="B23" s="170"/>
      <c r="C23" s="168"/>
      <c r="D23" s="169"/>
      <c r="E23" s="160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  <c r="O23" s="184"/>
      <c r="P23" s="55"/>
    </row>
    <row r="24" spans="1:16" x14ac:dyDescent="0.3">
      <c r="A24" s="165"/>
      <c r="B24" s="170"/>
      <c r="C24" s="168"/>
      <c r="D24" s="169"/>
      <c r="E24" s="160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6" ht="15" thickBot="1" x14ac:dyDescent="0.35">
      <c r="A25" s="165"/>
      <c r="B25" s="170"/>
      <c r="C25" s="168"/>
      <c r="D25" s="169"/>
      <c r="E25" s="160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6" ht="15" thickBot="1" x14ac:dyDescent="0.35">
      <c r="A26" s="165"/>
      <c r="B26" s="170"/>
      <c r="C26" s="168"/>
      <c r="D26" s="169"/>
      <c r="E26" s="161" t="s">
        <v>25</v>
      </c>
      <c r="F26" s="102">
        <f>SUM(F5:F25)</f>
        <v>28204.639999999999</v>
      </c>
      <c r="G26" s="103">
        <f>SUM(G5:G25)</f>
        <v>36820</v>
      </c>
      <c r="H26" s="104">
        <f>SUM(H5:H25)</f>
        <v>8615.36</v>
      </c>
      <c r="I26" s="89"/>
      <c r="J26" s="89"/>
      <c r="K26" s="89"/>
      <c r="L26" s="89"/>
    </row>
    <row r="27" spans="1:16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6" ht="15" thickBot="1" x14ac:dyDescent="0.35">
      <c r="A28" s="165"/>
      <c r="B28" s="170"/>
      <c r="C28" s="168"/>
      <c r="D28" s="169"/>
      <c r="E28" s="159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6" x14ac:dyDescent="0.3">
      <c r="A29" s="165"/>
      <c r="B29" s="170"/>
      <c r="C29" s="168"/>
      <c r="D29" s="169"/>
      <c r="E29" s="160" t="str">
        <f>Бюджет!H7</f>
        <v>Муж</v>
      </c>
      <c r="F29" s="109">
        <v>33000</v>
      </c>
      <c r="G29" s="110">
        <f>Бюджет!I7</f>
        <v>31500</v>
      </c>
      <c r="H29" s="116">
        <f>F29-G29</f>
        <v>1500</v>
      </c>
      <c r="I29" s="89"/>
      <c r="J29" s="89"/>
      <c r="K29" s="89"/>
      <c r="L29" s="89"/>
    </row>
    <row r="30" spans="1:16" x14ac:dyDescent="0.3">
      <c r="A30" s="165"/>
      <c r="B30" s="170"/>
      <c r="C30" s="168"/>
      <c r="D30" s="169"/>
      <c r="E30" s="160" t="str">
        <f>Бюджет!H8</f>
        <v>Жена</v>
      </c>
      <c r="F30" s="109">
        <v>22000</v>
      </c>
      <c r="G30" s="110">
        <f>Бюджет!I8</f>
        <v>22000</v>
      </c>
      <c r="H30" s="116">
        <f>F30-G30</f>
        <v>0</v>
      </c>
      <c r="I30" s="89"/>
      <c r="J30" s="89"/>
      <c r="K30" s="89"/>
      <c r="L30" s="89"/>
    </row>
    <row r="31" spans="1:16" ht="27" x14ac:dyDescent="0.3">
      <c r="A31" s="165"/>
      <c r="B31" s="170"/>
      <c r="C31" s="168"/>
      <c r="D31" s="169"/>
      <c r="E31" s="160" t="str">
        <f>Бюджет!H9</f>
        <v>Дополнительный доход</v>
      </c>
      <c r="F31" s="111">
        <v>3000</v>
      </c>
      <c r="G31" s="110">
        <f>Бюджет!I9</f>
        <v>1000</v>
      </c>
      <c r="H31" s="116">
        <f t="shared" ref="H31:H35" si="3">F31-G31</f>
        <v>2000</v>
      </c>
      <c r="I31" s="89"/>
      <c r="J31" s="89"/>
      <c r="K31" s="89"/>
      <c r="L31" s="89"/>
    </row>
    <row r="32" spans="1:16" ht="27" x14ac:dyDescent="0.3">
      <c r="A32" s="165"/>
      <c r="B32" s="170"/>
      <c r="C32" s="168"/>
      <c r="D32" s="169"/>
      <c r="E32" s="160" t="str">
        <f>Бюджет!H10</f>
        <v>Проценты по вкладам</v>
      </c>
      <c r="F32" s="111">
        <f t="shared" ref="F32:F35" si="4">SUMIF(B:B,E32,C:C)</f>
        <v>0</v>
      </c>
      <c r="G32" s="110">
        <f>Бюджет!I10</f>
        <v>0</v>
      </c>
      <c r="H32" s="116">
        <f t="shared" si="3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160" t="str">
        <f>Бюджет!H11</f>
        <v>Другое</v>
      </c>
      <c r="F33" s="111">
        <f t="shared" si="4"/>
        <v>0</v>
      </c>
      <c r="G33" s="110">
        <f>Бюджет!I11</f>
        <v>0</v>
      </c>
      <c r="H33" s="116">
        <f t="shared" si="3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160" t="str">
        <f>Бюджет!H12</f>
        <v>Другое</v>
      </c>
      <c r="F34" s="109">
        <f t="shared" si="4"/>
        <v>0</v>
      </c>
      <c r="G34" s="110">
        <f>Бюджет!I12</f>
        <v>0</v>
      </c>
      <c r="H34" s="116">
        <f t="shared" si="3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160" t="str">
        <f>Бюджет!H13</f>
        <v>Другое</v>
      </c>
      <c r="F35" s="112">
        <f t="shared" si="4"/>
        <v>0</v>
      </c>
      <c r="G35" s="110">
        <f>Бюджет!I13</f>
        <v>0</v>
      </c>
      <c r="H35" s="116">
        <f t="shared" si="3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62" t="s">
        <v>25</v>
      </c>
      <c r="F36" s="114">
        <f>SUM(F29:F35)</f>
        <v>58000</v>
      </c>
      <c r="G36" s="115">
        <f>SUM(G29:G35)</f>
        <v>54500</v>
      </c>
      <c r="H36" s="117">
        <f>SUM(H29:H35)</f>
        <v>3500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121"/>
      <c r="D37" s="122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11" priority="1" stopIfTrue="1" operator="greaterThanOrEqual">
      <formula>0</formula>
    </cfRule>
  </conditionalFormatting>
  <dataValidations count="2">
    <dataValidation type="list" allowBlank="1" showInputMessage="1" showErrorMessage="1" sqref="B19:B37">
      <formula1>$E$5:$E$35</formula1>
    </dataValidation>
    <dataValidation type="list" allowBlank="1" showInputMessage="1" showErrorMessage="1" sqref="B1:B18">
      <formula1>расходы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B2" sqref="B2"/>
    </sheetView>
  </sheetViews>
  <sheetFormatPr defaultRowHeight="14.4" x14ac:dyDescent="0.3"/>
  <cols>
    <col min="1" max="1" width="10.5546875" style="189" customWidth="1"/>
    <col min="2" max="2" width="14" customWidth="1"/>
    <col min="4" max="4" width="14.6640625" customWidth="1"/>
    <col min="5" max="5" width="15" customWidth="1"/>
    <col min="10" max="10" width="13.44140625" customWidth="1"/>
    <col min="11" max="11" width="11.5546875" customWidth="1"/>
  </cols>
  <sheetData>
    <row r="1" spans="1:12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2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2" ht="15" thickBot="1" x14ac:dyDescent="0.35">
      <c r="A3" s="165"/>
      <c r="B3" s="163"/>
      <c r="C3" s="166"/>
      <c r="D3" s="164"/>
      <c r="E3" s="53"/>
      <c r="F3" s="53"/>
      <c r="G3" s="53"/>
    </row>
    <row r="4" spans="1:12" ht="40.799999999999997" thickBot="1" x14ac:dyDescent="0.35">
      <c r="A4" s="165"/>
      <c r="B4" s="167"/>
      <c r="C4" s="168"/>
      <c r="D4" s="169"/>
      <c r="E4" s="85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2" ht="27.6" thickBot="1" x14ac:dyDescent="0.35">
      <c r="A5" s="165"/>
      <c r="B5" s="167"/>
      <c r="C5" s="168"/>
      <c r="D5" s="169"/>
      <c r="E5" s="92" t="str">
        <f>Бюджет!B6</f>
        <v>Продукты</v>
      </c>
      <c r="F5" s="93">
        <f t="shared" ref="F5:F25" si="0">SUMIF(B:B,E5,C:C)</f>
        <v>0</v>
      </c>
      <c r="G5" s="94">
        <f>Бюджет!C6</f>
        <v>8700</v>
      </c>
      <c r="H5" s="95">
        <f>G5-F5</f>
        <v>8700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</row>
    <row r="6" spans="1:12" ht="40.799999999999997" thickBot="1" x14ac:dyDescent="0.35">
      <c r="A6" s="165"/>
      <c r="B6" s="167"/>
      <c r="C6" s="168"/>
      <c r="D6" s="169"/>
      <c r="E6" s="92" t="str">
        <f>Бюджет!B7</f>
        <v>Бензин</v>
      </c>
      <c r="F6" s="93">
        <f t="shared" si="0"/>
        <v>0</v>
      </c>
      <c r="G6" s="94">
        <f>Бюджет!C7</f>
        <v>3000</v>
      </c>
      <c r="H6" s="95">
        <f t="shared" ref="H6:H25" si="1">G6-F6</f>
        <v>3000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</row>
    <row r="7" spans="1:12" ht="27.6" thickBot="1" x14ac:dyDescent="0.35">
      <c r="A7" s="165"/>
      <c r="B7" s="167"/>
      <c r="C7" s="168"/>
      <c r="D7" s="169"/>
      <c r="E7" s="92" t="str">
        <f>Бюджет!B8</f>
        <v>Медицина</v>
      </c>
      <c r="F7" s="93">
        <f t="shared" si="0"/>
        <v>0</v>
      </c>
      <c r="G7" s="94">
        <f>Бюджет!C8</f>
        <v>1000</v>
      </c>
      <c r="H7" s="95">
        <f t="shared" si="1"/>
        <v>1000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</row>
    <row r="8" spans="1:12" ht="27.6" thickBot="1" x14ac:dyDescent="0.35">
      <c r="A8" s="165"/>
      <c r="B8" s="167"/>
      <c r="C8" s="168"/>
      <c r="D8" s="169"/>
      <c r="E8" s="92" t="str">
        <f>Бюджет!B9</f>
        <v>Детская медицина</v>
      </c>
      <c r="F8" s="93">
        <f t="shared" si="0"/>
        <v>0</v>
      </c>
      <c r="G8" s="94">
        <f>Бюджет!C9</f>
        <v>1320</v>
      </c>
      <c r="H8" s="95">
        <f t="shared" si="1"/>
        <v>1320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</row>
    <row r="9" spans="1:12" ht="15" thickBot="1" x14ac:dyDescent="0.35">
      <c r="A9" s="165"/>
      <c r="B9" s="167"/>
      <c r="C9" s="168"/>
      <c r="D9" s="169"/>
      <c r="E9" s="92" t="str">
        <f>Бюджет!B10</f>
        <v>Одежда</v>
      </c>
      <c r="F9" s="93">
        <f t="shared" si="0"/>
        <v>0</v>
      </c>
      <c r="G9" s="94">
        <f>Бюджет!C10</f>
        <v>3000</v>
      </c>
      <c r="H9" s="95">
        <f t="shared" si="1"/>
        <v>3000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</row>
    <row r="10" spans="1:12" ht="27.6" thickBot="1" x14ac:dyDescent="0.35">
      <c r="A10" s="165"/>
      <c r="B10" s="167"/>
      <c r="C10" s="168"/>
      <c r="D10" s="169"/>
      <c r="E10" s="92" t="str">
        <f>Бюджет!B11</f>
        <v>Детская одежда</v>
      </c>
      <c r="F10" s="93">
        <f t="shared" si="0"/>
        <v>0</v>
      </c>
      <c r="G10" s="94">
        <f>Бюджет!C11</f>
        <v>2000</v>
      </c>
      <c r="H10" s="95">
        <f t="shared" si="1"/>
        <v>2000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</row>
    <row r="11" spans="1:12" ht="15" thickBot="1" x14ac:dyDescent="0.35">
      <c r="A11" s="165"/>
      <c r="B11" s="167"/>
      <c r="C11" s="168"/>
      <c r="D11" s="169"/>
      <c r="E11" s="92" t="str">
        <f>Бюджет!B12</f>
        <v>Развлечения</v>
      </c>
      <c r="F11" s="93">
        <f t="shared" si="0"/>
        <v>0</v>
      </c>
      <c r="G11" s="94">
        <f>Бюджет!C12</f>
        <v>3200</v>
      </c>
      <c r="H11" s="95">
        <f t="shared" si="1"/>
        <v>3200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</row>
    <row r="12" spans="1:12" ht="27.6" thickBot="1" x14ac:dyDescent="0.35">
      <c r="A12" s="165"/>
      <c r="B12" s="167"/>
      <c r="C12" s="168"/>
      <c r="D12" s="169"/>
      <c r="E12" s="92" t="str">
        <f>Бюджет!B13</f>
        <v>Коммунальные платежи</v>
      </c>
      <c r="F12" s="93">
        <f t="shared" si="0"/>
        <v>0</v>
      </c>
      <c r="G12" s="94">
        <f>Бюджет!C13</f>
        <v>4000</v>
      </c>
      <c r="H12" s="95">
        <f t="shared" si="1"/>
        <v>4000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</row>
    <row r="13" spans="1:12" ht="27.6" thickBot="1" x14ac:dyDescent="0.35">
      <c r="A13" s="165"/>
      <c r="B13" s="167"/>
      <c r="C13" s="168"/>
      <c r="D13" s="169"/>
      <c r="E13" s="92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</row>
    <row r="14" spans="1:12" ht="15" thickBot="1" x14ac:dyDescent="0.35">
      <c r="A14" s="165"/>
      <c r="B14" s="167"/>
      <c r="C14" s="168"/>
      <c r="D14" s="169"/>
      <c r="E14" s="92" t="str">
        <f>Бюджет!B15</f>
        <v>Муж</v>
      </c>
      <c r="F14" s="93">
        <f t="shared" si="0"/>
        <v>0</v>
      </c>
      <c r="G14" s="94">
        <f>Бюджет!C15</f>
        <v>500</v>
      </c>
      <c r="H14" s="95">
        <f t="shared" si="1"/>
        <v>500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</row>
    <row r="15" spans="1:12" ht="15" thickBot="1" x14ac:dyDescent="0.35">
      <c r="A15" s="165"/>
      <c r="B15" s="167"/>
      <c r="C15" s="168"/>
      <c r="D15" s="169"/>
      <c r="E15" s="92" t="str">
        <f>Бюджет!B16</f>
        <v>Жена</v>
      </c>
      <c r="F15" s="93">
        <f t="shared" si="0"/>
        <v>0</v>
      </c>
      <c r="G15" s="94">
        <f>Бюджет!C16</f>
        <v>1700</v>
      </c>
      <c r="H15" s="95">
        <f t="shared" si="1"/>
        <v>1700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</row>
    <row r="16" spans="1:12" ht="15" thickBot="1" x14ac:dyDescent="0.35">
      <c r="A16" s="165"/>
      <c r="B16" s="167"/>
      <c r="C16" s="168"/>
      <c r="D16" s="169"/>
      <c r="E16" s="92" t="str">
        <f>Бюджет!B17</f>
        <v>Дети</v>
      </c>
      <c r="F16" s="93">
        <f t="shared" si="0"/>
        <v>0</v>
      </c>
      <c r="G16" s="94">
        <f>Бюджет!C17</f>
        <v>500</v>
      </c>
      <c r="H16" s="95">
        <f t="shared" si="1"/>
        <v>500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</row>
    <row r="17" spans="1:12" ht="15" thickBot="1" x14ac:dyDescent="0.35">
      <c r="A17" s="165"/>
      <c r="B17" s="167"/>
      <c r="C17" s="168"/>
      <c r="D17" s="169"/>
      <c r="E17" s="92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</row>
    <row r="18" spans="1:12" ht="40.799999999999997" thickBot="1" x14ac:dyDescent="0.35">
      <c r="A18" s="165"/>
      <c r="B18" s="167"/>
      <c r="C18" s="168"/>
      <c r="D18" s="169"/>
      <c r="E18" s="92" t="str">
        <f>Бюджет!B19</f>
        <v>Подарки, пожертвования</v>
      </c>
      <c r="F18" s="93">
        <f t="shared" si="0"/>
        <v>0</v>
      </c>
      <c r="G18" s="94">
        <f>Бюджет!C19</f>
        <v>1500</v>
      </c>
      <c r="H18" s="95">
        <f t="shared" si="1"/>
        <v>1500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</row>
    <row r="19" spans="1:12" ht="15" thickBot="1" x14ac:dyDescent="0.35">
      <c r="A19" s="165"/>
      <c r="B19" s="170"/>
      <c r="C19" s="168"/>
      <c r="D19" s="169"/>
      <c r="E19" s="92" t="str">
        <f>Бюджет!B20</f>
        <v>Школа/дет.сад</v>
      </c>
      <c r="F19" s="93">
        <f t="shared" si="0"/>
        <v>0</v>
      </c>
      <c r="G19" s="94">
        <f>Бюджет!C20</f>
        <v>900</v>
      </c>
      <c r="H19" s="95">
        <f t="shared" si="1"/>
        <v>900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</row>
    <row r="20" spans="1:12" ht="15" thickBot="1" x14ac:dyDescent="0.35">
      <c r="A20" s="165"/>
      <c r="B20" s="170"/>
      <c r="C20" s="168"/>
      <c r="D20" s="169"/>
      <c r="E20" s="92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</row>
    <row r="21" spans="1:12" ht="28.2" thickTop="1" thickBot="1" x14ac:dyDescent="0.35">
      <c r="A21" s="165"/>
      <c r="B21" s="170"/>
      <c r="C21" s="168"/>
      <c r="D21" s="169"/>
      <c r="E21" s="92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</row>
    <row r="22" spans="1:12" ht="15" thickTop="1" x14ac:dyDescent="0.3">
      <c r="A22" s="165"/>
      <c r="B22" s="170"/>
      <c r="C22" s="168"/>
      <c r="D22" s="169"/>
      <c r="E22" s="92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</row>
    <row r="23" spans="1:12" x14ac:dyDescent="0.3">
      <c r="A23" s="165"/>
      <c r="B23" s="170"/>
      <c r="C23" s="168"/>
      <c r="D23" s="169"/>
      <c r="E23" s="92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</row>
    <row r="24" spans="1:12" x14ac:dyDescent="0.3">
      <c r="A24" s="165"/>
      <c r="B24" s="170"/>
      <c r="C24" s="168"/>
      <c r="D24" s="169"/>
      <c r="E24" s="92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2" ht="15" thickBot="1" x14ac:dyDescent="0.35">
      <c r="A25" s="165"/>
      <c r="B25" s="170"/>
      <c r="C25" s="168"/>
      <c r="D25" s="169"/>
      <c r="E25" s="92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2" ht="15" thickBot="1" x14ac:dyDescent="0.35">
      <c r="A26" s="165"/>
      <c r="B26" s="170"/>
      <c r="C26" s="168"/>
      <c r="D26" s="169"/>
      <c r="E26" s="101" t="s">
        <v>25</v>
      </c>
      <c r="F26" s="102">
        <f>SUM(F5:F25)</f>
        <v>0</v>
      </c>
      <c r="G26" s="103">
        <f>SUM(G5:G25)</f>
        <v>36820</v>
      </c>
      <c r="H26" s="104">
        <f>SUM(H5:H25)</f>
        <v>36820</v>
      </c>
      <c r="I26" s="89"/>
      <c r="J26" s="89"/>
      <c r="K26" s="89"/>
      <c r="L26" s="89"/>
    </row>
    <row r="27" spans="1:12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2" ht="15" thickBot="1" x14ac:dyDescent="0.35">
      <c r="A28" s="165"/>
      <c r="B28" s="170"/>
      <c r="C28" s="168"/>
      <c r="D28" s="169"/>
      <c r="E28" s="85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2" x14ac:dyDescent="0.3">
      <c r="A29" s="165"/>
      <c r="B29" s="170"/>
      <c r="C29" s="168"/>
      <c r="D29" s="169"/>
      <c r="E29" s="92" t="str">
        <f>Бюджет!H7</f>
        <v>Муж</v>
      </c>
      <c r="F29" s="109">
        <v>0</v>
      </c>
      <c r="G29" s="110">
        <f>Бюджет!I7</f>
        <v>31500</v>
      </c>
      <c r="H29" s="116">
        <f>F29-G29</f>
        <v>-31500</v>
      </c>
      <c r="I29" s="89"/>
      <c r="J29" s="89"/>
      <c r="K29" s="89"/>
      <c r="L29" s="89"/>
    </row>
    <row r="30" spans="1:12" x14ac:dyDescent="0.3">
      <c r="A30" s="165"/>
      <c r="B30" s="170"/>
      <c r="C30" s="168"/>
      <c r="D30" s="169"/>
      <c r="E30" s="92" t="str">
        <f>Бюджет!H8</f>
        <v>Жена</v>
      </c>
      <c r="F30" s="109">
        <f t="shared" ref="F30:F35" si="3">SUMIF(B:B,E30,C:C)</f>
        <v>0</v>
      </c>
      <c r="G30" s="110">
        <f>Бюджет!I8</f>
        <v>22000</v>
      </c>
      <c r="H30" s="116">
        <f>F30-G30</f>
        <v>-22000</v>
      </c>
      <c r="I30" s="89"/>
      <c r="J30" s="89"/>
      <c r="K30" s="89"/>
      <c r="L30" s="89"/>
    </row>
    <row r="31" spans="1:12" ht="27" x14ac:dyDescent="0.3">
      <c r="A31" s="165"/>
      <c r="B31" s="170"/>
      <c r="C31" s="168"/>
      <c r="D31" s="169"/>
      <c r="E31" s="92" t="str">
        <f>Бюджет!H9</f>
        <v>Дополнительный доход</v>
      </c>
      <c r="F31" s="111">
        <f t="shared" si="3"/>
        <v>0</v>
      </c>
      <c r="G31" s="110">
        <f>Бюджет!I9</f>
        <v>1000</v>
      </c>
      <c r="H31" s="116">
        <f t="shared" ref="H31:H35" si="4">F31-G31</f>
        <v>-1000</v>
      </c>
      <c r="I31" s="89"/>
      <c r="J31" s="89"/>
      <c r="K31" s="89"/>
      <c r="L31" s="89"/>
    </row>
    <row r="32" spans="1:12" ht="27" x14ac:dyDescent="0.3">
      <c r="A32" s="165"/>
      <c r="B32" s="170"/>
      <c r="C32" s="168"/>
      <c r="D32" s="169"/>
      <c r="E32" s="92" t="str">
        <f>Бюджет!H10</f>
        <v>Проценты по вкладам</v>
      </c>
      <c r="F32" s="111">
        <f t="shared" si="3"/>
        <v>0</v>
      </c>
      <c r="G32" s="110">
        <f>Бюджет!I10</f>
        <v>0</v>
      </c>
      <c r="H32" s="116">
        <f t="shared" si="4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92" t="str">
        <f>Бюджет!H11</f>
        <v>Другое</v>
      </c>
      <c r="F33" s="111">
        <f t="shared" si="3"/>
        <v>0</v>
      </c>
      <c r="G33" s="110">
        <f>Бюджет!I11</f>
        <v>0</v>
      </c>
      <c r="H33" s="116">
        <f t="shared" si="4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92" t="str">
        <f>Бюджет!H12</f>
        <v>Другое</v>
      </c>
      <c r="F34" s="109">
        <f t="shared" si="3"/>
        <v>0</v>
      </c>
      <c r="G34" s="110">
        <f>Бюджет!I12</f>
        <v>0</v>
      </c>
      <c r="H34" s="116">
        <f t="shared" si="4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92" t="str">
        <f>Бюджет!H13</f>
        <v>Другое</v>
      </c>
      <c r="F35" s="112">
        <f t="shared" si="3"/>
        <v>0</v>
      </c>
      <c r="G35" s="110">
        <f>Бюджет!I13</f>
        <v>0</v>
      </c>
      <c r="H35" s="116">
        <f t="shared" si="4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13" t="s">
        <v>25</v>
      </c>
      <c r="F36" s="114">
        <f>SUM(F29:F35)</f>
        <v>0</v>
      </c>
      <c r="G36" s="115">
        <f>SUM(G29:G35)</f>
        <v>54500</v>
      </c>
      <c r="H36" s="117">
        <f>SUM(H29:H35)</f>
        <v>-54500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57"/>
      <c r="D37" s="56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10" priority="1" stopIfTrue="1" operator="greaterThanOrEqual">
      <formula>0</formula>
    </cfRule>
  </conditionalFormatting>
  <dataValidations count="2">
    <dataValidation type="list" allowBlank="1" showInputMessage="1" showErrorMessage="1" sqref="B1:B18">
      <formula1>расходы</formula1>
    </dataValidation>
    <dataValidation type="list" allowBlank="1" showInputMessage="1" showErrorMessage="1" sqref="B19:B37">
      <formula1>$E$5:$E$35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B3" sqref="B2:B3"/>
    </sheetView>
  </sheetViews>
  <sheetFormatPr defaultRowHeight="14.4" x14ac:dyDescent="0.3"/>
  <cols>
    <col min="1" max="1" width="10.5546875" style="189" customWidth="1"/>
    <col min="2" max="2" width="12.5546875" customWidth="1"/>
  </cols>
  <sheetData>
    <row r="1" spans="1:12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2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2" ht="15" thickBot="1" x14ac:dyDescent="0.35">
      <c r="A3" s="165"/>
      <c r="B3" s="163"/>
      <c r="C3" s="166"/>
      <c r="D3" s="164"/>
      <c r="E3" s="53"/>
      <c r="F3" s="53"/>
      <c r="G3" s="53"/>
    </row>
    <row r="4" spans="1:12" ht="80.400000000000006" thickBot="1" x14ac:dyDescent="0.35">
      <c r="A4" s="165"/>
      <c r="B4" s="167"/>
      <c r="C4" s="168"/>
      <c r="D4" s="169"/>
      <c r="E4" s="85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2" ht="27.6" thickBot="1" x14ac:dyDescent="0.35">
      <c r="A5" s="165"/>
      <c r="B5" s="167"/>
      <c r="C5" s="168"/>
      <c r="D5" s="169"/>
      <c r="E5" s="92" t="str">
        <f>Бюджет!B6</f>
        <v>Продукты</v>
      </c>
      <c r="F5" s="93">
        <f t="shared" ref="F5:F25" si="0">SUMIF(B:B,E5,C:C)</f>
        <v>0</v>
      </c>
      <c r="G5" s="94">
        <f>Бюджет!C6</f>
        <v>8700</v>
      </c>
      <c r="H5" s="95">
        <f>G5-F5</f>
        <v>8700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</row>
    <row r="6" spans="1:12" ht="54" thickBot="1" x14ac:dyDescent="0.35">
      <c r="A6" s="165"/>
      <c r="B6" s="167"/>
      <c r="C6" s="168"/>
      <c r="D6" s="169"/>
      <c r="E6" s="92" t="str">
        <f>Бюджет!B7</f>
        <v>Бензин</v>
      </c>
      <c r="F6" s="93">
        <f t="shared" si="0"/>
        <v>0</v>
      </c>
      <c r="G6" s="94">
        <f>Бюджет!C7</f>
        <v>3000</v>
      </c>
      <c r="H6" s="95">
        <f t="shared" ref="H6:H25" si="1">G6-F6</f>
        <v>3000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</row>
    <row r="7" spans="1:12" ht="27.6" thickBot="1" x14ac:dyDescent="0.35">
      <c r="A7" s="165"/>
      <c r="B7" s="167"/>
      <c r="C7" s="168"/>
      <c r="D7" s="169"/>
      <c r="E7" s="92" t="str">
        <f>Бюджет!B8</f>
        <v>Медицина</v>
      </c>
      <c r="F7" s="93">
        <f t="shared" si="0"/>
        <v>0</v>
      </c>
      <c r="G7" s="94">
        <f>Бюджет!C8</f>
        <v>1000</v>
      </c>
      <c r="H7" s="95">
        <f t="shared" si="1"/>
        <v>1000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</row>
    <row r="8" spans="1:12" ht="40.799999999999997" thickBot="1" x14ac:dyDescent="0.35">
      <c r="A8" s="165"/>
      <c r="B8" s="167"/>
      <c r="C8" s="168"/>
      <c r="D8" s="169"/>
      <c r="E8" s="92" t="str">
        <f>Бюджет!B9</f>
        <v>Детская медицина</v>
      </c>
      <c r="F8" s="93">
        <f t="shared" si="0"/>
        <v>0</v>
      </c>
      <c r="G8" s="94">
        <f>Бюджет!C9</f>
        <v>1320</v>
      </c>
      <c r="H8" s="95">
        <f t="shared" si="1"/>
        <v>1320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</row>
    <row r="9" spans="1:12" ht="27.6" thickBot="1" x14ac:dyDescent="0.35">
      <c r="A9" s="165"/>
      <c r="B9" s="167"/>
      <c r="C9" s="168"/>
      <c r="D9" s="169"/>
      <c r="E9" s="92" t="str">
        <f>Бюджет!B10</f>
        <v>Одежда</v>
      </c>
      <c r="F9" s="93">
        <f t="shared" si="0"/>
        <v>0</v>
      </c>
      <c r="G9" s="94">
        <f>Бюджет!C10</f>
        <v>3000</v>
      </c>
      <c r="H9" s="95">
        <f t="shared" si="1"/>
        <v>3000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</row>
    <row r="10" spans="1:12" ht="27.6" thickBot="1" x14ac:dyDescent="0.35">
      <c r="A10" s="165"/>
      <c r="B10" s="167"/>
      <c r="C10" s="168"/>
      <c r="D10" s="169"/>
      <c r="E10" s="92" t="str">
        <f>Бюджет!B11</f>
        <v>Детская одежда</v>
      </c>
      <c r="F10" s="93">
        <f t="shared" si="0"/>
        <v>0</v>
      </c>
      <c r="G10" s="94">
        <f>Бюджет!C11</f>
        <v>2000</v>
      </c>
      <c r="H10" s="95">
        <f t="shared" si="1"/>
        <v>2000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</row>
    <row r="11" spans="1:12" ht="27.6" thickBot="1" x14ac:dyDescent="0.35">
      <c r="A11" s="165"/>
      <c r="B11" s="167"/>
      <c r="C11" s="168"/>
      <c r="D11" s="169"/>
      <c r="E11" s="92" t="str">
        <f>Бюджет!B12</f>
        <v>Развлечения</v>
      </c>
      <c r="F11" s="93">
        <f t="shared" si="0"/>
        <v>0</v>
      </c>
      <c r="G11" s="94">
        <f>Бюджет!C12</f>
        <v>3200</v>
      </c>
      <c r="H11" s="95">
        <f t="shared" si="1"/>
        <v>3200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</row>
    <row r="12" spans="1:12" ht="40.799999999999997" thickBot="1" x14ac:dyDescent="0.35">
      <c r="A12" s="165"/>
      <c r="B12" s="167"/>
      <c r="C12" s="168"/>
      <c r="D12" s="169"/>
      <c r="E12" s="92" t="str">
        <f>Бюджет!B13</f>
        <v>Коммунальные платежи</v>
      </c>
      <c r="F12" s="93">
        <f t="shared" si="0"/>
        <v>0</v>
      </c>
      <c r="G12" s="94">
        <f>Бюджет!C13</f>
        <v>4000</v>
      </c>
      <c r="H12" s="95">
        <f t="shared" si="1"/>
        <v>4000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</row>
    <row r="13" spans="1:12" ht="40.799999999999997" thickBot="1" x14ac:dyDescent="0.35">
      <c r="A13" s="165"/>
      <c r="B13" s="167"/>
      <c r="C13" s="168"/>
      <c r="D13" s="169"/>
      <c r="E13" s="92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</row>
    <row r="14" spans="1:12" ht="27.6" thickBot="1" x14ac:dyDescent="0.35">
      <c r="A14" s="165"/>
      <c r="B14" s="167"/>
      <c r="C14" s="168"/>
      <c r="D14" s="169"/>
      <c r="E14" s="92" t="str">
        <f>Бюджет!B15</f>
        <v>Муж</v>
      </c>
      <c r="F14" s="93">
        <f t="shared" si="0"/>
        <v>0</v>
      </c>
      <c r="G14" s="94">
        <f>Бюджет!C15</f>
        <v>500</v>
      </c>
      <c r="H14" s="95">
        <f t="shared" si="1"/>
        <v>500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</row>
    <row r="15" spans="1:12" ht="15" thickBot="1" x14ac:dyDescent="0.35">
      <c r="A15" s="165"/>
      <c r="B15" s="167"/>
      <c r="C15" s="168"/>
      <c r="D15" s="169"/>
      <c r="E15" s="92" t="str">
        <f>Бюджет!B16</f>
        <v>Жена</v>
      </c>
      <c r="F15" s="93">
        <f t="shared" si="0"/>
        <v>0</v>
      </c>
      <c r="G15" s="94">
        <f>Бюджет!C16</f>
        <v>1700</v>
      </c>
      <c r="H15" s="95">
        <f t="shared" si="1"/>
        <v>1700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</row>
    <row r="16" spans="1:12" ht="15" thickBot="1" x14ac:dyDescent="0.35">
      <c r="A16" s="165"/>
      <c r="B16" s="167"/>
      <c r="C16" s="168"/>
      <c r="D16" s="169"/>
      <c r="E16" s="92" t="str">
        <f>Бюджет!B17</f>
        <v>Дети</v>
      </c>
      <c r="F16" s="93">
        <f t="shared" si="0"/>
        <v>0</v>
      </c>
      <c r="G16" s="94">
        <f>Бюджет!C17</f>
        <v>500</v>
      </c>
      <c r="H16" s="95">
        <f t="shared" si="1"/>
        <v>500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</row>
    <row r="17" spans="1:12" ht="15" thickBot="1" x14ac:dyDescent="0.35">
      <c r="A17" s="165"/>
      <c r="B17" s="167"/>
      <c r="C17" s="168"/>
      <c r="D17" s="169"/>
      <c r="E17" s="92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</row>
    <row r="18" spans="1:12" ht="54" thickBot="1" x14ac:dyDescent="0.35">
      <c r="A18" s="165"/>
      <c r="B18" s="167"/>
      <c r="C18" s="168"/>
      <c r="D18" s="169"/>
      <c r="E18" s="92" t="str">
        <f>Бюджет!B19</f>
        <v>Подарки, пожертвования</v>
      </c>
      <c r="F18" s="93">
        <f t="shared" si="0"/>
        <v>0</v>
      </c>
      <c r="G18" s="94">
        <f>Бюджет!C19</f>
        <v>1500</v>
      </c>
      <c r="H18" s="95">
        <f t="shared" si="1"/>
        <v>1500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</row>
    <row r="19" spans="1:12" ht="27.6" thickBot="1" x14ac:dyDescent="0.35">
      <c r="A19" s="165"/>
      <c r="B19" s="170"/>
      <c r="C19" s="168"/>
      <c r="D19" s="169"/>
      <c r="E19" s="92" t="str">
        <f>Бюджет!B20</f>
        <v>Школа/дет.сад</v>
      </c>
      <c r="F19" s="93">
        <f t="shared" si="0"/>
        <v>0</v>
      </c>
      <c r="G19" s="94">
        <f>Бюджет!C20</f>
        <v>900</v>
      </c>
      <c r="H19" s="95">
        <f t="shared" si="1"/>
        <v>900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</row>
    <row r="20" spans="1:12" ht="15" thickBot="1" x14ac:dyDescent="0.35">
      <c r="A20" s="165"/>
      <c r="B20" s="170"/>
      <c r="C20" s="168"/>
      <c r="D20" s="169"/>
      <c r="E20" s="92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</row>
    <row r="21" spans="1:12" ht="54.6" thickTop="1" thickBot="1" x14ac:dyDescent="0.35">
      <c r="A21" s="165"/>
      <c r="B21" s="170"/>
      <c r="C21" s="168"/>
      <c r="D21" s="169"/>
      <c r="E21" s="92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</row>
    <row r="22" spans="1:12" ht="15" thickTop="1" x14ac:dyDescent="0.3">
      <c r="A22" s="165"/>
      <c r="B22" s="170"/>
      <c r="C22" s="168"/>
      <c r="D22" s="169"/>
      <c r="E22" s="92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</row>
    <row r="23" spans="1:12" x14ac:dyDescent="0.3">
      <c r="A23" s="165"/>
      <c r="B23" s="170"/>
      <c r="C23" s="168"/>
      <c r="D23" s="169"/>
      <c r="E23" s="92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</row>
    <row r="24" spans="1:12" x14ac:dyDescent="0.3">
      <c r="A24" s="165"/>
      <c r="B24" s="170"/>
      <c r="C24" s="168"/>
      <c r="D24" s="169"/>
      <c r="E24" s="92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2" ht="15" thickBot="1" x14ac:dyDescent="0.35">
      <c r="A25" s="165"/>
      <c r="B25" s="170"/>
      <c r="C25" s="168"/>
      <c r="D25" s="169"/>
      <c r="E25" s="92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2" ht="15" thickBot="1" x14ac:dyDescent="0.35">
      <c r="A26" s="165"/>
      <c r="B26" s="170"/>
      <c r="C26" s="168"/>
      <c r="D26" s="169"/>
      <c r="E26" s="101" t="s">
        <v>25</v>
      </c>
      <c r="F26" s="102">
        <f>SUM(F5:F25)</f>
        <v>0</v>
      </c>
      <c r="G26" s="103">
        <f>SUM(G5:G25)</f>
        <v>36820</v>
      </c>
      <c r="H26" s="104">
        <f>SUM(H5:H25)</f>
        <v>36820</v>
      </c>
      <c r="I26" s="89"/>
      <c r="J26" s="89"/>
      <c r="K26" s="89"/>
      <c r="L26" s="89"/>
    </row>
    <row r="27" spans="1:12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2" ht="15" thickBot="1" x14ac:dyDescent="0.35">
      <c r="A28" s="165"/>
      <c r="B28" s="170"/>
      <c r="C28" s="168"/>
      <c r="D28" s="169"/>
      <c r="E28" s="85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2" x14ac:dyDescent="0.3">
      <c r="A29" s="165"/>
      <c r="B29" s="170"/>
      <c r="C29" s="168"/>
      <c r="D29" s="169"/>
      <c r="E29" s="92" t="str">
        <f>Бюджет!H7</f>
        <v>Муж</v>
      </c>
      <c r="F29" s="109">
        <f t="shared" ref="F29:F35" si="3">SUMIF(B:B,E29,C:C)</f>
        <v>0</v>
      </c>
      <c r="G29" s="110">
        <f>Бюджет!I7</f>
        <v>31500</v>
      </c>
      <c r="H29" s="116">
        <f>F29-G29</f>
        <v>-31500</v>
      </c>
      <c r="I29" s="89"/>
      <c r="J29" s="89"/>
      <c r="K29" s="89"/>
      <c r="L29" s="89"/>
    </row>
    <row r="30" spans="1:12" x14ac:dyDescent="0.3">
      <c r="A30" s="165"/>
      <c r="B30" s="170"/>
      <c r="C30" s="168"/>
      <c r="D30" s="169"/>
      <c r="E30" s="92" t="str">
        <f>Бюджет!H8</f>
        <v>Жена</v>
      </c>
      <c r="F30" s="109">
        <f t="shared" si="3"/>
        <v>0</v>
      </c>
      <c r="G30" s="110">
        <f>Бюджет!I8</f>
        <v>22000</v>
      </c>
      <c r="H30" s="116">
        <f>F30-G30</f>
        <v>-22000</v>
      </c>
      <c r="I30" s="89"/>
      <c r="J30" s="89"/>
      <c r="K30" s="89"/>
      <c r="L30" s="89"/>
    </row>
    <row r="31" spans="1:12" ht="53.4" x14ac:dyDescent="0.3">
      <c r="A31" s="165"/>
      <c r="B31" s="170"/>
      <c r="C31" s="168"/>
      <c r="D31" s="169"/>
      <c r="E31" s="92" t="str">
        <f>Бюджет!H9</f>
        <v>Дополнительный доход</v>
      </c>
      <c r="F31" s="111">
        <f t="shared" si="3"/>
        <v>0</v>
      </c>
      <c r="G31" s="110">
        <f>Бюджет!I9</f>
        <v>1000</v>
      </c>
      <c r="H31" s="116">
        <f t="shared" ref="H31:H35" si="4">F31-G31</f>
        <v>-1000</v>
      </c>
      <c r="I31" s="89"/>
      <c r="J31" s="89"/>
      <c r="K31" s="89"/>
      <c r="L31" s="89"/>
    </row>
    <row r="32" spans="1:12" ht="53.4" x14ac:dyDescent="0.3">
      <c r="A32" s="165"/>
      <c r="B32" s="170"/>
      <c r="C32" s="168"/>
      <c r="D32" s="169"/>
      <c r="E32" s="92" t="str">
        <f>Бюджет!H10</f>
        <v>Проценты по вкладам</v>
      </c>
      <c r="F32" s="111">
        <f t="shared" si="3"/>
        <v>0</v>
      </c>
      <c r="G32" s="110">
        <f>Бюджет!I10</f>
        <v>0</v>
      </c>
      <c r="H32" s="116">
        <f t="shared" si="4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92" t="str">
        <f>Бюджет!H11</f>
        <v>Другое</v>
      </c>
      <c r="F33" s="111">
        <f t="shared" si="3"/>
        <v>0</v>
      </c>
      <c r="G33" s="110">
        <f>Бюджет!I11</f>
        <v>0</v>
      </c>
      <c r="H33" s="116">
        <f t="shared" si="4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92" t="str">
        <f>Бюджет!H12</f>
        <v>Другое</v>
      </c>
      <c r="F34" s="109">
        <f t="shared" si="3"/>
        <v>0</v>
      </c>
      <c r="G34" s="110">
        <f>Бюджет!I12</f>
        <v>0</v>
      </c>
      <c r="H34" s="116">
        <f t="shared" si="4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92" t="str">
        <f>Бюджет!H13</f>
        <v>Другое</v>
      </c>
      <c r="F35" s="112">
        <f t="shared" si="3"/>
        <v>0</v>
      </c>
      <c r="G35" s="110">
        <f>Бюджет!I13</f>
        <v>0</v>
      </c>
      <c r="H35" s="116">
        <f t="shared" si="4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13" t="s">
        <v>25</v>
      </c>
      <c r="F36" s="114">
        <f>SUM(F29:F35)</f>
        <v>0</v>
      </c>
      <c r="G36" s="115">
        <f>SUM(G29:G35)</f>
        <v>54500</v>
      </c>
      <c r="H36" s="117">
        <f>SUM(H29:H35)</f>
        <v>-54500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57"/>
      <c r="D37" s="56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9" priority="1" stopIfTrue="1" operator="greaterThanOrEqual">
      <formula>0</formula>
    </cfRule>
  </conditionalFormatting>
  <dataValidations count="2">
    <dataValidation type="list" allowBlank="1" showInputMessage="1" showErrorMessage="1" sqref="B1:B18">
      <formula1>расходы</formula1>
    </dataValidation>
    <dataValidation type="list" allowBlank="1" showInputMessage="1" showErrorMessage="1" sqref="B19:B37">
      <formula1>$E$5:$E$35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B6" sqref="B6"/>
    </sheetView>
  </sheetViews>
  <sheetFormatPr defaultRowHeight="14.4" x14ac:dyDescent="0.3"/>
  <cols>
    <col min="1" max="1" width="10.5546875" style="189" customWidth="1"/>
  </cols>
  <sheetData>
    <row r="1" spans="1:12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2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2" ht="15" thickBot="1" x14ac:dyDescent="0.35">
      <c r="A3" s="165"/>
      <c r="B3" s="163"/>
      <c r="C3" s="166"/>
      <c r="D3" s="164"/>
      <c r="E3" s="53"/>
      <c r="F3" s="53"/>
      <c r="G3" s="53"/>
    </row>
    <row r="4" spans="1:12" ht="80.400000000000006" thickBot="1" x14ac:dyDescent="0.35">
      <c r="A4" s="165"/>
      <c r="B4" s="167"/>
      <c r="C4" s="168"/>
      <c r="D4" s="169"/>
      <c r="E4" s="85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2" ht="27.6" thickBot="1" x14ac:dyDescent="0.35">
      <c r="A5" s="165"/>
      <c r="B5" s="167"/>
      <c r="C5" s="168"/>
      <c r="D5" s="169"/>
      <c r="E5" s="92" t="str">
        <f>Бюджет!B6</f>
        <v>Продукты</v>
      </c>
      <c r="F5" s="93">
        <f t="shared" ref="F5:F25" si="0">SUMIF(B:B,E5,C:C)</f>
        <v>0</v>
      </c>
      <c r="G5" s="94">
        <f>Бюджет!C6</f>
        <v>8700</v>
      </c>
      <c r="H5" s="95">
        <f>G5-F5</f>
        <v>8700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</row>
    <row r="6" spans="1:12" ht="54" thickBot="1" x14ac:dyDescent="0.35">
      <c r="A6" s="165"/>
      <c r="B6" s="167"/>
      <c r="C6" s="168"/>
      <c r="D6" s="169"/>
      <c r="E6" s="92" t="str">
        <f>Бюджет!B7</f>
        <v>Бензин</v>
      </c>
      <c r="F6" s="93">
        <f t="shared" si="0"/>
        <v>0</v>
      </c>
      <c r="G6" s="94">
        <f>Бюджет!C7</f>
        <v>3000</v>
      </c>
      <c r="H6" s="95">
        <f t="shared" ref="H6:H25" si="1">G6-F6</f>
        <v>3000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</row>
    <row r="7" spans="1:12" ht="27.6" thickBot="1" x14ac:dyDescent="0.35">
      <c r="A7" s="165"/>
      <c r="B7" s="167"/>
      <c r="C7" s="168"/>
      <c r="D7" s="169"/>
      <c r="E7" s="92" t="str">
        <f>Бюджет!B8</f>
        <v>Медицина</v>
      </c>
      <c r="F7" s="93">
        <f t="shared" si="0"/>
        <v>0</v>
      </c>
      <c r="G7" s="94">
        <f>Бюджет!C8</f>
        <v>1000</v>
      </c>
      <c r="H7" s="95">
        <f t="shared" si="1"/>
        <v>1000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</row>
    <row r="8" spans="1:12" ht="40.799999999999997" thickBot="1" x14ac:dyDescent="0.35">
      <c r="A8" s="165"/>
      <c r="B8" s="167"/>
      <c r="C8" s="168"/>
      <c r="D8" s="169"/>
      <c r="E8" s="92" t="str">
        <f>Бюджет!B9</f>
        <v>Детская медицина</v>
      </c>
      <c r="F8" s="93">
        <f t="shared" si="0"/>
        <v>0</v>
      </c>
      <c r="G8" s="94">
        <f>Бюджет!C9</f>
        <v>1320</v>
      </c>
      <c r="H8" s="95">
        <f t="shared" si="1"/>
        <v>1320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</row>
    <row r="9" spans="1:12" ht="27.6" thickBot="1" x14ac:dyDescent="0.35">
      <c r="A9" s="165"/>
      <c r="B9" s="167"/>
      <c r="C9" s="168"/>
      <c r="D9" s="169"/>
      <c r="E9" s="92" t="str">
        <f>Бюджет!B10</f>
        <v>Одежда</v>
      </c>
      <c r="F9" s="93">
        <f t="shared" si="0"/>
        <v>0</v>
      </c>
      <c r="G9" s="94">
        <f>Бюджет!C10</f>
        <v>3000</v>
      </c>
      <c r="H9" s="95">
        <f t="shared" si="1"/>
        <v>3000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</row>
    <row r="10" spans="1:12" ht="27.6" thickBot="1" x14ac:dyDescent="0.35">
      <c r="A10" s="165"/>
      <c r="B10" s="167"/>
      <c r="C10" s="168"/>
      <c r="D10" s="169"/>
      <c r="E10" s="92" t="str">
        <f>Бюджет!B11</f>
        <v>Детская одежда</v>
      </c>
      <c r="F10" s="93">
        <f t="shared" si="0"/>
        <v>0</v>
      </c>
      <c r="G10" s="94">
        <f>Бюджет!C11</f>
        <v>2000</v>
      </c>
      <c r="H10" s="95">
        <f t="shared" si="1"/>
        <v>2000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</row>
    <row r="11" spans="1:12" ht="27.6" thickBot="1" x14ac:dyDescent="0.35">
      <c r="A11" s="165"/>
      <c r="B11" s="167"/>
      <c r="C11" s="168"/>
      <c r="D11" s="169"/>
      <c r="E11" s="92" t="str">
        <f>Бюджет!B12</f>
        <v>Развлечения</v>
      </c>
      <c r="F11" s="93">
        <f t="shared" si="0"/>
        <v>0</v>
      </c>
      <c r="G11" s="94">
        <f>Бюджет!C12</f>
        <v>3200</v>
      </c>
      <c r="H11" s="95">
        <f t="shared" si="1"/>
        <v>3200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</row>
    <row r="12" spans="1:12" ht="40.799999999999997" thickBot="1" x14ac:dyDescent="0.35">
      <c r="A12" s="165"/>
      <c r="B12" s="167"/>
      <c r="C12" s="168"/>
      <c r="D12" s="169"/>
      <c r="E12" s="92" t="str">
        <f>Бюджет!B13</f>
        <v>Коммунальные платежи</v>
      </c>
      <c r="F12" s="93">
        <f t="shared" si="0"/>
        <v>0</v>
      </c>
      <c r="G12" s="94">
        <f>Бюджет!C13</f>
        <v>4000</v>
      </c>
      <c r="H12" s="95">
        <f t="shared" si="1"/>
        <v>4000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</row>
    <row r="13" spans="1:12" ht="40.799999999999997" thickBot="1" x14ac:dyDescent="0.35">
      <c r="A13" s="165"/>
      <c r="B13" s="167"/>
      <c r="C13" s="168"/>
      <c r="D13" s="169"/>
      <c r="E13" s="92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</row>
    <row r="14" spans="1:12" ht="27.6" thickBot="1" x14ac:dyDescent="0.35">
      <c r="A14" s="165"/>
      <c r="B14" s="167"/>
      <c r="C14" s="168"/>
      <c r="D14" s="169"/>
      <c r="E14" s="92" t="str">
        <f>Бюджет!B15</f>
        <v>Муж</v>
      </c>
      <c r="F14" s="93">
        <f t="shared" si="0"/>
        <v>0</v>
      </c>
      <c r="G14" s="94">
        <f>Бюджет!C15</f>
        <v>500</v>
      </c>
      <c r="H14" s="95">
        <f t="shared" si="1"/>
        <v>500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</row>
    <row r="15" spans="1:12" ht="15" thickBot="1" x14ac:dyDescent="0.35">
      <c r="A15" s="165"/>
      <c r="B15" s="167"/>
      <c r="C15" s="168"/>
      <c r="D15" s="169"/>
      <c r="E15" s="92" t="str">
        <f>Бюджет!B16</f>
        <v>Жена</v>
      </c>
      <c r="F15" s="93">
        <f t="shared" si="0"/>
        <v>0</v>
      </c>
      <c r="G15" s="94">
        <f>Бюджет!C16</f>
        <v>1700</v>
      </c>
      <c r="H15" s="95">
        <f t="shared" si="1"/>
        <v>1700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</row>
    <row r="16" spans="1:12" ht="15" thickBot="1" x14ac:dyDescent="0.35">
      <c r="A16" s="165"/>
      <c r="B16" s="167"/>
      <c r="C16" s="168"/>
      <c r="D16" s="169"/>
      <c r="E16" s="92" t="str">
        <f>Бюджет!B17</f>
        <v>Дети</v>
      </c>
      <c r="F16" s="93">
        <f t="shared" si="0"/>
        <v>0</v>
      </c>
      <c r="G16" s="94">
        <f>Бюджет!C17</f>
        <v>500</v>
      </c>
      <c r="H16" s="95">
        <f t="shared" si="1"/>
        <v>500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</row>
    <row r="17" spans="1:12" ht="15" thickBot="1" x14ac:dyDescent="0.35">
      <c r="A17" s="165"/>
      <c r="B17" s="167"/>
      <c r="C17" s="168"/>
      <c r="D17" s="169"/>
      <c r="E17" s="92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</row>
    <row r="18" spans="1:12" ht="54" thickBot="1" x14ac:dyDescent="0.35">
      <c r="A18" s="165"/>
      <c r="B18" s="167"/>
      <c r="C18" s="168"/>
      <c r="D18" s="169"/>
      <c r="E18" s="92" t="str">
        <f>Бюджет!B19</f>
        <v>Подарки, пожертвования</v>
      </c>
      <c r="F18" s="93">
        <f t="shared" si="0"/>
        <v>0</v>
      </c>
      <c r="G18" s="94">
        <f>Бюджет!C19</f>
        <v>1500</v>
      </c>
      <c r="H18" s="95">
        <f t="shared" si="1"/>
        <v>1500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</row>
    <row r="19" spans="1:12" ht="27.6" thickBot="1" x14ac:dyDescent="0.35">
      <c r="A19" s="165"/>
      <c r="B19" s="170"/>
      <c r="C19" s="168"/>
      <c r="D19" s="169"/>
      <c r="E19" s="92" t="str">
        <f>Бюджет!B20</f>
        <v>Школа/дет.сад</v>
      </c>
      <c r="F19" s="93">
        <f t="shared" si="0"/>
        <v>0</v>
      </c>
      <c r="G19" s="94">
        <f>Бюджет!C20</f>
        <v>900</v>
      </c>
      <c r="H19" s="95">
        <f t="shared" si="1"/>
        <v>900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</row>
    <row r="20" spans="1:12" ht="15" thickBot="1" x14ac:dyDescent="0.35">
      <c r="A20" s="165"/>
      <c r="B20" s="170"/>
      <c r="C20" s="168"/>
      <c r="D20" s="169"/>
      <c r="E20" s="92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</row>
    <row r="21" spans="1:12" ht="54.6" thickTop="1" thickBot="1" x14ac:dyDescent="0.35">
      <c r="A21" s="165"/>
      <c r="B21" s="170"/>
      <c r="C21" s="168"/>
      <c r="D21" s="169"/>
      <c r="E21" s="92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</row>
    <row r="22" spans="1:12" ht="15" thickTop="1" x14ac:dyDescent="0.3">
      <c r="A22" s="165"/>
      <c r="B22" s="170"/>
      <c r="C22" s="168"/>
      <c r="D22" s="169"/>
      <c r="E22" s="92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</row>
    <row r="23" spans="1:12" x14ac:dyDescent="0.3">
      <c r="A23" s="165"/>
      <c r="B23" s="170"/>
      <c r="C23" s="168"/>
      <c r="D23" s="169"/>
      <c r="E23" s="92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</row>
    <row r="24" spans="1:12" x14ac:dyDescent="0.3">
      <c r="A24" s="165"/>
      <c r="B24" s="170"/>
      <c r="C24" s="168"/>
      <c r="D24" s="169"/>
      <c r="E24" s="92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2" ht="15" thickBot="1" x14ac:dyDescent="0.35">
      <c r="A25" s="165"/>
      <c r="B25" s="170"/>
      <c r="C25" s="168"/>
      <c r="D25" s="169"/>
      <c r="E25" s="92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2" ht="15" thickBot="1" x14ac:dyDescent="0.35">
      <c r="A26" s="165"/>
      <c r="B26" s="170"/>
      <c r="C26" s="168"/>
      <c r="D26" s="169"/>
      <c r="E26" s="101" t="s">
        <v>25</v>
      </c>
      <c r="F26" s="102">
        <f>SUM(F5:F25)</f>
        <v>0</v>
      </c>
      <c r="G26" s="103">
        <f>SUM(G5:G25)</f>
        <v>36820</v>
      </c>
      <c r="H26" s="104">
        <f>SUM(H5:H25)</f>
        <v>36820</v>
      </c>
      <c r="I26" s="89"/>
      <c r="J26" s="89"/>
      <c r="K26" s="89"/>
      <c r="L26" s="89"/>
    </row>
    <row r="27" spans="1:12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2" ht="15" thickBot="1" x14ac:dyDescent="0.35">
      <c r="A28" s="165"/>
      <c r="B28" s="170"/>
      <c r="C28" s="168"/>
      <c r="D28" s="169"/>
      <c r="E28" s="85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2" x14ac:dyDescent="0.3">
      <c r="A29" s="165"/>
      <c r="B29" s="170"/>
      <c r="C29" s="168"/>
      <c r="D29" s="169"/>
      <c r="E29" s="92" t="str">
        <f>Бюджет!H7</f>
        <v>Муж</v>
      </c>
      <c r="F29" s="109">
        <f t="shared" ref="F29:F35" si="3">SUMIF(B:B,E29,C:C)</f>
        <v>0</v>
      </c>
      <c r="G29" s="110">
        <f>Бюджет!I7</f>
        <v>31500</v>
      </c>
      <c r="H29" s="116">
        <f>F29-G29</f>
        <v>-31500</v>
      </c>
      <c r="I29" s="89"/>
      <c r="J29" s="89"/>
      <c r="K29" s="89"/>
      <c r="L29" s="89"/>
    </row>
    <row r="30" spans="1:12" x14ac:dyDescent="0.3">
      <c r="A30" s="165"/>
      <c r="B30" s="170"/>
      <c r="C30" s="168"/>
      <c r="D30" s="169"/>
      <c r="E30" s="92" t="str">
        <f>Бюджет!H8</f>
        <v>Жена</v>
      </c>
      <c r="F30" s="109">
        <f t="shared" si="3"/>
        <v>0</v>
      </c>
      <c r="G30" s="110">
        <f>Бюджет!I8</f>
        <v>22000</v>
      </c>
      <c r="H30" s="116">
        <f>F30-G30</f>
        <v>-22000</v>
      </c>
      <c r="I30" s="89"/>
      <c r="J30" s="89"/>
      <c r="K30" s="89"/>
      <c r="L30" s="89"/>
    </row>
    <row r="31" spans="1:12" ht="53.4" x14ac:dyDescent="0.3">
      <c r="A31" s="165"/>
      <c r="B31" s="170"/>
      <c r="C31" s="168"/>
      <c r="D31" s="169"/>
      <c r="E31" s="92" t="str">
        <f>Бюджет!H9</f>
        <v>Дополнительный доход</v>
      </c>
      <c r="F31" s="111">
        <f t="shared" si="3"/>
        <v>0</v>
      </c>
      <c r="G31" s="110">
        <f>Бюджет!I9</f>
        <v>1000</v>
      </c>
      <c r="H31" s="116">
        <f t="shared" ref="H31:H35" si="4">F31-G31</f>
        <v>-1000</v>
      </c>
      <c r="I31" s="89"/>
      <c r="J31" s="89"/>
      <c r="K31" s="89"/>
      <c r="L31" s="89"/>
    </row>
    <row r="32" spans="1:12" ht="53.4" x14ac:dyDescent="0.3">
      <c r="A32" s="165"/>
      <c r="B32" s="170"/>
      <c r="C32" s="168"/>
      <c r="D32" s="169"/>
      <c r="E32" s="92" t="str">
        <f>Бюджет!H10</f>
        <v>Проценты по вкладам</v>
      </c>
      <c r="F32" s="111">
        <f t="shared" si="3"/>
        <v>0</v>
      </c>
      <c r="G32" s="110">
        <f>Бюджет!I10</f>
        <v>0</v>
      </c>
      <c r="H32" s="116">
        <f t="shared" si="4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92" t="str">
        <f>Бюджет!H11</f>
        <v>Другое</v>
      </c>
      <c r="F33" s="111">
        <f t="shared" si="3"/>
        <v>0</v>
      </c>
      <c r="G33" s="110">
        <f>Бюджет!I11</f>
        <v>0</v>
      </c>
      <c r="H33" s="116">
        <f t="shared" si="4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92" t="str">
        <f>Бюджет!H12</f>
        <v>Другое</v>
      </c>
      <c r="F34" s="109">
        <f t="shared" si="3"/>
        <v>0</v>
      </c>
      <c r="G34" s="110">
        <f>Бюджет!I12</f>
        <v>0</v>
      </c>
      <c r="H34" s="116">
        <f t="shared" si="4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92" t="str">
        <f>Бюджет!H13</f>
        <v>Другое</v>
      </c>
      <c r="F35" s="112">
        <f t="shared" si="3"/>
        <v>0</v>
      </c>
      <c r="G35" s="110">
        <f>Бюджет!I13</f>
        <v>0</v>
      </c>
      <c r="H35" s="116">
        <f t="shared" si="4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13" t="s">
        <v>25</v>
      </c>
      <c r="F36" s="114">
        <f>SUM(F29:F35)</f>
        <v>0</v>
      </c>
      <c r="G36" s="115">
        <f>SUM(G29:G35)</f>
        <v>54500</v>
      </c>
      <c r="H36" s="117">
        <f>SUM(H29:H35)</f>
        <v>-54500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57"/>
      <c r="D37" s="56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8" priority="1" stopIfTrue="1" operator="greaterThanOrEqual">
      <formula>0</formula>
    </cfRule>
  </conditionalFormatting>
  <dataValidations count="3">
    <dataValidation type="list" allowBlank="1" showInputMessage="1" showErrorMessage="1" sqref="B1:B18">
      <formula1>расходы</formula1>
    </dataValidation>
    <dataValidation type="date" operator="greaterThan" allowBlank="1" showInputMessage="1" showErrorMessage="1" sqref="A3:A37">
      <formula1>1</formula1>
    </dataValidation>
    <dataValidation type="list" allowBlank="1" showInputMessage="1" showErrorMessage="1" sqref="B19:B37">
      <formula1>$E$5:$E$35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C4" sqref="C4"/>
    </sheetView>
  </sheetViews>
  <sheetFormatPr defaultRowHeight="14.4" x14ac:dyDescent="0.3"/>
  <cols>
    <col min="1" max="1" width="10.5546875" style="189" customWidth="1"/>
  </cols>
  <sheetData>
    <row r="1" spans="1:12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2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2" ht="15" thickBot="1" x14ac:dyDescent="0.35">
      <c r="A3" s="165"/>
      <c r="B3" s="163"/>
      <c r="C3" s="166"/>
      <c r="D3" s="164"/>
      <c r="E3" s="53"/>
      <c r="F3" s="53"/>
      <c r="G3" s="53"/>
    </row>
    <row r="4" spans="1:12" ht="80.400000000000006" thickBot="1" x14ac:dyDescent="0.35">
      <c r="A4" s="165"/>
      <c r="B4" s="167"/>
      <c r="C4" s="168"/>
      <c r="D4" s="169"/>
      <c r="E4" s="85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2" ht="27.6" thickBot="1" x14ac:dyDescent="0.35">
      <c r="A5" s="165"/>
      <c r="B5" s="167"/>
      <c r="C5" s="168"/>
      <c r="D5" s="169"/>
      <c r="E5" s="92" t="str">
        <f>Бюджет!B6</f>
        <v>Продукты</v>
      </c>
      <c r="F5" s="93">
        <f t="shared" ref="F5:F25" si="0">SUMIF(B:B,E5,C:C)</f>
        <v>0</v>
      </c>
      <c r="G5" s="94">
        <f>Бюджет!C6</f>
        <v>8700</v>
      </c>
      <c r="H5" s="95">
        <f>G5-F5</f>
        <v>8700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</row>
    <row r="6" spans="1:12" ht="54" thickBot="1" x14ac:dyDescent="0.35">
      <c r="A6" s="165"/>
      <c r="B6" s="167"/>
      <c r="C6" s="168"/>
      <c r="D6" s="169"/>
      <c r="E6" s="92" t="str">
        <f>Бюджет!B7</f>
        <v>Бензин</v>
      </c>
      <c r="F6" s="93">
        <f t="shared" si="0"/>
        <v>0</v>
      </c>
      <c r="G6" s="94">
        <f>Бюджет!C7</f>
        <v>3000</v>
      </c>
      <c r="H6" s="95">
        <f t="shared" ref="H6:H25" si="1">G6-F6</f>
        <v>3000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</row>
    <row r="7" spans="1:12" ht="27.6" thickBot="1" x14ac:dyDescent="0.35">
      <c r="A7" s="165"/>
      <c r="B7" s="167"/>
      <c r="C7" s="168"/>
      <c r="D7" s="169"/>
      <c r="E7" s="92" t="str">
        <f>Бюджет!B8</f>
        <v>Медицина</v>
      </c>
      <c r="F7" s="93">
        <f t="shared" si="0"/>
        <v>0</v>
      </c>
      <c r="G7" s="94">
        <f>Бюджет!C8</f>
        <v>1000</v>
      </c>
      <c r="H7" s="95">
        <f t="shared" si="1"/>
        <v>1000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</row>
    <row r="8" spans="1:12" ht="40.799999999999997" thickBot="1" x14ac:dyDescent="0.35">
      <c r="A8" s="165"/>
      <c r="B8" s="167"/>
      <c r="C8" s="168"/>
      <c r="D8" s="169"/>
      <c r="E8" s="92" t="str">
        <f>Бюджет!B9</f>
        <v>Детская медицина</v>
      </c>
      <c r="F8" s="93">
        <f t="shared" si="0"/>
        <v>0</v>
      </c>
      <c r="G8" s="94">
        <f>Бюджет!C9</f>
        <v>1320</v>
      </c>
      <c r="H8" s="95">
        <f t="shared" si="1"/>
        <v>1320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</row>
    <row r="9" spans="1:12" ht="27.6" thickBot="1" x14ac:dyDescent="0.35">
      <c r="A9" s="165"/>
      <c r="B9" s="167"/>
      <c r="C9" s="168"/>
      <c r="D9" s="169"/>
      <c r="E9" s="92" t="str">
        <f>Бюджет!B10</f>
        <v>Одежда</v>
      </c>
      <c r="F9" s="93">
        <f t="shared" si="0"/>
        <v>0</v>
      </c>
      <c r="G9" s="94">
        <f>Бюджет!C10</f>
        <v>3000</v>
      </c>
      <c r="H9" s="95">
        <f t="shared" si="1"/>
        <v>3000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</row>
    <row r="10" spans="1:12" ht="27.6" thickBot="1" x14ac:dyDescent="0.35">
      <c r="A10" s="165"/>
      <c r="B10" s="167"/>
      <c r="C10" s="168"/>
      <c r="D10" s="169"/>
      <c r="E10" s="92" t="str">
        <f>Бюджет!B11</f>
        <v>Детская одежда</v>
      </c>
      <c r="F10" s="93">
        <f t="shared" si="0"/>
        <v>0</v>
      </c>
      <c r="G10" s="94">
        <f>Бюджет!C11</f>
        <v>2000</v>
      </c>
      <c r="H10" s="95">
        <f t="shared" si="1"/>
        <v>2000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</row>
    <row r="11" spans="1:12" ht="27.6" thickBot="1" x14ac:dyDescent="0.35">
      <c r="A11" s="165"/>
      <c r="B11" s="167"/>
      <c r="C11" s="168"/>
      <c r="D11" s="169"/>
      <c r="E11" s="92" t="str">
        <f>Бюджет!B12</f>
        <v>Развлечения</v>
      </c>
      <c r="F11" s="93">
        <f t="shared" si="0"/>
        <v>0</v>
      </c>
      <c r="G11" s="94">
        <f>Бюджет!C12</f>
        <v>3200</v>
      </c>
      <c r="H11" s="95">
        <f t="shared" si="1"/>
        <v>3200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</row>
    <row r="12" spans="1:12" ht="40.799999999999997" thickBot="1" x14ac:dyDescent="0.35">
      <c r="A12" s="165"/>
      <c r="B12" s="167"/>
      <c r="C12" s="168"/>
      <c r="D12" s="169"/>
      <c r="E12" s="92" t="str">
        <f>Бюджет!B13</f>
        <v>Коммунальные платежи</v>
      </c>
      <c r="F12" s="93">
        <f t="shared" si="0"/>
        <v>0</v>
      </c>
      <c r="G12" s="94">
        <f>Бюджет!C13</f>
        <v>4000</v>
      </c>
      <c r="H12" s="95">
        <f t="shared" si="1"/>
        <v>4000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</row>
    <row r="13" spans="1:12" ht="40.799999999999997" thickBot="1" x14ac:dyDescent="0.35">
      <c r="A13" s="165"/>
      <c r="B13" s="167"/>
      <c r="C13" s="168"/>
      <c r="D13" s="169"/>
      <c r="E13" s="92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</row>
    <row r="14" spans="1:12" ht="27.6" thickBot="1" x14ac:dyDescent="0.35">
      <c r="A14" s="165"/>
      <c r="B14" s="167"/>
      <c r="C14" s="168"/>
      <c r="D14" s="169"/>
      <c r="E14" s="92" t="str">
        <f>Бюджет!B15</f>
        <v>Муж</v>
      </c>
      <c r="F14" s="93">
        <f t="shared" si="0"/>
        <v>0</v>
      </c>
      <c r="G14" s="94">
        <f>Бюджет!C15</f>
        <v>500</v>
      </c>
      <c r="H14" s="95">
        <f t="shared" si="1"/>
        <v>500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</row>
    <row r="15" spans="1:12" ht="15" thickBot="1" x14ac:dyDescent="0.35">
      <c r="A15" s="165"/>
      <c r="B15" s="167"/>
      <c r="C15" s="168"/>
      <c r="D15" s="169"/>
      <c r="E15" s="92" t="str">
        <f>Бюджет!B16</f>
        <v>Жена</v>
      </c>
      <c r="F15" s="93">
        <f t="shared" si="0"/>
        <v>0</v>
      </c>
      <c r="G15" s="94">
        <f>Бюджет!C16</f>
        <v>1700</v>
      </c>
      <c r="H15" s="95">
        <f t="shared" si="1"/>
        <v>1700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</row>
    <row r="16" spans="1:12" ht="15" thickBot="1" x14ac:dyDescent="0.35">
      <c r="A16" s="165"/>
      <c r="B16" s="167"/>
      <c r="C16" s="168"/>
      <c r="D16" s="169"/>
      <c r="E16" s="92" t="str">
        <f>Бюджет!B17</f>
        <v>Дети</v>
      </c>
      <c r="F16" s="93">
        <f t="shared" si="0"/>
        <v>0</v>
      </c>
      <c r="G16" s="94">
        <f>Бюджет!C17</f>
        <v>500</v>
      </c>
      <c r="H16" s="95">
        <f t="shared" si="1"/>
        <v>500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</row>
    <row r="17" spans="1:12" ht="15" thickBot="1" x14ac:dyDescent="0.35">
      <c r="A17" s="165"/>
      <c r="B17" s="167"/>
      <c r="C17" s="168"/>
      <c r="D17" s="169"/>
      <c r="E17" s="92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</row>
    <row r="18" spans="1:12" ht="54" thickBot="1" x14ac:dyDescent="0.35">
      <c r="A18" s="165"/>
      <c r="B18" s="167"/>
      <c r="C18" s="168"/>
      <c r="D18" s="169"/>
      <c r="E18" s="92" t="str">
        <f>Бюджет!B19</f>
        <v>Подарки, пожертвования</v>
      </c>
      <c r="F18" s="93">
        <f t="shared" si="0"/>
        <v>0</v>
      </c>
      <c r="G18" s="94">
        <f>Бюджет!C19</f>
        <v>1500</v>
      </c>
      <c r="H18" s="95">
        <f t="shared" si="1"/>
        <v>1500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</row>
    <row r="19" spans="1:12" ht="27.6" thickBot="1" x14ac:dyDescent="0.35">
      <c r="A19" s="165"/>
      <c r="B19" s="170"/>
      <c r="C19" s="168"/>
      <c r="D19" s="169"/>
      <c r="E19" s="92" t="str">
        <f>Бюджет!B20</f>
        <v>Школа/дет.сад</v>
      </c>
      <c r="F19" s="93">
        <f t="shared" si="0"/>
        <v>0</v>
      </c>
      <c r="G19" s="94">
        <f>Бюджет!C20</f>
        <v>900</v>
      </c>
      <c r="H19" s="95">
        <f t="shared" si="1"/>
        <v>900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</row>
    <row r="20" spans="1:12" ht="15" thickBot="1" x14ac:dyDescent="0.35">
      <c r="A20" s="165"/>
      <c r="B20" s="170"/>
      <c r="C20" s="168"/>
      <c r="D20" s="169"/>
      <c r="E20" s="92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</row>
    <row r="21" spans="1:12" ht="54.6" thickTop="1" thickBot="1" x14ac:dyDescent="0.35">
      <c r="A21" s="165"/>
      <c r="B21" s="170"/>
      <c r="C21" s="168"/>
      <c r="D21" s="169"/>
      <c r="E21" s="92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</row>
    <row r="22" spans="1:12" ht="15" thickTop="1" x14ac:dyDescent="0.3">
      <c r="A22" s="165"/>
      <c r="B22" s="170"/>
      <c r="C22" s="168"/>
      <c r="D22" s="169"/>
      <c r="E22" s="92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</row>
    <row r="23" spans="1:12" x14ac:dyDescent="0.3">
      <c r="A23" s="165"/>
      <c r="B23" s="170"/>
      <c r="C23" s="168"/>
      <c r="D23" s="169"/>
      <c r="E23" s="92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</row>
    <row r="24" spans="1:12" x14ac:dyDescent="0.3">
      <c r="A24" s="165"/>
      <c r="B24" s="170"/>
      <c r="C24" s="168"/>
      <c r="D24" s="169"/>
      <c r="E24" s="92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2" ht="15" thickBot="1" x14ac:dyDescent="0.35">
      <c r="A25" s="165"/>
      <c r="B25" s="170"/>
      <c r="C25" s="168"/>
      <c r="D25" s="169"/>
      <c r="E25" s="92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2" ht="15" thickBot="1" x14ac:dyDescent="0.35">
      <c r="A26" s="165"/>
      <c r="B26" s="170"/>
      <c r="C26" s="168"/>
      <c r="D26" s="169"/>
      <c r="E26" s="101" t="s">
        <v>25</v>
      </c>
      <c r="F26" s="102">
        <f>SUM(F5:F25)</f>
        <v>0</v>
      </c>
      <c r="G26" s="103">
        <f>SUM(G5:G25)</f>
        <v>36820</v>
      </c>
      <c r="H26" s="104">
        <f>SUM(H5:H25)</f>
        <v>36820</v>
      </c>
      <c r="I26" s="89"/>
      <c r="J26" s="89"/>
      <c r="K26" s="89"/>
      <c r="L26" s="89"/>
    </row>
    <row r="27" spans="1:12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2" ht="15" thickBot="1" x14ac:dyDescent="0.35">
      <c r="A28" s="165"/>
      <c r="B28" s="170"/>
      <c r="C28" s="168"/>
      <c r="D28" s="169"/>
      <c r="E28" s="85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2" x14ac:dyDescent="0.3">
      <c r="A29" s="165"/>
      <c r="B29" s="170"/>
      <c r="C29" s="168"/>
      <c r="D29" s="169"/>
      <c r="E29" s="92" t="str">
        <f>Бюджет!H7</f>
        <v>Муж</v>
      </c>
      <c r="F29" s="109">
        <f t="shared" ref="F29:F35" si="3">SUMIF(B:B,E29,C:C)</f>
        <v>0</v>
      </c>
      <c r="G29" s="110">
        <f>Бюджет!I7</f>
        <v>31500</v>
      </c>
      <c r="H29" s="116">
        <f>F29-G29</f>
        <v>-31500</v>
      </c>
      <c r="I29" s="89"/>
      <c r="J29" s="89"/>
      <c r="K29" s="89"/>
      <c r="L29" s="89"/>
    </row>
    <row r="30" spans="1:12" x14ac:dyDescent="0.3">
      <c r="A30" s="165"/>
      <c r="B30" s="170"/>
      <c r="C30" s="168"/>
      <c r="D30" s="169"/>
      <c r="E30" s="92" t="str">
        <f>Бюджет!H8</f>
        <v>Жена</v>
      </c>
      <c r="F30" s="109">
        <f t="shared" si="3"/>
        <v>0</v>
      </c>
      <c r="G30" s="110">
        <f>Бюджет!I8</f>
        <v>22000</v>
      </c>
      <c r="H30" s="116">
        <f>F30-G30</f>
        <v>-22000</v>
      </c>
      <c r="I30" s="89"/>
      <c r="J30" s="89"/>
      <c r="K30" s="89"/>
      <c r="L30" s="89"/>
    </row>
    <row r="31" spans="1:12" ht="53.4" x14ac:dyDescent="0.3">
      <c r="A31" s="165"/>
      <c r="B31" s="170"/>
      <c r="C31" s="168"/>
      <c r="D31" s="169"/>
      <c r="E31" s="92" t="str">
        <f>Бюджет!H9</f>
        <v>Дополнительный доход</v>
      </c>
      <c r="F31" s="111">
        <f t="shared" si="3"/>
        <v>0</v>
      </c>
      <c r="G31" s="110">
        <f>Бюджет!I9</f>
        <v>1000</v>
      </c>
      <c r="H31" s="116">
        <f t="shared" ref="H31:H35" si="4">F31-G31</f>
        <v>-1000</v>
      </c>
      <c r="I31" s="89"/>
      <c r="J31" s="89"/>
      <c r="K31" s="89"/>
      <c r="L31" s="89"/>
    </row>
    <row r="32" spans="1:12" ht="53.4" x14ac:dyDescent="0.3">
      <c r="A32" s="165"/>
      <c r="B32" s="170"/>
      <c r="C32" s="168"/>
      <c r="D32" s="169"/>
      <c r="E32" s="92" t="str">
        <f>Бюджет!H10</f>
        <v>Проценты по вкладам</v>
      </c>
      <c r="F32" s="111">
        <f t="shared" si="3"/>
        <v>0</v>
      </c>
      <c r="G32" s="110">
        <f>Бюджет!I10</f>
        <v>0</v>
      </c>
      <c r="H32" s="116">
        <f t="shared" si="4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92" t="str">
        <f>Бюджет!H11</f>
        <v>Другое</v>
      </c>
      <c r="F33" s="111">
        <f t="shared" si="3"/>
        <v>0</v>
      </c>
      <c r="G33" s="110">
        <f>Бюджет!I11</f>
        <v>0</v>
      </c>
      <c r="H33" s="116">
        <f t="shared" si="4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92" t="str">
        <f>Бюджет!H12</f>
        <v>Другое</v>
      </c>
      <c r="F34" s="109">
        <f t="shared" si="3"/>
        <v>0</v>
      </c>
      <c r="G34" s="110">
        <f>Бюджет!I12</f>
        <v>0</v>
      </c>
      <c r="H34" s="116">
        <f t="shared" si="4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92" t="str">
        <f>Бюджет!H13</f>
        <v>Другое</v>
      </c>
      <c r="F35" s="112">
        <f t="shared" si="3"/>
        <v>0</v>
      </c>
      <c r="G35" s="110">
        <f>Бюджет!I13</f>
        <v>0</v>
      </c>
      <c r="H35" s="116">
        <f t="shared" si="4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13" t="s">
        <v>25</v>
      </c>
      <c r="F36" s="114">
        <f>SUM(F29:F35)</f>
        <v>0</v>
      </c>
      <c r="G36" s="115">
        <f>SUM(G29:G35)</f>
        <v>54500</v>
      </c>
      <c r="H36" s="117">
        <f>SUM(H29:H35)</f>
        <v>-54500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57"/>
      <c r="D37" s="56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7" priority="1" stopIfTrue="1" operator="greaterThanOrEqual">
      <formula>0</formula>
    </cfRule>
  </conditionalFormatting>
  <dataValidations count="3">
    <dataValidation type="list" allowBlank="1" showInputMessage="1" showErrorMessage="1" sqref="B1:B18">
      <formula1>расходы</formula1>
    </dataValidation>
    <dataValidation type="date" operator="greaterThan" allowBlank="1" showInputMessage="1" showErrorMessage="1" sqref="A37">
      <formula1>1</formula1>
    </dataValidation>
    <dataValidation type="list" allowBlank="1" showInputMessage="1" showErrorMessage="1" sqref="B19:B37">
      <formula1>$E$5:$E$35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B3" sqref="B2:B3"/>
    </sheetView>
  </sheetViews>
  <sheetFormatPr defaultRowHeight="14.4" x14ac:dyDescent="0.3"/>
  <cols>
    <col min="1" max="1" width="10.5546875" style="189" customWidth="1"/>
  </cols>
  <sheetData>
    <row r="1" spans="1:12" ht="15.6" thickTop="1" thickBot="1" x14ac:dyDescent="0.35">
      <c r="A1" s="182" t="s">
        <v>61</v>
      </c>
      <c r="B1" s="177" t="s">
        <v>62</v>
      </c>
      <c r="C1" s="178" t="s">
        <v>67</v>
      </c>
      <c r="D1" s="179" t="s">
        <v>63</v>
      </c>
      <c r="E1" s="54" t="s">
        <v>102</v>
      </c>
      <c r="F1" s="53"/>
      <c r="G1" s="53"/>
    </row>
    <row r="2" spans="1:12" ht="15" thickTop="1" x14ac:dyDescent="0.3">
      <c r="A2" s="183"/>
      <c r="B2" s="163"/>
      <c r="C2" s="175"/>
      <c r="D2" s="176"/>
      <c r="E2" s="54" t="s">
        <v>64</v>
      </c>
      <c r="F2" s="53"/>
      <c r="G2" s="53"/>
    </row>
    <row r="3" spans="1:12" ht="15" thickBot="1" x14ac:dyDescent="0.35">
      <c r="A3" s="165"/>
      <c r="B3" s="163"/>
      <c r="C3" s="166"/>
      <c r="D3" s="164"/>
      <c r="E3" s="53"/>
      <c r="F3" s="53"/>
      <c r="G3" s="53"/>
    </row>
    <row r="4" spans="1:12" ht="80.400000000000006" thickBot="1" x14ac:dyDescent="0.35">
      <c r="A4" s="165"/>
      <c r="B4" s="167"/>
      <c r="C4" s="168"/>
      <c r="D4" s="169"/>
      <c r="E4" s="85" t="s">
        <v>0</v>
      </c>
      <c r="F4" s="86" t="s">
        <v>57</v>
      </c>
      <c r="G4" s="87" t="s">
        <v>58</v>
      </c>
      <c r="H4" s="88" t="s">
        <v>50</v>
      </c>
      <c r="I4" s="89"/>
      <c r="J4" s="90" t="str">
        <f>Бюджет!E5</f>
        <v>Постоянные расходы ежемесячно</v>
      </c>
      <c r="K4" s="91" t="s">
        <v>77</v>
      </c>
      <c r="L4" s="91" t="s">
        <v>57</v>
      </c>
    </row>
    <row r="5" spans="1:12" ht="27.6" thickBot="1" x14ac:dyDescent="0.35">
      <c r="A5" s="165"/>
      <c r="B5" s="167"/>
      <c r="C5" s="168"/>
      <c r="D5" s="169"/>
      <c r="E5" s="92" t="str">
        <f>Бюджет!B6</f>
        <v>Продукты</v>
      </c>
      <c r="F5" s="93">
        <f t="shared" ref="F5:F25" si="0">SUMIF(B:B,E5,C:C)</f>
        <v>0</v>
      </c>
      <c r="G5" s="94">
        <f>Бюджет!C6</f>
        <v>8700</v>
      </c>
      <c r="H5" s="95">
        <f>G5-F5</f>
        <v>8700</v>
      </c>
      <c r="I5" s="89"/>
      <c r="J5" s="96" t="str">
        <f>Бюджет!E6</f>
        <v>Ипотека/аренда</v>
      </c>
      <c r="K5" s="97">
        <f>Бюджет!F6</f>
        <v>8500</v>
      </c>
      <c r="L5" s="97">
        <f>K5</f>
        <v>8500</v>
      </c>
    </row>
    <row r="6" spans="1:12" ht="54" thickBot="1" x14ac:dyDescent="0.35">
      <c r="A6" s="165"/>
      <c r="B6" s="167"/>
      <c r="C6" s="168"/>
      <c r="D6" s="169"/>
      <c r="E6" s="92" t="str">
        <f>Бюджет!B7</f>
        <v>Бензин</v>
      </c>
      <c r="F6" s="93">
        <f t="shared" si="0"/>
        <v>0</v>
      </c>
      <c r="G6" s="94">
        <f>Бюджет!C7</f>
        <v>3000</v>
      </c>
      <c r="H6" s="95">
        <f t="shared" ref="H6:H25" si="1">G6-F6</f>
        <v>3000</v>
      </c>
      <c r="I6" s="89"/>
      <c r="J6" s="96" t="str">
        <f>Бюджет!E7</f>
        <v>Налог на недвижимость</v>
      </c>
      <c r="K6" s="97">
        <f>Бюджет!F7</f>
        <v>500</v>
      </c>
      <c r="L6" s="97">
        <f t="shared" ref="L6:L20" si="2">K6</f>
        <v>500</v>
      </c>
    </row>
    <row r="7" spans="1:12" ht="27.6" thickBot="1" x14ac:dyDescent="0.35">
      <c r="A7" s="165"/>
      <c r="B7" s="167"/>
      <c r="C7" s="168"/>
      <c r="D7" s="169"/>
      <c r="E7" s="92" t="str">
        <f>Бюджет!B8</f>
        <v>Медицина</v>
      </c>
      <c r="F7" s="93">
        <f t="shared" si="0"/>
        <v>0</v>
      </c>
      <c r="G7" s="94">
        <f>Бюджет!C8</f>
        <v>1000</v>
      </c>
      <c r="H7" s="95">
        <f t="shared" si="1"/>
        <v>1000</v>
      </c>
      <c r="I7" s="89"/>
      <c r="J7" s="96" t="str">
        <f>Бюджет!E8</f>
        <v>Кабельное ТВ</v>
      </c>
      <c r="K7" s="97">
        <f>Бюджет!F8</f>
        <v>200</v>
      </c>
      <c r="L7" s="97">
        <f t="shared" si="2"/>
        <v>200</v>
      </c>
    </row>
    <row r="8" spans="1:12" ht="40.799999999999997" thickBot="1" x14ac:dyDescent="0.35">
      <c r="A8" s="165"/>
      <c r="B8" s="167"/>
      <c r="C8" s="168"/>
      <c r="D8" s="169"/>
      <c r="E8" s="92" t="str">
        <f>Бюджет!B9</f>
        <v>Детская медицина</v>
      </c>
      <c r="F8" s="93">
        <f t="shared" si="0"/>
        <v>0</v>
      </c>
      <c r="G8" s="94">
        <f>Бюджет!C9</f>
        <v>1320</v>
      </c>
      <c r="H8" s="95">
        <f t="shared" si="1"/>
        <v>1320</v>
      </c>
      <c r="I8" s="89"/>
      <c r="J8" s="96" t="str">
        <f>Бюджет!E9</f>
        <v>Интернет</v>
      </c>
      <c r="K8" s="97">
        <f>Бюджет!F9</f>
        <v>380</v>
      </c>
      <c r="L8" s="97">
        <f t="shared" si="2"/>
        <v>380</v>
      </c>
    </row>
    <row r="9" spans="1:12" ht="27.6" thickBot="1" x14ac:dyDescent="0.35">
      <c r="A9" s="165"/>
      <c r="B9" s="167"/>
      <c r="C9" s="168"/>
      <c r="D9" s="169"/>
      <c r="E9" s="92" t="str">
        <f>Бюджет!B10</f>
        <v>Одежда</v>
      </c>
      <c r="F9" s="93">
        <f t="shared" si="0"/>
        <v>0</v>
      </c>
      <c r="G9" s="94">
        <f>Бюджет!C10</f>
        <v>3000</v>
      </c>
      <c r="H9" s="95">
        <f t="shared" si="1"/>
        <v>3000</v>
      </c>
      <c r="I9" s="89"/>
      <c r="J9" s="96" t="str">
        <f>Бюджет!E10</f>
        <v>Телефон</v>
      </c>
      <c r="K9" s="97">
        <f>Бюджет!F10</f>
        <v>300</v>
      </c>
      <c r="L9" s="97">
        <f t="shared" si="2"/>
        <v>300</v>
      </c>
    </row>
    <row r="10" spans="1:12" ht="27.6" thickBot="1" x14ac:dyDescent="0.35">
      <c r="A10" s="165"/>
      <c r="B10" s="167"/>
      <c r="C10" s="168"/>
      <c r="D10" s="169"/>
      <c r="E10" s="92" t="str">
        <f>Бюджет!B11</f>
        <v>Детская одежда</v>
      </c>
      <c r="F10" s="93">
        <f t="shared" si="0"/>
        <v>0</v>
      </c>
      <c r="G10" s="94">
        <f>Бюджет!C11</f>
        <v>2000</v>
      </c>
      <c r="H10" s="95">
        <f t="shared" si="1"/>
        <v>2000</v>
      </c>
      <c r="I10" s="89"/>
      <c r="J10" s="96" t="str">
        <f>Бюджет!E11</f>
        <v>Оплата кредита</v>
      </c>
      <c r="K10" s="97">
        <f>Бюджет!F11</f>
        <v>0</v>
      </c>
      <c r="L10" s="97">
        <f t="shared" si="2"/>
        <v>0</v>
      </c>
    </row>
    <row r="11" spans="1:12" ht="27.6" thickBot="1" x14ac:dyDescent="0.35">
      <c r="A11" s="165"/>
      <c r="B11" s="167"/>
      <c r="C11" s="168"/>
      <c r="D11" s="169"/>
      <c r="E11" s="92" t="str">
        <f>Бюджет!B12</f>
        <v>Развлечения</v>
      </c>
      <c r="F11" s="93">
        <f t="shared" si="0"/>
        <v>0</v>
      </c>
      <c r="G11" s="94">
        <f>Бюджет!C12</f>
        <v>3200</v>
      </c>
      <c r="H11" s="95">
        <f t="shared" si="1"/>
        <v>3200</v>
      </c>
      <c r="I11" s="89"/>
      <c r="J11" s="96" t="str">
        <f>Бюджет!E12</f>
        <v>Сбережения</v>
      </c>
      <c r="K11" s="97">
        <f>Бюджет!F12</f>
        <v>7000</v>
      </c>
      <c r="L11" s="97">
        <f t="shared" si="2"/>
        <v>7000</v>
      </c>
    </row>
    <row r="12" spans="1:12" ht="40.799999999999997" thickBot="1" x14ac:dyDescent="0.35">
      <c r="A12" s="165"/>
      <c r="B12" s="167"/>
      <c r="C12" s="168"/>
      <c r="D12" s="169"/>
      <c r="E12" s="92" t="str">
        <f>Бюджет!B13</f>
        <v>Коммунальные платежи</v>
      </c>
      <c r="F12" s="93">
        <f t="shared" si="0"/>
        <v>0</v>
      </c>
      <c r="G12" s="94">
        <f>Бюджет!C13</f>
        <v>4000</v>
      </c>
      <c r="H12" s="95">
        <f t="shared" si="1"/>
        <v>4000</v>
      </c>
      <c r="I12" s="89"/>
      <c r="J12" s="96" t="str">
        <f>Бюджет!E13</f>
        <v>Страховка машины</v>
      </c>
      <c r="K12" s="97">
        <f>Бюджет!F13</f>
        <v>500</v>
      </c>
      <c r="L12" s="97">
        <f t="shared" si="2"/>
        <v>500</v>
      </c>
    </row>
    <row r="13" spans="1:12" ht="40.799999999999997" thickBot="1" x14ac:dyDescent="0.35">
      <c r="A13" s="165"/>
      <c r="B13" s="167"/>
      <c r="C13" s="168"/>
      <c r="D13" s="169"/>
      <c r="E13" s="92" t="str">
        <f>Бюджет!B14</f>
        <v>Машина</v>
      </c>
      <c r="F13" s="93">
        <f t="shared" si="0"/>
        <v>0</v>
      </c>
      <c r="G13" s="94">
        <f>Бюджет!C14</f>
        <v>3000</v>
      </c>
      <c r="H13" s="95">
        <f t="shared" si="1"/>
        <v>3000</v>
      </c>
      <c r="I13" s="89"/>
      <c r="J13" s="96" t="str">
        <f>Бюджет!E14</f>
        <v>Транспортный налог</v>
      </c>
      <c r="K13" s="97">
        <f>Бюджет!F14</f>
        <v>300</v>
      </c>
      <c r="L13" s="97">
        <f t="shared" si="2"/>
        <v>300</v>
      </c>
    </row>
    <row r="14" spans="1:12" ht="27.6" thickBot="1" x14ac:dyDescent="0.35">
      <c r="A14" s="165"/>
      <c r="B14" s="167"/>
      <c r="C14" s="168"/>
      <c r="D14" s="169"/>
      <c r="E14" s="92" t="str">
        <f>Бюджет!B15</f>
        <v>Муж</v>
      </c>
      <c r="F14" s="93">
        <f t="shared" si="0"/>
        <v>0</v>
      </c>
      <c r="G14" s="94">
        <f>Бюджет!C15</f>
        <v>500</v>
      </c>
      <c r="H14" s="95">
        <f t="shared" si="1"/>
        <v>500</v>
      </c>
      <c r="I14" s="89"/>
      <c r="J14" s="96" t="str">
        <f>Бюджет!E15</f>
        <v>Обучение</v>
      </c>
      <c r="K14" s="97">
        <f>Бюджет!F15</f>
        <v>0</v>
      </c>
      <c r="L14" s="97">
        <f t="shared" si="2"/>
        <v>0</v>
      </c>
    </row>
    <row r="15" spans="1:12" ht="15" thickBot="1" x14ac:dyDescent="0.35">
      <c r="A15" s="165"/>
      <c r="B15" s="167"/>
      <c r="C15" s="168"/>
      <c r="D15" s="169"/>
      <c r="E15" s="92" t="str">
        <f>Бюджет!B16</f>
        <v>Жена</v>
      </c>
      <c r="F15" s="93">
        <f t="shared" si="0"/>
        <v>0</v>
      </c>
      <c r="G15" s="94">
        <f>Бюджет!C16</f>
        <v>1700</v>
      </c>
      <c r="H15" s="95">
        <f t="shared" si="1"/>
        <v>1700</v>
      </c>
      <c r="I15" s="89"/>
      <c r="J15" s="96" t="str">
        <f>Бюджет!E16</f>
        <v>Другое</v>
      </c>
      <c r="K15" s="97">
        <f>Бюджет!F16</f>
        <v>0</v>
      </c>
      <c r="L15" s="97">
        <f t="shared" si="2"/>
        <v>0</v>
      </c>
    </row>
    <row r="16" spans="1:12" ht="15" thickBot="1" x14ac:dyDescent="0.35">
      <c r="A16" s="165"/>
      <c r="B16" s="167"/>
      <c r="C16" s="168"/>
      <c r="D16" s="169"/>
      <c r="E16" s="92" t="str">
        <f>Бюджет!B17</f>
        <v>Дети</v>
      </c>
      <c r="F16" s="93">
        <f t="shared" si="0"/>
        <v>0</v>
      </c>
      <c r="G16" s="94">
        <f>Бюджет!C17</f>
        <v>500</v>
      </c>
      <c r="H16" s="95">
        <f t="shared" si="1"/>
        <v>500</v>
      </c>
      <c r="I16" s="98"/>
      <c r="J16" s="96" t="str">
        <f>Бюджет!E17</f>
        <v>Другое</v>
      </c>
      <c r="K16" s="97">
        <f>Бюджет!F17</f>
        <v>0</v>
      </c>
      <c r="L16" s="97">
        <f t="shared" si="2"/>
        <v>0</v>
      </c>
    </row>
    <row r="17" spans="1:12" ht="15" thickBot="1" x14ac:dyDescent="0.35">
      <c r="A17" s="165"/>
      <c r="B17" s="167"/>
      <c r="C17" s="168"/>
      <c r="D17" s="169"/>
      <c r="E17" s="92" t="str">
        <f>Бюджет!B18</f>
        <v>Разное</v>
      </c>
      <c r="F17" s="93">
        <f t="shared" si="0"/>
        <v>0</v>
      </c>
      <c r="G17" s="94">
        <f>Бюджет!C18</f>
        <v>1500</v>
      </c>
      <c r="H17" s="95">
        <f t="shared" si="1"/>
        <v>1500</v>
      </c>
      <c r="I17" s="99"/>
      <c r="J17" s="96" t="str">
        <f>Бюджет!E18</f>
        <v>Другое</v>
      </c>
      <c r="K17" s="97">
        <f>Бюджет!F18</f>
        <v>0</v>
      </c>
      <c r="L17" s="97">
        <f t="shared" si="2"/>
        <v>0</v>
      </c>
    </row>
    <row r="18" spans="1:12" ht="54" thickBot="1" x14ac:dyDescent="0.35">
      <c r="A18" s="165"/>
      <c r="B18" s="167"/>
      <c r="C18" s="168"/>
      <c r="D18" s="169"/>
      <c r="E18" s="92" t="str">
        <f>Бюджет!B19</f>
        <v>Подарки, пожертвования</v>
      </c>
      <c r="F18" s="93">
        <f t="shared" si="0"/>
        <v>0</v>
      </c>
      <c r="G18" s="94">
        <f>Бюджет!C19</f>
        <v>1500</v>
      </c>
      <c r="H18" s="95">
        <f t="shared" si="1"/>
        <v>1500</v>
      </c>
      <c r="I18" s="100"/>
      <c r="J18" s="96" t="str">
        <f>Бюджет!E19</f>
        <v>Другое</v>
      </c>
      <c r="K18" s="97">
        <f>Бюджет!F19</f>
        <v>0</v>
      </c>
      <c r="L18" s="97">
        <f t="shared" si="2"/>
        <v>0</v>
      </c>
    </row>
    <row r="19" spans="1:12" ht="27.6" thickBot="1" x14ac:dyDescent="0.35">
      <c r="A19" s="165"/>
      <c r="B19" s="170"/>
      <c r="C19" s="168"/>
      <c r="D19" s="169"/>
      <c r="E19" s="92" t="str">
        <f>Бюджет!B20</f>
        <v>Школа/дет.сад</v>
      </c>
      <c r="F19" s="93">
        <f t="shared" si="0"/>
        <v>0</v>
      </c>
      <c r="G19" s="94">
        <f>Бюджет!C20</f>
        <v>900</v>
      </c>
      <c r="H19" s="95">
        <f t="shared" si="1"/>
        <v>900</v>
      </c>
      <c r="I19" s="89"/>
      <c r="J19" s="96" t="str">
        <f>Бюджет!E20</f>
        <v>Другое</v>
      </c>
      <c r="K19" s="97">
        <f>Бюджет!F20</f>
        <v>0</v>
      </c>
      <c r="L19" s="97">
        <f t="shared" si="2"/>
        <v>0</v>
      </c>
    </row>
    <row r="20" spans="1:12" ht="15" thickBot="1" x14ac:dyDescent="0.35">
      <c r="A20" s="165"/>
      <c r="B20" s="170"/>
      <c r="C20" s="168"/>
      <c r="D20" s="169"/>
      <c r="E20" s="92" t="str">
        <f>Бюджет!B21</f>
        <v>Поездки</v>
      </c>
      <c r="F20" s="93">
        <f t="shared" si="0"/>
        <v>0</v>
      </c>
      <c r="G20" s="94">
        <f>Бюджет!C21</f>
        <v>0</v>
      </c>
      <c r="H20" s="95">
        <f t="shared" si="1"/>
        <v>0</v>
      </c>
      <c r="I20" s="89"/>
      <c r="J20" s="96" t="str">
        <f>Бюджет!E21</f>
        <v>Другое</v>
      </c>
      <c r="K20" s="97">
        <f>Бюджет!F21</f>
        <v>0</v>
      </c>
      <c r="L20" s="180">
        <f t="shared" si="2"/>
        <v>0</v>
      </c>
    </row>
    <row r="21" spans="1:12" ht="54.6" thickTop="1" thickBot="1" x14ac:dyDescent="0.35">
      <c r="A21" s="165"/>
      <c r="B21" s="170"/>
      <c r="C21" s="168"/>
      <c r="D21" s="169"/>
      <c r="E21" s="92" t="str">
        <f>Бюджет!B22</f>
        <v>Экстренные расходы</v>
      </c>
      <c r="F21" s="93">
        <f t="shared" si="0"/>
        <v>0</v>
      </c>
      <c r="G21" s="94">
        <f>Бюджет!C22</f>
        <v>1000</v>
      </c>
      <c r="H21" s="95">
        <f t="shared" si="1"/>
        <v>1000</v>
      </c>
      <c r="I21" s="89"/>
      <c r="J21" s="89"/>
      <c r="K21" s="89"/>
      <c r="L21" s="181">
        <f>SUM(L5:L20)</f>
        <v>17680</v>
      </c>
    </row>
    <row r="22" spans="1:12" ht="15" thickTop="1" x14ac:dyDescent="0.3">
      <c r="A22" s="165"/>
      <c r="B22" s="170"/>
      <c r="C22" s="168"/>
      <c r="D22" s="169"/>
      <c r="E22" s="92" t="str">
        <f>Бюджет!B23</f>
        <v>Другое</v>
      </c>
      <c r="F22" s="93">
        <f t="shared" si="0"/>
        <v>0</v>
      </c>
      <c r="G22" s="94">
        <f>Бюджет!C23</f>
        <v>0</v>
      </c>
      <c r="H22" s="95">
        <f t="shared" si="1"/>
        <v>0</v>
      </c>
      <c r="I22" s="89"/>
      <c r="J22" s="89"/>
      <c r="K22" s="89"/>
      <c r="L22" s="89"/>
    </row>
    <row r="23" spans="1:12" x14ac:dyDescent="0.3">
      <c r="A23" s="165"/>
      <c r="B23" s="170"/>
      <c r="C23" s="168"/>
      <c r="D23" s="169"/>
      <c r="E23" s="92" t="str">
        <f>Бюджет!B24</f>
        <v>Другое</v>
      </c>
      <c r="F23" s="93">
        <f t="shared" si="0"/>
        <v>0</v>
      </c>
      <c r="G23" s="94">
        <f>Бюджет!C24</f>
        <v>0</v>
      </c>
      <c r="H23" s="95">
        <f t="shared" si="1"/>
        <v>0</v>
      </c>
      <c r="I23" s="89"/>
      <c r="J23" s="89"/>
      <c r="K23" s="89"/>
      <c r="L23" s="89"/>
    </row>
    <row r="24" spans="1:12" x14ac:dyDescent="0.3">
      <c r="A24" s="165"/>
      <c r="B24" s="170"/>
      <c r="C24" s="168"/>
      <c r="D24" s="169"/>
      <c r="E24" s="92" t="str">
        <f>Бюджет!B25</f>
        <v>Другое</v>
      </c>
      <c r="F24" s="93">
        <f t="shared" si="0"/>
        <v>0</v>
      </c>
      <c r="G24" s="94">
        <f>Бюджет!C25</f>
        <v>0</v>
      </c>
      <c r="H24" s="95">
        <f t="shared" si="1"/>
        <v>0</v>
      </c>
      <c r="I24" s="89"/>
      <c r="J24" s="89"/>
      <c r="K24" s="89"/>
      <c r="L24" s="89"/>
    </row>
    <row r="25" spans="1:12" ht="15" thickBot="1" x14ac:dyDescent="0.35">
      <c r="A25" s="165"/>
      <c r="B25" s="170"/>
      <c r="C25" s="168"/>
      <c r="D25" s="169"/>
      <c r="E25" s="92" t="str">
        <f>Бюджет!B26</f>
        <v>Другое</v>
      </c>
      <c r="F25" s="93">
        <f t="shared" si="0"/>
        <v>0</v>
      </c>
      <c r="G25" s="94">
        <f>Бюджет!C26</f>
        <v>0</v>
      </c>
      <c r="H25" s="95">
        <f t="shared" si="1"/>
        <v>0</v>
      </c>
      <c r="I25" s="89"/>
      <c r="J25" s="89"/>
      <c r="K25" s="89"/>
      <c r="L25" s="89"/>
    </row>
    <row r="26" spans="1:12" ht="15" thickBot="1" x14ac:dyDescent="0.35">
      <c r="A26" s="165"/>
      <c r="B26" s="170"/>
      <c r="C26" s="168"/>
      <c r="D26" s="169"/>
      <c r="E26" s="101" t="s">
        <v>25</v>
      </c>
      <c r="F26" s="102">
        <f>SUM(F5:F25)</f>
        <v>0</v>
      </c>
      <c r="G26" s="103">
        <f>SUM(G5:G25)</f>
        <v>36820</v>
      </c>
      <c r="H26" s="104">
        <f>SUM(H5:H25)</f>
        <v>36820</v>
      </c>
      <c r="I26" s="89"/>
      <c r="J26" s="89"/>
      <c r="K26" s="89"/>
      <c r="L26" s="89"/>
    </row>
    <row r="27" spans="1:12" ht="15" thickBot="1" x14ac:dyDescent="0.35">
      <c r="A27" s="165"/>
      <c r="B27" s="170"/>
      <c r="C27" s="168"/>
      <c r="D27" s="169"/>
      <c r="E27" s="105"/>
      <c r="F27" s="105"/>
      <c r="G27" s="105"/>
      <c r="H27" s="89"/>
      <c r="I27" s="89"/>
      <c r="J27" s="89"/>
      <c r="K27" s="89"/>
      <c r="L27" s="89"/>
    </row>
    <row r="28" spans="1:12" ht="15" thickBot="1" x14ac:dyDescent="0.35">
      <c r="A28" s="165"/>
      <c r="B28" s="170"/>
      <c r="C28" s="168"/>
      <c r="D28" s="169"/>
      <c r="E28" s="85" t="s">
        <v>66</v>
      </c>
      <c r="F28" s="106" t="s">
        <v>57</v>
      </c>
      <c r="G28" s="107" t="s">
        <v>58</v>
      </c>
      <c r="H28" s="108" t="s">
        <v>50</v>
      </c>
      <c r="I28" s="89"/>
      <c r="J28" s="89"/>
      <c r="K28" s="89"/>
      <c r="L28" s="89"/>
    </row>
    <row r="29" spans="1:12" x14ac:dyDescent="0.3">
      <c r="A29" s="165"/>
      <c r="B29" s="170"/>
      <c r="C29" s="168"/>
      <c r="D29" s="169"/>
      <c r="E29" s="92" t="str">
        <f>Бюджет!H7</f>
        <v>Муж</v>
      </c>
      <c r="F29" s="109">
        <f t="shared" ref="F29:F35" si="3">SUMIF(B:B,E29,C:C)</f>
        <v>0</v>
      </c>
      <c r="G29" s="110">
        <f>Бюджет!I7</f>
        <v>31500</v>
      </c>
      <c r="H29" s="116">
        <f>F29-G29</f>
        <v>-31500</v>
      </c>
      <c r="I29" s="89"/>
      <c r="J29" s="89"/>
      <c r="K29" s="89"/>
      <c r="L29" s="89"/>
    </row>
    <row r="30" spans="1:12" x14ac:dyDescent="0.3">
      <c r="A30" s="165"/>
      <c r="B30" s="170"/>
      <c r="C30" s="168"/>
      <c r="D30" s="169"/>
      <c r="E30" s="92" t="str">
        <f>Бюджет!H8</f>
        <v>Жена</v>
      </c>
      <c r="F30" s="109">
        <f t="shared" si="3"/>
        <v>0</v>
      </c>
      <c r="G30" s="110">
        <f>Бюджет!I8</f>
        <v>22000</v>
      </c>
      <c r="H30" s="116">
        <f>F30-G30</f>
        <v>-22000</v>
      </c>
      <c r="I30" s="89"/>
      <c r="J30" s="89"/>
      <c r="K30" s="89"/>
      <c r="L30" s="89"/>
    </row>
    <row r="31" spans="1:12" ht="53.4" x14ac:dyDescent="0.3">
      <c r="A31" s="165"/>
      <c r="B31" s="170"/>
      <c r="C31" s="168"/>
      <c r="D31" s="169"/>
      <c r="E31" s="92" t="str">
        <f>Бюджет!H9</f>
        <v>Дополнительный доход</v>
      </c>
      <c r="F31" s="111">
        <f t="shared" si="3"/>
        <v>0</v>
      </c>
      <c r="G31" s="110">
        <f>Бюджет!I9</f>
        <v>1000</v>
      </c>
      <c r="H31" s="116">
        <f t="shared" ref="H31:H35" si="4">F31-G31</f>
        <v>-1000</v>
      </c>
      <c r="I31" s="89"/>
      <c r="J31" s="89"/>
      <c r="K31" s="89"/>
      <c r="L31" s="89"/>
    </row>
    <row r="32" spans="1:12" ht="53.4" x14ac:dyDescent="0.3">
      <c r="A32" s="165"/>
      <c r="B32" s="170"/>
      <c r="C32" s="168"/>
      <c r="D32" s="169"/>
      <c r="E32" s="92" t="str">
        <f>Бюджет!H10</f>
        <v>Проценты по вкладам</v>
      </c>
      <c r="F32" s="111">
        <f t="shared" si="3"/>
        <v>0</v>
      </c>
      <c r="G32" s="110">
        <f>Бюджет!I10</f>
        <v>0</v>
      </c>
      <c r="H32" s="116">
        <f t="shared" si="4"/>
        <v>0</v>
      </c>
      <c r="I32" s="89"/>
      <c r="J32" s="89"/>
      <c r="K32" s="89"/>
      <c r="L32" s="89"/>
    </row>
    <row r="33" spans="1:12" x14ac:dyDescent="0.3">
      <c r="A33" s="165"/>
      <c r="B33" s="170"/>
      <c r="C33" s="168"/>
      <c r="D33" s="169"/>
      <c r="E33" s="92" t="str">
        <f>Бюджет!H11</f>
        <v>Другое</v>
      </c>
      <c r="F33" s="111">
        <f t="shared" si="3"/>
        <v>0</v>
      </c>
      <c r="G33" s="110">
        <f>Бюджет!I11</f>
        <v>0</v>
      </c>
      <c r="H33" s="116">
        <f t="shared" si="4"/>
        <v>0</v>
      </c>
      <c r="I33" s="89"/>
      <c r="J33" s="89"/>
      <c r="K33" s="89"/>
      <c r="L33" s="89"/>
    </row>
    <row r="34" spans="1:12" x14ac:dyDescent="0.3">
      <c r="A34" s="165"/>
      <c r="B34" s="170"/>
      <c r="C34" s="168"/>
      <c r="D34" s="169"/>
      <c r="E34" s="92" t="str">
        <f>Бюджет!H12</f>
        <v>Другое</v>
      </c>
      <c r="F34" s="109">
        <f t="shared" si="3"/>
        <v>0</v>
      </c>
      <c r="G34" s="110">
        <f>Бюджет!I12</f>
        <v>0</v>
      </c>
      <c r="H34" s="116">
        <f t="shared" si="4"/>
        <v>0</v>
      </c>
      <c r="I34" s="89"/>
      <c r="J34" s="89"/>
      <c r="K34" s="89"/>
      <c r="L34" s="89"/>
    </row>
    <row r="35" spans="1:12" ht="15" thickBot="1" x14ac:dyDescent="0.35">
      <c r="A35" s="165"/>
      <c r="B35" s="170"/>
      <c r="C35" s="168"/>
      <c r="D35" s="169"/>
      <c r="E35" s="92" t="str">
        <f>Бюджет!H13</f>
        <v>Другое</v>
      </c>
      <c r="F35" s="112">
        <f t="shared" si="3"/>
        <v>0</v>
      </c>
      <c r="G35" s="110">
        <f>Бюджет!I13</f>
        <v>0</v>
      </c>
      <c r="H35" s="116">
        <f t="shared" si="4"/>
        <v>0</v>
      </c>
      <c r="I35" s="89"/>
      <c r="J35" s="89"/>
      <c r="K35" s="89"/>
      <c r="L35" s="89"/>
    </row>
    <row r="36" spans="1:12" ht="15" thickBot="1" x14ac:dyDescent="0.35">
      <c r="A36" s="171"/>
      <c r="B36" s="172"/>
      <c r="C36" s="173"/>
      <c r="D36" s="174"/>
      <c r="E36" s="113" t="s">
        <v>25</v>
      </c>
      <c r="F36" s="114">
        <f>SUM(F29:F35)</f>
        <v>0</v>
      </c>
      <c r="G36" s="115">
        <f>SUM(G29:G35)</f>
        <v>54500</v>
      </c>
      <c r="H36" s="117">
        <f>SUM(H29:H35)</f>
        <v>-54500</v>
      </c>
      <c r="I36" s="89"/>
      <c r="J36" s="89"/>
      <c r="K36" s="89"/>
      <c r="L36" s="89"/>
    </row>
    <row r="37" spans="1:12" ht="15" thickTop="1" x14ac:dyDescent="0.3">
      <c r="A37" s="120"/>
      <c r="B37" s="55"/>
      <c r="C37" s="57"/>
      <c r="D37" s="56"/>
      <c r="E37" s="53"/>
      <c r="F37" s="53"/>
      <c r="G37" s="53"/>
    </row>
    <row r="38" spans="1:12" x14ac:dyDescent="0.3">
      <c r="A38" s="120"/>
    </row>
    <row r="39" spans="1:12" x14ac:dyDescent="0.3">
      <c r="A39" s="120"/>
    </row>
    <row r="40" spans="1:12" x14ac:dyDescent="0.3">
      <c r="A40" s="120"/>
    </row>
    <row r="41" spans="1:12" x14ac:dyDescent="0.3">
      <c r="A41" s="120"/>
    </row>
    <row r="42" spans="1:12" x14ac:dyDescent="0.3">
      <c r="A42" s="120"/>
    </row>
    <row r="43" spans="1:12" x14ac:dyDescent="0.3">
      <c r="A43" s="120"/>
    </row>
    <row r="44" spans="1:12" x14ac:dyDescent="0.3">
      <c r="A44" s="120"/>
    </row>
    <row r="45" spans="1:12" x14ac:dyDescent="0.3">
      <c r="A45" s="120"/>
    </row>
    <row r="46" spans="1:12" x14ac:dyDescent="0.3">
      <c r="A46" s="120"/>
    </row>
    <row r="47" spans="1:12" x14ac:dyDescent="0.3">
      <c r="A47" s="120"/>
    </row>
    <row r="48" spans="1:12" x14ac:dyDescent="0.3">
      <c r="A48" s="120"/>
    </row>
    <row r="49" spans="1:1" x14ac:dyDescent="0.3">
      <c r="A49" s="120"/>
    </row>
    <row r="50" spans="1:1" x14ac:dyDescent="0.3">
      <c r="A50" s="120"/>
    </row>
    <row r="51" spans="1:1" x14ac:dyDescent="0.3">
      <c r="A51" s="120"/>
    </row>
    <row r="52" spans="1:1" x14ac:dyDescent="0.3">
      <c r="A52" s="120"/>
    </row>
    <row r="53" spans="1:1" x14ac:dyDescent="0.3">
      <c r="A53" s="120"/>
    </row>
    <row r="54" spans="1:1" x14ac:dyDescent="0.3">
      <c r="A54" s="120"/>
    </row>
    <row r="55" spans="1:1" x14ac:dyDescent="0.3">
      <c r="A55" s="120"/>
    </row>
    <row r="56" spans="1:1" x14ac:dyDescent="0.3">
      <c r="A56" s="120"/>
    </row>
    <row r="57" spans="1:1" x14ac:dyDescent="0.3">
      <c r="A57" s="120"/>
    </row>
    <row r="58" spans="1:1" x14ac:dyDescent="0.3">
      <c r="A58" s="120"/>
    </row>
    <row r="59" spans="1:1" x14ac:dyDescent="0.3">
      <c r="A59" s="120"/>
    </row>
    <row r="60" spans="1:1" x14ac:dyDescent="0.3">
      <c r="A60" s="120"/>
    </row>
    <row r="61" spans="1:1" x14ac:dyDescent="0.3">
      <c r="A61" s="120"/>
    </row>
    <row r="62" spans="1:1" x14ac:dyDescent="0.3">
      <c r="A62" s="120"/>
    </row>
    <row r="63" spans="1:1" x14ac:dyDescent="0.3">
      <c r="A63" s="120"/>
    </row>
    <row r="64" spans="1:1" x14ac:dyDescent="0.3">
      <c r="A64" s="120"/>
    </row>
    <row r="65" spans="1:1" x14ac:dyDescent="0.3">
      <c r="A65" s="120"/>
    </row>
    <row r="66" spans="1:1" x14ac:dyDescent="0.3">
      <c r="A66" s="120"/>
    </row>
    <row r="67" spans="1:1" x14ac:dyDescent="0.3">
      <c r="A67" s="120"/>
    </row>
    <row r="68" spans="1:1" x14ac:dyDescent="0.3">
      <c r="A68" s="120"/>
    </row>
    <row r="69" spans="1:1" x14ac:dyDescent="0.3">
      <c r="A69" s="120"/>
    </row>
    <row r="70" spans="1:1" x14ac:dyDescent="0.3">
      <c r="A70" s="120"/>
    </row>
    <row r="71" spans="1:1" x14ac:dyDescent="0.3">
      <c r="A71" s="120"/>
    </row>
    <row r="72" spans="1:1" x14ac:dyDescent="0.3">
      <c r="A72" s="120"/>
    </row>
    <row r="73" spans="1:1" x14ac:dyDescent="0.3">
      <c r="A73" s="120"/>
    </row>
    <row r="74" spans="1:1" x14ac:dyDescent="0.3">
      <c r="A74" s="120"/>
    </row>
    <row r="75" spans="1:1" x14ac:dyDescent="0.3">
      <c r="A75" s="120"/>
    </row>
    <row r="76" spans="1:1" x14ac:dyDescent="0.3">
      <c r="A76" s="120"/>
    </row>
    <row r="77" spans="1:1" x14ac:dyDescent="0.3">
      <c r="A77" s="120"/>
    </row>
    <row r="78" spans="1:1" x14ac:dyDescent="0.3">
      <c r="A78" s="120"/>
    </row>
    <row r="79" spans="1:1" x14ac:dyDescent="0.3">
      <c r="A79" s="120"/>
    </row>
    <row r="80" spans="1:1" x14ac:dyDescent="0.3">
      <c r="A80" s="120"/>
    </row>
    <row r="81" spans="1:1" x14ac:dyDescent="0.3">
      <c r="A81" s="120"/>
    </row>
    <row r="82" spans="1:1" x14ac:dyDescent="0.3">
      <c r="A82" s="120"/>
    </row>
    <row r="83" spans="1:1" x14ac:dyDescent="0.3">
      <c r="A83" s="120"/>
    </row>
    <row r="84" spans="1:1" x14ac:dyDescent="0.3">
      <c r="A84" s="120"/>
    </row>
  </sheetData>
  <conditionalFormatting sqref="H4:H26">
    <cfRule type="cellIs" dxfId="6" priority="1" stopIfTrue="1" operator="greaterThanOrEqual">
      <formula>0</formula>
    </cfRule>
  </conditionalFormatting>
  <dataValidations count="3">
    <dataValidation type="list" allowBlank="1" showInputMessage="1" showErrorMessage="1" sqref="B1:B18">
      <formula1>расходы</formula1>
    </dataValidation>
    <dataValidation type="date" operator="greaterThan" allowBlank="1" showInputMessage="1" showErrorMessage="1" sqref="A3:A37">
      <formula1>1</formula1>
    </dataValidation>
    <dataValidation type="list" allowBlank="1" showInputMessage="1" showErrorMessage="1" sqref="B19:B37">
      <formula1>$E$5:$E$35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</vt:i4>
      </vt:variant>
    </vt:vector>
  </HeadingPairs>
  <TitlesOfParts>
    <vt:vector size="16" baseType="lpstr">
      <vt:lpstr>Цели</vt:lpstr>
      <vt:lpstr>Бюджет</vt:lpstr>
      <vt:lpstr>Этот год</vt:lpstr>
      <vt:lpstr>янв</vt:lpstr>
      <vt:lpstr>фев</vt:lpstr>
      <vt:lpstr>мар</vt:lpstr>
      <vt:lpstr>апр</vt:lpstr>
      <vt:lpstr>май</vt:lpstr>
      <vt:lpstr>июн</vt:lpstr>
      <vt:lpstr>июл</vt:lpstr>
      <vt:lpstr>авг</vt:lpstr>
      <vt:lpstr>сент</vt:lpstr>
      <vt:lpstr>окт</vt:lpstr>
      <vt:lpstr>нояб</vt:lpstr>
      <vt:lpstr>дек</vt:lpstr>
      <vt:lpstr>расходы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2016-11-12T21:27:41Z</dcterms:created>
  <dcterms:modified xsi:type="dcterms:W3CDTF">2016-11-14T01:45:15Z</dcterms:modified>
</cp:coreProperties>
</file>